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isque\Columbia\Burke Lab\02 Generalized Colliders Project\"/>
    </mc:Choice>
  </mc:AlternateContent>
  <xr:revisionPtr revIDLastSave="0" documentId="8_{3BCD4D6F-8C17-4850-A1C2-17BE4E63C757}" xr6:coauthVersionLast="47" xr6:coauthVersionMax="47" xr10:uidLastSave="{00000000-0000-0000-0000-000000000000}"/>
  <bookViews>
    <workbookView xWindow="11340" yWindow="0" windowWidth="17565" windowHeight="15585" activeTab="1" xr2:uid="{366D0D2B-4C3A-0F4B-92CE-E8F4537CEC23}"/>
  </bookViews>
  <sheets>
    <sheet name="Title" sheetId="13" r:id="rId1"/>
    <sheet name="M = Ar" sheetId="1" r:id="rId2"/>
    <sheet name="M = He" sheetId="6" r:id="rId3"/>
    <sheet name="M = N2" sheetId="7" r:id="rId4"/>
    <sheet name="M = H2" sheetId="8" r:id="rId5"/>
    <sheet name="DATA FIGS 1,3,4 (Ar @1000 K)" sheetId="10" r:id="rId6"/>
    <sheet name="DATA FIG 5 (Ar @300 K)" sheetId="11" r:id="rId7"/>
    <sheet name="DATA FIG 6 (He, N2 @1000 K)" sheetId="12" r:id="rId8"/>
    <sheet name="DATA NO FIG  (Ar @2000 K)" sheetId="14" r:id="rId9"/>
    <sheet name="DATA NO FIG (H2 @ 1000 K)" sheetId="15" r:id="rId10"/>
  </sheets>
  <definedNames>
    <definedName name="_xlnm.Print_Area" localSheetId="6">'DATA FIG 5 (Ar @300 K)'!$AA$3:$AM$46</definedName>
    <definedName name="_xlnm.Print_Area" localSheetId="7">'DATA FIG 6 (He, N2 @1000 K)'!$AA$3:$AM$46</definedName>
    <definedName name="_xlnm.Print_Area" localSheetId="5">'DATA FIGS 1,3,4 (Ar @1000 K)'!$AV$3:$BH$46</definedName>
    <definedName name="_xlnm.Print_Area" localSheetId="8">'DATA NO FIG  (Ar @2000 K)'!$AA$6:$AX$30</definedName>
    <definedName name="_xlnm.Print_Area" localSheetId="9">'DATA NO FIG (H2 @ 1000 K)'!$AF$6:$BC$30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8" i="1" l="1"/>
  <c r="H87" i="1"/>
  <c r="H86" i="1"/>
  <c r="H85" i="1"/>
  <c r="H87" i="6"/>
  <c r="H86" i="6"/>
  <c r="H85" i="6"/>
  <c r="H84" i="6"/>
  <c r="H61" i="6"/>
  <c r="H60" i="6"/>
  <c r="H59" i="6"/>
  <c r="H58" i="6"/>
  <c r="H57" i="6"/>
  <c r="H61" i="1"/>
  <c r="H60" i="1"/>
  <c r="H59" i="1"/>
  <c r="H58" i="1"/>
  <c r="H57" i="1"/>
  <c r="H33" i="1"/>
  <c r="H32" i="1"/>
  <c r="H31" i="1"/>
  <c r="H30" i="1"/>
  <c r="H29" i="1"/>
  <c r="H28" i="1"/>
  <c r="H27" i="1"/>
  <c r="H26" i="1"/>
  <c r="H25" i="1"/>
  <c r="H24" i="1"/>
  <c r="H23" i="1"/>
  <c r="H22" i="1"/>
  <c r="H33" i="6"/>
  <c r="H32" i="6"/>
  <c r="H31" i="6"/>
  <c r="H30" i="6"/>
  <c r="H29" i="6"/>
  <c r="H28" i="6"/>
  <c r="H27" i="6"/>
  <c r="H26" i="6"/>
  <c r="H25" i="6"/>
  <c r="H24" i="6"/>
  <c r="H23" i="6"/>
  <c r="H22" i="6"/>
  <c r="H33" i="7"/>
  <c r="H32" i="7"/>
  <c r="H31" i="7"/>
  <c r="H30" i="7"/>
  <c r="H29" i="7"/>
  <c r="H28" i="7"/>
  <c r="H27" i="7"/>
  <c r="H26" i="7"/>
  <c r="H25" i="7"/>
  <c r="H24" i="7"/>
  <c r="H23" i="7"/>
  <c r="H22" i="7"/>
  <c r="H23" i="8"/>
  <c r="H24" i="8"/>
  <c r="H25" i="8"/>
  <c r="H26" i="8"/>
  <c r="H27" i="8"/>
  <c r="H28" i="8"/>
  <c r="H29" i="8"/>
  <c r="H30" i="8"/>
  <c r="H31" i="8"/>
  <c r="H32" i="8"/>
  <c r="H33" i="8"/>
  <c r="H22" i="8"/>
  <c r="B379" i="10"/>
  <c r="X379" i="10" s="1"/>
  <c r="B378" i="10"/>
  <c r="X378" i="10" s="1"/>
  <c r="B377" i="10"/>
  <c r="X377" i="10" s="1"/>
  <c r="B376" i="10"/>
  <c r="X376" i="10" s="1"/>
  <c r="B375" i="10"/>
  <c r="X375" i="10" s="1"/>
  <c r="B374" i="10"/>
  <c r="X374" i="10" s="1"/>
  <c r="B373" i="10"/>
  <c r="X373" i="10" s="1"/>
  <c r="B372" i="10"/>
  <c r="X372" i="10" s="1"/>
  <c r="B371" i="10"/>
  <c r="X371" i="10" s="1"/>
  <c r="B370" i="10"/>
  <c r="X370" i="10" s="1"/>
  <c r="Z379" i="10"/>
  <c r="Y379" i="10"/>
  <c r="Z378" i="10"/>
  <c r="Y378" i="10"/>
  <c r="Z377" i="10"/>
  <c r="Y377" i="10"/>
  <c r="Z376" i="10"/>
  <c r="Y376" i="10"/>
  <c r="Z375" i="10"/>
  <c r="Y375" i="10"/>
  <c r="Z374" i="10"/>
  <c r="Y374" i="10"/>
  <c r="Z373" i="10"/>
  <c r="Y373" i="10"/>
  <c r="Z372" i="10"/>
  <c r="Y372" i="10"/>
  <c r="Z371" i="10"/>
  <c r="Y371" i="10"/>
  <c r="Z370" i="10"/>
  <c r="Y370" i="10"/>
  <c r="Z9" i="10" l="1"/>
  <c r="Z10" i="10"/>
  <c r="Z11" i="10"/>
  <c r="Z12" i="10"/>
  <c r="Z13" i="10"/>
  <c r="Z14" i="10"/>
  <c r="Z15" i="10"/>
  <c r="Z16" i="10"/>
  <c r="Z17" i="10"/>
  <c r="Z18" i="10"/>
  <c r="Z19" i="10"/>
  <c r="Z20" i="10"/>
  <c r="Z22" i="10"/>
  <c r="Z23" i="10"/>
  <c r="Z24" i="10"/>
  <c r="Z25" i="10"/>
  <c r="Z26" i="10"/>
  <c r="Z27" i="10"/>
  <c r="Z28" i="10"/>
  <c r="Z29" i="10"/>
  <c r="Z30" i="10"/>
  <c r="Z32" i="10"/>
  <c r="Z33" i="10"/>
  <c r="Z34" i="10"/>
  <c r="Z35" i="10"/>
  <c r="Z36" i="10"/>
  <c r="Z37" i="10"/>
  <c r="Z38" i="10"/>
  <c r="Z40" i="10"/>
  <c r="Z41" i="10"/>
  <c r="Z42" i="10"/>
  <c r="Z43" i="10"/>
  <c r="Z44" i="10"/>
  <c r="Z46" i="10"/>
  <c r="Z47" i="10"/>
  <c r="Z48" i="10"/>
  <c r="Z50" i="10"/>
  <c r="Z52" i="10"/>
  <c r="Z53" i="10"/>
  <c r="Z54" i="10"/>
  <c r="Z55" i="10"/>
  <c r="Z56" i="10"/>
  <c r="Z57" i="10"/>
  <c r="Z58" i="10"/>
  <c r="Z60" i="10"/>
  <c r="Z61" i="10"/>
  <c r="Z62" i="10"/>
  <c r="Z63" i="10"/>
  <c r="Z64" i="10"/>
  <c r="Z65" i="10"/>
  <c r="Z67" i="10"/>
  <c r="Z68" i="10"/>
  <c r="Z69" i="10"/>
  <c r="Z70" i="10"/>
  <c r="Z71" i="10"/>
  <c r="Z73" i="10"/>
  <c r="Z74" i="10"/>
  <c r="Z75" i="10"/>
  <c r="Z76" i="10"/>
  <c r="Z78" i="10"/>
  <c r="Z79" i="10"/>
  <c r="Z80" i="10"/>
  <c r="Z81" i="10"/>
  <c r="Z82" i="10"/>
  <c r="Z83" i="10"/>
  <c r="Z85" i="10"/>
  <c r="Z86" i="10"/>
  <c r="Z87" i="10"/>
  <c r="Z88" i="10"/>
  <c r="Z89" i="10"/>
  <c r="Z91" i="10"/>
  <c r="Z92" i="10"/>
  <c r="Z93" i="10"/>
  <c r="Z95" i="10"/>
  <c r="Z96" i="10"/>
  <c r="Z97" i="10"/>
  <c r="Z98" i="10"/>
  <c r="Z99" i="10"/>
  <c r="Z100" i="10"/>
  <c r="Z101" i="10"/>
  <c r="Z102" i="10"/>
  <c r="Z104" i="10"/>
  <c r="Z105" i="10"/>
  <c r="Z106" i="10"/>
  <c r="Z107" i="10"/>
  <c r="Z108" i="10"/>
  <c r="Z109" i="10"/>
  <c r="Z111" i="10"/>
  <c r="Z112" i="10"/>
  <c r="Z113" i="10"/>
  <c r="Z114" i="10"/>
  <c r="Z115" i="10"/>
  <c r="Z117" i="10"/>
  <c r="Z118" i="10"/>
  <c r="Z119" i="10"/>
  <c r="Z121" i="10"/>
  <c r="Z122" i="10"/>
  <c r="Z123" i="10"/>
  <c r="Z124" i="10"/>
  <c r="Z126" i="10"/>
  <c r="Z127" i="10"/>
  <c r="Z128" i="10"/>
  <c r="Z129" i="10"/>
  <c r="Z130" i="10"/>
  <c r="Z131" i="10"/>
  <c r="Z133" i="10"/>
  <c r="Z134" i="10"/>
  <c r="Z135" i="10"/>
  <c r="Z136" i="10"/>
  <c r="Z138" i="10"/>
  <c r="Z139" i="10"/>
  <c r="Z140" i="10"/>
  <c r="Z142" i="10"/>
  <c r="Z143" i="10"/>
  <c r="Z144" i="10"/>
  <c r="Z145" i="10"/>
  <c r="Z146" i="10"/>
  <c r="Z147" i="10"/>
  <c r="Z148" i="10"/>
  <c r="Z150" i="10"/>
  <c r="Z151" i="10"/>
  <c r="Z152" i="10"/>
  <c r="Z153" i="10"/>
  <c r="Z154" i="10"/>
  <c r="Z155" i="10"/>
  <c r="Z157" i="10"/>
  <c r="Z158" i="10"/>
  <c r="Z159" i="10"/>
  <c r="Z161" i="10"/>
  <c r="Z162" i="10"/>
  <c r="Z163" i="10"/>
  <c r="Z165" i="10"/>
  <c r="Z166" i="10"/>
  <c r="Z167" i="10"/>
  <c r="Z168" i="10"/>
  <c r="Z169" i="10"/>
  <c r="Z170" i="10"/>
  <c r="Z172" i="10"/>
  <c r="Z173" i="10"/>
  <c r="Z174" i="10"/>
  <c r="Z175" i="10"/>
  <c r="Z176" i="10"/>
  <c r="Z177" i="10"/>
  <c r="Z178" i="10"/>
  <c r="Z180" i="10"/>
  <c r="Z181" i="10"/>
  <c r="Z182" i="10"/>
  <c r="Z183" i="10"/>
  <c r="Z184" i="10"/>
  <c r="Z185" i="10"/>
  <c r="Z186" i="10"/>
  <c r="Z187" i="10"/>
  <c r="Z188" i="10"/>
  <c r="Z189" i="10"/>
  <c r="Z190" i="10"/>
  <c r="Z192" i="10"/>
  <c r="Z193" i="10"/>
  <c r="Z194" i="10"/>
  <c r="Z195" i="10"/>
  <c r="Z196" i="10"/>
  <c r="Z197" i="10"/>
  <c r="Z198" i="10"/>
  <c r="Z199" i="10"/>
  <c r="Z200" i="10"/>
  <c r="Z202" i="10"/>
  <c r="Z203" i="10"/>
  <c r="Z204" i="10"/>
  <c r="Z205" i="10"/>
  <c r="Z206" i="10"/>
  <c r="Z207" i="10"/>
  <c r="Z208" i="10"/>
  <c r="Z210" i="10"/>
  <c r="Z211" i="10"/>
  <c r="Z212" i="10"/>
  <c r="Z213" i="10"/>
  <c r="Z214" i="10"/>
  <c r="Z216" i="10"/>
  <c r="Z217" i="10"/>
  <c r="Z218" i="10"/>
  <c r="Z220" i="10"/>
  <c r="Z221" i="10"/>
  <c r="Z222" i="10"/>
  <c r="Z223" i="10"/>
  <c r="Z224" i="10"/>
  <c r="Z225" i="10"/>
  <c r="Z226" i="10"/>
  <c r="Z227" i="10"/>
  <c r="Z229" i="10"/>
  <c r="Z230" i="10"/>
  <c r="Z231" i="10"/>
  <c r="Z232" i="10"/>
  <c r="Z233" i="10"/>
  <c r="Z234" i="10"/>
  <c r="Z235" i="10"/>
  <c r="Z237" i="10"/>
  <c r="Z238" i="10"/>
  <c r="Z239" i="10"/>
  <c r="Z240" i="10"/>
  <c r="Z241" i="10"/>
  <c r="Z243" i="10"/>
  <c r="Z244" i="10"/>
  <c r="Z245" i="10"/>
  <c r="Z247" i="10"/>
  <c r="Z248" i="10"/>
  <c r="Z249" i="10"/>
  <c r="Z250" i="10"/>
  <c r="Z251" i="10"/>
  <c r="Z252" i="10"/>
  <c r="Z253" i="10"/>
  <c r="Z254" i="10"/>
  <c r="Z256" i="10"/>
  <c r="Z257" i="10"/>
  <c r="Z258" i="10"/>
  <c r="Z259" i="10"/>
  <c r="Z260" i="10"/>
  <c r="Z261" i="10"/>
  <c r="Z263" i="10"/>
  <c r="Z264" i="10"/>
  <c r="Z265" i="10"/>
  <c r="Z266" i="10"/>
  <c r="Z267" i="10"/>
  <c r="Z268" i="10"/>
  <c r="Z270" i="10"/>
  <c r="Z271" i="10"/>
  <c r="Z272" i="10"/>
  <c r="Z273" i="10"/>
  <c r="Z274" i="10"/>
  <c r="Z275" i="10"/>
  <c r="Z277" i="10"/>
  <c r="Z278" i="10"/>
  <c r="Z279" i="10"/>
  <c r="Z280" i="10"/>
  <c r="Z281" i="10"/>
  <c r="Z282" i="10"/>
  <c r="Z283" i="10"/>
  <c r="Z284" i="10"/>
  <c r="Z285" i="10"/>
  <c r="Z286" i="10"/>
  <c r="Z288" i="10"/>
  <c r="Z289" i="10"/>
  <c r="Z290" i="10"/>
  <c r="Z291" i="10"/>
  <c r="Z292" i="10"/>
  <c r="Z293" i="10"/>
  <c r="Z294" i="10"/>
  <c r="Z295" i="10"/>
  <c r="Z297" i="10"/>
  <c r="Z298" i="10"/>
  <c r="Z299" i="10"/>
  <c r="Z300" i="10"/>
  <c r="Z301" i="10"/>
  <c r="Z303" i="10"/>
  <c r="Z304" i="10"/>
  <c r="Z305" i="10"/>
  <c r="Z306" i="10"/>
  <c r="Z307" i="10"/>
  <c r="Z308" i="10"/>
  <c r="Z309" i="10"/>
  <c r="Z311" i="10"/>
  <c r="Z312" i="10"/>
  <c r="Z313" i="10"/>
  <c r="Z314" i="10"/>
  <c r="Z315" i="10"/>
  <c r="Z316" i="10"/>
  <c r="Z317" i="10"/>
  <c r="Z319" i="10"/>
  <c r="Z320" i="10"/>
  <c r="Z321" i="10"/>
  <c r="Z322" i="10"/>
  <c r="Z323" i="10"/>
  <c r="Z324" i="10"/>
  <c r="Z326" i="10"/>
  <c r="Z327" i="10"/>
  <c r="Z328" i="10"/>
  <c r="Z329" i="10"/>
  <c r="Z330" i="10"/>
  <c r="Z331" i="10"/>
  <c r="Z333" i="10"/>
  <c r="Z334" i="10"/>
  <c r="Z335" i="10"/>
  <c r="Z336" i="10"/>
  <c r="Z337" i="10"/>
  <c r="Z338" i="10"/>
  <c r="Z339" i="10"/>
  <c r="Z340" i="10"/>
  <c r="Z341" i="10"/>
  <c r="Z343" i="10"/>
  <c r="Z344" i="10"/>
  <c r="Z345" i="10"/>
  <c r="Z346" i="10"/>
  <c r="Z347" i="10"/>
  <c r="Z348" i="10"/>
  <c r="Z349" i="10"/>
  <c r="Z351" i="10"/>
  <c r="Z352" i="10"/>
  <c r="Z353" i="10"/>
  <c r="Z354" i="10"/>
  <c r="Z355" i="10"/>
  <c r="Z357" i="10"/>
  <c r="Z358" i="10"/>
  <c r="Z360" i="10"/>
  <c r="Z361" i="10"/>
  <c r="Z362" i="10"/>
  <c r="Z363" i="10"/>
  <c r="Z364" i="10"/>
  <c r="Z366" i="10"/>
  <c r="Z367" i="10"/>
  <c r="Z368" i="10"/>
  <c r="W72" i="1" l="1"/>
  <c r="W71" i="1"/>
  <c r="W44" i="1"/>
  <c r="W43" i="1"/>
  <c r="W44" i="6"/>
  <c r="W43" i="6"/>
  <c r="W71" i="6"/>
  <c r="W70" i="6"/>
  <c r="X98" i="14" l="1"/>
  <c r="X97" i="14"/>
  <c r="X96" i="14"/>
  <c r="X95" i="14"/>
  <c r="X94" i="14"/>
  <c r="X93" i="14"/>
  <c r="X92" i="14"/>
  <c r="X91" i="14"/>
  <c r="X90" i="14"/>
  <c r="X89" i="14"/>
  <c r="O5" i="15" l="1"/>
  <c r="L5" i="15"/>
  <c r="I5" i="15"/>
  <c r="H5" i="15"/>
  <c r="F5" i="15"/>
  <c r="D5" i="15"/>
  <c r="C5" i="15"/>
  <c r="Y6" i="15"/>
  <c r="K4" i="15"/>
  <c r="N4" i="15" s="1"/>
  <c r="N5" i="15" s="1"/>
  <c r="J4" i="15"/>
  <c r="J5" i="15" s="1"/>
  <c r="G4" i="15"/>
  <c r="M4" i="15" s="1"/>
  <c r="M5" i="15" s="1"/>
  <c r="E4" i="15"/>
  <c r="E5" i="15" s="1"/>
  <c r="O5" i="14"/>
  <c r="L5" i="14"/>
  <c r="I5" i="14"/>
  <c r="H5" i="14"/>
  <c r="F5" i="14"/>
  <c r="D5" i="14"/>
  <c r="C5" i="14"/>
  <c r="Y6" i="14"/>
  <c r="K4" i="14"/>
  <c r="K5" i="14" s="1"/>
  <c r="J4" i="14"/>
  <c r="J5" i="14" s="1"/>
  <c r="G4" i="14"/>
  <c r="M4" i="14" s="1"/>
  <c r="M5" i="14" s="1"/>
  <c r="E4" i="14"/>
  <c r="E5" i="14" s="1"/>
  <c r="K5" i="15" l="1"/>
  <c r="Y20" i="15"/>
  <c r="Y34" i="15"/>
  <c r="Y22" i="15"/>
  <c r="Y12" i="15"/>
  <c r="Y29" i="15"/>
  <c r="Y27" i="15"/>
  <c r="Y14" i="15"/>
  <c r="Y30" i="15"/>
  <c r="Y24" i="15"/>
  <c r="Y37" i="15"/>
  <c r="Y16" i="15"/>
  <c r="Y35" i="15"/>
  <c r="Y10" i="15"/>
  <c r="Y18" i="15"/>
  <c r="Y32" i="15"/>
  <c r="Y23" i="15"/>
  <c r="Y25" i="15"/>
  <c r="Y38" i="15"/>
  <c r="Y28" i="15"/>
  <c r="Y33" i="15"/>
  <c r="Y36" i="15"/>
  <c r="Y42" i="15"/>
  <c r="G5" i="15"/>
  <c r="Y41" i="15"/>
  <c r="Y47" i="15"/>
  <c r="Y43" i="15"/>
  <c r="Y46" i="15"/>
  <c r="Y9" i="15"/>
  <c r="Y11" i="15"/>
  <c r="Y13" i="15"/>
  <c r="Y15" i="15"/>
  <c r="Y17" i="15"/>
  <c r="Y19" i="15"/>
  <c r="Y26" i="15"/>
  <c r="Y39" i="15"/>
  <c r="Y45" i="15"/>
  <c r="N4" i="14"/>
  <c r="N5" i="14" s="1"/>
  <c r="Y26" i="14"/>
  <c r="Y39" i="14"/>
  <c r="Y121" i="14"/>
  <c r="Y115" i="14"/>
  <c r="Y105" i="14"/>
  <c r="Y96" i="14"/>
  <c r="Y87" i="14"/>
  <c r="Y75" i="14"/>
  <c r="Y63" i="14"/>
  <c r="Y54" i="14"/>
  <c r="Y126" i="14"/>
  <c r="Y118" i="14"/>
  <c r="Y112" i="14"/>
  <c r="Y102" i="14"/>
  <c r="Y93" i="14"/>
  <c r="Y84" i="14"/>
  <c r="Y72" i="14"/>
  <c r="Y68" i="14"/>
  <c r="Y59" i="14"/>
  <c r="Y51" i="14"/>
  <c r="Y45" i="14"/>
  <c r="Y123" i="14"/>
  <c r="Y107" i="14"/>
  <c r="Y98" i="14"/>
  <c r="Y90" i="14"/>
  <c r="Y81" i="14"/>
  <c r="Y77" i="14"/>
  <c r="Y65" i="14"/>
  <c r="Y56" i="14"/>
  <c r="Y41" i="14"/>
  <c r="Y120" i="14"/>
  <c r="Y114" i="14"/>
  <c r="Y104" i="14"/>
  <c r="Y95" i="14"/>
  <c r="Y86" i="14"/>
  <c r="Y74" i="14"/>
  <c r="Y62" i="14"/>
  <c r="Y53" i="14"/>
  <c r="Y47" i="14"/>
  <c r="Y125" i="14"/>
  <c r="Y111" i="14"/>
  <c r="Y101" i="14"/>
  <c r="Y92" i="14"/>
  <c r="Y83" i="14"/>
  <c r="Y71" i="14"/>
  <c r="Y67" i="14"/>
  <c r="Y58" i="14"/>
  <c r="Y50" i="14"/>
  <c r="Y43" i="14"/>
  <c r="Y122" i="14"/>
  <c r="Y116" i="14"/>
  <c r="Y106" i="14"/>
  <c r="Y97" i="14"/>
  <c r="Y89" i="14"/>
  <c r="Y80" i="14"/>
  <c r="Y76" i="14"/>
  <c r="Y64" i="14"/>
  <c r="Y55" i="14"/>
  <c r="Y119" i="14"/>
  <c r="Y113" i="14"/>
  <c r="Y103" i="14"/>
  <c r="Y94" i="14"/>
  <c r="Y85" i="14"/>
  <c r="Y73" i="14"/>
  <c r="Y69" i="14"/>
  <c r="Y61" i="14"/>
  <c r="Y52" i="14"/>
  <c r="Y46" i="14"/>
  <c r="Y124" i="14"/>
  <c r="Y110" i="14"/>
  <c r="Y108" i="14"/>
  <c r="Y100" i="14"/>
  <c r="Y91" i="14"/>
  <c r="Y82" i="14"/>
  <c r="Y78" i="14"/>
  <c r="Y66" i="14"/>
  <c r="Y57" i="14"/>
  <c r="Y49" i="14"/>
  <c r="Y42" i="14"/>
  <c r="Y36" i="14"/>
  <c r="Y23" i="14"/>
  <c r="Y14" i="14"/>
  <c r="Y33" i="14"/>
  <c r="Y28" i="14"/>
  <c r="Y19" i="14"/>
  <c r="Y11" i="14"/>
  <c r="Y35" i="14"/>
  <c r="Y22" i="14"/>
  <c r="Y24" i="14"/>
  <c r="Y29" i="14"/>
  <c r="Y12" i="14"/>
  <c r="Y38" i="14"/>
  <c r="Y25" i="14"/>
  <c r="Y16" i="14"/>
  <c r="Y30" i="14"/>
  <c r="Y13" i="14"/>
  <c r="Y32" i="14"/>
  <c r="Y27" i="14"/>
  <c r="Y18" i="14"/>
  <c r="Y10" i="14"/>
  <c r="Y37" i="14"/>
  <c r="Y20" i="14"/>
  <c r="Y34" i="14"/>
  <c r="Y15" i="14"/>
  <c r="Y17" i="14"/>
  <c r="Y9" i="14"/>
  <c r="G5" i="14"/>
  <c r="B29" i="15" l="1"/>
  <c r="X29" i="15" s="1"/>
  <c r="B11" i="15"/>
  <c r="X11" i="15" s="1"/>
  <c r="B46" i="15"/>
  <c r="X46" i="15" s="1"/>
  <c r="B28" i="15"/>
  <c r="X28" i="15" s="1"/>
  <c r="B20" i="15"/>
  <c r="X20" i="15" s="1"/>
  <c r="B14" i="15"/>
  <c r="X14" i="15" s="1"/>
  <c r="B43" i="15"/>
  <c r="X43" i="15" s="1"/>
  <c r="B9" i="15"/>
  <c r="X9" i="15" s="1"/>
  <c r="B33" i="15"/>
  <c r="X33" i="15" s="1"/>
  <c r="B26" i="15"/>
  <c r="X26" i="15" s="1"/>
  <c r="B25" i="15"/>
  <c r="X25" i="15" s="1"/>
  <c r="B10" i="15"/>
  <c r="X10" i="15" s="1"/>
  <c r="B22" i="15"/>
  <c r="X22" i="15" s="1"/>
  <c r="B12" i="15"/>
  <c r="X12" i="15" s="1"/>
  <c r="B19" i="15"/>
  <c r="X19" i="15" s="1"/>
  <c r="B36" i="15"/>
  <c r="X36" i="15" s="1"/>
  <c r="B37" i="15"/>
  <c r="X37" i="15" s="1"/>
  <c r="B34" i="15"/>
  <c r="X34" i="15" s="1"/>
  <c r="B39" i="15"/>
  <c r="X39" i="15" s="1"/>
  <c r="B17" i="15"/>
  <c r="X17" i="15" s="1"/>
  <c r="B16" i="15"/>
  <c r="X16" i="15" s="1"/>
  <c r="B15" i="15"/>
  <c r="X15" i="15" s="1"/>
  <c r="B30" i="15"/>
  <c r="X30" i="15" s="1"/>
  <c r="B38" i="15"/>
  <c r="X38" i="15" s="1"/>
  <c r="B32" i="15"/>
  <c r="X32" i="15" s="1"/>
  <c r="B35" i="15"/>
  <c r="X35" i="15" s="1"/>
  <c r="B47" i="15"/>
  <c r="X47" i="15" s="1"/>
  <c r="B42" i="15"/>
  <c r="X42" i="15" s="1"/>
  <c r="B24" i="15"/>
  <c r="X24" i="15" s="1"/>
  <c r="B27" i="15"/>
  <c r="X27" i="15" s="1"/>
  <c r="B13" i="15"/>
  <c r="X13" i="15" s="1"/>
  <c r="B18" i="15"/>
  <c r="X18" i="15" s="1"/>
  <c r="B23" i="15"/>
  <c r="X23" i="15" s="1"/>
  <c r="B41" i="15"/>
  <c r="X41" i="15" s="1"/>
  <c r="B45" i="15"/>
  <c r="X45" i="15" s="1"/>
  <c r="B30" i="14"/>
  <c r="X30" i="14" s="1"/>
  <c r="B24" i="14"/>
  <c r="X24" i="14" s="1"/>
  <c r="B26" i="14"/>
  <c r="X26" i="14" s="1"/>
  <c r="B35" i="14"/>
  <c r="X35" i="14" s="1"/>
  <c r="B39" i="14"/>
  <c r="X39" i="14" s="1"/>
  <c r="B38" i="14"/>
  <c r="X38" i="14" s="1"/>
  <c r="B11" i="14"/>
  <c r="X11" i="14" s="1"/>
  <c r="B46" i="14"/>
  <c r="X46" i="14" s="1"/>
  <c r="B12" i="14"/>
  <c r="X12" i="14" s="1"/>
  <c r="B23" i="14"/>
  <c r="X23" i="14" s="1"/>
  <c r="B61" i="14"/>
  <c r="X61" i="14" s="1"/>
  <c r="B27" i="14"/>
  <c r="X27" i="14" s="1"/>
  <c r="B80" i="14"/>
  <c r="X80" i="14" s="1"/>
  <c r="B65" i="14"/>
  <c r="X65" i="14" s="1"/>
  <c r="B108" i="14"/>
  <c r="X108" i="14" s="1"/>
  <c r="B96" i="14"/>
  <c r="B110" i="14"/>
  <c r="X110" i="14" s="1"/>
  <c r="B17" i="14"/>
  <c r="X17" i="14" s="1"/>
  <c r="B73" i="14"/>
  <c r="X73" i="14" s="1"/>
  <c r="B97" i="14"/>
  <c r="B50" i="14"/>
  <c r="X50" i="14" s="1"/>
  <c r="B106" i="14"/>
  <c r="X106" i="14" s="1"/>
  <c r="B58" i="14"/>
  <c r="X58" i="14" s="1"/>
  <c r="B86" i="14"/>
  <c r="X86" i="14" s="1"/>
  <c r="B90" i="14"/>
  <c r="B112" i="14"/>
  <c r="X112" i="14" s="1"/>
  <c r="B114" i="14"/>
  <c r="X114" i="14" s="1"/>
  <c r="B123" i="14"/>
  <c r="X123" i="14" s="1"/>
  <c r="B18" i="14"/>
  <c r="X18" i="14" s="1"/>
  <c r="B83" i="14"/>
  <c r="X83" i="14" s="1"/>
  <c r="B37" i="14"/>
  <c r="X37" i="14" s="1"/>
  <c r="B22" i="14"/>
  <c r="X22" i="14" s="1"/>
  <c r="B25" i="14"/>
  <c r="X25" i="14" s="1"/>
  <c r="B94" i="14"/>
  <c r="B63" i="14"/>
  <c r="X63" i="14" s="1"/>
  <c r="B28" i="14"/>
  <c r="X28" i="14" s="1"/>
  <c r="B16" i="14"/>
  <c r="X16" i="14" s="1"/>
  <c r="B85" i="14"/>
  <c r="X85" i="14" s="1"/>
  <c r="B32" i="14"/>
  <c r="X32" i="14" s="1"/>
  <c r="B36" i="14"/>
  <c r="X36" i="14" s="1"/>
  <c r="B52" i="14"/>
  <c r="X52" i="14" s="1"/>
  <c r="B103" i="14"/>
  <c r="X103" i="14" s="1"/>
  <c r="B78" i="14"/>
  <c r="X78" i="14" s="1"/>
  <c r="B76" i="14"/>
  <c r="X76" i="14" s="1"/>
  <c r="B67" i="14"/>
  <c r="X67" i="14" s="1"/>
  <c r="B41" i="14"/>
  <c r="X41" i="14" s="1"/>
  <c r="B98" i="14"/>
  <c r="B51" i="14"/>
  <c r="X51" i="14" s="1"/>
  <c r="B84" i="14"/>
  <c r="X84" i="14" s="1"/>
  <c r="B75" i="14"/>
  <c r="X75" i="14" s="1"/>
  <c r="B105" i="14"/>
  <c r="X105" i="14" s="1"/>
  <c r="B20" i="14"/>
  <c r="X20" i="14" s="1"/>
  <c r="B34" i="14"/>
  <c r="X34" i="14" s="1"/>
  <c r="B29" i="14"/>
  <c r="X29" i="14" s="1"/>
  <c r="B15" i="14"/>
  <c r="X15" i="14" s="1"/>
  <c r="B19" i="14"/>
  <c r="X19" i="14" s="1"/>
  <c r="B33" i="14"/>
  <c r="X33" i="14" s="1"/>
  <c r="B13" i="14"/>
  <c r="X13" i="14" s="1"/>
  <c r="B9" i="14"/>
  <c r="X9" i="14" s="1"/>
  <c r="B113" i="14"/>
  <c r="X113" i="14" s="1"/>
  <c r="B116" i="14"/>
  <c r="X116" i="14" s="1"/>
  <c r="B43" i="14"/>
  <c r="X43" i="14" s="1"/>
  <c r="B125" i="14"/>
  <c r="X125" i="14" s="1"/>
  <c r="B53" i="14"/>
  <c r="X53" i="14" s="1"/>
  <c r="B120" i="14"/>
  <c r="X120" i="14" s="1"/>
  <c r="B107" i="14"/>
  <c r="X107" i="14" s="1"/>
  <c r="B59" i="14"/>
  <c r="X59" i="14" s="1"/>
  <c r="B49" i="14"/>
  <c r="X49" i="14" s="1"/>
  <c r="B92" i="14"/>
  <c r="B62" i="14"/>
  <c r="X62" i="14" s="1"/>
  <c r="B77" i="14"/>
  <c r="X77" i="14" s="1"/>
  <c r="B68" i="14"/>
  <c r="X68" i="14" s="1"/>
  <c r="B118" i="14"/>
  <c r="X118" i="14" s="1"/>
  <c r="B115" i="14"/>
  <c r="X115" i="14" s="1"/>
  <c r="B57" i="14"/>
  <c r="X57" i="14" s="1"/>
  <c r="B82" i="14"/>
  <c r="X82" i="14" s="1"/>
  <c r="B71" i="14"/>
  <c r="X71" i="14" s="1"/>
  <c r="B101" i="14"/>
  <c r="X101" i="14" s="1"/>
  <c r="B95" i="14"/>
  <c r="B45" i="14"/>
  <c r="X45" i="14" s="1"/>
  <c r="B126" i="14"/>
  <c r="X126" i="14" s="1"/>
  <c r="B87" i="14"/>
  <c r="X87" i="14" s="1"/>
  <c r="B66" i="14"/>
  <c r="X66" i="14" s="1"/>
  <c r="B124" i="14"/>
  <c r="X124" i="14" s="1"/>
  <c r="B119" i="14"/>
  <c r="X119" i="14" s="1"/>
  <c r="B55" i="14"/>
  <c r="X55" i="14" s="1"/>
  <c r="B122" i="14"/>
  <c r="X122" i="14" s="1"/>
  <c r="B47" i="14"/>
  <c r="X47" i="14" s="1"/>
  <c r="B74" i="14"/>
  <c r="X74" i="14" s="1"/>
  <c r="B104" i="14"/>
  <c r="X104" i="14" s="1"/>
  <c r="B93" i="14"/>
  <c r="B42" i="14"/>
  <c r="X42" i="14" s="1"/>
  <c r="B91" i="14"/>
  <c r="B10" i="14"/>
  <c r="X10" i="14" s="1"/>
  <c r="B14" i="14"/>
  <c r="X14" i="14" s="1"/>
  <c r="B69" i="14"/>
  <c r="X69" i="14" s="1"/>
  <c r="B64" i="14"/>
  <c r="X64" i="14" s="1"/>
  <c r="B89" i="14"/>
  <c r="B111" i="14"/>
  <c r="X111" i="14" s="1"/>
  <c r="B56" i="14"/>
  <c r="X56" i="14" s="1"/>
  <c r="B81" i="14"/>
  <c r="X81" i="14" s="1"/>
  <c r="B72" i="14"/>
  <c r="X72" i="14" s="1"/>
  <c r="B102" i="14"/>
  <c r="X102" i="14" s="1"/>
  <c r="B54" i="14"/>
  <c r="X54" i="14" s="1"/>
  <c r="B121" i="14"/>
  <c r="X121" i="14" s="1"/>
  <c r="B100" i="14"/>
  <c r="X100" i="14" s="1"/>
  <c r="O5" i="12" l="1"/>
  <c r="L5" i="12"/>
  <c r="I5" i="12"/>
  <c r="H5" i="12"/>
  <c r="F5" i="12"/>
  <c r="D5" i="12"/>
  <c r="C5" i="12"/>
  <c r="K4" i="12"/>
  <c r="K5" i="12" s="1"/>
  <c r="J4" i="12"/>
  <c r="J5" i="12" s="1"/>
  <c r="G4" i="12"/>
  <c r="G5" i="12" s="1"/>
  <c r="E4" i="12"/>
  <c r="E5" i="12" s="1"/>
  <c r="Y6" i="12"/>
  <c r="Y38" i="12" s="1"/>
  <c r="Y12" i="12"/>
  <c r="Y18" i="12"/>
  <c r="Y19" i="12"/>
  <c r="Y20" i="12"/>
  <c r="Y46" i="12"/>
  <c r="Y47" i="12"/>
  <c r="Y57" i="12"/>
  <c r="Y64" i="12"/>
  <c r="Y65" i="12"/>
  <c r="Y81" i="12"/>
  <c r="Y82" i="12"/>
  <c r="Y87" i="12"/>
  <c r="Y88" i="12"/>
  <c r="Y90" i="12"/>
  <c r="Y96" i="12"/>
  <c r="Y97" i="12"/>
  <c r="Y98" i="12"/>
  <c r="Y100" i="12"/>
  <c r="Y101" i="12"/>
  <c r="Y105" i="12"/>
  <c r="Y109" i="12"/>
  <c r="Y110" i="12"/>
  <c r="Y114" i="12"/>
  <c r="Y115" i="12"/>
  <c r="C5" i="11"/>
  <c r="O5" i="11"/>
  <c r="L5" i="11"/>
  <c r="I5" i="11"/>
  <c r="H5" i="11"/>
  <c r="F5" i="11"/>
  <c r="D5" i="11"/>
  <c r="Y6" i="11"/>
  <c r="Y123" i="11" s="1"/>
  <c r="K4" i="11"/>
  <c r="N4" i="11" s="1"/>
  <c r="N5" i="11" s="1"/>
  <c r="J4" i="11"/>
  <c r="J5" i="11" s="1"/>
  <c r="G4" i="11"/>
  <c r="M4" i="11" s="1"/>
  <c r="M5" i="11" s="1"/>
  <c r="E4" i="11"/>
  <c r="E5" i="11" s="1"/>
  <c r="X366" i="10"/>
  <c r="AC35" i="10"/>
  <c r="AC36" i="10"/>
  <c r="AE36" i="10"/>
  <c r="AC37" i="10"/>
  <c r="AE37" i="10"/>
  <c r="AG37" i="10"/>
  <c r="AC38" i="10"/>
  <c r="AE38" i="10"/>
  <c r="AG38" i="10"/>
  <c r="AC39" i="10"/>
  <c r="AE39" i="10"/>
  <c r="AG39" i="10"/>
  <c r="AC40" i="10"/>
  <c r="AE40" i="10"/>
  <c r="AG40" i="10"/>
  <c r="AC41" i="10"/>
  <c r="AE41" i="10"/>
  <c r="AG41" i="10"/>
  <c r="AC42" i="10"/>
  <c r="AE42" i="10"/>
  <c r="AG42" i="10"/>
  <c r="AC43" i="10"/>
  <c r="AE43" i="10"/>
  <c r="AG43" i="10"/>
  <c r="AC44" i="10"/>
  <c r="AE44" i="10"/>
  <c r="AG44" i="10"/>
  <c r="AC45" i="10"/>
  <c r="AE45" i="10"/>
  <c r="AG45" i="10"/>
  <c r="AC46" i="10"/>
  <c r="AE46" i="10"/>
  <c r="AG46" i="10"/>
  <c r="AC47" i="10"/>
  <c r="AE47" i="10"/>
  <c r="AG47" i="10"/>
  <c r="AC48" i="10"/>
  <c r="AE48" i="10"/>
  <c r="AG48" i="10"/>
  <c r="AC49" i="10"/>
  <c r="AE49" i="10"/>
  <c r="AG49" i="10"/>
  <c r="AC50" i="10"/>
  <c r="AE50" i="10"/>
  <c r="AG50" i="10"/>
  <c r="O5" i="10"/>
  <c r="L5" i="10"/>
  <c r="I5" i="10"/>
  <c r="F5" i="10"/>
  <c r="D5" i="10"/>
  <c r="C5" i="10"/>
  <c r="Y6" i="10"/>
  <c r="Y140" i="10" s="1"/>
  <c r="K4" i="10"/>
  <c r="K5" i="10" s="1"/>
  <c r="J4" i="10"/>
  <c r="J5" i="10" s="1"/>
  <c r="G4" i="10"/>
  <c r="M4" i="10" s="1"/>
  <c r="M5" i="10" s="1"/>
  <c r="E4" i="10"/>
  <c r="E5" i="10" s="1"/>
  <c r="Y83" i="12" l="1"/>
  <c r="Y9" i="12"/>
  <c r="Y155" i="12"/>
  <c r="Y145" i="12"/>
  <c r="Y136" i="12"/>
  <c r="Y127" i="12"/>
  <c r="Y119" i="12"/>
  <c r="Y137" i="12"/>
  <c r="Y154" i="12"/>
  <c r="Y144" i="12"/>
  <c r="Y135" i="12"/>
  <c r="Y126" i="12"/>
  <c r="Y118" i="12"/>
  <c r="Y153" i="12"/>
  <c r="Y143" i="12"/>
  <c r="Y134" i="12"/>
  <c r="Y125" i="12"/>
  <c r="Y117" i="12"/>
  <c r="Y146" i="12"/>
  <c r="Y151" i="12"/>
  <c r="Y142" i="12"/>
  <c r="Y133" i="12"/>
  <c r="Y124" i="12"/>
  <c r="Y128" i="12"/>
  <c r="Y150" i="12"/>
  <c r="Y141" i="12"/>
  <c r="Y132" i="12"/>
  <c r="Y123" i="12"/>
  <c r="Y122" i="12"/>
  <c r="Y149" i="12"/>
  <c r="Y140" i="12"/>
  <c r="Y131" i="12"/>
  <c r="Y147" i="12"/>
  <c r="Y138" i="12"/>
  <c r="Y130" i="12"/>
  <c r="Y121" i="12"/>
  <c r="Y120" i="12"/>
  <c r="Y108" i="12"/>
  <c r="Y92" i="12"/>
  <c r="Y72" i="12"/>
  <c r="Y37" i="12"/>
  <c r="Y106" i="12"/>
  <c r="Y91" i="12"/>
  <c r="Y66" i="12"/>
  <c r="Y36" i="12"/>
  <c r="Y56" i="12"/>
  <c r="Y29" i="12"/>
  <c r="Y74" i="12"/>
  <c r="Y55" i="12"/>
  <c r="Y28" i="12"/>
  <c r="Y73" i="12"/>
  <c r="Y49" i="12"/>
  <c r="Y27" i="12"/>
  <c r="Y11" i="12"/>
  <c r="Y80" i="12"/>
  <c r="Y71" i="12"/>
  <c r="Y63" i="12"/>
  <c r="Y54" i="12"/>
  <c r="Y45" i="12"/>
  <c r="Y35" i="12"/>
  <c r="Y26" i="12"/>
  <c r="Y17" i="12"/>
  <c r="Y79" i="12"/>
  <c r="Y62" i="12"/>
  <c r="Y53" i="12"/>
  <c r="Y43" i="12"/>
  <c r="Y34" i="12"/>
  <c r="Y25" i="12"/>
  <c r="Y16" i="12"/>
  <c r="Y113" i="12"/>
  <c r="Y104" i="12"/>
  <c r="Y95" i="12"/>
  <c r="Y86" i="12"/>
  <c r="Y77" i="12"/>
  <c r="Y69" i="12"/>
  <c r="Y61" i="12"/>
  <c r="Y52" i="12"/>
  <c r="Y42" i="12"/>
  <c r="Y33" i="12"/>
  <c r="Y24" i="12"/>
  <c r="Y15" i="12"/>
  <c r="Y112" i="12"/>
  <c r="Y103" i="12"/>
  <c r="Y94" i="12"/>
  <c r="Y85" i="12"/>
  <c r="Y76" i="12"/>
  <c r="Y68" i="12"/>
  <c r="Y59" i="12"/>
  <c r="Y51" i="12"/>
  <c r="Y41" i="12"/>
  <c r="Y32" i="12"/>
  <c r="Y23" i="12"/>
  <c r="Y14" i="12"/>
  <c r="Y111" i="12"/>
  <c r="Y102" i="12"/>
  <c r="Y93" i="12"/>
  <c r="Y84" i="12"/>
  <c r="Y75" i="12"/>
  <c r="Y67" i="12"/>
  <c r="Y58" i="12"/>
  <c r="Y50" i="12"/>
  <c r="Y39" i="12"/>
  <c r="Y30" i="12"/>
  <c r="Y22" i="12"/>
  <c r="Y13" i="12"/>
  <c r="M4" i="12"/>
  <c r="M5" i="12" s="1"/>
  <c r="N4" i="12"/>
  <c r="N5" i="12" s="1"/>
  <c r="Y10" i="12"/>
  <c r="Y45" i="11"/>
  <c r="Y24" i="11"/>
  <c r="Y82" i="11"/>
  <c r="Y12" i="11"/>
  <c r="Y29" i="11"/>
  <c r="Y112" i="11"/>
  <c r="Y15" i="11"/>
  <c r="Y20" i="11"/>
  <c r="Y96" i="11"/>
  <c r="G5" i="11"/>
  <c r="Y68" i="11"/>
  <c r="K5" i="11"/>
  <c r="B111" i="11" s="1"/>
  <c r="X111" i="11" s="1"/>
  <c r="Y34" i="11"/>
  <c r="Y37" i="11"/>
  <c r="Y75" i="11"/>
  <c r="Y10" i="11"/>
  <c r="Y18" i="11"/>
  <c r="Y27" i="11"/>
  <c r="Y32" i="11"/>
  <c r="Y59" i="11"/>
  <c r="Y13" i="11"/>
  <c r="Y22" i="11"/>
  <c r="Y30" i="11"/>
  <c r="Y35" i="11"/>
  <c r="Y78" i="11"/>
  <c r="Y100" i="11"/>
  <c r="Y118" i="11"/>
  <c r="Y16" i="11"/>
  <c r="Y25" i="11"/>
  <c r="Y38" i="11"/>
  <c r="Y51" i="11"/>
  <c r="Y87" i="11"/>
  <c r="Y11" i="11"/>
  <c r="Y19" i="11"/>
  <c r="Y28" i="11"/>
  <c r="Y33" i="11"/>
  <c r="Y63" i="11"/>
  <c r="Y91" i="11"/>
  <c r="Y14" i="11"/>
  <c r="Y23" i="11"/>
  <c r="Y36" i="11"/>
  <c r="Y105" i="11"/>
  <c r="Y109" i="11"/>
  <c r="Y120" i="11"/>
  <c r="Y114" i="11"/>
  <c r="Y102" i="11"/>
  <c r="Y93" i="11"/>
  <c r="Y84" i="11"/>
  <c r="Y72" i="11"/>
  <c r="Y65" i="11"/>
  <c r="Y56" i="11"/>
  <c r="Y41" i="11"/>
  <c r="Y125" i="11"/>
  <c r="Y117" i="11"/>
  <c r="Y111" i="11"/>
  <c r="Y107" i="11"/>
  <c r="Y98" i="11"/>
  <c r="Y90" i="11"/>
  <c r="Y81" i="11"/>
  <c r="Y77" i="11"/>
  <c r="Y62" i="11"/>
  <c r="Y53" i="11"/>
  <c r="Y47" i="11"/>
  <c r="Y122" i="11"/>
  <c r="Y104" i="11"/>
  <c r="Y95" i="11"/>
  <c r="Y86" i="11"/>
  <c r="Y74" i="11"/>
  <c r="Y67" i="11"/>
  <c r="Y58" i="11"/>
  <c r="Y50" i="11"/>
  <c r="Y43" i="11"/>
  <c r="Y119" i="11"/>
  <c r="Y113" i="11"/>
  <c r="Y101" i="11"/>
  <c r="Y92" i="11"/>
  <c r="Y83" i="11"/>
  <c r="Y71" i="11"/>
  <c r="Y64" i="11"/>
  <c r="Y55" i="11"/>
  <c r="Y124" i="11"/>
  <c r="Y110" i="11"/>
  <c r="Y106" i="11"/>
  <c r="Y97" i="11"/>
  <c r="Y89" i="11"/>
  <c r="Y80" i="11"/>
  <c r="Y76" i="11"/>
  <c r="Y69" i="11"/>
  <c r="Y61" i="11"/>
  <c r="Y52" i="11"/>
  <c r="Y46" i="11"/>
  <c r="Y121" i="11"/>
  <c r="Y115" i="11"/>
  <c r="Y103" i="11"/>
  <c r="Y94" i="11"/>
  <c r="Y85" i="11"/>
  <c r="Y73" i="11"/>
  <c r="Y66" i="11"/>
  <c r="Y57" i="11"/>
  <c r="Y49" i="11"/>
  <c r="Y42" i="11"/>
  <c r="Y9" i="11"/>
  <c r="Y17" i="11"/>
  <c r="Y26" i="11"/>
  <c r="Y39" i="11"/>
  <c r="Y54" i="11"/>
  <c r="Y33" i="10"/>
  <c r="Y18" i="10"/>
  <c r="Y28" i="10"/>
  <c r="Y37" i="10"/>
  <c r="Y48" i="10"/>
  <c r="Y64" i="10"/>
  <c r="Y79" i="10"/>
  <c r="Y113" i="10"/>
  <c r="Y69" i="10"/>
  <c r="Y74" i="10"/>
  <c r="Y97" i="10"/>
  <c r="Y108" i="10"/>
  <c r="Y119" i="10"/>
  <c r="Y86" i="10"/>
  <c r="Y92" i="10"/>
  <c r="Y127" i="10"/>
  <c r="Y9" i="10"/>
  <c r="Y115" i="10"/>
  <c r="Y65" i="10"/>
  <c r="Y30" i="10"/>
  <c r="Y81" i="10"/>
  <c r="Y104" i="10"/>
  <c r="Y10" i="10"/>
  <c r="Y16" i="10"/>
  <c r="Y20" i="10"/>
  <c r="Y35" i="10"/>
  <c r="Y62" i="10"/>
  <c r="Y76" i="10"/>
  <c r="Y99" i="10"/>
  <c r="Y43" i="10"/>
  <c r="Y19" i="10"/>
  <c r="Y38" i="10"/>
  <c r="Y55" i="10"/>
  <c r="Y26" i="10"/>
  <c r="Y46" i="10"/>
  <c r="Y52" i="10"/>
  <c r="Y57" i="10"/>
  <c r="Y67" i="10"/>
  <c r="Y88" i="10"/>
  <c r="Y111" i="10"/>
  <c r="Y24" i="10"/>
  <c r="Y34" i="10"/>
  <c r="Y61" i="10"/>
  <c r="Y70" i="10"/>
  <c r="Y17" i="10"/>
  <c r="Y32" i="10"/>
  <c r="Y36" i="10"/>
  <c r="Y41" i="10"/>
  <c r="Y63" i="10"/>
  <c r="Y83" i="10"/>
  <c r="Y95" i="10"/>
  <c r="Y106" i="10"/>
  <c r="Y117" i="10"/>
  <c r="Y22" i="10"/>
  <c r="Y53" i="10"/>
  <c r="Y68" i="10"/>
  <c r="Y73" i="10"/>
  <c r="Y101" i="10"/>
  <c r="Y131" i="10"/>
  <c r="Y122" i="10"/>
  <c r="Y124" i="10"/>
  <c r="Y129" i="10"/>
  <c r="Y145" i="10"/>
  <c r="Y139" i="10"/>
  <c r="Y161" i="10"/>
  <c r="G5" i="10"/>
  <c r="B12" i="10" s="1"/>
  <c r="X12" i="10" s="1"/>
  <c r="Y54" i="10"/>
  <c r="Y56" i="10"/>
  <c r="Y58" i="10"/>
  <c r="Y60" i="10"/>
  <c r="Y91" i="10"/>
  <c r="Y93" i="10"/>
  <c r="Y118" i="10"/>
  <c r="B121" i="10"/>
  <c r="X121" i="10" s="1"/>
  <c r="Y136" i="10"/>
  <c r="Y143" i="10"/>
  <c r="Y42" i="10"/>
  <c r="Y75" i="10"/>
  <c r="Y96" i="10"/>
  <c r="Y102" i="10"/>
  <c r="Y121" i="10"/>
  <c r="Y123" i="10"/>
  <c r="N4" i="10"/>
  <c r="N5" i="10" s="1"/>
  <c r="Y324" i="10"/>
  <c r="Y322" i="10"/>
  <c r="Y320" i="10"/>
  <c r="Y285" i="10"/>
  <c r="Y283" i="10"/>
  <c r="Y281" i="10"/>
  <c r="Y279" i="10"/>
  <c r="Y277" i="10"/>
  <c r="Y253" i="10"/>
  <c r="Y251" i="10"/>
  <c r="Y249" i="10"/>
  <c r="Y247" i="10"/>
  <c r="Y227" i="10"/>
  <c r="Y225" i="10"/>
  <c r="Y223" i="10"/>
  <c r="Y221" i="10"/>
  <c r="Y214" i="10"/>
  <c r="Y212" i="10"/>
  <c r="Y210" i="10"/>
  <c r="Y199" i="10"/>
  <c r="Y197" i="10"/>
  <c r="Y195" i="10"/>
  <c r="Y193" i="10"/>
  <c r="Y155" i="10"/>
  <c r="Y153" i="10"/>
  <c r="Y151" i="10"/>
  <c r="Y317" i="10"/>
  <c r="Y315" i="10"/>
  <c r="Y313" i="10"/>
  <c r="Y311" i="10"/>
  <c r="Y274" i="10"/>
  <c r="Y272" i="10"/>
  <c r="Y270" i="10"/>
  <c r="Y261" i="10"/>
  <c r="Y259" i="10"/>
  <c r="Y257" i="10"/>
  <c r="Y244" i="10"/>
  <c r="Y218" i="10"/>
  <c r="Y216" i="10"/>
  <c r="Y207" i="10"/>
  <c r="Y205" i="10"/>
  <c r="Y203" i="10"/>
  <c r="Y190" i="10"/>
  <c r="Y188" i="10"/>
  <c r="Y186" i="10"/>
  <c r="Y184" i="10"/>
  <c r="Y182" i="10"/>
  <c r="Y180" i="10"/>
  <c r="Y178" i="10"/>
  <c r="Y176" i="10"/>
  <c r="Y174" i="10"/>
  <c r="Y172" i="10"/>
  <c r="Y169" i="10"/>
  <c r="Y167" i="10"/>
  <c r="Y165" i="10"/>
  <c r="Y148" i="10"/>
  <c r="Y146" i="10"/>
  <c r="Y144" i="10"/>
  <c r="Y142" i="10"/>
  <c r="Y363" i="10"/>
  <c r="Y361" i="10"/>
  <c r="Y358" i="10"/>
  <c r="Y355" i="10"/>
  <c r="Y353" i="10"/>
  <c r="Y351" i="10"/>
  <c r="Y348" i="10"/>
  <c r="Y346" i="10"/>
  <c r="Y344" i="10"/>
  <c r="Y341" i="10"/>
  <c r="Y339" i="10"/>
  <c r="Y337" i="10"/>
  <c r="Y335" i="10"/>
  <c r="Y333" i="10"/>
  <c r="Y308" i="10"/>
  <c r="Y306" i="10"/>
  <c r="Y304" i="10"/>
  <c r="Y299" i="10"/>
  <c r="Y297" i="10"/>
  <c r="Y267" i="10"/>
  <c r="Y265" i="10"/>
  <c r="Y263" i="10"/>
  <c r="Y241" i="10"/>
  <c r="Y239" i="10"/>
  <c r="Y237" i="10"/>
  <c r="Y162" i="10"/>
  <c r="Y368" i="10"/>
  <c r="Y366" i="10"/>
  <c r="Y330" i="10"/>
  <c r="Y328" i="10"/>
  <c r="Y326" i="10"/>
  <c r="Y300" i="10"/>
  <c r="Y295" i="10"/>
  <c r="Y293" i="10"/>
  <c r="Y291" i="10"/>
  <c r="Y289" i="10"/>
  <c r="Y234" i="10"/>
  <c r="Y232" i="10"/>
  <c r="Y230" i="10"/>
  <c r="Y159" i="10"/>
  <c r="Y157" i="10"/>
  <c r="Y323" i="10"/>
  <c r="Y321" i="10"/>
  <c r="Y319" i="10"/>
  <c r="Y286" i="10"/>
  <c r="Y284" i="10"/>
  <c r="Y282" i="10"/>
  <c r="Y280" i="10"/>
  <c r="Y278" i="10"/>
  <c r="Y254" i="10"/>
  <c r="Y252" i="10"/>
  <c r="Y250" i="10"/>
  <c r="Y248" i="10"/>
  <c r="Y226" i="10"/>
  <c r="Y224" i="10"/>
  <c r="Y222" i="10"/>
  <c r="Y220" i="10"/>
  <c r="Y213" i="10"/>
  <c r="Y211" i="10"/>
  <c r="Y200" i="10"/>
  <c r="Y198" i="10"/>
  <c r="Y196" i="10"/>
  <c r="Y194" i="10"/>
  <c r="Y192" i="10"/>
  <c r="Y154" i="10"/>
  <c r="Y152" i="10"/>
  <c r="Y150" i="10"/>
  <c r="Y316" i="10"/>
  <c r="Y314" i="10"/>
  <c r="Y312" i="10"/>
  <c r="Y275" i="10"/>
  <c r="Y273" i="10"/>
  <c r="Y271" i="10"/>
  <c r="Y260" i="10"/>
  <c r="Y258" i="10"/>
  <c r="Y256" i="10"/>
  <c r="Y245" i="10"/>
  <c r="Y243" i="10"/>
  <c r="Y217" i="10"/>
  <c r="Y208" i="10"/>
  <c r="Y206" i="10"/>
  <c r="Y204" i="10"/>
  <c r="Y202" i="10"/>
  <c r="Y189" i="10"/>
  <c r="Y187" i="10"/>
  <c r="Y185" i="10"/>
  <c r="Y183" i="10"/>
  <c r="Y181" i="10"/>
  <c r="Y177" i="10"/>
  <c r="Y175" i="10"/>
  <c r="Y173" i="10"/>
  <c r="Y170" i="10"/>
  <c r="Y168" i="10"/>
  <c r="Y166" i="10"/>
  <c r="Y364" i="10"/>
  <c r="Y362" i="10"/>
  <c r="Y360" i="10"/>
  <c r="Y357" i="10"/>
  <c r="Y354" i="10"/>
  <c r="Y352" i="10"/>
  <c r="Y349" i="10"/>
  <c r="Y347" i="10"/>
  <c r="Y345" i="10"/>
  <c r="Y343" i="10"/>
  <c r="Y340" i="10"/>
  <c r="Y338" i="10"/>
  <c r="Y336" i="10"/>
  <c r="Y334" i="10"/>
  <c r="Y309" i="10"/>
  <c r="Y307" i="10"/>
  <c r="Y305" i="10"/>
  <c r="Y303" i="10"/>
  <c r="Y298" i="10"/>
  <c r="Y268" i="10"/>
  <c r="Y266" i="10"/>
  <c r="Y264" i="10"/>
  <c r="Y240" i="10"/>
  <c r="Y238" i="10"/>
  <c r="Y367" i="10"/>
  <c r="Y331" i="10"/>
  <c r="Y329" i="10"/>
  <c r="Y327" i="10"/>
  <c r="Y301" i="10"/>
  <c r="Y294" i="10"/>
  <c r="Y292" i="10"/>
  <c r="Y290" i="10"/>
  <c r="Y288" i="10"/>
  <c r="Y235" i="10"/>
  <c r="Y233" i="10"/>
  <c r="Y231" i="10"/>
  <c r="Y229" i="10"/>
  <c r="Y158" i="10"/>
  <c r="Y135" i="10"/>
  <c r="Y133" i="10"/>
  <c r="Y130" i="10"/>
  <c r="Y128" i="10"/>
  <c r="Y13" i="10"/>
  <c r="Y15" i="10"/>
  <c r="Y98" i="10"/>
  <c r="Y5" i="10"/>
  <c r="Y12" i="10"/>
  <c r="Y14" i="10"/>
  <c r="Y47" i="10"/>
  <c r="Y78" i="10"/>
  <c r="Y80" i="10"/>
  <c r="Y82" i="10"/>
  <c r="Y105" i="10"/>
  <c r="Y107" i="10"/>
  <c r="Y109" i="10"/>
  <c r="Y126" i="10"/>
  <c r="Y134" i="10"/>
  <c r="Y147" i="10"/>
  <c r="Y163" i="10"/>
  <c r="Y40" i="10"/>
  <c r="Y44" i="10"/>
  <c r="Y100" i="10"/>
  <c r="Y11" i="10"/>
  <c r="Y23" i="10"/>
  <c r="Y25" i="10"/>
  <c r="Y27" i="10"/>
  <c r="Y29" i="10"/>
  <c r="Y50" i="10"/>
  <c r="Y71" i="10"/>
  <c r="Y85" i="10"/>
  <c r="Y87" i="10"/>
  <c r="Y89" i="10"/>
  <c r="Y112" i="10"/>
  <c r="Y114" i="10"/>
  <c r="Y138" i="10"/>
  <c r="B149" i="12" l="1"/>
  <c r="X149" i="12" s="1"/>
  <c r="B14" i="10"/>
  <c r="X14" i="10" s="1"/>
  <c r="B114" i="10"/>
  <c r="X114" i="10" s="1"/>
  <c r="B64" i="10"/>
  <c r="X64" i="10" s="1"/>
  <c r="B53" i="10"/>
  <c r="X53" i="10" s="1"/>
  <c r="B11" i="10"/>
  <c r="X11" i="10" s="1"/>
  <c r="B12" i="11"/>
  <c r="X12" i="11" s="1"/>
  <c r="B241" i="10"/>
  <c r="X241" i="10" s="1"/>
  <c r="B151" i="12"/>
  <c r="X151" i="12" s="1"/>
  <c r="B135" i="12"/>
  <c r="X135" i="12" s="1"/>
  <c r="B155" i="12"/>
  <c r="X155" i="12" s="1"/>
  <c r="B130" i="12"/>
  <c r="X130" i="12" s="1"/>
  <c r="B123" i="12"/>
  <c r="X123" i="12" s="1"/>
  <c r="B144" i="12"/>
  <c r="X144" i="12" s="1"/>
  <c r="B134" i="12"/>
  <c r="X134" i="12" s="1"/>
  <c r="B138" i="12"/>
  <c r="X138" i="12" s="1"/>
  <c r="B150" i="12"/>
  <c r="X150" i="12" s="1"/>
  <c r="B154" i="12"/>
  <c r="X154" i="12" s="1"/>
  <c r="B120" i="12"/>
  <c r="X120" i="12" s="1"/>
  <c r="B147" i="12"/>
  <c r="X147" i="12" s="1"/>
  <c r="B125" i="12"/>
  <c r="X125" i="12" s="1"/>
  <c r="B153" i="12"/>
  <c r="X153" i="12" s="1"/>
  <c r="B128" i="12"/>
  <c r="X128" i="12" s="1"/>
  <c r="B117" i="12"/>
  <c r="X117" i="12" s="1"/>
  <c r="B143" i="12"/>
  <c r="X143" i="12" s="1"/>
  <c r="B119" i="12"/>
  <c r="X119" i="12" s="1"/>
  <c r="B137" i="12"/>
  <c r="X137" i="12" s="1"/>
  <c r="B122" i="12"/>
  <c r="X122" i="12" s="1"/>
  <c r="B124" i="12"/>
  <c r="X124" i="12" s="1"/>
  <c r="B141" i="12"/>
  <c r="X141" i="12" s="1"/>
  <c r="B127" i="12"/>
  <c r="X127" i="12" s="1"/>
  <c r="B146" i="12"/>
  <c r="X146" i="12" s="1"/>
  <c r="B131" i="12"/>
  <c r="X131" i="12" s="1"/>
  <c r="B133" i="12"/>
  <c r="X133" i="12" s="1"/>
  <c r="B118" i="12"/>
  <c r="X118" i="12" s="1"/>
  <c r="B136" i="12"/>
  <c r="X136" i="12" s="1"/>
  <c r="B132" i="12"/>
  <c r="X132" i="12" s="1"/>
  <c r="B140" i="12"/>
  <c r="X140" i="12" s="1"/>
  <c r="B348" i="10"/>
  <c r="X348" i="10" s="1"/>
  <c r="B142" i="12"/>
  <c r="X142" i="12" s="1"/>
  <c r="B126" i="12"/>
  <c r="X126" i="12" s="1"/>
  <c r="B145" i="12"/>
  <c r="X145" i="12" s="1"/>
  <c r="B121" i="12"/>
  <c r="X121" i="12" s="1"/>
  <c r="B42" i="12"/>
  <c r="X42" i="12" s="1"/>
  <c r="B105" i="12"/>
  <c r="X105" i="12" s="1"/>
  <c r="B90" i="12"/>
  <c r="X90" i="12" s="1"/>
  <c r="B15" i="12"/>
  <c r="X15" i="12" s="1"/>
  <c r="B45" i="12"/>
  <c r="X45" i="12" s="1"/>
  <c r="B52" i="12"/>
  <c r="X52" i="12" s="1"/>
  <c r="B17" i="12"/>
  <c r="X17" i="12" s="1"/>
  <c r="B13" i="12"/>
  <c r="X13" i="12" s="1"/>
  <c r="B33" i="12"/>
  <c r="X33" i="12" s="1"/>
  <c r="B115" i="12"/>
  <c r="X115" i="12" s="1"/>
  <c r="B49" i="12"/>
  <c r="X49" i="12" s="1"/>
  <c r="B94" i="12"/>
  <c r="X94" i="12" s="1"/>
  <c r="B106" i="12"/>
  <c r="X106" i="12" s="1"/>
  <c r="B14" i="12"/>
  <c r="X14" i="12" s="1"/>
  <c r="B20" i="12"/>
  <c r="X20" i="12" s="1"/>
  <c r="B98" i="12"/>
  <c r="X98" i="12" s="1"/>
  <c r="B103" i="12"/>
  <c r="X103" i="12" s="1"/>
  <c r="B57" i="12"/>
  <c r="X57" i="12" s="1"/>
  <c r="B61" i="12"/>
  <c r="X61" i="12" s="1"/>
  <c r="B82" i="12"/>
  <c r="X82" i="12" s="1"/>
  <c r="B50" i="12"/>
  <c r="X50" i="12" s="1"/>
  <c r="B102" i="12"/>
  <c r="X102" i="12" s="1"/>
  <c r="B56" i="12"/>
  <c r="X56" i="12" s="1"/>
  <c r="B25" i="12"/>
  <c r="X25" i="12" s="1"/>
  <c r="B18" i="12"/>
  <c r="X18" i="12" s="1"/>
  <c r="B27" i="12"/>
  <c r="X27" i="12" s="1"/>
  <c r="B37" i="12"/>
  <c r="X37" i="12" s="1"/>
  <c r="B100" i="12"/>
  <c r="X100" i="12" s="1"/>
  <c r="B66" i="12"/>
  <c r="X66" i="12" s="1"/>
  <c r="B69" i="12"/>
  <c r="X69" i="12" s="1"/>
  <c r="B91" i="12"/>
  <c r="X91" i="12" s="1"/>
  <c r="B104" i="12"/>
  <c r="X104" i="12" s="1"/>
  <c r="B58" i="12"/>
  <c r="X58" i="12" s="1"/>
  <c r="B113" i="12"/>
  <c r="X113" i="12" s="1"/>
  <c r="B65" i="12"/>
  <c r="X65" i="12" s="1"/>
  <c r="B11" i="12"/>
  <c r="X11" i="12" s="1"/>
  <c r="B23" i="12"/>
  <c r="X23" i="12" s="1"/>
  <c r="B35" i="12"/>
  <c r="X35" i="12" s="1"/>
  <c r="B12" i="12"/>
  <c r="X12" i="12" s="1"/>
  <c r="B112" i="12"/>
  <c r="X112" i="12" s="1"/>
  <c r="B55" i="12"/>
  <c r="X55" i="12" s="1"/>
  <c r="B67" i="12"/>
  <c r="X67" i="12" s="1"/>
  <c r="B80" i="12"/>
  <c r="X80" i="12" s="1"/>
  <c r="B111" i="12"/>
  <c r="X111" i="12" s="1"/>
  <c r="B9" i="12"/>
  <c r="X9" i="12" s="1"/>
  <c r="B10" i="12"/>
  <c r="X10" i="12" s="1"/>
  <c r="B32" i="12"/>
  <c r="X32" i="12" s="1"/>
  <c r="B54" i="12"/>
  <c r="X54" i="12" s="1"/>
  <c r="B109" i="12"/>
  <c r="X109" i="12" s="1"/>
  <c r="B79" i="12"/>
  <c r="X79" i="12" s="1"/>
  <c r="B73" i="12"/>
  <c r="X73" i="12" s="1"/>
  <c r="B101" i="12"/>
  <c r="X101" i="12" s="1"/>
  <c r="B64" i="12"/>
  <c r="X64" i="12" s="1"/>
  <c r="B43" i="12"/>
  <c r="X43" i="12" s="1"/>
  <c r="B88" i="12"/>
  <c r="X88" i="12" s="1"/>
  <c r="B53" i="12"/>
  <c r="X53" i="12" s="1"/>
  <c r="B108" i="12"/>
  <c r="X108" i="12" s="1"/>
  <c r="B41" i="12"/>
  <c r="X41" i="12" s="1"/>
  <c r="B29" i="12"/>
  <c r="X29" i="12" s="1"/>
  <c r="B72" i="12"/>
  <c r="X72" i="12" s="1"/>
  <c r="B30" i="12"/>
  <c r="X30" i="12" s="1"/>
  <c r="B46" i="12"/>
  <c r="X46" i="12" s="1"/>
  <c r="B51" i="12"/>
  <c r="X51" i="12" s="1"/>
  <c r="B63" i="12"/>
  <c r="X63" i="12" s="1"/>
  <c r="B87" i="12"/>
  <c r="X87" i="12" s="1"/>
  <c r="B110" i="12"/>
  <c r="X110" i="12" s="1"/>
  <c r="B97" i="12"/>
  <c r="X97" i="12" s="1"/>
  <c r="B62" i="12"/>
  <c r="X62" i="12" s="1"/>
  <c r="B86" i="12"/>
  <c r="X86" i="12" s="1"/>
  <c r="B38" i="12"/>
  <c r="X38" i="12" s="1"/>
  <c r="B39" i="12"/>
  <c r="X39" i="12" s="1"/>
  <c r="B26" i="12"/>
  <c r="X26" i="12" s="1"/>
  <c r="B16" i="12"/>
  <c r="X16" i="12" s="1"/>
  <c r="B59" i="12"/>
  <c r="X59" i="12" s="1"/>
  <c r="B114" i="12"/>
  <c r="X114" i="12" s="1"/>
  <c r="B84" i="12"/>
  <c r="X84" i="12" s="1"/>
  <c r="B96" i="12"/>
  <c r="X96" i="12" s="1"/>
  <c r="B71" i="12"/>
  <c r="X71" i="12" s="1"/>
  <c r="B83" i="12"/>
  <c r="X83" i="12" s="1"/>
  <c r="B77" i="12"/>
  <c r="X77" i="12" s="1"/>
  <c r="B95" i="12"/>
  <c r="X95" i="12" s="1"/>
  <c r="B34" i="12"/>
  <c r="X34" i="12" s="1"/>
  <c r="B24" i="12"/>
  <c r="X24" i="12" s="1"/>
  <c r="B19" i="12"/>
  <c r="X19" i="12" s="1"/>
  <c r="B36" i="12"/>
  <c r="X36" i="12" s="1"/>
  <c r="B28" i="12"/>
  <c r="X28" i="12" s="1"/>
  <c r="B68" i="12"/>
  <c r="X68" i="12" s="1"/>
  <c r="B81" i="12"/>
  <c r="X81" i="12" s="1"/>
  <c r="B75" i="12"/>
  <c r="X75" i="12" s="1"/>
  <c r="B93" i="12"/>
  <c r="X93" i="12" s="1"/>
  <c r="B76" i="12"/>
  <c r="X76" i="12" s="1"/>
  <c r="B85" i="12"/>
  <c r="X85" i="12" s="1"/>
  <c r="B47" i="12"/>
  <c r="X47" i="12" s="1"/>
  <c r="B74" i="12"/>
  <c r="X74" i="12" s="1"/>
  <c r="B92" i="12"/>
  <c r="X92" i="12" s="1"/>
  <c r="B22" i="12"/>
  <c r="X22" i="12" s="1"/>
  <c r="B119" i="11"/>
  <c r="X119" i="11" s="1"/>
  <c r="B72" i="11"/>
  <c r="X72" i="11" s="1"/>
  <c r="B22" i="11"/>
  <c r="X22" i="11" s="1"/>
  <c r="B73" i="11"/>
  <c r="X73" i="11" s="1"/>
  <c r="B66" i="11"/>
  <c r="X66" i="11" s="1"/>
  <c r="B19" i="11"/>
  <c r="X19" i="11" s="1"/>
  <c r="B42" i="11"/>
  <c r="X42" i="11" s="1"/>
  <c r="B103" i="11"/>
  <c r="X103" i="11" s="1"/>
  <c r="B28" i="11"/>
  <c r="X28" i="11" s="1"/>
  <c r="B97" i="11"/>
  <c r="X97" i="11" s="1"/>
  <c r="B53" i="11"/>
  <c r="X53" i="11" s="1"/>
  <c r="B20" i="11"/>
  <c r="X20" i="11" s="1"/>
  <c r="B106" i="11"/>
  <c r="X106" i="11" s="1"/>
  <c r="B23" i="11"/>
  <c r="X23" i="11" s="1"/>
  <c r="B64" i="11"/>
  <c r="X64" i="11" s="1"/>
  <c r="B91" i="11"/>
  <c r="X91" i="11" s="1"/>
  <c r="B37" i="11"/>
  <c r="X37" i="11" s="1"/>
  <c r="B74" i="11"/>
  <c r="X74" i="11" s="1"/>
  <c r="B17" i="11"/>
  <c r="X17" i="11" s="1"/>
  <c r="B46" i="11"/>
  <c r="X46" i="11" s="1"/>
  <c r="B83" i="11"/>
  <c r="X83" i="11" s="1"/>
  <c r="B87" i="11"/>
  <c r="X87" i="11" s="1"/>
  <c r="B16" i="11"/>
  <c r="X16" i="11" s="1"/>
  <c r="B110" i="11"/>
  <c r="X110" i="11" s="1"/>
  <c r="B43" i="11"/>
  <c r="X43" i="11" s="1"/>
  <c r="B95" i="11"/>
  <c r="X95" i="11" s="1"/>
  <c r="B62" i="11"/>
  <c r="X62" i="11" s="1"/>
  <c r="B117" i="11"/>
  <c r="X117" i="11" s="1"/>
  <c r="B104" i="11"/>
  <c r="X104" i="11" s="1"/>
  <c r="B41" i="11"/>
  <c r="X41" i="11" s="1"/>
  <c r="B93" i="11"/>
  <c r="X93" i="11" s="1"/>
  <c r="B10" i="11"/>
  <c r="X10" i="11" s="1"/>
  <c r="B9" i="11"/>
  <c r="X9" i="11" s="1"/>
  <c r="B92" i="11"/>
  <c r="X92" i="11" s="1"/>
  <c r="B58" i="11"/>
  <c r="X58" i="11" s="1"/>
  <c r="B122" i="11"/>
  <c r="X122" i="11" s="1"/>
  <c r="B102" i="11"/>
  <c r="X102" i="11" s="1"/>
  <c r="B51" i="11"/>
  <c r="X51" i="11" s="1"/>
  <c r="B112" i="11"/>
  <c r="X112" i="11" s="1"/>
  <c r="B14" i="11"/>
  <c r="X14" i="11" s="1"/>
  <c r="B76" i="11"/>
  <c r="X76" i="11" s="1"/>
  <c r="B55" i="11"/>
  <c r="X55" i="11" s="1"/>
  <c r="B67" i="11"/>
  <c r="X67" i="11" s="1"/>
  <c r="B81" i="11"/>
  <c r="X81" i="11" s="1"/>
  <c r="B59" i="11"/>
  <c r="X59" i="11" s="1"/>
  <c r="B123" i="11"/>
  <c r="X123" i="11" s="1"/>
  <c r="B38" i="11"/>
  <c r="X38" i="11" s="1"/>
  <c r="B85" i="11"/>
  <c r="X85" i="11" s="1"/>
  <c r="B100" i="11"/>
  <c r="X100" i="11" s="1"/>
  <c r="B15" i="11"/>
  <c r="X15" i="11" s="1"/>
  <c r="B32" i="11"/>
  <c r="X32" i="11" s="1"/>
  <c r="B39" i="11"/>
  <c r="X39" i="11" s="1"/>
  <c r="B80" i="11"/>
  <c r="X80" i="11" s="1"/>
  <c r="B71" i="11"/>
  <c r="X71" i="11" s="1"/>
  <c r="B101" i="11"/>
  <c r="X101" i="11" s="1"/>
  <c r="B90" i="11"/>
  <c r="X90" i="11" s="1"/>
  <c r="B125" i="11"/>
  <c r="X125" i="11" s="1"/>
  <c r="B114" i="11"/>
  <c r="X114" i="11" s="1"/>
  <c r="B68" i="11"/>
  <c r="X68" i="11" s="1"/>
  <c r="B11" i="11"/>
  <c r="X11" i="11" s="1"/>
  <c r="B24" i="11"/>
  <c r="X24" i="11" s="1"/>
  <c r="B35" i="11"/>
  <c r="X35" i="11" s="1"/>
  <c r="B27" i="11"/>
  <c r="X27" i="11" s="1"/>
  <c r="B121" i="11"/>
  <c r="X121" i="11" s="1"/>
  <c r="B36" i="11"/>
  <c r="X36" i="11" s="1"/>
  <c r="B18" i="11"/>
  <c r="X18" i="11" s="1"/>
  <c r="B52" i="11"/>
  <c r="X52" i="11" s="1"/>
  <c r="B47" i="11"/>
  <c r="X47" i="11" s="1"/>
  <c r="B98" i="11"/>
  <c r="X98" i="11" s="1"/>
  <c r="B84" i="11"/>
  <c r="X84" i="11" s="1"/>
  <c r="B45" i="11"/>
  <c r="X45" i="11" s="1"/>
  <c r="B96" i="11"/>
  <c r="X96" i="11" s="1"/>
  <c r="B57" i="11"/>
  <c r="X57" i="11" s="1"/>
  <c r="B115" i="11"/>
  <c r="X115" i="11" s="1"/>
  <c r="B49" i="11"/>
  <c r="X49" i="11" s="1"/>
  <c r="B13" i="11"/>
  <c r="X13" i="11" s="1"/>
  <c r="B34" i="11"/>
  <c r="X34" i="11" s="1"/>
  <c r="B54" i="11"/>
  <c r="X54" i="11" s="1"/>
  <c r="B26" i="11"/>
  <c r="X26" i="11" s="1"/>
  <c r="B82" i="11"/>
  <c r="X82" i="11" s="1"/>
  <c r="B61" i="11"/>
  <c r="X61" i="11" s="1"/>
  <c r="B113" i="11"/>
  <c r="X113" i="11" s="1"/>
  <c r="B86" i="11"/>
  <c r="X86" i="11" s="1"/>
  <c r="B107" i="11"/>
  <c r="X107" i="11" s="1"/>
  <c r="B56" i="11"/>
  <c r="X56" i="11" s="1"/>
  <c r="B75" i="11"/>
  <c r="X75" i="11" s="1"/>
  <c r="B105" i="11"/>
  <c r="X105" i="11" s="1"/>
  <c r="B63" i="11"/>
  <c r="X63" i="11" s="1"/>
  <c r="B25" i="11"/>
  <c r="X25" i="11" s="1"/>
  <c r="B118" i="11"/>
  <c r="X118" i="11" s="1"/>
  <c r="B30" i="11"/>
  <c r="X30" i="11" s="1"/>
  <c r="B94" i="11"/>
  <c r="X94" i="11" s="1"/>
  <c r="B29" i="11"/>
  <c r="X29" i="11" s="1"/>
  <c r="B69" i="11"/>
  <c r="X69" i="11" s="1"/>
  <c r="B89" i="11"/>
  <c r="X89" i="11" s="1"/>
  <c r="B124" i="11"/>
  <c r="X124" i="11" s="1"/>
  <c r="B50" i="11"/>
  <c r="X50" i="11" s="1"/>
  <c r="B77" i="11"/>
  <c r="X77" i="11" s="1"/>
  <c r="B65" i="11"/>
  <c r="X65" i="11" s="1"/>
  <c r="B120" i="11"/>
  <c r="X120" i="11" s="1"/>
  <c r="B109" i="11"/>
  <c r="X109" i="11" s="1"/>
  <c r="B33" i="11"/>
  <c r="X33" i="11" s="1"/>
  <c r="B78" i="11"/>
  <c r="X78" i="11" s="1"/>
  <c r="B192" i="10"/>
  <c r="X192" i="10" s="1"/>
  <c r="B195" i="10"/>
  <c r="X195" i="10" s="1"/>
  <c r="B176" i="10"/>
  <c r="X176" i="10" s="1"/>
  <c r="B218" i="10"/>
  <c r="X218" i="10" s="1"/>
  <c r="B206" i="10"/>
  <c r="X206" i="10" s="1"/>
  <c r="B234" i="10"/>
  <c r="X234" i="10" s="1"/>
  <c r="B307" i="10"/>
  <c r="X307" i="10" s="1"/>
  <c r="B277" i="10"/>
  <c r="X277" i="10" s="1"/>
  <c r="B362" i="10"/>
  <c r="X362" i="10" s="1"/>
  <c r="B278" i="10"/>
  <c r="X278" i="10" s="1"/>
  <c r="B235" i="10"/>
  <c r="X235" i="10" s="1"/>
  <c r="B189" i="10"/>
  <c r="X189" i="10" s="1"/>
  <c r="B36" i="10"/>
  <c r="X36" i="10" s="1"/>
  <c r="B9" i="10"/>
  <c r="X9" i="10" s="1"/>
  <c r="B238" i="10"/>
  <c r="X238" i="10" s="1"/>
  <c r="B340" i="10"/>
  <c r="X340" i="10" s="1"/>
  <c r="B243" i="10"/>
  <c r="X243" i="10" s="1"/>
  <c r="B211" i="10"/>
  <c r="X211" i="10" s="1"/>
  <c r="B284" i="10"/>
  <c r="X284" i="10" s="1"/>
  <c r="B300" i="10"/>
  <c r="X300" i="10" s="1"/>
  <c r="B306" i="10"/>
  <c r="X306" i="10" s="1"/>
  <c r="B355" i="10"/>
  <c r="X355" i="10" s="1"/>
  <c r="B182" i="10"/>
  <c r="X182" i="10" s="1"/>
  <c r="B274" i="10"/>
  <c r="X274" i="10" s="1"/>
  <c r="B214" i="10"/>
  <c r="X214" i="10" s="1"/>
  <c r="B283" i="10"/>
  <c r="X283" i="10" s="1"/>
  <c r="B47" i="10"/>
  <c r="X47" i="10" s="1"/>
  <c r="B105" i="10"/>
  <c r="X105" i="10" s="1"/>
  <c r="B33" i="10"/>
  <c r="X33" i="10" s="1"/>
  <c r="B100" i="10"/>
  <c r="X100" i="10" s="1"/>
  <c r="B40" i="10"/>
  <c r="X40" i="10" s="1"/>
  <c r="B136" i="10"/>
  <c r="X136" i="10" s="1"/>
  <c r="B131" i="10"/>
  <c r="X131" i="10" s="1"/>
  <c r="B34" i="10"/>
  <c r="X34" i="10" s="1"/>
  <c r="B10" i="10"/>
  <c r="X10" i="10" s="1"/>
  <c r="B25" i="10"/>
  <c r="X25" i="10" s="1"/>
  <c r="B240" i="10"/>
  <c r="X240" i="10" s="1"/>
  <c r="B343" i="10"/>
  <c r="X343" i="10" s="1"/>
  <c r="B271" i="10"/>
  <c r="X271" i="10" s="1"/>
  <c r="B222" i="10"/>
  <c r="X222" i="10" s="1"/>
  <c r="B286" i="10"/>
  <c r="X286" i="10" s="1"/>
  <c r="B328" i="10"/>
  <c r="X328" i="10" s="1"/>
  <c r="B308" i="10"/>
  <c r="X308" i="10" s="1"/>
  <c r="B363" i="10"/>
  <c r="X363" i="10" s="1"/>
  <c r="B203" i="10"/>
  <c r="X203" i="10" s="1"/>
  <c r="B311" i="10"/>
  <c r="X311" i="10" s="1"/>
  <c r="B221" i="10"/>
  <c r="X221" i="10" s="1"/>
  <c r="B133" i="10"/>
  <c r="X133" i="10" s="1"/>
  <c r="B329" i="10"/>
  <c r="X329" i="10" s="1"/>
  <c r="B168" i="10"/>
  <c r="X168" i="10" s="1"/>
  <c r="B15" i="10"/>
  <c r="X15" i="10" s="1"/>
  <c r="B119" i="10"/>
  <c r="X119" i="10" s="1"/>
  <c r="B70" i="10"/>
  <c r="X70" i="10" s="1"/>
  <c r="B32" i="10"/>
  <c r="X32" i="10" s="1"/>
  <c r="B89" i="10"/>
  <c r="X89" i="10" s="1"/>
  <c r="B23" i="10"/>
  <c r="X23" i="10" s="1"/>
  <c r="B264" i="10"/>
  <c r="X264" i="10" s="1"/>
  <c r="B345" i="10"/>
  <c r="X345" i="10" s="1"/>
  <c r="B273" i="10"/>
  <c r="X273" i="10" s="1"/>
  <c r="B224" i="10"/>
  <c r="X224" i="10" s="1"/>
  <c r="B319" i="10"/>
  <c r="X319" i="10" s="1"/>
  <c r="B330" i="10"/>
  <c r="X330" i="10" s="1"/>
  <c r="B333" i="10"/>
  <c r="X333" i="10" s="1"/>
  <c r="B146" i="10"/>
  <c r="X146" i="10" s="1"/>
  <c r="B205" i="10"/>
  <c r="X205" i="10" s="1"/>
  <c r="B313" i="10"/>
  <c r="X313" i="10" s="1"/>
  <c r="B223" i="10"/>
  <c r="X223" i="10" s="1"/>
  <c r="B135" i="10"/>
  <c r="X135" i="10" s="1"/>
  <c r="B331" i="10"/>
  <c r="X331" i="10" s="1"/>
  <c r="B147" i="10"/>
  <c r="X147" i="10" s="1"/>
  <c r="B54" i="10"/>
  <c r="X54" i="10" s="1"/>
  <c r="B117" i="10"/>
  <c r="X117" i="10" s="1"/>
  <c r="B65" i="10"/>
  <c r="X65" i="10" s="1"/>
  <c r="B298" i="10"/>
  <c r="X298" i="10" s="1"/>
  <c r="B357" i="10"/>
  <c r="X357" i="10" s="1"/>
  <c r="B275" i="10"/>
  <c r="X275" i="10" s="1"/>
  <c r="B226" i="10"/>
  <c r="X226" i="10" s="1"/>
  <c r="B230" i="10"/>
  <c r="X230" i="10" s="1"/>
  <c r="B237" i="10"/>
  <c r="X237" i="10" s="1"/>
  <c r="B335" i="10"/>
  <c r="X335" i="10" s="1"/>
  <c r="B167" i="10"/>
  <c r="X167" i="10" s="1"/>
  <c r="B207" i="10"/>
  <c r="X207" i="10" s="1"/>
  <c r="B151" i="10"/>
  <c r="X151" i="10" s="1"/>
  <c r="B251" i="10"/>
  <c r="X251" i="10" s="1"/>
  <c r="B158" i="10"/>
  <c r="X158" i="10" s="1"/>
  <c r="B367" i="10"/>
  <c r="X367" i="10" s="1"/>
  <c r="B134" i="10"/>
  <c r="X134" i="10" s="1"/>
  <c r="B130" i="10"/>
  <c r="X130" i="10" s="1"/>
  <c r="B75" i="10"/>
  <c r="X75" i="10" s="1"/>
  <c r="B16" i="10"/>
  <c r="X16" i="10" s="1"/>
  <c r="B360" i="10"/>
  <c r="X360" i="10" s="1"/>
  <c r="B312" i="10"/>
  <c r="X312" i="10" s="1"/>
  <c r="B232" i="10"/>
  <c r="X232" i="10" s="1"/>
  <c r="B239" i="10"/>
  <c r="X239" i="10" s="1"/>
  <c r="B337" i="10"/>
  <c r="X337" i="10" s="1"/>
  <c r="B169" i="10"/>
  <c r="X169" i="10" s="1"/>
  <c r="B216" i="10"/>
  <c r="X216" i="10" s="1"/>
  <c r="B153" i="10"/>
  <c r="X153" i="10" s="1"/>
  <c r="B253" i="10"/>
  <c r="X253" i="10" s="1"/>
  <c r="B229" i="10"/>
  <c r="X229" i="10" s="1"/>
  <c r="B42" i="10"/>
  <c r="X42" i="10" s="1"/>
  <c r="B123" i="10"/>
  <c r="X123" i="10" s="1"/>
  <c r="B28" i="10"/>
  <c r="X28" i="10" s="1"/>
  <c r="B91" i="10"/>
  <c r="X91" i="10" s="1"/>
  <c r="B112" i="10"/>
  <c r="X112" i="10" s="1"/>
  <c r="B71" i="10"/>
  <c r="X71" i="10" s="1"/>
  <c r="B138" i="10"/>
  <c r="X138" i="10" s="1"/>
  <c r="B309" i="10"/>
  <c r="X309" i="10" s="1"/>
  <c r="B364" i="10"/>
  <c r="X364" i="10" s="1"/>
  <c r="B194" i="10"/>
  <c r="X194" i="10" s="1"/>
  <c r="B280" i="10"/>
  <c r="X280" i="10" s="1"/>
  <c r="B289" i="10"/>
  <c r="X289" i="10" s="1"/>
  <c r="B263" i="10"/>
  <c r="X263" i="10" s="1"/>
  <c r="B351" i="10"/>
  <c r="X351" i="10" s="1"/>
  <c r="B178" i="10"/>
  <c r="X178" i="10" s="1"/>
  <c r="B244" i="10"/>
  <c r="X244" i="10" s="1"/>
  <c r="B197" i="10"/>
  <c r="X197" i="10" s="1"/>
  <c r="B279" i="10"/>
  <c r="X279" i="10" s="1"/>
  <c r="B288" i="10"/>
  <c r="X288" i="10" s="1"/>
  <c r="B37" i="10"/>
  <c r="X37" i="10" s="1"/>
  <c r="B109" i="10"/>
  <c r="X109" i="10" s="1"/>
  <c r="B13" i="10"/>
  <c r="X13" i="10" s="1"/>
  <c r="B185" i="10"/>
  <c r="X185" i="10" s="1"/>
  <c r="B175" i="10"/>
  <c r="X175" i="10" s="1"/>
  <c r="B38" i="10"/>
  <c r="X38" i="10" s="1"/>
  <c r="B20" i="10"/>
  <c r="X20" i="10" s="1"/>
  <c r="B35" i="10"/>
  <c r="X35" i="10" s="1"/>
  <c r="B50" i="10"/>
  <c r="X50" i="10" s="1"/>
  <c r="B163" i="10"/>
  <c r="X163" i="10" s="1"/>
  <c r="B338" i="10"/>
  <c r="X338" i="10" s="1"/>
  <c r="B217" i="10"/>
  <c r="X217" i="10" s="1"/>
  <c r="B200" i="10"/>
  <c r="X200" i="10" s="1"/>
  <c r="B282" i="10"/>
  <c r="X282" i="10" s="1"/>
  <c r="B295" i="10"/>
  <c r="X295" i="10" s="1"/>
  <c r="B304" i="10"/>
  <c r="X304" i="10" s="1"/>
  <c r="B353" i="10"/>
  <c r="X353" i="10" s="1"/>
  <c r="B180" i="10"/>
  <c r="X180" i="10" s="1"/>
  <c r="B272" i="10"/>
  <c r="X272" i="10" s="1"/>
  <c r="B212" i="10"/>
  <c r="X212" i="10" s="1"/>
  <c r="B281" i="10"/>
  <c r="X281" i="10" s="1"/>
  <c r="B294" i="10"/>
  <c r="X294" i="10" s="1"/>
  <c r="B80" i="10"/>
  <c r="X80" i="10" s="1"/>
  <c r="B61" i="10"/>
  <c r="X61" i="10" s="1"/>
  <c r="B107" i="10"/>
  <c r="X107" i="10" s="1"/>
  <c r="B56" i="10"/>
  <c r="X56" i="10" s="1"/>
  <c r="B102" i="10"/>
  <c r="X102" i="10" s="1"/>
  <c r="B139" i="10"/>
  <c r="X139" i="10" s="1"/>
  <c r="B73" i="10"/>
  <c r="X73" i="10" s="1"/>
  <c r="B122" i="10"/>
  <c r="X122" i="10" s="1"/>
  <c r="B41" i="10"/>
  <c r="X41" i="10" s="1"/>
  <c r="B115" i="10"/>
  <c r="X115" i="10" s="1"/>
  <c r="B127" i="10"/>
  <c r="X127" i="10" s="1"/>
  <c r="B68" i="10"/>
  <c r="X68" i="10" s="1"/>
  <c r="B101" i="10"/>
  <c r="X101" i="10" s="1"/>
  <c r="B19" i="10"/>
  <c r="X19" i="10" s="1"/>
  <c r="B93" i="10"/>
  <c r="X93" i="10" s="1"/>
  <c r="B113" i="10"/>
  <c r="X113" i="10" s="1"/>
  <c r="B62" i="10"/>
  <c r="X62" i="10" s="1"/>
  <c r="B99" i="10"/>
  <c r="X99" i="10" s="1"/>
  <c r="B58" i="10"/>
  <c r="X58" i="10" s="1"/>
  <c r="B111" i="10"/>
  <c r="X111" i="10" s="1"/>
  <c r="B48" i="10"/>
  <c r="X48" i="10" s="1"/>
  <c r="B97" i="10"/>
  <c r="X97" i="10" s="1"/>
  <c r="B52" i="10"/>
  <c r="X52" i="10" s="1"/>
  <c r="B88" i="10"/>
  <c r="X88" i="10" s="1"/>
  <c r="B108" i="10"/>
  <c r="X108" i="10" s="1"/>
  <c r="B46" i="10"/>
  <c r="X46" i="10" s="1"/>
  <c r="B74" i="10"/>
  <c r="X74" i="10" s="1"/>
  <c r="B30" i="10"/>
  <c r="X30" i="10" s="1"/>
  <c r="B26" i="10"/>
  <c r="X26" i="10" s="1"/>
  <c r="B106" i="10"/>
  <c r="X106" i="10" s="1"/>
  <c r="B69" i="10"/>
  <c r="X69" i="10" s="1"/>
  <c r="B152" i="10"/>
  <c r="X152" i="10" s="1"/>
  <c r="B92" i="10"/>
  <c r="X92" i="10" s="1"/>
  <c r="B57" i="10"/>
  <c r="X57" i="10" s="1"/>
  <c r="B87" i="10"/>
  <c r="X87" i="10" s="1"/>
  <c r="B29" i="10"/>
  <c r="X29" i="10" s="1"/>
  <c r="B140" i="10"/>
  <c r="X140" i="10" s="1"/>
  <c r="B303" i="10"/>
  <c r="X303" i="10" s="1"/>
  <c r="B347" i="10"/>
  <c r="X347" i="10" s="1"/>
  <c r="B258" i="10"/>
  <c r="X258" i="10" s="1"/>
  <c r="B196" i="10"/>
  <c r="X196" i="10" s="1"/>
  <c r="B248" i="10"/>
  <c r="X248" i="10" s="1"/>
  <c r="B157" i="10"/>
  <c r="X157" i="10" s="1"/>
  <c r="B265" i="10"/>
  <c r="X265" i="10" s="1"/>
  <c r="B344" i="10"/>
  <c r="X344" i="10" s="1"/>
  <c r="B148" i="10"/>
  <c r="X148" i="10" s="1"/>
  <c r="B184" i="10"/>
  <c r="X184" i="10" s="1"/>
  <c r="B261" i="10"/>
  <c r="X261" i="10" s="1"/>
  <c r="B155" i="10"/>
  <c r="X155" i="10" s="1"/>
  <c r="B225" i="10"/>
  <c r="X225" i="10" s="1"/>
  <c r="B322" i="10"/>
  <c r="X322" i="10" s="1"/>
  <c r="B290" i="10"/>
  <c r="X290" i="10" s="1"/>
  <c r="B166" i="10"/>
  <c r="X166" i="10" s="1"/>
  <c r="B128" i="10"/>
  <c r="X128" i="10" s="1"/>
  <c r="B98" i="10"/>
  <c r="X98" i="10" s="1"/>
  <c r="B18" i="10"/>
  <c r="X18" i="10" s="1"/>
  <c r="B22" i="10"/>
  <c r="X22" i="10" s="1"/>
  <c r="B24" i="10"/>
  <c r="X24" i="10" s="1"/>
  <c r="B104" i="10"/>
  <c r="X104" i="10" s="1"/>
  <c r="B129" i="10"/>
  <c r="X129" i="10" s="1"/>
  <c r="B63" i="10"/>
  <c r="X63" i="10" s="1"/>
  <c r="B144" i="10"/>
  <c r="X144" i="10" s="1"/>
  <c r="B55" i="10"/>
  <c r="X55" i="10" s="1"/>
  <c r="B85" i="10"/>
  <c r="X85" i="10" s="1"/>
  <c r="B27" i="10"/>
  <c r="X27" i="10" s="1"/>
  <c r="B161" i="10"/>
  <c r="X161" i="10" s="1"/>
  <c r="B305" i="10"/>
  <c r="X305" i="10" s="1"/>
  <c r="B349" i="10"/>
  <c r="X349" i="10" s="1"/>
  <c r="B260" i="10"/>
  <c r="X260" i="10" s="1"/>
  <c r="B198" i="10"/>
  <c r="X198" i="10" s="1"/>
  <c r="B250" i="10"/>
  <c r="X250" i="10" s="1"/>
  <c r="B159" i="10"/>
  <c r="X159" i="10" s="1"/>
  <c r="B326" i="10"/>
  <c r="X326" i="10" s="1"/>
  <c r="B267" i="10"/>
  <c r="X267" i="10" s="1"/>
  <c r="B346" i="10"/>
  <c r="X346" i="10" s="1"/>
  <c r="B165" i="10"/>
  <c r="X165" i="10" s="1"/>
  <c r="B186" i="10"/>
  <c r="X186" i="10" s="1"/>
  <c r="B270" i="10"/>
  <c r="X270" i="10" s="1"/>
  <c r="B193" i="10"/>
  <c r="X193" i="10" s="1"/>
  <c r="B227" i="10"/>
  <c r="X227" i="10" s="1"/>
  <c r="B324" i="10"/>
  <c r="X324" i="10" s="1"/>
  <c r="B292" i="10"/>
  <c r="X292" i="10" s="1"/>
  <c r="B60" i="10"/>
  <c r="X60" i="10" s="1"/>
  <c r="B126" i="10"/>
  <c r="X126" i="10" s="1"/>
  <c r="B82" i="10"/>
  <c r="X82" i="10" s="1"/>
  <c r="B96" i="10"/>
  <c r="X96" i="10" s="1"/>
  <c r="B44" i="10"/>
  <c r="X44" i="10" s="1"/>
  <c r="B17" i="10"/>
  <c r="X17" i="10" s="1"/>
  <c r="B79" i="10"/>
  <c r="X79" i="10" s="1"/>
  <c r="B124" i="10"/>
  <c r="X124" i="10" s="1"/>
  <c r="B43" i="10"/>
  <c r="X43" i="10" s="1"/>
  <c r="B154" i="10"/>
  <c r="X154" i="10" s="1"/>
  <c r="B150" i="10"/>
  <c r="X150" i="10" s="1"/>
  <c r="B143" i="10"/>
  <c r="X143" i="10" s="1"/>
  <c r="B202" i="10"/>
  <c r="X202" i="10" s="1"/>
  <c r="B204" i="10"/>
  <c r="X204" i="10" s="1"/>
  <c r="B208" i="10"/>
  <c r="X208" i="10" s="1"/>
  <c r="B181" i="10"/>
  <c r="X181" i="10" s="1"/>
  <c r="B183" i="10"/>
  <c r="X183" i="10" s="1"/>
  <c r="B187" i="10"/>
  <c r="X187" i="10" s="1"/>
  <c r="B145" i="10"/>
  <c r="X145" i="10" s="1"/>
  <c r="B266" i="10"/>
  <c r="X266" i="10" s="1"/>
  <c r="B334" i="10"/>
  <c r="X334" i="10" s="1"/>
  <c r="B352" i="10"/>
  <c r="X352" i="10" s="1"/>
  <c r="B245" i="10"/>
  <c r="X245" i="10" s="1"/>
  <c r="B314" i="10"/>
  <c r="X314" i="10" s="1"/>
  <c r="B213" i="10"/>
  <c r="X213" i="10" s="1"/>
  <c r="B252" i="10"/>
  <c r="X252" i="10" s="1"/>
  <c r="B321" i="10"/>
  <c r="X321" i="10" s="1"/>
  <c r="B291" i="10"/>
  <c r="X291" i="10" s="1"/>
  <c r="B368" i="10"/>
  <c r="X368" i="10" s="1"/>
  <c r="B297" i="10"/>
  <c r="X297" i="10" s="1"/>
  <c r="B339" i="10"/>
  <c r="X339" i="10" s="1"/>
  <c r="B358" i="10"/>
  <c r="X358" i="10" s="1"/>
  <c r="B172" i="10"/>
  <c r="B188" i="10"/>
  <c r="X188" i="10" s="1"/>
  <c r="B257" i="10"/>
  <c r="X257" i="10" s="1"/>
  <c r="B315" i="10"/>
  <c r="X315" i="10" s="1"/>
  <c r="B199" i="10"/>
  <c r="X199" i="10" s="1"/>
  <c r="B247" i="10"/>
  <c r="X247" i="10" s="1"/>
  <c r="B285" i="10"/>
  <c r="X285" i="10" s="1"/>
  <c r="B231" i="10"/>
  <c r="X231" i="10" s="1"/>
  <c r="B301" i="10"/>
  <c r="X301" i="10" s="1"/>
  <c r="B173" i="10"/>
  <c r="X173" i="10" s="1"/>
  <c r="B118" i="10"/>
  <c r="X118" i="10" s="1"/>
  <c r="B177" i="10"/>
  <c r="X177" i="10" s="1"/>
  <c r="B86" i="10"/>
  <c r="X86" i="10" s="1"/>
  <c r="B142" i="10"/>
  <c r="X142" i="10" s="1"/>
  <c r="B83" i="10"/>
  <c r="X83" i="10" s="1"/>
  <c r="B170" i="10"/>
  <c r="X170" i="10" s="1"/>
  <c r="B95" i="10"/>
  <c r="X95" i="10" s="1"/>
  <c r="B78" i="10"/>
  <c r="X78" i="10" s="1"/>
  <c r="B268" i="10"/>
  <c r="X268" i="10" s="1"/>
  <c r="B336" i="10"/>
  <c r="X336" i="10" s="1"/>
  <c r="B354" i="10"/>
  <c r="X354" i="10" s="1"/>
  <c r="B256" i="10"/>
  <c r="X256" i="10" s="1"/>
  <c r="B316" i="10"/>
  <c r="X316" i="10" s="1"/>
  <c r="B220" i="10"/>
  <c r="X220" i="10" s="1"/>
  <c r="B254" i="10"/>
  <c r="X254" i="10" s="1"/>
  <c r="B323" i="10"/>
  <c r="X323" i="10" s="1"/>
  <c r="B293" i="10"/>
  <c r="X293" i="10" s="1"/>
  <c r="B162" i="10"/>
  <c r="X162" i="10" s="1"/>
  <c r="B299" i="10"/>
  <c r="X299" i="10" s="1"/>
  <c r="B341" i="10"/>
  <c r="X341" i="10" s="1"/>
  <c r="B361" i="10"/>
  <c r="X361" i="10" s="1"/>
  <c r="B174" i="10"/>
  <c r="X174" i="10" s="1"/>
  <c r="B190" i="10"/>
  <c r="X190" i="10" s="1"/>
  <c r="B259" i="10"/>
  <c r="X259" i="10" s="1"/>
  <c r="B317" i="10"/>
  <c r="X317" i="10" s="1"/>
  <c r="B210" i="10"/>
  <c r="X210" i="10" s="1"/>
  <c r="B249" i="10"/>
  <c r="X249" i="10" s="1"/>
  <c r="B320" i="10"/>
  <c r="X320" i="10" s="1"/>
  <c r="B233" i="10"/>
  <c r="X233" i="10" s="1"/>
  <c r="B327" i="10"/>
  <c r="X327" i="10" s="1"/>
  <c r="B67" i="10"/>
  <c r="X67" i="10" s="1"/>
  <c r="B81" i="10"/>
  <c r="X81" i="10" s="1"/>
  <c r="B76" i="10"/>
  <c r="X76" i="10" s="1"/>
  <c r="Y12" i="8" l="1"/>
  <c r="I19" i="8"/>
  <c r="I18" i="8"/>
  <c r="I17" i="8"/>
  <c r="I16" i="8"/>
  <c r="I15" i="8"/>
  <c r="I14" i="8"/>
  <c r="I13" i="8"/>
  <c r="I12" i="8"/>
  <c r="I11" i="8"/>
  <c r="I10" i="8"/>
  <c r="I9" i="8"/>
  <c r="I8" i="8"/>
  <c r="S19" i="8"/>
  <c r="S18" i="8"/>
  <c r="S17" i="8"/>
  <c r="S16" i="8"/>
  <c r="S15" i="8"/>
  <c r="S14" i="8"/>
  <c r="S13" i="8"/>
  <c r="S12" i="8"/>
  <c r="S11" i="8"/>
  <c r="S10" i="8"/>
  <c r="S9" i="8"/>
  <c r="S8" i="8"/>
  <c r="O19" i="8" l="1"/>
  <c r="O18" i="8"/>
  <c r="O17" i="8"/>
  <c r="O16" i="8"/>
  <c r="O15" i="8"/>
  <c r="O14" i="8"/>
  <c r="O13" i="8"/>
  <c r="O12" i="8"/>
  <c r="O11" i="8"/>
  <c r="O10" i="8"/>
  <c r="O9" i="8"/>
  <c r="O8" i="8"/>
  <c r="N19" i="8"/>
  <c r="N18" i="8"/>
  <c r="N17" i="8"/>
  <c r="N16" i="8"/>
  <c r="N15" i="8"/>
  <c r="N14" i="8"/>
  <c r="N13" i="8"/>
  <c r="N12" i="8"/>
  <c r="N11" i="8"/>
  <c r="N10" i="8"/>
  <c r="N9" i="8"/>
  <c r="N8" i="8"/>
  <c r="T19" i="8"/>
  <c r="J19" i="8"/>
  <c r="E19" i="8"/>
  <c r="D19" i="8"/>
  <c r="T18" i="8"/>
  <c r="J18" i="8"/>
  <c r="E18" i="8"/>
  <c r="D18" i="8"/>
  <c r="T17" i="8"/>
  <c r="J17" i="8"/>
  <c r="E17" i="8"/>
  <c r="D17" i="8"/>
  <c r="T16" i="8"/>
  <c r="J16" i="8"/>
  <c r="E16" i="8"/>
  <c r="D16" i="8"/>
  <c r="T15" i="8"/>
  <c r="J15" i="8"/>
  <c r="E15" i="8"/>
  <c r="D15" i="8"/>
  <c r="T14" i="8"/>
  <c r="J14" i="8"/>
  <c r="E14" i="8"/>
  <c r="D14" i="8"/>
  <c r="T13" i="8"/>
  <c r="J13" i="8"/>
  <c r="E13" i="8"/>
  <c r="D13" i="8"/>
  <c r="Z12" i="8"/>
  <c r="Y13" i="8"/>
  <c r="X12" i="8"/>
  <c r="X13" i="8" s="1"/>
  <c r="W12" i="8"/>
  <c r="W13" i="8" s="1"/>
  <c r="T12" i="8"/>
  <c r="J12" i="8"/>
  <c r="E12" i="8"/>
  <c r="D12" i="8"/>
  <c r="T11" i="8"/>
  <c r="J11" i="8"/>
  <c r="E11" i="8"/>
  <c r="D11" i="8"/>
  <c r="T10" i="8"/>
  <c r="J10" i="8"/>
  <c r="E10" i="8"/>
  <c r="D10" i="8"/>
  <c r="W9" i="8"/>
  <c r="T9" i="8"/>
  <c r="J9" i="8"/>
  <c r="E9" i="8"/>
  <c r="D9" i="8"/>
  <c r="W8" i="8"/>
  <c r="T8" i="8"/>
  <c r="J8" i="8"/>
  <c r="E8" i="8"/>
  <c r="D8" i="8"/>
  <c r="AA12" i="8" l="1"/>
  <c r="AB12" i="8" s="1"/>
  <c r="AA13" i="8" s="1"/>
  <c r="T19" i="7"/>
  <c r="S19" i="7"/>
  <c r="O19" i="7"/>
  <c r="N19" i="7"/>
  <c r="J19" i="7"/>
  <c r="I19" i="7"/>
  <c r="E19" i="7"/>
  <c r="D19" i="7"/>
  <c r="T18" i="7"/>
  <c r="S18" i="7"/>
  <c r="O18" i="7"/>
  <c r="N18" i="7"/>
  <c r="J18" i="7"/>
  <c r="I18" i="7"/>
  <c r="E18" i="7"/>
  <c r="D18" i="7"/>
  <c r="T17" i="7"/>
  <c r="S17" i="7"/>
  <c r="O17" i="7"/>
  <c r="N17" i="7"/>
  <c r="J17" i="7"/>
  <c r="I17" i="7"/>
  <c r="E17" i="7"/>
  <c r="D17" i="7"/>
  <c r="T16" i="7"/>
  <c r="S16" i="7"/>
  <c r="O16" i="7"/>
  <c r="N16" i="7"/>
  <c r="J16" i="7"/>
  <c r="I16" i="7"/>
  <c r="E16" i="7"/>
  <c r="D16" i="7"/>
  <c r="T15" i="7"/>
  <c r="S15" i="7"/>
  <c r="O15" i="7"/>
  <c r="N15" i="7"/>
  <c r="J15" i="7"/>
  <c r="I15" i="7"/>
  <c r="E15" i="7"/>
  <c r="D15" i="7"/>
  <c r="T14" i="7"/>
  <c r="S14" i="7"/>
  <c r="O14" i="7"/>
  <c r="N14" i="7"/>
  <c r="J14" i="7"/>
  <c r="I14" i="7"/>
  <c r="E14" i="7"/>
  <c r="D14" i="7"/>
  <c r="T13" i="7"/>
  <c r="S13" i="7"/>
  <c r="O13" i="7"/>
  <c r="N13" i="7"/>
  <c r="J13" i="7"/>
  <c r="I13" i="7"/>
  <c r="E13" i="7"/>
  <c r="D13" i="7"/>
  <c r="Z12" i="7"/>
  <c r="Y12" i="7"/>
  <c r="Y13" i="7" s="1"/>
  <c r="X12" i="7"/>
  <c r="X13" i="7" s="1"/>
  <c r="W12" i="7"/>
  <c r="W13" i="7" s="1"/>
  <c r="T12" i="7"/>
  <c r="S12" i="7"/>
  <c r="O12" i="7"/>
  <c r="N12" i="7"/>
  <c r="J12" i="7"/>
  <c r="I12" i="7"/>
  <c r="E12" i="7"/>
  <c r="D12" i="7"/>
  <c r="T11" i="7"/>
  <c r="S11" i="7"/>
  <c r="O11" i="7"/>
  <c r="N11" i="7"/>
  <c r="J11" i="7"/>
  <c r="I11" i="7"/>
  <c r="E11" i="7"/>
  <c r="D11" i="7"/>
  <c r="T10" i="7"/>
  <c r="S10" i="7"/>
  <c r="O10" i="7"/>
  <c r="N10" i="7"/>
  <c r="J10" i="7"/>
  <c r="I10" i="7"/>
  <c r="E10" i="7"/>
  <c r="D10" i="7"/>
  <c r="W9" i="7"/>
  <c r="T9" i="7"/>
  <c r="S9" i="7"/>
  <c r="O9" i="7"/>
  <c r="N9" i="7"/>
  <c r="J9" i="7"/>
  <c r="I9" i="7"/>
  <c r="E9" i="7"/>
  <c r="D9" i="7"/>
  <c r="W8" i="7"/>
  <c r="T8" i="7"/>
  <c r="S8" i="7"/>
  <c r="O8" i="7"/>
  <c r="N8" i="7"/>
  <c r="J8" i="7"/>
  <c r="I8" i="7"/>
  <c r="E8" i="7"/>
  <c r="D8" i="7"/>
  <c r="T79" i="6"/>
  <c r="S79" i="6"/>
  <c r="O79" i="6"/>
  <c r="N79" i="6"/>
  <c r="J79" i="6"/>
  <c r="I79" i="6"/>
  <c r="E79" i="6"/>
  <c r="D79" i="6"/>
  <c r="T78" i="6"/>
  <c r="S78" i="6"/>
  <c r="O78" i="6"/>
  <c r="N78" i="6"/>
  <c r="J78" i="6"/>
  <c r="I78" i="6"/>
  <c r="E78" i="6"/>
  <c r="D78" i="6"/>
  <c r="T77" i="6"/>
  <c r="S77" i="6"/>
  <c r="O77" i="6"/>
  <c r="N77" i="6"/>
  <c r="J77" i="6"/>
  <c r="I77" i="6"/>
  <c r="E77" i="6"/>
  <c r="D77" i="6"/>
  <c r="T76" i="6"/>
  <c r="S76" i="6"/>
  <c r="O76" i="6"/>
  <c r="N76" i="6"/>
  <c r="J76" i="6"/>
  <c r="I76" i="6"/>
  <c r="E76" i="6"/>
  <c r="D76" i="6"/>
  <c r="T75" i="6"/>
  <c r="S75" i="6"/>
  <c r="O75" i="6"/>
  <c r="N75" i="6"/>
  <c r="J75" i="6"/>
  <c r="I75" i="6"/>
  <c r="E75" i="6"/>
  <c r="D75" i="6"/>
  <c r="Z74" i="6"/>
  <c r="Y74" i="6"/>
  <c r="Y75" i="6" s="1"/>
  <c r="X74" i="6"/>
  <c r="X75" i="6" s="1"/>
  <c r="W74" i="6"/>
  <c r="W75" i="6" s="1"/>
  <c r="T74" i="6"/>
  <c r="S74" i="6"/>
  <c r="O74" i="6"/>
  <c r="N74" i="6"/>
  <c r="J74" i="6"/>
  <c r="I74" i="6"/>
  <c r="E74" i="6"/>
  <c r="D74" i="6"/>
  <c r="T73" i="6"/>
  <c r="S73" i="6"/>
  <c r="O73" i="6"/>
  <c r="N73" i="6"/>
  <c r="J73" i="6"/>
  <c r="I73" i="6"/>
  <c r="E73" i="6"/>
  <c r="D73" i="6"/>
  <c r="T72" i="6"/>
  <c r="S72" i="6"/>
  <c r="O72" i="6"/>
  <c r="N72" i="6"/>
  <c r="J72" i="6"/>
  <c r="I72" i="6"/>
  <c r="E72" i="6"/>
  <c r="D72" i="6"/>
  <c r="T71" i="6"/>
  <c r="S71" i="6"/>
  <c r="O71" i="6"/>
  <c r="N71" i="6"/>
  <c r="J71" i="6"/>
  <c r="I71" i="6"/>
  <c r="E71" i="6"/>
  <c r="D71" i="6"/>
  <c r="T70" i="6"/>
  <c r="S70" i="6"/>
  <c r="O70" i="6"/>
  <c r="N70" i="6"/>
  <c r="J70" i="6"/>
  <c r="I70" i="6"/>
  <c r="E70" i="6"/>
  <c r="D70" i="6"/>
  <c r="T53" i="6"/>
  <c r="S53" i="6"/>
  <c r="O53" i="6"/>
  <c r="N53" i="6"/>
  <c r="I53" i="6"/>
  <c r="E53" i="6"/>
  <c r="D53" i="6"/>
  <c r="T52" i="6"/>
  <c r="S52" i="6"/>
  <c r="O52" i="6"/>
  <c r="N52" i="6"/>
  <c r="I52" i="6"/>
  <c r="E52" i="6"/>
  <c r="D52" i="6"/>
  <c r="T51" i="6"/>
  <c r="S51" i="6"/>
  <c r="O51" i="6"/>
  <c r="N51" i="6"/>
  <c r="I51" i="6"/>
  <c r="E51" i="6"/>
  <c r="D51" i="6"/>
  <c r="T50" i="6"/>
  <c r="S50" i="6"/>
  <c r="O50" i="6"/>
  <c r="N50" i="6"/>
  <c r="I50" i="6"/>
  <c r="E50" i="6"/>
  <c r="D50" i="6"/>
  <c r="T49" i="6"/>
  <c r="S49" i="6"/>
  <c r="O49" i="6"/>
  <c r="N49" i="6"/>
  <c r="I49" i="6"/>
  <c r="E49" i="6"/>
  <c r="D49" i="6"/>
  <c r="T48" i="6"/>
  <c r="S48" i="6"/>
  <c r="O48" i="6"/>
  <c r="N48" i="6"/>
  <c r="J48" i="6"/>
  <c r="I48" i="6"/>
  <c r="E48" i="6"/>
  <c r="D48" i="6"/>
  <c r="Z47" i="6"/>
  <c r="Y47" i="6"/>
  <c r="Y48" i="6" s="1"/>
  <c r="X47" i="6"/>
  <c r="X48" i="6" s="1"/>
  <c r="W47" i="6"/>
  <c r="T47" i="6"/>
  <c r="S47" i="6"/>
  <c r="O47" i="6"/>
  <c r="N47" i="6"/>
  <c r="J47" i="6"/>
  <c r="I47" i="6"/>
  <c r="E47" i="6"/>
  <c r="D47" i="6"/>
  <c r="T46" i="6"/>
  <c r="S46" i="6"/>
  <c r="O46" i="6"/>
  <c r="N46" i="6"/>
  <c r="J46" i="6"/>
  <c r="I46" i="6"/>
  <c r="E46" i="6"/>
  <c r="D46" i="6"/>
  <c r="T45" i="6"/>
  <c r="S45" i="6"/>
  <c r="O45" i="6"/>
  <c r="N45" i="6"/>
  <c r="J45" i="6"/>
  <c r="I45" i="6"/>
  <c r="E45" i="6"/>
  <c r="D45" i="6"/>
  <c r="T44" i="6"/>
  <c r="S44" i="6"/>
  <c r="O44" i="6"/>
  <c r="N44" i="6"/>
  <c r="J44" i="6"/>
  <c r="I44" i="6"/>
  <c r="E44" i="6"/>
  <c r="D44" i="6"/>
  <c r="T43" i="6"/>
  <c r="S43" i="6"/>
  <c r="O43" i="6"/>
  <c r="N43" i="6"/>
  <c r="J43" i="6"/>
  <c r="I43" i="6"/>
  <c r="E43" i="6"/>
  <c r="D43" i="6"/>
  <c r="J53" i="6"/>
  <c r="T19" i="6"/>
  <c r="S19" i="6"/>
  <c r="O19" i="6"/>
  <c r="N19" i="6"/>
  <c r="J19" i="6"/>
  <c r="I19" i="6"/>
  <c r="E19" i="6"/>
  <c r="D19" i="6"/>
  <c r="T18" i="6"/>
  <c r="S18" i="6"/>
  <c r="O18" i="6"/>
  <c r="N18" i="6"/>
  <c r="J18" i="6"/>
  <c r="I18" i="6"/>
  <c r="E18" i="6"/>
  <c r="D18" i="6"/>
  <c r="T17" i="6"/>
  <c r="S17" i="6"/>
  <c r="O17" i="6"/>
  <c r="N17" i="6"/>
  <c r="J17" i="6"/>
  <c r="I17" i="6"/>
  <c r="E17" i="6"/>
  <c r="D17" i="6"/>
  <c r="T16" i="6"/>
  <c r="S16" i="6"/>
  <c r="O16" i="6"/>
  <c r="N16" i="6"/>
  <c r="J16" i="6"/>
  <c r="I16" i="6"/>
  <c r="E16" i="6"/>
  <c r="D16" i="6"/>
  <c r="T15" i="6"/>
  <c r="S15" i="6"/>
  <c r="O15" i="6"/>
  <c r="N15" i="6"/>
  <c r="J15" i="6"/>
  <c r="I15" i="6"/>
  <c r="E15" i="6"/>
  <c r="D15" i="6"/>
  <c r="T14" i="6"/>
  <c r="S14" i="6"/>
  <c r="O14" i="6"/>
  <c r="N14" i="6"/>
  <c r="J14" i="6"/>
  <c r="I14" i="6"/>
  <c r="E14" i="6"/>
  <c r="D14" i="6"/>
  <c r="T13" i="6"/>
  <c r="S13" i="6"/>
  <c r="O13" i="6"/>
  <c r="N13" i="6"/>
  <c r="J13" i="6"/>
  <c r="I13" i="6"/>
  <c r="E13" i="6"/>
  <c r="D13" i="6"/>
  <c r="Z12" i="6"/>
  <c r="Y12" i="6"/>
  <c r="Y13" i="6" s="1"/>
  <c r="X12" i="6"/>
  <c r="X13" i="6" s="1"/>
  <c r="W12" i="6"/>
  <c r="W13" i="6" s="1"/>
  <c r="T12" i="6"/>
  <c r="S12" i="6"/>
  <c r="O12" i="6"/>
  <c r="N12" i="6"/>
  <c r="J12" i="6"/>
  <c r="I12" i="6"/>
  <c r="E12" i="6"/>
  <c r="D12" i="6"/>
  <c r="T11" i="6"/>
  <c r="S11" i="6"/>
  <c r="O11" i="6"/>
  <c r="N11" i="6"/>
  <c r="J11" i="6"/>
  <c r="I11" i="6"/>
  <c r="E11" i="6"/>
  <c r="D11" i="6"/>
  <c r="T10" i="6"/>
  <c r="S10" i="6"/>
  <c r="O10" i="6"/>
  <c r="N10" i="6"/>
  <c r="J10" i="6"/>
  <c r="I10" i="6"/>
  <c r="E10" i="6"/>
  <c r="D10" i="6"/>
  <c r="W9" i="6"/>
  <c r="T9" i="6"/>
  <c r="S9" i="6"/>
  <c r="O9" i="6"/>
  <c r="N9" i="6"/>
  <c r="J9" i="6"/>
  <c r="I9" i="6"/>
  <c r="E9" i="6"/>
  <c r="D9" i="6"/>
  <c r="W8" i="6"/>
  <c r="T8" i="6"/>
  <c r="S8" i="6"/>
  <c r="O8" i="6"/>
  <c r="N8" i="6"/>
  <c r="J8" i="6"/>
  <c r="I8" i="6"/>
  <c r="E8" i="6"/>
  <c r="D8" i="6"/>
  <c r="Y75" i="1"/>
  <c r="Y76" i="1" s="1"/>
  <c r="X75" i="1"/>
  <c r="X76" i="1" s="1"/>
  <c r="W75" i="1"/>
  <c r="W76" i="1" s="1"/>
  <c r="Y47" i="1"/>
  <c r="Y48" i="1" s="1"/>
  <c r="X47" i="1"/>
  <c r="W47" i="1"/>
  <c r="Y12" i="1"/>
  <c r="X12" i="1"/>
  <c r="W12" i="1"/>
  <c r="Z75" i="1"/>
  <c r="Z47" i="1"/>
  <c r="Z12" i="1"/>
  <c r="W9" i="1"/>
  <c r="W8" i="1"/>
  <c r="D8" i="1"/>
  <c r="E8" i="1"/>
  <c r="I8" i="1"/>
  <c r="J8" i="1"/>
  <c r="N8" i="1"/>
  <c r="O8" i="1"/>
  <c r="S8" i="1"/>
  <c r="T8" i="1"/>
  <c r="T53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Y13" i="1" l="1"/>
  <c r="X13" i="1"/>
  <c r="W13" i="1"/>
  <c r="Z13" i="8"/>
  <c r="AB13" i="8" s="1"/>
  <c r="AA12" i="7"/>
  <c r="AB12" i="7" s="1"/>
  <c r="AA74" i="6"/>
  <c r="AB74" i="6" s="1"/>
  <c r="AA75" i="6" s="1"/>
  <c r="AA47" i="6"/>
  <c r="AB47" i="6" s="1"/>
  <c r="AA12" i="6"/>
  <c r="AB12" i="6" s="1"/>
  <c r="W48" i="6"/>
  <c r="J49" i="6"/>
  <c r="J50" i="6"/>
  <c r="J51" i="6"/>
  <c r="J52" i="6"/>
  <c r="AA47" i="1"/>
  <c r="AB47" i="1" s="1"/>
  <c r="Z48" i="1" s="1"/>
  <c r="X48" i="1"/>
  <c r="AA75" i="1"/>
  <c r="AB75" i="1" s="1"/>
  <c r="AA12" i="1"/>
  <c r="AB12" i="1" l="1"/>
  <c r="AA13" i="1" s="1"/>
  <c r="Z13" i="7"/>
  <c r="AA13" i="7"/>
  <c r="Z75" i="6"/>
  <c r="AB75" i="6" s="1"/>
  <c r="Z13" i="6"/>
  <c r="AA13" i="6"/>
  <c r="AA48" i="6"/>
  <c r="Z48" i="6"/>
  <c r="AA48" i="1"/>
  <c r="AB48" i="1" s="1"/>
  <c r="AA76" i="1"/>
  <c r="Z76" i="1"/>
  <c r="Z13" i="1" l="1"/>
  <c r="AB13" i="1" s="1"/>
  <c r="AB13" i="7"/>
  <c r="AB48" i="6"/>
  <c r="AB13" i="6"/>
  <c r="AB76" i="1"/>
  <c r="S80" i="1" l="1"/>
  <c r="S79" i="1"/>
  <c r="S78" i="1"/>
  <c r="T77" i="1"/>
  <c r="S77" i="1"/>
  <c r="S76" i="1"/>
  <c r="S75" i="1"/>
  <c r="S74" i="1"/>
  <c r="T73" i="1"/>
  <c r="S73" i="1"/>
  <c r="S72" i="1"/>
  <c r="S71" i="1"/>
  <c r="T80" i="1"/>
  <c r="N80" i="1"/>
  <c r="N79" i="1"/>
  <c r="N78" i="1"/>
  <c r="O77" i="1"/>
  <c r="N77" i="1"/>
  <c r="N76" i="1"/>
  <c r="N75" i="1"/>
  <c r="N74" i="1"/>
  <c r="O73" i="1"/>
  <c r="N73" i="1"/>
  <c r="O72" i="1"/>
  <c r="N72" i="1"/>
  <c r="N71" i="1"/>
  <c r="O80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N53" i="1"/>
  <c r="N52" i="1"/>
  <c r="N51" i="1"/>
  <c r="N50" i="1"/>
  <c r="N49" i="1"/>
  <c r="N48" i="1"/>
  <c r="N47" i="1"/>
  <c r="N46" i="1"/>
  <c r="N45" i="1"/>
  <c r="N44" i="1"/>
  <c r="N43" i="1"/>
  <c r="O53" i="1"/>
  <c r="I53" i="1"/>
  <c r="I52" i="1"/>
  <c r="I51" i="1"/>
  <c r="I50" i="1"/>
  <c r="I49" i="1"/>
  <c r="I48" i="1"/>
  <c r="I47" i="1"/>
  <c r="I46" i="1"/>
  <c r="I45" i="1"/>
  <c r="I44" i="1"/>
  <c r="I43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J19" i="1"/>
  <c r="J18" i="1"/>
  <c r="J17" i="1"/>
  <c r="J16" i="1"/>
  <c r="J15" i="1"/>
  <c r="J14" i="1"/>
  <c r="J13" i="1"/>
  <c r="J12" i="1"/>
  <c r="J11" i="1"/>
  <c r="J10" i="1"/>
  <c r="J9" i="1"/>
  <c r="I18" i="1"/>
  <c r="I17" i="1"/>
  <c r="I16" i="1"/>
  <c r="I15" i="1"/>
  <c r="I14" i="1"/>
  <c r="I13" i="1"/>
  <c r="I12" i="1"/>
  <c r="I11" i="1"/>
  <c r="I10" i="1"/>
  <c r="I9" i="1"/>
  <c r="I19" i="1"/>
  <c r="J53" i="1" l="1"/>
  <c r="W48" i="1"/>
  <c r="J48" i="1"/>
  <c r="J44" i="1"/>
  <c r="J46" i="1"/>
  <c r="J51" i="1"/>
  <c r="J47" i="1"/>
  <c r="J50" i="1"/>
  <c r="J43" i="1"/>
  <c r="J45" i="1"/>
  <c r="J49" i="1"/>
  <c r="T74" i="1"/>
  <c r="T78" i="1"/>
  <c r="T71" i="1"/>
  <c r="T75" i="1"/>
  <c r="T79" i="1"/>
  <c r="T72" i="1"/>
  <c r="T76" i="1"/>
  <c r="O74" i="1"/>
  <c r="O78" i="1"/>
  <c r="O71" i="1"/>
  <c r="O75" i="1"/>
  <c r="O79" i="1"/>
  <c r="O76" i="1"/>
  <c r="O46" i="1"/>
  <c r="O51" i="1"/>
  <c r="O44" i="1"/>
  <c r="O48" i="1"/>
  <c r="O52" i="1"/>
  <c r="O50" i="1"/>
  <c r="O43" i="1"/>
  <c r="O47" i="1"/>
  <c r="O45" i="1"/>
  <c r="O49" i="1"/>
  <c r="J52" i="1"/>
</calcChain>
</file>

<file path=xl/sharedStrings.xml><?xml version="1.0" encoding="utf-8"?>
<sst xmlns="http://schemas.openxmlformats.org/spreadsheetml/2006/main" count="1451" uniqueCount="140">
  <si>
    <t>N</t>
  </si>
  <si>
    <t>Z, cm3/s</t>
  </si>
  <si>
    <t xml:space="preserve">r3 = </t>
  </si>
  <si>
    <t xml:space="preserve">r2 = </t>
  </si>
  <si>
    <t xml:space="preserve">r1 = </t>
  </si>
  <si>
    <t xml:space="preserve">r0 = </t>
  </si>
  <si>
    <t>FIT</t>
  </si>
  <si>
    <t>CALC</t>
  </si>
  <si>
    <t>n-alkanes + Ar</t>
  </si>
  <si>
    <t>n-alcohols + Ar</t>
  </si>
  <si>
    <t>n-peroxides + Ar</t>
  </si>
  <si>
    <t>LJ</t>
  </si>
  <si>
    <r>
      <rPr>
        <sz val="12"/>
        <color theme="1"/>
        <rFont val="Symbol"/>
        <charset val="2"/>
      </rPr>
      <t>s</t>
    </r>
    <r>
      <rPr>
        <sz val="12"/>
        <color theme="1"/>
        <rFont val="Arial"/>
        <family val="2"/>
      </rPr>
      <t>,A</t>
    </r>
  </si>
  <si>
    <r>
      <rPr>
        <sz val="12"/>
        <color theme="1"/>
        <rFont val="Symbol"/>
        <charset val="2"/>
      </rPr>
      <t>e</t>
    </r>
    <r>
      <rPr>
        <sz val="12"/>
        <color theme="1"/>
        <rFont val="Arial"/>
        <family val="2"/>
      </rPr>
      <t>,cm-1</t>
    </r>
  </si>
  <si>
    <r>
      <rPr>
        <sz val="12"/>
        <color theme="1"/>
        <rFont val="Symbol"/>
        <charset val="2"/>
      </rPr>
      <t>a</t>
    </r>
    <r>
      <rPr>
        <sz val="12"/>
        <color theme="1"/>
        <rFont val="Arial"/>
        <family val="2"/>
      </rPr>
      <t>, cm-1</t>
    </r>
  </si>
  <si>
    <r>
      <t>10</t>
    </r>
    <r>
      <rPr>
        <vertAlign val="superscript"/>
        <sz val="12"/>
        <color theme="1"/>
        <rFont val="Arial"/>
        <family val="2"/>
      </rPr>
      <t>9</t>
    </r>
    <r>
      <rPr>
        <sz val="12"/>
        <color theme="1"/>
        <rFont val="Arial"/>
        <family val="2"/>
      </rPr>
      <t xml:space="preserve"> Z</t>
    </r>
    <r>
      <rPr>
        <sz val="12"/>
        <color theme="1"/>
        <rFont val="Symbol"/>
        <charset val="2"/>
      </rPr>
      <t>a</t>
    </r>
  </si>
  <si>
    <t>n-alkanes + He</t>
  </si>
  <si>
    <t>n-alcohols + He</t>
  </si>
  <si>
    <t>n-peroxides + He</t>
  </si>
  <si>
    <t>ESTIMATE</t>
  </si>
  <si>
    <r>
      <rPr>
        <i/>
        <sz val="12"/>
        <color theme="1"/>
        <rFont val="Arial"/>
        <family val="2"/>
      </rPr>
      <t>N</t>
    </r>
    <r>
      <rPr>
        <sz val="12"/>
        <color theme="1"/>
        <rFont val="Arial"/>
        <family val="2"/>
      </rPr>
      <t>eff</t>
    </r>
  </si>
  <si>
    <r>
      <rPr>
        <sz val="12"/>
        <color theme="1"/>
        <rFont val="Symbol"/>
        <charset val="2"/>
      </rPr>
      <t>s</t>
    </r>
    <r>
      <rPr>
        <sz val="12"/>
        <color theme="1"/>
        <rFont val="Arial"/>
        <family val="2"/>
      </rPr>
      <t>(N),A</t>
    </r>
  </si>
  <si>
    <r>
      <rPr>
        <sz val="12"/>
        <color theme="1"/>
        <rFont val="Symbol"/>
        <charset val="2"/>
      </rPr>
      <t>e</t>
    </r>
    <r>
      <rPr>
        <sz val="12"/>
        <color theme="1"/>
        <rFont val="Arial"/>
        <family val="2"/>
      </rPr>
      <t>(N),cm-1</t>
    </r>
  </si>
  <si>
    <t>input</t>
  </si>
  <si>
    <t>output</t>
  </si>
  <si>
    <t>Z(N), cm3/s</t>
  </si>
  <si>
    <t>T, K</t>
  </si>
  <si>
    <t>USER T</t>
  </si>
  <si>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rial"/>
        <family val="2"/>
      </rPr>
      <t>,A</t>
    </r>
  </si>
  <si>
    <r>
      <rPr>
        <b/>
        <sz val="12"/>
        <color theme="1"/>
        <rFont val="Symbol"/>
        <charset val="2"/>
      </rPr>
      <t>e</t>
    </r>
    <r>
      <rPr>
        <b/>
        <sz val="12"/>
        <color theme="1"/>
        <rFont val="Arial"/>
        <family val="2"/>
      </rPr>
      <t>,cm-1</t>
    </r>
  </si>
  <si>
    <r>
      <rPr>
        <b/>
        <sz val="12"/>
        <color theme="1"/>
        <rFont val="Symbol"/>
        <charset val="2"/>
      </rPr>
      <t>a</t>
    </r>
    <r>
      <rPr>
        <b/>
        <sz val="12"/>
        <color theme="1"/>
        <rFont val="Arial"/>
        <family val="2"/>
      </rPr>
      <t>, cm-1</t>
    </r>
  </si>
  <si>
    <r>
      <t>10</t>
    </r>
    <r>
      <rPr>
        <b/>
        <vertAlign val="superscript"/>
        <sz val="12"/>
        <color theme="1"/>
        <rFont val="Arial"/>
        <family val="2"/>
      </rPr>
      <t>9</t>
    </r>
    <r>
      <rPr>
        <b/>
        <sz val="12"/>
        <color theme="1"/>
        <rFont val="Arial"/>
        <family val="2"/>
      </rPr>
      <t xml:space="preserve"> Z</t>
    </r>
    <r>
      <rPr>
        <b/>
        <sz val="12"/>
        <color theme="1"/>
        <rFont val="Symbol"/>
        <charset val="2"/>
      </rPr>
      <t>a</t>
    </r>
  </si>
  <si>
    <r>
      <rPr>
        <b/>
        <sz val="16"/>
        <color theme="1"/>
        <rFont val="Symbol"/>
        <charset val="2"/>
      </rPr>
      <t>a</t>
    </r>
    <r>
      <rPr>
        <b/>
        <sz val="16"/>
        <color theme="1"/>
        <rFont val="Arial"/>
        <family val="2"/>
      </rPr>
      <t>: 300 K</t>
    </r>
  </si>
  <si>
    <r>
      <rPr>
        <b/>
        <sz val="16"/>
        <color theme="1"/>
        <rFont val="Symbol"/>
        <charset val="2"/>
      </rPr>
      <t>a</t>
    </r>
    <r>
      <rPr>
        <b/>
        <sz val="16"/>
        <color theme="1"/>
        <rFont val="Arial"/>
        <family val="2"/>
      </rPr>
      <t>: 1000 K</t>
    </r>
  </si>
  <si>
    <r>
      <rPr>
        <b/>
        <sz val="16"/>
        <color theme="1"/>
        <rFont val="Symbol"/>
        <charset val="2"/>
      </rPr>
      <t>a</t>
    </r>
    <r>
      <rPr>
        <b/>
        <sz val="16"/>
        <color theme="1"/>
        <rFont val="Arial"/>
        <family val="2"/>
      </rPr>
      <t>: 2000 K</t>
    </r>
  </si>
  <si>
    <t>LINEAR INTER-</t>
  </si>
  <si>
    <t>POLATION IN T!!</t>
  </si>
  <si>
    <r>
      <rPr>
        <sz val="12"/>
        <color theme="1"/>
        <rFont val="Symbol"/>
        <charset val="2"/>
      </rPr>
      <t>a</t>
    </r>
    <r>
      <rPr>
        <sz val="12"/>
        <color theme="1"/>
        <rFont val="Arial"/>
        <family val="2"/>
      </rPr>
      <t>(Neff), cm-1</t>
    </r>
  </si>
  <si>
    <t>n-alkanes + N2</t>
  </si>
  <si>
    <t>n-alkanes + H2</t>
  </si>
  <si>
    <r>
      <rPr>
        <sz val="12"/>
        <color theme="1"/>
        <rFont val="Arial"/>
        <family val="2"/>
      </rPr>
      <t>Z</t>
    </r>
    <r>
      <rPr>
        <sz val="12"/>
        <color theme="1"/>
        <rFont val="Symbol"/>
        <charset val="2"/>
      </rPr>
      <t>a</t>
    </r>
    <r>
      <rPr>
        <sz val="12"/>
        <color theme="1"/>
        <rFont val="Arial"/>
        <family val="2"/>
      </rPr>
      <t>(Neff)/Z(N), cm-1</t>
    </r>
  </si>
  <si>
    <t xml:space="preserve"> Hydrocarbons</t>
  </si>
  <si>
    <t xml:space="preserve"> Alcohols</t>
  </si>
  <si>
    <t>pp</t>
  </si>
  <si>
    <t>ps</t>
  </si>
  <si>
    <t>ss</t>
  </si>
  <si>
    <t>pt</t>
  </si>
  <si>
    <t>st</t>
  </si>
  <si>
    <t>tt</t>
  </si>
  <si>
    <t>pq</t>
  </si>
  <si>
    <t>sq</t>
  </si>
  <si>
    <t>qq</t>
  </si>
  <si>
    <t>Rss</t>
  </si>
  <si>
    <t>Rst</t>
  </si>
  <si>
    <t>Rtt</t>
  </si>
  <si>
    <t>CO</t>
  </si>
  <si>
    <t>heavies</t>
  </si>
  <si>
    <t>Ar</t>
  </si>
  <si>
    <t>n-alkanes</t>
  </si>
  <si>
    <t>2-methyl</t>
  </si>
  <si>
    <t>3-methyl</t>
  </si>
  <si>
    <t>4-methyl</t>
  </si>
  <si>
    <t>6-methyl</t>
  </si>
  <si>
    <t>8-methyl</t>
  </si>
  <si>
    <t>2,3-dimethyl</t>
  </si>
  <si>
    <t>2,4-dimethyl</t>
  </si>
  <si>
    <t>2,6-dimethyl</t>
  </si>
  <si>
    <t>2,8-dimethyl</t>
  </si>
  <si>
    <t>3-ethyl</t>
  </si>
  <si>
    <t>4-ethyl</t>
  </si>
  <si>
    <t>6-ethyl</t>
  </si>
  <si>
    <t>2,2-dimethyl</t>
  </si>
  <si>
    <t>3,3-dimethyl</t>
  </si>
  <si>
    <t>4,4-dimethyl</t>
  </si>
  <si>
    <t>6,6-dimethyl</t>
  </si>
  <si>
    <t>half methylated</t>
  </si>
  <si>
    <t>methylated</t>
  </si>
  <si>
    <t>dimethylated</t>
  </si>
  <si>
    <t>iso fuels</t>
  </si>
  <si>
    <t>cyclopentyl</t>
  </si>
  <si>
    <t>cyclohexyl</t>
  </si>
  <si>
    <t>polycyclohexane</t>
  </si>
  <si>
    <t>anthracene</t>
  </si>
  <si>
    <t>phenyl</t>
  </si>
  <si>
    <t>cyclopentadienyl</t>
  </si>
  <si>
    <t>n-alcohols</t>
  </si>
  <si>
    <t>2-alcohols</t>
  </si>
  <si>
    <t>3-alcohols</t>
  </si>
  <si>
    <t>4-alcohols</t>
  </si>
  <si>
    <t>6-alcohols</t>
  </si>
  <si>
    <t>2,2-diols</t>
  </si>
  <si>
    <t>3,3-diols</t>
  </si>
  <si>
    <t>4,4-diols</t>
  </si>
  <si>
    <t>6,6-diols</t>
  </si>
  <si>
    <t>2-methyl-2-ols</t>
  </si>
  <si>
    <t>2-methyl-3-ols</t>
  </si>
  <si>
    <t>3-methyl-2-ols</t>
  </si>
  <si>
    <t>3-methyl-3-ols</t>
  </si>
  <si>
    <t>n-peroxides</t>
  </si>
  <si>
    <t>2-peroxides</t>
  </si>
  <si>
    <t>3-peroxides</t>
  </si>
  <si>
    <t>2-methyl-2-peroxides</t>
  </si>
  <si>
    <t>2-methyl-3-peroxides</t>
  </si>
  <si>
    <t>3-methyl-2-peroxides</t>
  </si>
  <si>
    <t>3-methyl-3-peroxides</t>
  </si>
  <si>
    <t>2,2-diperoxy</t>
  </si>
  <si>
    <t>3,3-diperoxy</t>
  </si>
  <si>
    <t>4,4-diperoxy</t>
  </si>
  <si>
    <t>6,6-diperoxy</t>
  </si>
  <si>
    <t>4-peroxides</t>
  </si>
  <si>
    <t>6-peroxides</t>
  </si>
  <si>
    <t>FIG 1</t>
  </si>
  <si>
    <t>FIG 3</t>
  </si>
  <si>
    <t>FIG 4</t>
  </si>
  <si>
    <t>Coefficients</t>
  </si>
  <si>
    <t>N_eff</t>
  </si>
  <si>
    <t>bath</t>
  </si>
  <si>
    <t>T,K</t>
  </si>
  <si>
    <t>sigma,A</t>
  </si>
  <si>
    <t>epsilon,cm-1</t>
  </si>
  <si>
    <t>alpha,cm-1</t>
  </si>
  <si>
    <t>10^-9 Zn1a,cm-1/s</t>
  </si>
  <si>
    <t>10^10 Z</t>
  </si>
  <si>
    <t>For plotting</t>
  </si>
  <si>
    <t>Series</t>
  </si>
  <si>
    <t>Counts</t>
  </si>
  <si>
    <t>2-sigma unc. in alpha</t>
  </si>
  <si>
    <t>FIG 5</t>
  </si>
  <si>
    <t>He</t>
  </si>
  <si>
    <t>and an effective internal rotor approach for estimating them</t>
  </si>
  <si>
    <t xml:space="preserve">Supplementary Information </t>
  </si>
  <si>
    <t>H2</t>
  </si>
  <si>
    <t>N2</t>
  </si>
  <si>
    <t xml:space="preserve"> Hydroperoxides</t>
  </si>
  <si>
    <t>“Third-body” collision parameters for hydrocarbons, alcohols, and hydroperoxides</t>
  </si>
  <si>
    <r>
      <t>A. W. Jasper, </t>
    </r>
    <r>
      <rPr>
        <i/>
        <sz val="19"/>
        <color rgb="FF333333"/>
        <rFont val="Helvetica"/>
        <family val="2"/>
      </rPr>
      <t>Int. J. Chem. Kinet.</t>
    </r>
    <r>
      <rPr>
        <sz val="19"/>
        <color rgb="FF333333"/>
        <rFont val="Helvetica"/>
        <family val="2"/>
      </rPr>
      <t xml:space="preserve"> (2020)</t>
    </r>
  </si>
  <si>
    <t xml:space="preserve">This version contians corrected results for alcohols and hydroperoxides. </t>
  </si>
  <si>
    <t>n-alkenes</t>
  </si>
  <si>
    <t>The originally published results were generated incorrectly and are ~25% lower, on average.</t>
  </si>
  <si>
    <t>Corrected October 3,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</si>
</sst>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E+00"/>
    <numFmt numFmtId="168" formatCode="0.00000"/>
  </numFmts>
  <fonts count="23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2"/>
      <color theme="1"/>
      <name val="Symbol"/>
      <charset val="2"/>
    </font>
    <font>
      <sz val="12"/>
      <color theme="1"/>
      <name val="Arial"/>
      <family val="2"/>
      <charset val="2"/>
    </font>
    <font>
      <b/>
      <sz val="12"/>
      <color theme="1"/>
      <name val="Arial"/>
      <family val="2"/>
    </font>
    <font>
      <b/>
      <sz val="12"/>
      <color theme="1"/>
      <name val="Arial"/>
      <family val="2"/>
      <charset val="2"/>
    </font>
    <font>
      <b/>
      <sz val="12"/>
      <color theme="1"/>
      <name val="Symbol"/>
      <charset val="2"/>
    </font>
    <font>
      <b/>
      <u/>
      <sz val="30"/>
      <color theme="1"/>
      <name val="Arial"/>
      <family val="2"/>
    </font>
    <font>
      <i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Arial"/>
      <family val="2"/>
      <charset val="2"/>
    </font>
    <font>
      <b/>
      <sz val="16"/>
      <color theme="1"/>
      <name val="Symbol"/>
      <charset val="2"/>
    </font>
    <font>
      <b/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  <scheme val="minor"/>
    </font>
    <font>
      <b/>
      <sz val="50"/>
      <color theme="1"/>
      <name val="Calibri"/>
      <family val="2"/>
      <scheme val="minor"/>
    </font>
    <font>
      <b/>
      <sz val="19"/>
      <color rgb="FF333333"/>
      <name val="Helvetica"/>
      <family val="2"/>
    </font>
    <font>
      <sz val="19"/>
      <color rgb="FF333333"/>
      <name val="Helvetica"/>
      <family val="2"/>
    </font>
    <font>
      <i/>
      <sz val="19"/>
      <color rgb="FF333333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0" applyFont="1" applyAlignment="1">
      <alignment horizontal="left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1" fillId="0" borderId="0" xfId="0" applyNumberFormat="1" applyFont="1"/>
    <xf numFmtId="164" fontId="5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0" fontId="1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5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11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9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165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11" fontId="0" fillId="5" borderId="0" xfId="0" applyNumberFormat="1" applyFill="1" applyAlignment="1">
      <alignment horizontal="left"/>
    </xf>
    <xf numFmtId="2" fontId="0" fillId="5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0" fontId="17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167" fontId="0" fillId="0" borderId="0" xfId="0" applyNumberFormat="1" applyAlignment="1">
      <alignment horizontal="left"/>
    </xf>
    <xf numFmtId="167" fontId="0" fillId="4" borderId="0" xfId="0" applyNumberFormat="1" applyFill="1" applyAlignment="1">
      <alignment horizontal="left"/>
    </xf>
    <xf numFmtId="2" fontId="0" fillId="4" borderId="0" xfId="0" applyNumberFormat="1" applyFill="1" applyAlignment="1">
      <alignment horizontal="left"/>
    </xf>
    <xf numFmtId="168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08322397200299"/>
          <c:y val="3.4771037698499978E-2"/>
          <c:w val="0.78322233158355203"/>
          <c:h val="0.780071262041965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FIGS 1,3,4 (Ar @1000 K)'!$A$277</c:f>
              <c:strCache>
                <c:ptCount val="1"/>
                <c:pt idx="0">
                  <c:v>n-peroxides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FIGS 1,3,4 (Ar @1000 K)'!$X$277:$X$286</c:f>
              <c:numCache>
                <c:formatCode>0.0</c:formatCode>
                <c:ptCount val="10"/>
                <c:pt idx="0">
                  <c:v>1.6666666666666665</c:v>
                </c:pt>
                <c:pt idx="1">
                  <c:v>2.6666666666666665</c:v>
                </c:pt>
                <c:pt idx="2">
                  <c:v>3.6666666666666665</c:v>
                </c:pt>
                <c:pt idx="3">
                  <c:v>4.666666666666667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7.666666666666667</c:v>
                </c:pt>
                <c:pt idx="7">
                  <c:v>8.6666666666666661</c:v>
                </c:pt>
                <c:pt idx="8">
                  <c:v>10.666666666666666</c:v>
                </c:pt>
                <c:pt idx="9">
                  <c:v>12.666666666666666</c:v>
                </c:pt>
              </c:numCache>
            </c:numRef>
          </c:xVal>
          <c:yVal>
            <c:numRef>
              <c:f>'DATA FIGS 1,3,4 (Ar @1000 K)'!$Y$277:$Y$286</c:f>
              <c:numCache>
                <c:formatCode>0.00</c:formatCode>
                <c:ptCount val="10"/>
                <c:pt idx="0">
                  <c:v>2.9234117944220475</c:v>
                </c:pt>
                <c:pt idx="1">
                  <c:v>3.2864664320398602</c:v>
                </c:pt>
                <c:pt idx="2">
                  <c:v>3.4194462438651043</c:v>
                </c:pt>
                <c:pt idx="3">
                  <c:v>3.5851190059687528</c:v>
                </c:pt>
                <c:pt idx="4">
                  <c:v>3.7081184238080582</c:v>
                </c:pt>
                <c:pt idx="5">
                  <c:v>3.6485781957522194</c:v>
                </c:pt>
                <c:pt idx="6">
                  <c:v>3.8970519404487982</c:v>
                </c:pt>
                <c:pt idx="7">
                  <c:v>3.7833135145001777</c:v>
                </c:pt>
                <c:pt idx="8">
                  <c:v>3.9239433372888084</c:v>
                </c:pt>
                <c:pt idx="9">
                  <c:v>3.8192339696727884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2-C347-A3CD-C2867917C449}"/>
            </c:ext>
          </c:extLst>
        </c:ser>
        <c:ser>
          <c:idx val="2"/>
          <c:order val="1"/>
          <c:tx>
            <c:strRef>
              <c:f>'DATA FIGS 1,3,4 (Ar @1000 K)'!$A$288</c:f>
              <c:strCache>
                <c:ptCount val="1"/>
                <c:pt idx="0">
                  <c:v>2-peroxides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'DATA FIGS 1,3,4 (Ar @1000 K)'!$X$288:$X$295</c:f>
              <c:numCache>
                <c:formatCode>0.0</c:formatCode>
                <c:ptCount val="8"/>
                <c:pt idx="0">
                  <c:v>2.9999999999999996</c:v>
                </c:pt>
                <c:pt idx="1">
                  <c:v>3.9999999999999996</c:v>
                </c:pt>
                <c:pt idx="2">
                  <c:v>5</c:v>
                </c:pt>
                <c:pt idx="3">
                  <c:v>6.0000000000000009</c:v>
                </c:pt>
                <c:pt idx="4">
                  <c:v>7.0000000000000009</c:v>
                </c:pt>
                <c:pt idx="5">
                  <c:v>8</c:v>
                </c:pt>
                <c:pt idx="6">
                  <c:v>9.9999999999999982</c:v>
                </c:pt>
                <c:pt idx="7">
                  <c:v>11.999999999999998</c:v>
                </c:pt>
              </c:numCache>
            </c:numRef>
          </c:xVal>
          <c:yVal>
            <c:numRef>
              <c:f>'DATA FIGS 1,3,4 (Ar @1000 K)'!$Y$288:$Y$295</c:f>
              <c:numCache>
                <c:formatCode>0.00</c:formatCode>
                <c:ptCount val="8"/>
                <c:pt idx="0">
                  <c:v>3.3511979132381873</c:v>
                </c:pt>
                <c:pt idx="1">
                  <c:v>3.4878235895995537</c:v>
                </c:pt>
                <c:pt idx="2">
                  <c:v>3.6731014560311319</c:v>
                </c:pt>
                <c:pt idx="3">
                  <c:v>3.5898318784948673</c:v>
                </c:pt>
                <c:pt idx="4">
                  <c:v>3.7040228421162071</c:v>
                </c:pt>
                <c:pt idx="5">
                  <c:v>3.7007231197411752</c:v>
                </c:pt>
                <c:pt idx="6">
                  <c:v>3.7160354199042014</c:v>
                </c:pt>
                <c:pt idx="7">
                  <c:v>3.5206624847361869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2-C347-A3CD-C2867917C449}"/>
            </c:ext>
          </c:extLst>
        </c:ser>
        <c:ser>
          <c:idx val="3"/>
          <c:order val="2"/>
          <c:tx>
            <c:strRef>
              <c:f>'DATA FIGS 1,3,4 (Ar @1000 K)'!$A$297</c:f>
              <c:strCache>
                <c:ptCount val="1"/>
                <c:pt idx="0">
                  <c:v>3-peroxides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'DATA FIGS 1,3,4 (Ar @1000 K)'!$X$297:$X$301</c:f>
              <c:numCache>
                <c:formatCode>0.0</c:formatCode>
                <c:ptCount val="5"/>
                <c:pt idx="0">
                  <c:v>5</c:v>
                </c:pt>
                <c:pt idx="1">
                  <c:v>6.0000000000000009</c:v>
                </c:pt>
                <c:pt idx="2">
                  <c:v>7.0000000000000009</c:v>
                </c:pt>
                <c:pt idx="3">
                  <c:v>9.9999999999999982</c:v>
                </c:pt>
                <c:pt idx="4">
                  <c:v>11.999999999999998</c:v>
                </c:pt>
              </c:numCache>
            </c:numRef>
          </c:xVal>
          <c:yVal>
            <c:numRef>
              <c:f>'DATA FIGS 1,3,4 (Ar @1000 K)'!$Y$297:$Y$301</c:f>
              <c:numCache>
                <c:formatCode>0.00</c:formatCode>
                <c:ptCount val="5"/>
                <c:pt idx="0">
                  <c:v>3.4940449736122861</c:v>
                </c:pt>
                <c:pt idx="1">
                  <c:v>3.7030684131027436</c:v>
                </c:pt>
                <c:pt idx="2">
                  <c:v>3.7358136488736493</c:v>
                </c:pt>
                <c:pt idx="3">
                  <c:v>3.7368713640155411</c:v>
                </c:pt>
                <c:pt idx="4">
                  <c:v>3.2303127967777949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B2-C347-A3CD-C2867917C449}"/>
            </c:ext>
          </c:extLst>
        </c:ser>
        <c:ser>
          <c:idx val="4"/>
          <c:order val="3"/>
          <c:tx>
            <c:strRef>
              <c:f>'DATA FIGS 1,3,4 (Ar @1000 K)'!$A$360</c:f>
              <c:strCache>
                <c:ptCount val="1"/>
                <c:pt idx="0">
                  <c:v>4-peroxides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'DATA FIGS 1,3,4 (Ar @1000 K)'!$X$360:$X$364</c:f>
              <c:numCache>
                <c:formatCode>0.0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'DATA FIGS 1,3,4 (Ar @1000 K)'!$Y$360:$Y$364</c:f>
              <c:numCache>
                <c:formatCode>0.00</c:formatCode>
                <c:ptCount val="5"/>
                <c:pt idx="0">
                  <c:v>3.6941553360685329</c:v>
                </c:pt>
                <c:pt idx="1">
                  <c:v>3.762591615706643</c:v>
                </c:pt>
                <c:pt idx="2">
                  <c:v>3.7540253405724839</c:v>
                </c:pt>
                <c:pt idx="3">
                  <c:v>3.4706424201606603</c:v>
                </c:pt>
                <c:pt idx="4">
                  <c:v>3.2956092011083484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2-C347-A3CD-C2867917C449}"/>
            </c:ext>
          </c:extLst>
        </c:ser>
        <c:ser>
          <c:idx val="5"/>
          <c:order val="4"/>
          <c:tx>
            <c:strRef>
              <c:f>'DATA FIGS 1,3,4 (Ar @1000 K)'!$A$366</c:f>
              <c:strCache>
                <c:ptCount val="1"/>
                <c:pt idx="0">
                  <c:v>6-peroxides</c:v>
                </c:pt>
              </c:strCache>
            </c:strRef>
          </c:tx>
          <c:spPr>
            <a:ln w="25400">
              <a:solidFill>
                <a:srgbClr val="FF6600"/>
              </a:solidFill>
            </a:ln>
            <a:effectLst/>
          </c:spPr>
          <c:marker>
            <c:symbol val="none"/>
          </c:marker>
          <c:xVal>
            <c:numRef>
              <c:f>'DATA FIGS 1,3,4 (Ar @1000 K)'!$X$366:$X$368</c:f>
              <c:numCache>
                <c:formatCode>0.0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14</c:v>
                </c:pt>
              </c:numCache>
            </c:numRef>
          </c:xVal>
          <c:yVal>
            <c:numRef>
              <c:f>'DATA FIGS 1,3,4 (Ar @1000 K)'!$Y$366:$Y$368</c:f>
              <c:numCache>
                <c:formatCode>0.00</c:formatCode>
                <c:ptCount val="3"/>
                <c:pt idx="0">
                  <c:v>3.9074453697692282</c:v>
                </c:pt>
                <c:pt idx="1">
                  <c:v>3.9860947302438543</c:v>
                </c:pt>
                <c:pt idx="2">
                  <c:v>3.6848055086735703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2-C347-A3CD-C2867917C449}"/>
            </c:ext>
          </c:extLst>
        </c:ser>
        <c:ser>
          <c:idx val="6"/>
          <c:order val="5"/>
          <c:tx>
            <c:strRef>
              <c:f>'DATA FIGS 1,3,4 (Ar @1000 K)'!$A$333</c:f>
              <c:strCache>
                <c:ptCount val="1"/>
                <c:pt idx="0">
                  <c:v>2,2-diperoxy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K)'!$X$333:$X$341</c:f>
              <c:numCache>
                <c:formatCode>0.0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5.9999999999999991</c:v>
                </c:pt>
                <c:pt idx="4">
                  <c:v>6.9999999999999991</c:v>
                </c:pt>
                <c:pt idx="5">
                  <c:v>7.9999999999999991</c:v>
                </c:pt>
                <c:pt idx="6">
                  <c:v>9</c:v>
                </c:pt>
                <c:pt idx="7">
                  <c:v>10.000000000000002</c:v>
                </c:pt>
                <c:pt idx="8">
                  <c:v>12.000000000000002</c:v>
                </c:pt>
              </c:numCache>
            </c:numRef>
          </c:xVal>
          <c:yVal>
            <c:numRef>
              <c:f>'DATA FIGS 1,3,4 (Ar @1000 K)'!$Y$333:$Y$341</c:f>
              <c:numCache>
                <c:formatCode>0.00</c:formatCode>
                <c:ptCount val="9"/>
                <c:pt idx="0">
                  <c:v>3.1979876290417284</c:v>
                </c:pt>
                <c:pt idx="1">
                  <c:v>3.2355147672218587</c:v>
                </c:pt>
                <c:pt idx="2">
                  <c:v>3.5412921208881407</c:v>
                </c:pt>
                <c:pt idx="3">
                  <c:v>3.6068064732251925</c:v>
                </c:pt>
                <c:pt idx="4">
                  <c:v>3.3689143786536784</c:v>
                </c:pt>
                <c:pt idx="5">
                  <c:v>3.6235108917784222</c:v>
                </c:pt>
                <c:pt idx="6">
                  <c:v>3.6362522357552116</c:v>
                </c:pt>
                <c:pt idx="7">
                  <c:v>3.3317183678204358</c:v>
                </c:pt>
                <c:pt idx="8">
                  <c:v>3.2746318795482097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B2-C347-A3CD-C2867917C449}"/>
            </c:ext>
          </c:extLst>
        </c:ser>
        <c:ser>
          <c:idx val="12"/>
          <c:order val="6"/>
          <c:tx>
            <c:strRef>
              <c:f>'DATA FIGS 1,3,4 (Ar @1000 K)'!$A$229</c:f>
              <c:strCache>
                <c:ptCount val="1"/>
                <c:pt idx="0">
                  <c:v>3,3-diols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K)'!$X$343:$X$349</c:f>
              <c:numCache>
                <c:formatCode>0.0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'DATA FIGS 1,3,4 (Ar @1000 K)'!$Y$343:$Y$349</c:f>
              <c:numCache>
                <c:formatCode>0.00</c:formatCode>
                <c:ptCount val="7"/>
                <c:pt idx="0">
                  <c:v>3.4121850357186676</c:v>
                </c:pt>
                <c:pt idx="1">
                  <c:v>3.5456411235677168</c:v>
                </c:pt>
                <c:pt idx="2">
                  <c:v>3.7141637507666729</c:v>
                </c:pt>
                <c:pt idx="3">
                  <c:v>3.8042387800454605</c:v>
                </c:pt>
                <c:pt idx="4">
                  <c:v>3.3420057720290499</c:v>
                </c:pt>
                <c:pt idx="5">
                  <c:v>3.5875079369941867</c:v>
                </c:pt>
                <c:pt idx="6">
                  <c:v>3.1435258650392437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B2-C347-A3CD-C2867917C449}"/>
            </c:ext>
          </c:extLst>
        </c:ser>
        <c:ser>
          <c:idx val="13"/>
          <c:order val="7"/>
          <c:tx>
            <c:strRef>
              <c:f>'DATA FIGS 1,3,4 (Ar @1000 K)'!$A$351</c:f>
              <c:strCache>
                <c:ptCount val="1"/>
                <c:pt idx="0">
                  <c:v>4,4-diperoxy</c:v>
                </c:pt>
              </c:strCache>
            </c:strRef>
          </c:tx>
          <c:spPr>
            <a:ln w="25400">
              <a:solidFill>
                <a:srgbClr val="3366FF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K)'!$X$351:$X$355</c:f>
              <c:numCache>
                <c:formatCode>0.0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'DATA FIGS 1,3,4 (Ar @1000 K)'!$Y$351:$Y$355</c:f>
              <c:numCache>
                <c:formatCode>0.00</c:formatCode>
                <c:ptCount val="5"/>
                <c:pt idx="0">
                  <c:v>3.4683813437981952</c:v>
                </c:pt>
                <c:pt idx="1">
                  <c:v>3.8992399511563649</c:v>
                </c:pt>
                <c:pt idx="2">
                  <c:v>3.5801128024147082</c:v>
                </c:pt>
                <c:pt idx="3">
                  <c:v>3.5946023996892289</c:v>
                </c:pt>
                <c:pt idx="4">
                  <c:v>3.3825929827264929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B2-C347-A3CD-C2867917C449}"/>
            </c:ext>
          </c:extLst>
        </c:ser>
        <c:ser>
          <c:idx val="10"/>
          <c:order val="8"/>
          <c:tx>
            <c:strRef>
              <c:f>'DATA FIGS 1,3,4 (Ar @1000 K)'!$A$357</c:f>
              <c:strCache>
                <c:ptCount val="1"/>
                <c:pt idx="0">
                  <c:v>6,6-diperoxy</c:v>
                </c:pt>
              </c:strCache>
            </c:strRef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K)'!$X$357:$X$358</c:f>
              <c:numCache>
                <c:formatCode>0.0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xVal>
          <c:yVal>
            <c:numRef>
              <c:f>'DATA FIGS 1,3,4 (Ar @1000 K)'!$Y$357:$Y$358</c:f>
              <c:numCache>
                <c:formatCode>0.00</c:formatCode>
                <c:ptCount val="2"/>
                <c:pt idx="0">
                  <c:v>3.67751228157621</c:v>
                </c:pt>
                <c:pt idx="1">
                  <c:v>3.5870245154246199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B2-C347-A3CD-C2867917C449}"/>
            </c:ext>
          </c:extLst>
        </c:ser>
        <c:ser>
          <c:idx val="11"/>
          <c:order val="9"/>
          <c:tx>
            <c:strRef>
              <c:f>'DATA FIGS 1,3,4 (Ar @1000 K)'!$A$303</c:f>
              <c:strCache>
                <c:ptCount val="1"/>
                <c:pt idx="0">
                  <c:v>2-methyl-2-peroxides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K)'!$X$303:$X$309</c:f>
              <c:numCache>
                <c:formatCode>0.0</c:formatCode>
                <c:ptCount val="7"/>
                <c:pt idx="0">
                  <c:v>2.6666666666666665</c:v>
                </c:pt>
                <c:pt idx="1">
                  <c:v>3.6666666666666665</c:v>
                </c:pt>
                <c:pt idx="2">
                  <c:v>4.666666666666667</c:v>
                </c:pt>
                <c:pt idx="3">
                  <c:v>5.666666666666667</c:v>
                </c:pt>
                <c:pt idx="4">
                  <c:v>7.666666666666667</c:v>
                </c:pt>
                <c:pt idx="5">
                  <c:v>9.6666666666666661</c:v>
                </c:pt>
                <c:pt idx="6">
                  <c:v>11.666666666666666</c:v>
                </c:pt>
              </c:numCache>
            </c:numRef>
          </c:xVal>
          <c:yVal>
            <c:numRef>
              <c:f>'DATA FIGS 1,3,4 (Ar @1000 K)'!$Y$303:$Y$309</c:f>
              <c:numCache>
                <c:formatCode>0.00</c:formatCode>
                <c:ptCount val="7"/>
                <c:pt idx="0">
                  <c:v>2.7913483148246891</c:v>
                </c:pt>
                <c:pt idx="1">
                  <c:v>3.342545778234268</c:v>
                </c:pt>
                <c:pt idx="2">
                  <c:v>3.5871971558162179</c:v>
                </c:pt>
                <c:pt idx="3">
                  <c:v>3.6562285355138155</c:v>
                </c:pt>
                <c:pt idx="4">
                  <c:v>3.6616634035143671</c:v>
                </c:pt>
                <c:pt idx="5">
                  <c:v>3.7412498867266071</c:v>
                </c:pt>
                <c:pt idx="6">
                  <c:v>3.9167794867947552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B2-C347-A3CD-C2867917C449}"/>
            </c:ext>
          </c:extLst>
        </c:ser>
        <c:ser>
          <c:idx val="14"/>
          <c:order val="10"/>
          <c:tx>
            <c:strRef>
              <c:f>'DATA FIGS 1,3,4 (Ar @1000 K)'!$A$311</c:f>
              <c:strCache>
                <c:ptCount val="1"/>
                <c:pt idx="0">
                  <c:v>2-methyl-3-peroxides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K)'!$X$311:$X$317</c:f>
              <c:numCache>
                <c:formatCode>0.0</c:formatCode>
                <c:ptCount val="7"/>
                <c:pt idx="0">
                  <c:v>3.6666666666666665</c:v>
                </c:pt>
                <c:pt idx="1">
                  <c:v>4.6666666666666661</c:v>
                </c:pt>
                <c:pt idx="2">
                  <c:v>5.666666666666667</c:v>
                </c:pt>
                <c:pt idx="3">
                  <c:v>6.666666666666667</c:v>
                </c:pt>
                <c:pt idx="4">
                  <c:v>8.6666666666666661</c:v>
                </c:pt>
                <c:pt idx="5">
                  <c:v>10.666666666666666</c:v>
                </c:pt>
                <c:pt idx="6">
                  <c:v>12.666666666666666</c:v>
                </c:pt>
              </c:numCache>
            </c:numRef>
          </c:xVal>
          <c:yVal>
            <c:numRef>
              <c:f>'DATA FIGS 1,3,4 (Ar @1000 K)'!$Y$311:$Y$317</c:f>
              <c:numCache>
                <c:formatCode>0.00</c:formatCode>
                <c:ptCount val="7"/>
                <c:pt idx="0">
                  <c:v>3.2751713600910461</c:v>
                </c:pt>
                <c:pt idx="1">
                  <c:v>3.5020992933207764</c:v>
                </c:pt>
                <c:pt idx="2">
                  <c:v>3.7359316684749331</c:v>
                </c:pt>
                <c:pt idx="3">
                  <c:v>3.536627232587441</c:v>
                </c:pt>
                <c:pt idx="4">
                  <c:v>3.5923564803629269</c:v>
                </c:pt>
                <c:pt idx="5">
                  <c:v>3.7503377060521914</c:v>
                </c:pt>
                <c:pt idx="6">
                  <c:v>4.1260583394986892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B2-C347-A3CD-C2867917C449}"/>
            </c:ext>
          </c:extLst>
        </c:ser>
        <c:ser>
          <c:idx val="15"/>
          <c:order val="11"/>
          <c:tx>
            <c:strRef>
              <c:f>'DATA FIGS 1,3,4 (Ar @1000 K)'!$A$319</c:f>
              <c:strCache>
                <c:ptCount val="1"/>
                <c:pt idx="0">
                  <c:v>3-methyl-2-peroxides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K)'!$X$319:$X$324</c:f>
              <c:numCache>
                <c:formatCode>0.0</c:formatCode>
                <c:ptCount val="6"/>
                <c:pt idx="0">
                  <c:v>4.6666666666666661</c:v>
                </c:pt>
                <c:pt idx="1">
                  <c:v>5.666666666666667</c:v>
                </c:pt>
                <c:pt idx="2">
                  <c:v>6.666666666666667</c:v>
                </c:pt>
                <c:pt idx="3">
                  <c:v>8.6666666666666661</c:v>
                </c:pt>
                <c:pt idx="4">
                  <c:v>10.666666666666666</c:v>
                </c:pt>
                <c:pt idx="5">
                  <c:v>12.666666666666666</c:v>
                </c:pt>
              </c:numCache>
            </c:numRef>
          </c:xVal>
          <c:yVal>
            <c:numRef>
              <c:f>'DATA FIGS 1,3,4 (Ar @1000 K)'!$Y$319:$Y$324</c:f>
              <c:numCache>
                <c:formatCode>0.00</c:formatCode>
                <c:ptCount val="6"/>
                <c:pt idx="0">
                  <c:v>3.5906996763426058</c:v>
                </c:pt>
                <c:pt idx="1">
                  <c:v>3.5501734926852042</c:v>
                </c:pt>
                <c:pt idx="2">
                  <c:v>3.7696069276233812</c:v>
                </c:pt>
                <c:pt idx="3">
                  <c:v>3.6391736610068559</c:v>
                </c:pt>
                <c:pt idx="4">
                  <c:v>4.056358002710132</c:v>
                </c:pt>
                <c:pt idx="5">
                  <c:v>3.8814471144954106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B2-C347-A3CD-C2867917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91192"/>
        <c:axId val="-2095625224"/>
      </c:scatterChart>
      <c:scatterChart>
        <c:scatterStyle val="lineMarker"/>
        <c:varyColors val="0"/>
        <c:ser>
          <c:idx val="16"/>
          <c:order val="12"/>
          <c:tx>
            <c:strRef>
              <c:f>'DATA FIGS 1,3,4 (Ar @1000 K)'!$A$326</c:f>
              <c:strCache>
                <c:ptCount val="1"/>
                <c:pt idx="0">
                  <c:v>3-methyl-3-peroxides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K)'!$X$326:$X$331</c:f>
              <c:numCache>
                <c:formatCode>0.0</c:formatCode>
                <c:ptCount val="6"/>
                <c:pt idx="0">
                  <c:v>4.666666666666667</c:v>
                </c:pt>
                <c:pt idx="1">
                  <c:v>5.666666666666667</c:v>
                </c:pt>
                <c:pt idx="2">
                  <c:v>6.666666666666667</c:v>
                </c:pt>
                <c:pt idx="3">
                  <c:v>8.6666666666666661</c:v>
                </c:pt>
                <c:pt idx="4">
                  <c:v>10.666666666666666</c:v>
                </c:pt>
                <c:pt idx="5">
                  <c:v>12.666666666666666</c:v>
                </c:pt>
              </c:numCache>
            </c:numRef>
          </c:xVal>
          <c:yVal>
            <c:numRef>
              <c:f>'DATA FIGS 1,3,4 (Ar @1000 K)'!$Y$326:$Y$331</c:f>
              <c:numCache>
                <c:formatCode>0.00</c:formatCode>
                <c:ptCount val="6"/>
                <c:pt idx="0">
                  <c:v>3.2867163307866289</c:v>
                </c:pt>
                <c:pt idx="1">
                  <c:v>3.4430449359777913</c:v>
                </c:pt>
                <c:pt idx="2">
                  <c:v>3.659778417167701</c:v>
                </c:pt>
                <c:pt idx="3">
                  <c:v>3.7230319836753432</c:v>
                </c:pt>
                <c:pt idx="4">
                  <c:v>3.8992277785797733</c:v>
                </c:pt>
                <c:pt idx="5">
                  <c:v>3.8833022144782774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B2-C347-A3CD-C2867917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3967"/>
        <c:axId val="674119103"/>
      </c:scatterChart>
      <c:valAx>
        <c:axId val="-2144991192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  <a:r>
                  <a:rPr lang="en-US" i="0" baseline="-25000"/>
                  <a:t>eff</a:t>
                </a:r>
              </a:p>
            </c:rich>
          </c:tx>
          <c:layout>
            <c:manualLayout>
              <c:xMode val="edge"/>
              <c:yMode val="edge"/>
              <c:x val="0.52319790755322249"/>
              <c:y val="0.896697312277306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095625224"/>
        <c:crosses val="autoZero"/>
        <c:crossBetween val="midCat"/>
        <c:majorUnit val="2"/>
        <c:minorUnit val="1"/>
      </c:valAx>
      <c:valAx>
        <c:axId val="-2095625224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2.4027230971128608E-2"/>
              <c:y val="0.1844569116360454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144991192"/>
        <c:crosses val="autoZero"/>
        <c:crossBetween val="midCat"/>
        <c:minorUnit val="0.25"/>
      </c:valAx>
      <c:valAx>
        <c:axId val="674119103"/>
        <c:scaling>
          <c:orientation val="minMax"/>
          <c:max val="6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662583967"/>
        <c:crosses val="max"/>
        <c:crossBetween val="midCat"/>
        <c:majorUnit val="1"/>
        <c:minorUnit val="0.25"/>
      </c:valAx>
      <c:valAx>
        <c:axId val="662583967"/>
        <c:scaling>
          <c:orientation val="minMax"/>
          <c:max val="17"/>
          <c:min val="0"/>
        </c:scaling>
        <c:delete val="0"/>
        <c:axPos val="t"/>
        <c:numFmt formatCode="0.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674119103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08322397200299"/>
          <c:y val="3.197769028871391E-2"/>
          <c:w val="0.78322233158355203"/>
          <c:h val="0.78007130358705157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FIG 5 (Ar @300 K)'!$A$49</c:f>
              <c:strCache>
                <c:ptCount val="1"/>
                <c:pt idx="0">
                  <c:v>n-alcohols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 5 (Ar @300 K)'!$P$49:$P$59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</c:numCache>
            </c:numRef>
          </c:xVal>
          <c:yVal>
            <c:numRef>
              <c:f>'DATA FIG 5 (Ar @300 K)'!$Y$49:$Y$59</c:f>
              <c:numCache>
                <c:formatCode>0.00</c:formatCode>
                <c:ptCount val="11"/>
                <c:pt idx="0">
                  <c:v>2.6777338066646754</c:v>
                </c:pt>
                <c:pt idx="1">
                  <c:v>3.957955660038428</c:v>
                </c:pt>
                <c:pt idx="2">
                  <c:v>5.780983770822874</c:v>
                </c:pt>
                <c:pt idx="3">
                  <c:v>6.8000542337304548</c:v>
                </c:pt>
                <c:pt idx="4">
                  <c:v>7.736986922634407</c:v>
                </c:pt>
                <c:pt idx="5">
                  <c:v>8.5584442622609007</c:v>
                </c:pt>
                <c:pt idx="6">
                  <c:v>8.9686983646918019</c:v>
                </c:pt>
                <c:pt idx="7">
                  <c:v>9.0797087534422012</c:v>
                </c:pt>
                <c:pt idx="8">
                  <c:v>9.4460191511842826</c:v>
                </c:pt>
                <c:pt idx="9">
                  <c:v>9.5715472196325511</c:v>
                </c:pt>
                <c:pt idx="10">
                  <c:v>9.5693008021982475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A-904D-8E7E-1F9A90142CB3}"/>
            </c:ext>
          </c:extLst>
        </c:ser>
        <c:ser>
          <c:idx val="4"/>
          <c:order val="1"/>
          <c:tx>
            <c:strRef>
              <c:f>'DATA FIG 5 (Ar @300 K)'!$A$89</c:f>
              <c:strCache>
                <c:ptCount val="1"/>
                <c:pt idx="0">
                  <c:v>n-peroxides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'DATA FIG 5 (Ar @300 K)'!$P$89:$P$98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</c:numCache>
            </c:numRef>
          </c:xVal>
          <c:yVal>
            <c:numRef>
              <c:f>'DATA FIG 5 (Ar @300 K)'!$Y$89:$Y$98</c:f>
              <c:numCache>
                <c:formatCode>0.00</c:formatCode>
                <c:ptCount val="10"/>
                <c:pt idx="0">
                  <c:v>3.6830186499976749</c:v>
                </c:pt>
                <c:pt idx="1">
                  <c:v>4.74164594477271</c:v>
                </c:pt>
                <c:pt idx="2">
                  <c:v>5.0621262092345818</c:v>
                </c:pt>
                <c:pt idx="3">
                  <c:v>5.4390910962614063</c:v>
                </c:pt>
                <c:pt idx="4">
                  <c:v>5.9154491530162669</c:v>
                </c:pt>
                <c:pt idx="5">
                  <c:v>6.0088560874134336</c:v>
                </c:pt>
                <c:pt idx="6">
                  <c:v>6.4661505215999195</c:v>
                </c:pt>
                <c:pt idx="7">
                  <c:v>6.7602770566874053</c:v>
                </c:pt>
                <c:pt idx="8">
                  <c:v>6.6208695720827775</c:v>
                </c:pt>
                <c:pt idx="9">
                  <c:v>6.7217204643312689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A-904D-8E7E-1F9A90142CB3}"/>
            </c:ext>
          </c:extLst>
        </c:ser>
        <c:ser>
          <c:idx val="2"/>
          <c:order val="2"/>
          <c:tx>
            <c:strRef>
              <c:f>'DATA FIG 5 (Ar @300 K)'!$A$61</c:f>
              <c:strCache>
                <c:ptCount val="1"/>
                <c:pt idx="0">
                  <c:v>2-alcohols</c:v>
                </c:pt>
              </c:strCache>
            </c:strRef>
          </c:tx>
          <c:spPr>
            <a:ln w="25400">
              <a:solidFill>
                <a:srgbClr val="0432FF"/>
              </a:solidFill>
            </a:ln>
          </c:spPr>
          <c:marker>
            <c:symbol val="none"/>
          </c:marker>
          <c:xVal>
            <c:numRef>
              <c:f>'DATA FIG 5 (Ar @300 K)'!$P$61:$P$69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</c:numCache>
            </c:numRef>
          </c:xVal>
          <c:yVal>
            <c:numRef>
              <c:f>'DATA FIG 5 (Ar @300 K)'!$Y$61:$Y$69</c:f>
              <c:numCache>
                <c:formatCode>0.00</c:formatCode>
                <c:ptCount val="9"/>
                <c:pt idx="0">
                  <c:v>4.215642845820053</c:v>
                </c:pt>
                <c:pt idx="1">
                  <c:v>5.8288813914564352</c:v>
                </c:pt>
                <c:pt idx="2">
                  <c:v>6.8814216029042061</c:v>
                </c:pt>
                <c:pt idx="3">
                  <c:v>7.7316680993542564</c:v>
                </c:pt>
                <c:pt idx="4">
                  <c:v>8.1449269736193095</c:v>
                </c:pt>
                <c:pt idx="5">
                  <c:v>8.5282372865163989</c:v>
                </c:pt>
                <c:pt idx="6">
                  <c:v>8.7068175643772694</c:v>
                </c:pt>
                <c:pt idx="7">
                  <c:v>8.7944596688485532</c:v>
                </c:pt>
                <c:pt idx="8">
                  <c:v>8.6046356100760004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6A-904D-8E7E-1F9A90142CB3}"/>
            </c:ext>
          </c:extLst>
        </c:ser>
        <c:ser>
          <c:idx val="5"/>
          <c:order val="3"/>
          <c:tx>
            <c:strRef>
              <c:f>'DATA FIG 5 (Ar @300 K)'!$A$100</c:f>
              <c:strCache>
                <c:ptCount val="1"/>
                <c:pt idx="0">
                  <c:v>2-peroxides</c:v>
                </c:pt>
              </c:strCache>
            </c:strRef>
          </c:tx>
          <c:spPr>
            <a:ln w="25400">
              <a:solidFill>
                <a:srgbClr val="0432FF"/>
              </a:solidFill>
              <a:prstDash val="dash"/>
            </a:ln>
            <a:effectLst/>
          </c:spPr>
          <c:marker>
            <c:symbol val="none"/>
          </c:marker>
          <c:xVal>
            <c:numRef>
              <c:f>'DATA FIG 5 (Ar @300 K)'!$P$100:$P$107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'DATA FIG 5 (Ar @300 K)'!$Y$100:$Y$107</c:f>
              <c:numCache>
                <c:formatCode>0.00</c:formatCode>
                <c:ptCount val="8"/>
                <c:pt idx="0">
                  <c:v>4.6514140699070321</c:v>
                </c:pt>
                <c:pt idx="1">
                  <c:v>4.9146767501216821</c:v>
                </c:pt>
                <c:pt idx="2">
                  <c:v>5.5192707481391574</c:v>
                </c:pt>
                <c:pt idx="3">
                  <c:v>5.4142229086682727</c:v>
                </c:pt>
                <c:pt idx="4">
                  <c:v>5.4970437359477078</c:v>
                </c:pt>
                <c:pt idx="5">
                  <c:v>5.4266015663629394</c:v>
                </c:pt>
                <c:pt idx="6">
                  <c:v>5.7581563995591925</c:v>
                </c:pt>
                <c:pt idx="7">
                  <c:v>5.2948400109710017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6A-904D-8E7E-1F9A90142CB3}"/>
            </c:ext>
          </c:extLst>
        </c:ser>
        <c:ser>
          <c:idx val="6"/>
          <c:order val="4"/>
          <c:tx>
            <c:strRef>
              <c:f>'DATA FIG 5 (Ar @300 K)'!$A$71</c:f>
              <c:strCache>
                <c:ptCount val="1"/>
                <c:pt idx="0">
                  <c:v>2,2-diols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FIG 5 (Ar @300 K)'!$P$71:$P$78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'DATA FIG 5 (Ar @300 K)'!$Y$71:$Y$78</c:f>
              <c:numCache>
                <c:formatCode>0.00</c:formatCode>
                <c:ptCount val="8"/>
                <c:pt idx="0">
                  <c:v>3.8820637429513924</c:v>
                </c:pt>
                <c:pt idx="1">
                  <c:v>5.514657447588446</c:v>
                </c:pt>
                <c:pt idx="2">
                  <c:v>6.7182319908983255</c:v>
                </c:pt>
                <c:pt idx="3">
                  <c:v>7.4293117522253604</c:v>
                </c:pt>
                <c:pt idx="4">
                  <c:v>7.5468475120835414</c:v>
                </c:pt>
                <c:pt idx="5">
                  <c:v>8.6413066487502608</c:v>
                </c:pt>
                <c:pt idx="6">
                  <c:v>8.896533246227337</c:v>
                </c:pt>
                <c:pt idx="7">
                  <c:v>9.3017291545078766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6A-904D-8E7E-1F9A90142CB3}"/>
            </c:ext>
          </c:extLst>
        </c:ser>
        <c:ser>
          <c:idx val="12"/>
          <c:order val="5"/>
          <c:tx>
            <c:strRef>
              <c:f>'DATA FIG 5 (Ar @300 K)'!$A$117</c:f>
              <c:strCache>
                <c:ptCount val="1"/>
                <c:pt idx="0">
                  <c:v>2,2-diperoxy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'DATA FIG 5 (Ar @300 K)'!$P$117:$P$125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'DATA FIG 5 (Ar @300 K)'!$Y$117:$Y$125</c:f>
              <c:numCache>
                <c:formatCode>0.00</c:formatCode>
                <c:ptCount val="9"/>
                <c:pt idx="0">
                  <c:v>4.7553981097866069</c:v>
                </c:pt>
                <c:pt idx="1">
                  <c:v>5.0569553464833383</c:v>
                </c:pt>
                <c:pt idx="2">
                  <c:v>5.1222343907209549</c:v>
                </c:pt>
                <c:pt idx="3">
                  <c:v>5.315087708759445</c:v>
                </c:pt>
                <c:pt idx="4">
                  <c:v>5.6235663073534043</c:v>
                </c:pt>
                <c:pt idx="5">
                  <c:v>5.5704722603860022</c:v>
                </c:pt>
                <c:pt idx="6">
                  <c:v>5.6850876682629101</c:v>
                </c:pt>
                <c:pt idx="7">
                  <c:v>5.330572713102204</c:v>
                </c:pt>
                <c:pt idx="8">
                  <c:v>5.4014911705346531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6A-904D-8E7E-1F9A90142CB3}"/>
            </c:ext>
          </c:extLst>
        </c:ser>
        <c:ser>
          <c:idx val="11"/>
          <c:order val="6"/>
          <c:tx>
            <c:strRef>
              <c:f>'DATA FIG 5 (Ar @300 K)'!$A$80</c:f>
              <c:strCache>
                <c:ptCount val="1"/>
                <c:pt idx="0">
                  <c:v>2-methyl-2-ols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'DATA FIG 5 (Ar @300 K)'!$P$80:$P$87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'DATA FIG 5 (Ar @300 K)'!$Y$80:$Y$87</c:f>
              <c:numCache>
                <c:formatCode>0.00</c:formatCode>
                <c:ptCount val="8"/>
                <c:pt idx="0">
                  <c:v>3.6935608586038167</c:v>
                </c:pt>
                <c:pt idx="1">
                  <c:v>5.246637735888938</c:v>
                </c:pt>
                <c:pt idx="2">
                  <c:v>6.3258600831361846</c:v>
                </c:pt>
                <c:pt idx="3">
                  <c:v>7.1701671234496818</c:v>
                </c:pt>
                <c:pt idx="4">
                  <c:v>7.5263040273177078</c:v>
                </c:pt>
                <c:pt idx="5">
                  <c:v>8.4303188413213093</c:v>
                </c:pt>
                <c:pt idx="6">
                  <c:v>9.1471054709485458</c:v>
                </c:pt>
                <c:pt idx="7">
                  <c:v>8.9807465558947044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6A-904D-8E7E-1F9A9014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91192"/>
        <c:axId val="-2095625224"/>
      </c:scatterChart>
      <c:scatterChart>
        <c:scatterStyle val="lineMarker"/>
        <c:varyColors val="0"/>
        <c:ser>
          <c:idx val="10"/>
          <c:order val="7"/>
          <c:tx>
            <c:strRef>
              <c:f>'DATA FIG 5 (Ar @300 K)'!$A$109</c:f>
              <c:strCache>
                <c:ptCount val="1"/>
                <c:pt idx="0">
                  <c:v>2-methyl-2-peroxides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'DATA FIG 5 (Ar @300 K)'!$P$109:$P$115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'DATA FIG 5 (Ar @300 K)'!$Y$109:$Y$115</c:f>
              <c:numCache>
                <c:formatCode>0.00</c:formatCode>
                <c:ptCount val="7"/>
                <c:pt idx="0">
                  <c:v>3.9475248061005641</c:v>
                </c:pt>
                <c:pt idx="1">
                  <c:v>4.5380373186941556</c:v>
                </c:pt>
                <c:pt idx="2">
                  <c:v>4.7475933184552668</c:v>
                </c:pt>
                <c:pt idx="3">
                  <c:v>5.1428388020360689</c:v>
                </c:pt>
                <c:pt idx="4">
                  <c:v>5.3330708883078488</c:v>
                </c:pt>
                <c:pt idx="5">
                  <c:v>5.8807002493050851</c:v>
                </c:pt>
                <c:pt idx="6">
                  <c:v>6.1274493420743239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6A-904D-8E7E-1F9A9014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25120"/>
        <c:axId val="1111908016"/>
      </c:scatterChart>
      <c:valAx>
        <c:axId val="-2144991192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</a:p>
            </c:rich>
          </c:tx>
          <c:layout>
            <c:manualLayout>
              <c:xMode val="edge"/>
              <c:yMode val="edge"/>
              <c:x val="0.54403124088655586"/>
              <c:y val="0.89669728783902014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095625224"/>
        <c:crosses val="autoZero"/>
        <c:crossBetween val="midCat"/>
        <c:majorUnit val="2"/>
        <c:minorUnit val="1"/>
      </c:valAx>
      <c:valAx>
        <c:axId val="-2095625224"/>
        <c:scaling>
          <c:orientation val="minMax"/>
          <c:max val="1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2.4027230971128608E-2"/>
              <c:y val="0.1844569116360454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144991192"/>
        <c:crosses val="autoZero"/>
        <c:crossBetween val="midCat"/>
        <c:majorUnit val="2"/>
        <c:minorUnit val="0.5"/>
      </c:valAx>
      <c:valAx>
        <c:axId val="1111908016"/>
        <c:scaling>
          <c:orientation val="minMax"/>
          <c:max val="13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3925120"/>
        <c:crosses val="max"/>
        <c:crossBetween val="midCat"/>
        <c:majorUnit val="2"/>
        <c:minorUnit val="0.5"/>
      </c:valAx>
      <c:valAx>
        <c:axId val="1113925120"/>
        <c:scaling>
          <c:orientation val="minMax"/>
          <c:max val="17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1908016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949238116068823"/>
          <c:y val="5.4188320209973759E-2"/>
          <c:w val="0.73701243073782452"/>
          <c:h val="0.17160498687664041"/>
        </c:manualLayout>
      </c:layout>
      <c:overlay val="0"/>
      <c:txPr>
        <a:bodyPr/>
        <a:lstStyle/>
        <a:p>
          <a:pPr>
            <a:defRPr sz="13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08322397200299"/>
          <c:y val="3.197769028871391E-2"/>
          <c:w val="0.78322233158355203"/>
          <c:h val="0.78007130358705157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FIG 5 (Ar @300 K)'!$A$49</c:f>
              <c:strCache>
                <c:ptCount val="1"/>
                <c:pt idx="0">
                  <c:v>n-alcohols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 5 (Ar @300 K)'!$X$49:$X$59</c:f>
              <c:numCache>
                <c:formatCode>0.0</c:formatCode>
                <c:ptCount val="11"/>
                <c:pt idx="0">
                  <c:v>1.3333333333333333</c:v>
                </c:pt>
                <c:pt idx="1">
                  <c:v>2.3333333333333335</c:v>
                </c:pt>
                <c:pt idx="2">
                  <c:v>3.3333333333333335</c:v>
                </c:pt>
                <c:pt idx="3">
                  <c:v>4.333333333333333</c:v>
                </c:pt>
                <c:pt idx="4">
                  <c:v>5.333333333333333</c:v>
                </c:pt>
                <c:pt idx="5">
                  <c:v>6.333333333333333</c:v>
                </c:pt>
                <c:pt idx="6">
                  <c:v>7.333333333333333</c:v>
                </c:pt>
                <c:pt idx="7">
                  <c:v>8.3333333333333339</c:v>
                </c:pt>
                <c:pt idx="8">
                  <c:v>10.333333333333334</c:v>
                </c:pt>
                <c:pt idx="9">
                  <c:v>12.333333333333334</c:v>
                </c:pt>
                <c:pt idx="10">
                  <c:v>14.333333333333334</c:v>
                </c:pt>
              </c:numCache>
            </c:numRef>
          </c:xVal>
          <c:yVal>
            <c:numRef>
              <c:f>'DATA FIG 5 (Ar @300 K)'!$Y$49:$Y$59</c:f>
              <c:numCache>
                <c:formatCode>0.00</c:formatCode>
                <c:ptCount val="11"/>
                <c:pt idx="0">
                  <c:v>2.6777338066646754</c:v>
                </c:pt>
                <c:pt idx="1">
                  <c:v>3.957955660038428</c:v>
                </c:pt>
                <c:pt idx="2">
                  <c:v>5.780983770822874</c:v>
                </c:pt>
                <c:pt idx="3">
                  <c:v>6.8000542337304548</c:v>
                </c:pt>
                <c:pt idx="4">
                  <c:v>7.736986922634407</c:v>
                </c:pt>
                <c:pt idx="5">
                  <c:v>8.5584442622609007</c:v>
                </c:pt>
                <c:pt idx="6">
                  <c:v>8.9686983646918019</c:v>
                </c:pt>
                <c:pt idx="7">
                  <c:v>9.0797087534422012</c:v>
                </c:pt>
                <c:pt idx="8">
                  <c:v>9.4460191511842826</c:v>
                </c:pt>
                <c:pt idx="9">
                  <c:v>9.5715472196325511</c:v>
                </c:pt>
                <c:pt idx="10">
                  <c:v>9.5693008021982475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7-E445-8EB5-91B1E677486B}"/>
            </c:ext>
          </c:extLst>
        </c:ser>
        <c:ser>
          <c:idx val="4"/>
          <c:order val="1"/>
          <c:tx>
            <c:strRef>
              <c:f>'DATA FIG 5 (Ar @300 K)'!$A$89</c:f>
              <c:strCache>
                <c:ptCount val="1"/>
                <c:pt idx="0">
                  <c:v>n-peroxides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'DATA FIG 5 (Ar @300 K)'!$X$89:$X$98</c:f>
              <c:numCache>
                <c:formatCode>0.0</c:formatCode>
                <c:ptCount val="10"/>
                <c:pt idx="0">
                  <c:v>1.6666666666666665</c:v>
                </c:pt>
                <c:pt idx="1">
                  <c:v>2.6666666666666665</c:v>
                </c:pt>
                <c:pt idx="2">
                  <c:v>3.6666666666666665</c:v>
                </c:pt>
                <c:pt idx="3">
                  <c:v>4.666666666666667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7.666666666666667</c:v>
                </c:pt>
                <c:pt idx="7">
                  <c:v>8.6666666666666661</c:v>
                </c:pt>
                <c:pt idx="8">
                  <c:v>10.666666666666666</c:v>
                </c:pt>
                <c:pt idx="9">
                  <c:v>12.666666666666666</c:v>
                </c:pt>
              </c:numCache>
            </c:numRef>
          </c:xVal>
          <c:yVal>
            <c:numRef>
              <c:f>'DATA FIG 5 (Ar @300 K)'!$Y$89:$Y$98</c:f>
              <c:numCache>
                <c:formatCode>0.00</c:formatCode>
                <c:ptCount val="10"/>
                <c:pt idx="0">
                  <c:v>3.6830186499976749</c:v>
                </c:pt>
                <c:pt idx="1">
                  <c:v>4.74164594477271</c:v>
                </c:pt>
                <c:pt idx="2">
                  <c:v>5.0621262092345818</c:v>
                </c:pt>
                <c:pt idx="3">
                  <c:v>5.4390910962614063</c:v>
                </c:pt>
                <c:pt idx="4">
                  <c:v>5.9154491530162669</c:v>
                </c:pt>
                <c:pt idx="5">
                  <c:v>6.0088560874134336</c:v>
                </c:pt>
                <c:pt idx="6">
                  <c:v>6.4661505215999195</c:v>
                </c:pt>
                <c:pt idx="7">
                  <c:v>6.7602770566874053</c:v>
                </c:pt>
                <c:pt idx="8">
                  <c:v>6.6208695720827775</c:v>
                </c:pt>
                <c:pt idx="9">
                  <c:v>6.7217204643312689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7-E445-8EB5-91B1E677486B}"/>
            </c:ext>
          </c:extLst>
        </c:ser>
        <c:ser>
          <c:idx val="2"/>
          <c:order val="2"/>
          <c:tx>
            <c:strRef>
              <c:f>'DATA FIG 5 (Ar @300 K)'!$A$61</c:f>
              <c:strCache>
                <c:ptCount val="1"/>
                <c:pt idx="0">
                  <c:v>2-alcohols</c:v>
                </c:pt>
              </c:strCache>
            </c:strRef>
          </c:tx>
          <c:spPr>
            <a:ln w="25400">
              <a:solidFill>
                <a:srgbClr val="0432FF"/>
              </a:solidFill>
            </a:ln>
          </c:spPr>
          <c:marker>
            <c:symbol val="none"/>
          </c:marker>
          <c:xVal>
            <c:numRef>
              <c:f>'DATA FIG 5 (Ar @300 K)'!$X$61:$X$69</c:f>
              <c:numCache>
                <c:formatCode>0.0</c:formatCode>
                <c:ptCount val="9"/>
                <c:pt idx="0">
                  <c:v>2.6666666666666665</c:v>
                </c:pt>
                <c:pt idx="1">
                  <c:v>3.6666666666666665</c:v>
                </c:pt>
                <c:pt idx="2">
                  <c:v>4.6666666666666661</c:v>
                </c:pt>
                <c:pt idx="3">
                  <c:v>5.666666666666667</c:v>
                </c:pt>
                <c:pt idx="4">
                  <c:v>6.666666666666667</c:v>
                </c:pt>
                <c:pt idx="5">
                  <c:v>7.666666666666667</c:v>
                </c:pt>
                <c:pt idx="6">
                  <c:v>9.6666666666666661</c:v>
                </c:pt>
                <c:pt idx="7">
                  <c:v>11.666666666666666</c:v>
                </c:pt>
                <c:pt idx="8">
                  <c:v>13.666666666666666</c:v>
                </c:pt>
              </c:numCache>
            </c:numRef>
          </c:xVal>
          <c:yVal>
            <c:numRef>
              <c:f>'DATA FIG 5 (Ar @300 K)'!$Y$61:$Y$69</c:f>
              <c:numCache>
                <c:formatCode>0.00</c:formatCode>
                <c:ptCount val="9"/>
                <c:pt idx="0">
                  <c:v>4.215642845820053</c:v>
                </c:pt>
                <c:pt idx="1">
                  <c:v>5.8288813914564352</c:v>
                </c:pt>
                <c:pt idx="2">
                  <c:v>6.8814216029042061</c:v>
                </c:pt>
                <c:pt idx="3">
                  <c:v>7.7316680993542564</c:v>
                </c:pt>
                <c:pt idx="4">
                  <c:v>8.1449269736193095</c:v>
                </c:pt>
                <c:pt idx="5">
                  <c:v>8.5282372865163989</c:v>
                </c:pt>
                <c:pt idx="6">
                  <c:v>8.7068175643772694</c:v>
                </c:pt>
                <c:pt idx="7">
                  <c:v>8.7944596688485532</c:v>
                </c:pt>
                <c:pt idx="8">
                  <c:v>8.6046356100760004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7-E445-8EB5-91B1E677486B}"/>
            </c:ext>
          </c:extLst>
        </c:ser>
        <c:ser>
          <c:idx val="5"/>
          <c:order val="3"/>
          <c:tx>
            <c:strRef>
              <c:f>'DATA FIG 5 (Ar @300 K)'!$A$100</c:f>
              <c:strCache>
                <c:ptCount val="1"/>
                <c:pt idx="0">
                  <c:v>2-peroxides</c:v>
                </c:pt>
              </c:strCache>
            </c:strRef>
          </c:tx>
          <c:spPr>
            <a:ln w="25400">
              <a:solidFill>
                <a:srgbClr val="0432FF"/>
              </a:solidFill>
              <a:prstDash val="dash"/>
            </a:ln>
            <a:effectLst/>
          </c:spPr>
          <c:marker>
            <c:symbol val="none"/>
          </c:marker>
          <c:xVal>
            <c:numRef>
              <c:f>'DATA FIG 5 (Ar @300 K)'!$X$100:$X$107</c:f>
              <c:numCache>
                <c:formatCode>0.0</c:formatCode>
                <c:ptCount val="8"/>
                <c:pt idx="0">
                  <c:v>2.9999999999999996</c:v>
                </c:pt>
                <c:pt idx="1">
                  <c:v>3.9999999999999996</c:v>
                </c:pt>
                <c:pt idx="2">
                  <c:v>5</c:v>
                </c:pt>
                <c:pt idx="3">
                  <c:v>6.0000000000000009</c:v>
                </c:pt>
                <c:pt idx="4">
                  <c:v>7.0000000000000009</c:v>
                </c:pt>
                <c:pt idx="5">
                  <c:v>8</c:v>
                </c:pt>
                <c:pt idx="6">
                  <c:v>9.9999999999999982</c:v>
                </c:pt>
                <c:pt idx="7">
                  <c:v>11.999999999999998</c:v>
                </c:pt>
              </c:numCache>
            </c:numRef>
          </c:xVal>
          <c:yVal>
            <c:numRef>
              <c:f>'DATA FIG 5 (Ar @300 K)'!$Y$100:$Y$107</c:f>
              <c:numCache>
                <c:formatCode>0.00</c:formatCode>
                <c:ptCount val="8"/>
                <c:pt idx="0">
                  <c:v>4.6514140699070321</c:v>
                </c:pt>
                <c:pt idx="1">
                  <c:v>4.9146767501216821</c:v>
                </c:pt>
                <c:pt idx="2">
                  <c:v>5.5192707481391574</c:v>
                </c:pt>
                <c:pt idx="3">
                  <c:v>5.4142229086682727</c:v>
                </c:pt>
                <c:pt idx="4">
                  <c:v>5.4970437359477078</c:v>
                </c:pt>
                <c:pt idx="5">
                  <c:v>5.4266015663629394</c:v>
                </c:pt>
                <c:pt idx="6">
                  <c:v>5.7581563995591925</c:v>
                </c:pt>
                <c:pt idx="7">
                  <c:v>5.2948400109710017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7-E445-8EB5-91B1E677486B}"/>
            </c:ext>
          </c:extLst>
        </c:ser>
        <c:ser>
          <c:idx val="6"/>
          <c:order val="4"/>
          <c:tx>
            <c:strRef>
              <c:f>'DATA FIG 5 (Ar @300 K)'!$A$71</c:f>
              <c:strCache>
                <c:ptCount val="1"/>
                <c:pt idx="0">
                  <c:v>2,2-diols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FIG 5 (Ar @300 K)'!$X$71:$X$78</c:f>
              <c:numCache>
                <c:formatCode>0.0</c:formatCode>
                <c:ptCount val="8"/>
                <c:pt idx="0">
                  <c:v>2.333333333333333</c:v>
                </c:pt>
                <c:pt idx="1">
                  <c:v>3.3333333333333335</c:v>
                </c:pt>
                <c:pt idx="2">
                  <c:v>4.3333333333333339</c:v>
                </c:pt>
                <c:pt idx="3">
                  <c:v>5.333333333333333</c:v>
                </c:pt>
                <c:pt idx="4">
                  <c:v>6.333333333333333</c:v>
                </c:pt>
                <c:pt idx="5">
                  <c:v>7.333333333333333</c:v>
                </c:pt>
                <c:pt idx="6">
                  <c:v>9.3333333333333339</c:v>
                </c:pt>
                <c:pt idx="7">
                  <c:v>11.333333333333334</c:v>
                </c:pt>
              </c:numCache>
            </c:numRef>
          </c:xVal>
          <c:yVal>
            <c:numRef>
              <c:f>'DATA FIG 5 (Ar @300 K)'!$Y$71:$Y$78</c:f>
              <c:numCache>
                <c:formatCode>0.00</c:formatCode>
                <c:ptCount val="8"/>
                <c:pt idx="0">
                  <c:v>3.8820637429513924</c:v>
                </c:pt>
                <c:pt idx="1">
                  <c:v>5.514657447588446</c:v>
                </c:pt>
                <c:pt idx="2">
                  <c:v>6.7182319908983255</c:v>
                </c:pt>
                <c:pt idx="3">
                  <c:v>7.4293117522253604</c:v>
                </c:pt>
                <c:pt idx="4">
                  <c:v>7.5468475120835414</c:v>
                </c:pt>
                <c:pt idx="5">
                  <c:v>8.6413066487502608</c:v>
                </c:pt>
                <c:pt idx="6">
                  <c:v>8.896533246227337</c:v>
                </c:pt>
                <c:pt idx="7">
                  <c:v>9.3017291545078766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47-E445-8EB5-91B1E677486B}"/>
            </c:ext>
          </c:extLst>
        </c:ser>
        <c:ser>
          <c:idx val="12"/>
          <c:order val="5"/>
          <c:tx>
            <c:strRef>
              <c:f>'DATA FIG 5 (Ar @300 K)'!$A$117</c:f>
              <c:strCache>
                <c:ptCount val="1"/>
                <c:pt idx="0">
                  <c:v>2,2-diperoxy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'DATA FIG 5 (Ar @300 K)'!$X$117:$X$125</c:f>
              <c:numCache>
                <c:formatCode>0.0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5.9999999999999991</c:v>
                </c:pt>
                <c:pt idx="4">
                  <c:v>6.9999999999999991</c:v>
                </c:pt>
                <c:pt idx="5">
                  <c:v>7.9999999999999991</c:v>
                </c:pt>
                <c:pt idx="6">
                  <c:v>9</c:v>
                </c:pt>
                <c:pt idx="7">
                  <c:v>10.000000000000002</c:v>
                </c:pt>
                <c:pt idx="8">
                  <c:v>12.000000000000002</c:v>
                </c:pt>
              </c:numCache>
            </c:numRef>
          </c:xVal>
          <c:yVal>
            <c:numRef>
              <c:f>'DATA FIG 5 (Ar @300 K)'!$Y$117:$Y$125</c:f>
              <c:numCache>
                <c:formatCode>0.00</c:formatCode>
                <c:ptCount val="9"/>
                <c:pt idx="0">
                  <c:v>4.7553981097866069</c:v>
                </c:pt>
                <c:pt idx="1">
                  <c:v>5.0569553464833383</c:v>
                </c:pt>
                <c:pt idx="2">
                  <c:v>5.1222343907209549</c:v>
                </c:pt>
                <c:pt idx="3">
                  <c:v>5.315087708759445</c:v>
                </c:pt>
                <c:pt idx="4">
                  <c:v>5.6235663073534043</c:v>
                </c:pt>
                <c:pt idx="5">
                  <c:v>5.5704722603860022</c:v>
                </c:pt>
                <c:pt idx="6">
                  <c:v>5.6850876682629101</c:v>
                </c:pt>
                <c:pt idx="7">
                  <c:v>5.330572713102204</c:v>
                </c:pt>
                <c:pt idx="8">
                  <c:v>5.4014911705346531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47-E445-8EB5-91B1E677486B}"/>
            </c:ext>
          </c:extLst>
        </c:ser>
        <c:ser>
          <c:idx val="11"/>
          <c:order val="6"/>
          <c:tx>
            <c:strRef>
              <c:f>'DATA FIG 5 (Ar @300 K)'!$A$80</c:f>
              <c:strCache>
                <c:ptCount val="1"/>
                <c:pt idx="0">
                  <c:v>2-methyl-2-ols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'DATA FIG 5 (Ar @300 K)'!$X$80:$X$87</c:f>
              <c:numCache>
                <c:formatCode>0.0</c:formatCode>
                <c:ptCount val="8"/>
                <c:pt idx="0">
                  <c:v>2.3333333333333335</c:v>
                </c:pt>
                <c:pt idx="1">
                  <c:v>3.3333333333333335</c:v>
                </c:pt>
                <c:pt idx="2">
                  <c:v>4.333333333333333</c:v>
                </c:pt>
                <c:pt idx="3">
                  <c:v>5.333333333333333</c:v>
                </c:pt>
                <c:pt idx="4">
                  <c:v>6.333333333333333</c:v>
                </c:pt>
                <c:pt idx="5">
                  <c:v>8.3333333333333339</c:v>
                </c:pt>
                <c:pt idx="6">
                  <c:v>10.333333333333334</c:v>
                </c:pt>
                <c:pt idx="7">
                  <c:v>12.333333333333334</c:v>
                </c:pt>
              </c:numCache>
            </c:numRef>
          </c:xVal>
          <c:yVal>
            <c:numRef>
              <c:f>'DATA FIG 5 (Ar @300 K)'!$Y$80:$Y$87</c:f>
              <c:numCache>
                <c:formatCode>0.00</c:formatCode>
                <c:ptCount val="8"/>
                <c:pt idx="0">
                  <c:v>3.6935608586038167</c:v>
                </c:pt>
                <c:pt idx="1">
                  <c:v>5.246637735888938</c:v>
                </c:pt>
                <c:pt idx="2">
                  <c:v>6.3258600831361846</c:v>
                </c:pt>
                <c:pt idx="3">
                  <c:v>7.1701671234496818</c:v>
                </c:pt>
                <c:pt idx="4">
                  <c:v>7.5263040273177078</c:v>
                </c:pt>
                <c:pt idx="5">
                  <c:v>8.4303188413213093</c:v>
                </c:pt>
                <c:pt idx="6">
                  <c:v>9.1471054709485458</c:v>
                </c:pt>
                <c:pt idx="7">
                  <c:v>8.9807465558947044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47-E445-8EB5-91B1E677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91192"/>
        <c:axId val="-2095625224"/>
      </c:scatterChart>
      <c:scatterChart>
        <c:scatterStyle val="lineMarker"/>
        <c:varyColors val="0"/>
        <c:ser>
          <c:idx val="10"/>
          <c:order val="7"/>
          <c:tx>
            <c:strRef>
              <c:f>'DATA FIG 5 (Ar @300 K)'!$A$109</c:f>
              <c:strCache>
                <c:ptCount val="1"/>
                <c:pt idx="0">
                  <c:v>2-methyl-2-peroxides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'DATA FIG 5 (Ar @300 K)'!$X$109:$X$115</c:f>
              <c:numCache>
                <c:formatCode>0.0</c:formatCode>
                <c:ptCount val="7"/>
                <c:pt idx="0">
                  <c:v>2.6666666666666665</c:v>
                </c:pt>
                <c:pt idx="1">
                  <c:v>3.6666666666666665</c:v>
                </c:pt>
                <c:pt idx="2">
                  <c:v>4.666666666666667</c:v>
                </c:pt>
                <c:pt idx="3">
                  <c:v>5.666666666666667</c:v>
                </c:pt>
                <c:pt idx="4">
                  <c:v>7.666666666666667</c:v>
                </c:pt>
                <c:pt idx="5">
                  <c:v>9.6666666666666661</c:v>
                </c:pt>
                <c:pt idx="6">
                  <c:v>11.666666666666666</c:v>
                </c:pt>
              </c:numCache>
            </c:numRef>
          </c:xVal>
          <c:yVal>
            <c:numRef>
              <c:f>'DATA FIG 5 (Ar @300 K)'!$Y$109:$Y$115</c:f>
              <c:numCache>
                <c:formatCode>0.00</c:formatCode>
                <c:ptCount val="7"/>
                <c:pt idx="0">
                  <c:v>3.9475248061005641</c:v>
                </c:pt>
                <c:pt idx="1">
                  <c:v>4.5380373186941556</c:v>
                </c:pt>
                <c:pt idx="2">
                  <c:v>4.7475933184552668</c:v>
                </c:pt>
                <c:pt idx="3">
                  <c:v>5.1428388020360689</c:v>
                </c:pt>
                <c:pt idx="4">
                  <c:v>5.3330708883078488</c:v>
                </c:pt>
                <c:pt idx="5">
                  <c:v>5.8807002493050851</c:v>
                </c:pt>
                <c:pt idx="6">
                  <c:v>6.1274493420743239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47-E445-8EB5-91B1E677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25120"/>
        <c:axId val="1111908016"/>
      </c:scatterChart>
      <c:valAx>
        <c:axId val="-2144991192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  <a:r>
                  <a:rPr lang="en-US" i="0" baseline="-25000"/>
                  <a:t>eff</a:t>
                </a:r>
              </a:p>
            </c:rich>
          </c:tx>
          <c:layout>
            <c:manualLayout>
              <c:xMode val="edge"/>
              <c:yMode val="edge"/>
              <c:x val="0.52782753718285214"/>
              <c:y val="0.8966972878390201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095625224"/>
        <c:crosses val="autoZero"/>
        <c:crossBetween val="midCat"/>
        <c:majorUnit val="2"/>
        <c:minorUnit val="1"/>
      </c:valAx>
      <c:valAx>
        <c:axId val="-2095625224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2.4027230971128608E-2"/>
              <c:y val="0.1844569116360454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144991192"/>
        <c:crosses val="autoZero"/>
        <c:crossBetween val="midCat"/>
        <c:majorUnit val="2"/>
        <c:minorUnit val="0.5"/>
      </c:valAx>
      <c:valAx>
        <c:axId val="1111908016"/>
        <c:scaling>
          <c:orientation val="minMax"/>
          <c:max val="12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3925120"/>
        <c:crosses val="max"/>
        <c:crossBetween val="midCat"/>
        <c:majorUnit val="2"/>
        <c:minorUnit val="0.5"/>
      </c:valAx>
      <c:valAx>
        <c:axId val="1113925120"/>
        <c:scaling>
          <c:orientation val="minMax"/>
          <c:max val="17"/>
        </c:scaling>
        <c:delete val="0"/>
        <c:axPos val="t"/>
        <c:numFmt formatCode="0.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1908016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9803878681829"/>
          <c:y val="3.2435610871221744E-2"/>
          <c:w val="0.78322233158355203"/>
          <c:h val="0.78562680953540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FIG 5 (Ar @300 K)'!$A$9</c:f>
              <c:strCache>
                <c:ptCount val="1"/>
                <c:pt idx="0">
                  <c:v>n-alkanes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 5 (Ar @300 K)'!$P$9:$P$20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xVal>
          <c:yVal>
            <c:numRef>
              <c:f>'DATA FIG 5 (Ar @300 K)'!$Y$9:$Y$20</c:f>
              <c:numCache>
                <c:formatCode>0.00</c:formatCode>
                <c:ptCount val="12"/>
                <c:pt idx="0">
                  <c:v>1.8464382030901483</c:v>
                </c:pt>
                <c:pt idx="1">
                  <c:v>2.5757266460966943</c:v>
                </c:pt>
                <c:pt idx="2">
                  <c:v>3.8289558400454924</c:v>
                </c:pt>
                <c:pt idx="3">
                  <c:v>5.3197782548414336</c:v>
                </c:pt>
                <c:pt idx="4">
                  <c:v>6.3257335797994196</c:v>
                </c:pt>
                <c:pt idx="5">
                  <c:v>7.1062165195753462</c:v>
                </c:pt>
                <c:pt idx="6">
                  <c:v>8.2290994561073436</c:v>
                </c:pt>
                <c:pt idx="7">
                  <c:v>7.973295462292036</c:v>
                </c:pt>
                <c:pt idx="8">
                  <c:v>8.9380588017299303</c:v>
                </c:pt>
                <c:pt idx="9">
                  <c:v>9.425029028265028</c:v>
                </c:pt>
                <c:pt idx="10">
                  <c:v>10.053314510289241</c:v>
                </c:pt>
                <c:pt idx="11">
                  <c:v>9.8667930047702441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7-8747-B831-ED23F9326ED7}"/>
            </c:ext>
          </c:extLst>
        </c:ser>
        <c:ser>
          <c:idx val="2"/>
          <c:order val="1"/>
          <c:tx>
            <c:strRef>
              <c:f>'DATA FIG 5 (Ar @300 K)'!$A$45</c:f>
              <c:strCache>
                <c:ptCount val="1"/>
                <c:pt idx="0">
                  <c:v>iso fuels</c:v>
                </c:pt>
              </c:strCache>
            </c:strRef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'DATA FIG 5 (Ar @300 K)'!$P$45:$P$47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16</c:v>
                </c:pt>
              </c:numCache>
            </c:numRef>
          </c:xVal>
          <c:yVal>
            <c:numRef>
              <c:f>'DATA FIG 5 (Ar @300 K)'!$Y$45:$Y$47</c:f>
              <c:numCache>
                <c:formatCode>0.00</c:formatCode>
                <c:ptCount val="3"/>
                <c:pt idx="0">
                  <c:v>5.8127988225928071</c:v>
                </c:pt>
                <c:pt idx="1">
                  <c:v>6.4575721071252845</c:v>
                </c:pt>
                <c:pt idx="2">
                  <c:v>6.9713565062302933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7-8747-B831-ED23F9326ED7}"/>
            </c:ext>
          </c:extLst>
        </c:ser>
        <c:ser>
          <c:idx val="1"/>
          <c:order val="2"/>
          <c:tx>
            <c:strRef>
              <c:f>'DATA FIG 5 (Ar @300 K)'!$A$22</c:f>
              <c:strCache>
                <c:ptCount val="1"/>
                <c:pt idx="0">
                  <c:v>2-methyl</c:v>
                </c:pt>
              </c:strCache>
            </c:strRef>
          </c:tx>
          <c:spPr>
            <a:ln w="25400">
              <a:solidFill>
                <a:srgbClr val="0432FF"/>
              </a:solidFill>
            </a:ln>
          </c:spPr>
          <c:marker>
            <c:symbol val="none"/>
          </c:marker>
          <c:xVal>
            <c:numRef>
              <c:f>'DATA FIG 5 (Ar @300 K)'!$P$22:$P$30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'DATA FIG 5 (Ar @300 K)'!$Y$22:$Y$30</c:f>
              <c:numCache>
                <c:formatCode>0.00</c:formatCode>
                <c:ptCount val="9"/>
                <c:pt idx="0">
                  <c:v>3.7800808178818501</c:v>
                </c:pt>
                <c:pt idx="1">
                  <c:v>5.3735309853611408</c:v>
                </c:pt>
                <c:pt idx="2">
                  <c:v>6.2352092055224757</c:v>
                </c:pt>
                <c:pt idx="3">
                  <c:v>6.9928882117480153</c:v>
                </c:pt>
                <c:pt idx="4">
                  <c:v>7.299278002510448</c:v>
                </c:pt>
                <c:pt idx="5">
                  <c:v>8.7205357435037207</c:v>
                </c:pt>
                <c:pt idx="6">
                  <c:v>8.5857928746518652</c:v>
                </c:pt>
                <c:pt idx="7">
                  <c:v>9.4771336592576088</c:v>
                </c:pt>
                <c:pt idx="8">
                  <c:v>9.2844014036192632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7-8747-B831-ED23F9326ED7}"/>
            </c:ext>
          </c:extLst>
        </c:ser>
        <c:ser>
          <c:idx val="3"/>
          <c:order val="3"/>
          <c:tx>
            <c:strRef>
              <c:f>'DATA FIG 5 (Ar @300 K)'!$A$41</c:f>
              <c:strCache>
                <c:ptCount val="1"/>
                <c:pt idx="0">
                  <c:v>dimethylated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 5 (Ar @300 K)'!$P$41:$P$43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14</c:v>
                </c:pt>
              </c:numCache>
            </c:numRef>
          </c:xVal>
          <c:yVal>
            <c:numRef>
              <c:f>'DATA FIG 5 (Ar @300 K)'!$Y$41:$Y$43</c:f>
              <c:numCache>
                <c:formatCode>0.00</c:formatCode>
                <c:ptCount val="3"/>
                <c:pt idx="0">
                  <c:v>4.1582497624954824</c:v>
                </c:pt>
                <c:pt idx="1">
                  <c:v>4.2987062258371243</c:v>
                </c:pt>
                <c:pt idx="2">
                  <c:v>4.5754074281070718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7-8747-B831-ED23F932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148296"/>
        <c:axId val="-1996780424"/>
      </c:scatterChart>
      <c:scatterChart>
        <c:scatterStyle val="lineMarker"/>
        <c:varyColors val="0"/>
        <c:ser>
          <c:idx val="10"/>
          <c:order val="4"/>
          <c:tx>
            <c:strRef>
              <c:f>'DATA FIG 5 (Ar @300 K)'!$A$32</c:f>
              <c:strCache>
                <c:ptCount val="1"/>
                <c:pt idx="0">
                  <c:v>2,2-dimethyl</c:v>
                </c:pt>
              </c:strCache>
            </c:strRef>
          </c:tx>
          <c:spPr>
            <a:ln w="25400"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Ref>
              <c:f>'DATA FIG 5 (Ar @300 K)'!$P$32:$P$39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'DATA FIG 5 (Ar @300 K)'!$Y$32:$Y$39</c:f>
              <c:numCache>
                <c:formatCode>0.00</c:formatCode>
                <c:ptCount val="8"/>
                <c:pt idx="0">
                  <c:v>3.2637349531853519</c:v>
                </c:pt>
                <c:pt idx="1">
                  <c:v>4.364619712395454</c:v>
                </c:pt>
                <c:pt idx="2">
                  <c:v>5.6269998246753268</c:v>
                </c:pt>
                <c:pt idx="3">
                  <c:v>6.3795414561036301</c:v>
                </c:pt>
                <c:pt idx="4">
                  <c:v>7.4330919215372937</c:v>
                </c:pt>
                <c:pt idx="5">
                  <c:v>7.8703499115659419</c:v>
                </c:pt>
                <c:pt idx="6">
                  <c:v>8.2657202121533366</c:v>
                </c:pt>
                <c:pt idx="7">
                  <c:v>8.456166806140315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77-8747-B831-ED23F932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17760"/>
        <c:axId val="1113350464"/>
      </c:scatterChart>
      <c:valAx>
        <c:axId val="-1997148296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</a:p>
            </c:rich>
          </c:tx>
          <c:layout>
            <c:manualLayout>
              <c:xMode val="edge"/>
              <c:yMode val="edge"/>
              <c:x val="0.54634605570137063"/>
              <c:y val="0.90342199872074813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6780424"/>
        <c:crosses val="autoZero"/>
        <c:crossBetween val="midCat"/>
        <c:majorUnit val="2"/>
        <c:minorUnit val="1"/>
      </c:valAx>
      <c:valAx>
        <c:axId val="-1996780424"/>
        <c:scaling>
          <c:orientation val="minMax"/>
          <c:max val="1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2.6342045785943423E-2"/>
              <c:y val="0.1894005161119565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7148296"/>
        <c:crosses val="autoZero"/>
        <c:crossBetween val="midCat"/>
        <c:minorUnit val="0.5"/>
      </c:valAx>
      <c:valAx>
        <c:axId val="1113350464"/>
        <c:scaling>
          <c:orientation val="minMax"/>
          <c:max val="13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2717760"/>
        <c:crosses val="max"/>
        <c:crossBetween val="midCat"/>
        <c:majorUnit val="2"/>
        <c:minorUnit val="0.5"/>
      </c:valAx>
      <c:valAx>
        <c:axId val="1112717760"/>
        <c:scaling>
          <c:orientation val="minMax"/>
          <c:max val="17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3350464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032571449402157"/>
          <c:y val="0.14143121815655396"/>
          <c:w val="0.51016057888597255"/>
          <c:h val="0.15032598866318184"/>
        </c:manualLayout>
      </c:layout>
      <c:overlay val="0"/>
      <c:txPr>
        <a:bodyPr/>
        <a:lstStyle/>
        <a:p>
          <a:pPr>
            <a:defRPr sz="13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9803878681829"/>
          <c:y val="3.2435610871221744E-2"/>
          <c:w val="0.78322233158355203"/>
          <c:h val="0.78562680953540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FIG 5 (Ar @300 K)'!$A$9</c:f>
              <c:strCache>
                <c:ptCount val="1"/>
                <c:pt idx="0">
                  <c:v>n-alkanes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 5 (Ar @300 K)'!$X$9:$X$20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xVal>
          <c:yVal>
            <c:numRef>
              <c:f>'DATA FIG 5 (Ar @300 K)'!$Y$9:$Y$20</c:f>
              <c:numCache>
                <c:formatCode>0.00</c:formatCode>
                <c:ptCount val="12"/>
                <c:pt idx="0">
                  <c:v>1.8464382030901483</c:v>
                </c:pt>
                <c:pt idx="1">
                  <c:v>2.5757266460966943</c:v>
                </c:pt>
                <c:pt idx="2">
                  <c:v>3.8289558400454924</c:v>
                </c:pt>
                <c:pt idx="3">
                  <c:v>5.3197782548414336</c:v>
                </c:pt>
                <c:pt idx="4">
                  <c:v>6.3257335797994196</c:v>
                </c:pt>
                <c:pt idx="5">
                  <c:v>7.1062165195753462</c:v>
                </c:pt>
                <c:pt idx="6">
                  <c:v>8.2290994561073436</c:v>
                </c:pt>
                <c:pt idx="7">
                  <c:v>7.973295462292036</c:v>
                </c:pt>
                <c:pt idx="8">
                  <c:v>8.9380588017299303</c:v>
                </c:pt>
                <c:pt idx="9">
                  <c:v>9.425029028265028</c:v>
                </c:pt>
                <c:pt idx="10">
                  <c:v>10.053314510289241</c:v>
                </c:pt>
                <c:pt idx="11">
                  <c:v>9.8667930047702441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2-D94B-9045-C715D621C6E7}"/>
            </c:ext>
          </c:extLst>
        </c:ser>
        <c:ser>
          <c:idx val="2"/>
          <c:order val="1"/>
          <c:tx>
            <c:strRef>
              <c:f>'DATA FIG 5 (Ar @300 K)'!$A$45</c:f>
              <c:strCache>
                <c:ptCount val="1"/>
                <c:pt idx="0">
                  <c:v>iso fuels</c:v>
                </c:pt>
              </c:strCache>
            </c:strRef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'DATA FIG 5 (Ar @300 K)'!$X$45:$X$47</c:f>
              <c:numCache>
                <c:formatCode>0.0</c:formatCode>
                <c:ptCount val="3"/>
                <c:pt idx="0">
                  <c:v>4.333333333333333</c:v>
                </c:pt>
                <c:pt idx="1">
                  <c:v>5.666666666666667</c:v>
                </c:pt>
                <c:pt idx="2">
                  <c:v>6.9999999999999991</c:v>
                </c:pt>
              </c:numCache>
            </c:numRef>
          </c:xVal>
          <c:yVal>
            <c:numRef>
              <c:f>'DATA FIG 5 (Ar @300 K)'!$Y$45:$Y$47</c:f>
              <c:numCache>
                <c:formatCode>0.00</c:formatCode>
                <c:ptCount val="3"/>
                <c:pt idx="0">
                  <c:v>5.8127988225928071</c:v>
                </c:pt>
                <c:pt idx="1">
                  <c:v>6.4575721071252845</c:v>
                </c:pt>
                <c:pt idx="2">
                  <c:v>6.9713565062302933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2-D94B-9045-C715D621C6E7}"/>
            </c:ext>
          </c:extLst>
        </c:ser>
        <c:ser>
          <c:idx val="1"/>
          <c:order val="2"/>
          <c:tx>
            <c:strRef>
              <c:f>'DATA FIG 5 (Ar @300 K)'!$A$22</c:f>
              <c:strCache>
                <c:ptCount val="1"/>
                <c:pt idx="0">
                  <c:v>2-methyl</c:v>
                </c:pt>
              </c:strCache>
            </c:strRef>
          </c:tx>
          <c:spPr>
            <a:ln w="25400">
              <a:solidFill>
                <a:srgbClr val="0432FF"/>
              </a:solidFill>
            </a:ln>
          </c:spPr>
          <c:marker>
            <c:symbol val="none"/>
          </c:marker>
          <c:xVal>
            <c:numRef>
              <c:f>'DATA FIG 5 (Ar @300 K)'!$X$22:$X$30</c:f>
              <c:numCache>
                <c:formatCode>0.0</c:formatCode>
                <c:ptCount val="9"/>
                <c:pt idx="0">
                  <c:v>3</c:v>
                </c:pt>
                <c:pt idx="1">
                  <c:v>3.9999999999999996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</c:numCache>
            </c:numRef>
          </c:xVal>
          <c:yVal>
            <c:numRef>
              <c:f>'DATA FIG 5 (Ar @300 K)'!$Y$22:$Y$30</c:f>
              <c:numCache>
                <c:formatCode>0.00</c:formatCode>
                <c:ptCount val="9"/>
                <c:pt idx="0">
                  <c:v>3.7800808178818501</c:v>
                </c:pt>
                <c:pt idx="1">
                  <c:v>5.3735309853611408</c:v>
                </c:pt>
                <c:pt idx="2">
                  <c:v>6.2352092055224757</c:v>
                </c:pt>
                <c:pt idx="3">
                  <c:v>6.9928882117480153</c:v>
                </c:pt>
                <c:pt idx="4">
                  <c:v>7.299278002510448</c:v>
                </c:pt>
                <c:pt idx="5">
                  <c:v>8.7205357435037207</c:v>
                </c:pt>
                <c:pt idx="6">
                  <c:v>8.5857928746518652</c:v>
                </c:pt>
                <c:pt idx="7">
                  <c:v>9.4771336592576088</c:v>
                </c:pt>
                <c:pt idx="8">
                  <c:v>9.2844014036192632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2-D94B-9045-C715D621C6E7}"/>
            </c:ext>
          </c:extLst>
        </c:ser>
        <c:ser>
          <c:idx val="3"/>
          <c:order val="3"/>
          <c:tx>
            <c:strRef>
              <c:f>'DATA FIG 5 (Ar @300 K)'!$A$41</c:f>
              <c:strCache>
                <c:ptCount val="1"/>
                <c:pt idx="0">
                  <c:v>dimethylated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 5 (Ar @300 K)'!$X$41:$X$43</c:f>
              <c:numCache>
                <c:formatCode>0.0</c:formatCode>
                <c:ptCount val="3"/>
                <c:pt idx="0">
                  <c:v>3.0010010010010011</c:v>
                </c:pt>
                <c:pt idx="1">
                  <c:v>3.6686686686686687</c:v>
                </c:pt>
                <c:pt idx="2">
                  <c:v>4.3363363363363359</c:v>
                </c:pt>
              </c:numCache>
            </c:numRef>
          </c:xVal>
          <c:yVal>
            <c:numRef>
              <c:f>'DATA FIG 5 (Ar @300 K)'!$Y$41:$Y$43</c:f>
              <c:numCache>
                <c:formatCode>0.00</c:formatCode>
                <c:ptCount val="3"/>
                <c:pt idx="0">
                  <c:v>4.1582497624954824</c:v>
                </c:pt>
                <c:pt idx="1">
                  <c:v>4.2987062258371243</c:v>
                </c:pt>
                <c:pt idx="2">
                  <c:v>4.5754074281070718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2-D94B-9045-C715D621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148296"/>
        <c:axId val="-1996780424"/>
      </c:scatterChart>
      <c:scatterChart>
        <c:scatterStyle val="lineMarker"/>
        <c:varyColors val="0"/>
        <c:ser>
          <c:idx val="10"/>
          <c:order val="4"/>
          <c:tx>
            <c:strRef>
              <c:f>'DATA FIG 5 (Ar @300 K)'!$A$32</c:f>
              <c:strCache>
                <c:ptCount val="1"/>
                <c:pt idx="0">
                  <c:v>2,2-dimethyl</c:v>
                </c:pt>
              </c:strCache>
            </c:strRef>
          </c:tx>
          <c:spPr>
            <a:ln w="25400"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Ref>
              <c:f>'DATA FIG 5 (Ar @300 K)'!$X$32:$X$39</c:f>
              <c:numCache>
                <c:formatCode>0.0</c:formatCode>
                <c:ptCount val="8"/>
                <c:pt idx="0">
                  <c:v>2.333333333333333</c:v>
                </c:pt>
                <c:pt idx="1">
                  <c:v>3.3333333333333335</c:v>
                </c:pt>
                <c:pt idx="2">
                  <c:v>4.333333333333333</c:v>
                </c:pt>
                <c:pt idx="3">
                  <c:v>5.333333333333333</c:v>
                </c:pt>
                <c:pt idx="4">
                  <c:v>7.333333333333333</c:v>
                </c:pt>
                <c:pt idx="5">
                  <c:v>9.3333333333333339</c:v>
                </c:pt>
                <c:pt idx="6">
                  <c:v>11.333333333333334</c:v>
                </c:pt>
                <c:pt idx="7">
                  <c:v>13.333333333333334</c:v>
                </c:pt>
              </c:numCache>
            </c:numRef>
          </c:xVal>
          <c:yVal>
            <c:numRef>
              <c:f>'DATA FIG 5 (Ar @300 K)'!$Y$32:$Y$39</c:f>
              <c:numCache>
                <c:formatCode>0.00</c:formatCode>
                <c:ptCount val="8"/>
                <c:pt idx="0">
                  <c:v>3.2637349531853519</c:v>
                </c:pt>
                <c:pt idx="1">
                  <c:v>4.364619712395454</c:v>
                </c:pt>
                <c:pt idx="2">
                  <c:v>5.6269998246753268</c:v>
                </c:pt>
                <c:pt idx="3">
                  <c:v>6.3795414561036301</c:v>
                </c:pt>
                <c:pt idx="4">
                  <c:v>7.4330919215372937</c:v>
                </c:pt>
                <c:pt idx="5">
                  <c:v>7.8703499115659419</c:v>
                </c:pt>
                <c:pt idx="6">
                  <c:v>8.2657202121533366</c:v>
                </c:pt>
                <c:pt idx="7">
                  <c:v>8.456166806140315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2-D94B-9045-C715D621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17760"/>
        <c:axId val="1113350464"/>
      </c:scatterChart>
      <c:valAx>
        <c:axId val="-1997148296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  <a:r>
                  <a:rPr lang="en-US" i="0" baseline="-25000"/>
                  <a:t>eff</a:t>
                </a:r>
              </a:p>
            </c:rich>
          </c:tx>
          <c:layout>
            <c:manualLayout>
              <c:xMode val="edge"/>
              <c:yMode val="edge"/>
              <c:x val="0.53014235199766691"/>
              <c:y val="0.9034219987207481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6780424"/>
        <c:crosses val="autoZero"/>
        <c:crossBetween val="midCat"/>
        <c:majorUnit val="2"/>
        <c:minorUnit val="1"/>
      </c:valAx>
      <c:valAx>
        <c:axId val="-19967804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3.328649023038787E-2"/>
              <c:y val="0.1809971547674188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7148296"/>
        <c:crosses val="autoZero"/>
        <c:crossBetween val="midCat"/>
        <c:minorUnit val="0.5"/>
      </c:valAx>
      <c:valAx>
        <c:axId val="1113350464"/>
        <c:scaling>
          <c:orientation val="minMax"/>
          <c:max val="12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2717760"/>
        <c:crosses val="max"/>
        <c:crossBetween val="midCat"/>
        <c:majorUnit val="2"/>
        <c:minorUnit val="0.5"/>
      </c:valAx>
      <c:valAx>
        <c:axId val="1112717760"/>
        <c:scaling>
          <c:orientation val="minMax"/>
          <c:max val="17"/>
          <c:min val="0"/>
        </c:scaling>
        <c:delete val="0"/>
        <c:axPos val="t"/>
        <c:numFmt formatCode="0.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3350464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9803878681829"/>
          <c:y val="3.2435610871221744E-2"/>
          <c:w val="0.78322233158355203"/>
          <c:h val="0.78562680953540598"/>
        </c:manualLayout>
      </c:layout>
      <c:scatterChart>
        <c:scatterStyle val="lineMarker"/>
        <c:varyColors val="0"/>
        <c:ser>
          <c:idx val="0"/>
          <c:order val="0"/>
          <c:tx>
            <c:v>n-alkanes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12</c:v>
              </c:pt>
              <c:pt idx="10">
                <c:v>14</c:v>
              </c:pt>
              <c:pt idx="11">
                <c:v>16</c:v>
              </c:pt>
            </c:numLit>
          </c:xVal>
          <c:yVal>
            <c:numLit>
              <c:formatCode>General</c:formatCode>
              <c:ptCount val="12"/>
              <c:pt idx="0">
                <c:v>1.7974170432767325</c:v>
              </c:pt>
              <c:pt idx="1">
                <c:v>2.7786638321961208</c:v>
              </c:pt>
              <c:pt idx="2">
                <c:v>3.5995254891064787</c:v>
              </c:pt>
              <c:pt idx="3">
                <c:v>4.3852203118717883</c:v>
              </c:pt>
              <c:pt idx="4">
                <c:v>4.9623493647922787</c:v>
              </c:pt>
              <c:pt idx="5">
                <c:v>5.2170942193799981</c:v>
              </c:pt>
              <c:pt idx="6">
                <c:v>5.4528395892443529</c:v>
              </c:pt>
              <c:pt idx="7">
                <c:v>5.4916364027421425</c:v>
              </c:pt>
              <c:pt idx="8">
                <c:v>5.7883411842183321</c:v>
              </c:pt>
              <c:pt idx="9">
                <c:v>5.5588715228713959</c:v>
              </c:pt>
              <c:pt idx="10">
                <c:v>5.7305444049159506</c:v>
              </c:pt>
              <c:pt idx="11">
                <c:v>5.5428737902919893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89B-2843-A19A-9424ED608D5A}"/>
            </c:ext>
          </c:extLst>
        </c:ser>
        <c:ser>
          <c:idx val="2"/>
          <c:order val="1"/>
          <c:tx>
            <c:v>iso fuels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8</c:v>
              </c:pt>
              <c:pt idx="1">
                <c:v>12</c:v>
              </c:pt>
              <c:pt idx="2">
                <c:v>16</c:v>
              </c:pt>
            </c:numLit>
          </c:xVal>
          <c:yVal>
            <c:numLit>
              <c:formatCode>General</c:formatCode>
              <c:ptCount val="3"/>
              <c:pt idx="0">
                <c:v>4.2625858690748775</c:v>
              </c:pt>
              <c:pt idx="1">
                <c:v>4.8100672504144955</c:v>
              </c:pt>
              <c:pt idx="2">
                <c:v>4.4825611478230876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89B-2843-A19A-9424ED608D5A}"/>
            </c:ext>
          </c:extLst>
        </c:ser>
        <c:ser>
          <c:idx val="1"/>
          <c:order val="2"/>
          <c:tx>
            <c:v>2-methyl</c:v>
          </c:tx>
          <c:spPr>
            <a:ln w="25400">
              <a:solidFill>
                <a:srgbClr val="0432FF"/>
              </a:solidFill>
            </a:ln>
          </c:spPr>
          <c:marker>
            <c:symbol val="none"/>
          </c:marker>
          <c:xVal>
            <c:numLit>
              <c:formatCode>General</c:formatCode>
              <c:ptCount val="9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</c:numLit>
          </c:xVal>
          <c:yVal>
            <c:numLit>
              <c:formatCode>General</c:formatCode>
              <c:ptCount val="9"/>
              <c:pt idx="0">
                <c:v>3.8543712714244234</c:v>
              </c:pt>
              <c:pt idx="1">
                <c:v>4.6802315314448073</c:v>
              </c:pt>
              <c:pt idx="2">
                <c:v>4.9638899457091368</c:v>
              </c:pt>
              <c:pt idx="3">
                <c:v>5.0794201648893704</c:v>
              </c:pt>
              <c:pt idx="4">
                <c:v>5.2235282233904172</c:v>
              </c:pt>
              <c:pt idx="5">
                <c:v>5.4876167641895552</c:v>
              </c:pt>
              <c:pt idx="6">
                <c:v>5.6154665205272041</c:v>
              </c:pt>
              <c:pt idx="7">
                <c:v>5.5922205565427685</c:v>
              </c:pt>
              <c:pt idx="8">
                <c:v>5.2916228032675123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89B-2843-A19A-9424ED608D5A}"/>
            </c:ext>
          </c:extLst>
        </c:ser>
        <c:ser>
          <c:idx val="3"/>
          <c:order val="3"/>
          <c:tx>
            <c:v>dimethylated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"/>
              <c:pt idx="1">
                <c:v>8</c:v>
              </c:pt>
              <c:pt idx="2">
                <c:v>11</c:v>
              </c:pt>
              <c:pt idx="3">
                <c:v>14</c:v>
              </c:pt>
            </c:numLit>
          </c:xVal>
          <c:yVal>
            <c:numLit>
              <c:formatCode>General</c:formatCode>
              <c:ptCount val="4"/>
              <c:pt idx="1">
                <c:v>3.5267032789307255</c:v>
              </c:pt>
              <c:pt idx="2">
                <c:v>3.5018367408106417</c:v>
              </c:pt>
              <c:pt idx="3">
                <c:v>3.8136128539893859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89B-2843-A19A-9424ED60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148296"/>
        <c:axId val="-1996780424"/>
      </c:scatterChart>
      <c:scatterChart>
        <c:scatterStyle val="lineMarker"/>
        <c:varyColors val="0"/>
        <c:ser>
          <c:idx val="10"/>
          <c:order val="4"/>
          <c:tx>
            <c:v>2,2-dimethyl</c:v>
          </c:tx>
          <c:spPr>
            <a:ln w="25400"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8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</c:numLit>
          </c:xVal>
          <c:yVal>
            <c:numLit>
              <c:formatCode>General</c:formatCode>
              <c:ptCount val="8"/>
              <c:pt idx="0">
                <c:v>3.4636921944348922</c:v>
              </c:pt>
              <c:pt idx="1">
                <c:v>4.1047901673891527</c:v>
              </c:pt>
              <c:pt idx="2">
                <c:v>4.7756976653841079</c:v>
              </c:pt>
              <c:pt idx="3">
                <c:v>4.8944544054928185</c:v>
              </c:pt>
              <c:pt idx="4">
                <c:v>5.2901744577047998</c:v>
              </c:pt>
              <c:pt idx="5">
                <c:v>5.6149301486678294</c:v>
              </c:pt>
              <c:pt idx="6">
                <c:v>5.137361042917127</c:v>
              </c:pt>
              <c:pt idx="7">
                <c:v>5.009315290245989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89B-2843-A19A-9424ED60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17760"/>
        <c:axId val="1113350464"/>
      </c:scatterChart>
      <c:valAx>
        <c:axId val="-1997148296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</a:p>
            </c:rich>
          </c:tx>
          <c:layout>
            <c:manualLayout>
              <c:xMode val="edge"/>
              <c:yMode val="edge"/>
              <c:x val="0.54634605570137063"/>
              <c:y val="0.90342199872074813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6780424"/>
        <c:crosses val="autoZero"/>
        <c:crossBetween val="midCat"/>
        <c:majorUnit val="2"/>
        <c:minorUnit val="1"/>
      </c:valAx>
      <c:valAx>
        <c:axId val="-1996780424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2.6342045785943423E-2"/>
              <c:y val="0.1894005161119565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7148296"/>
        <c:crosses val="autoZero"/>
        <c:crossBetween val="midCat"/>
        <c:majorUnit val="1"/>
        <c:minorUnit val="0.25"/>
      </c:valAx>
      <c:valAx>
        <c:axId val="1113350464"/>
        <c:scaling>
          <c:orientation val="minMax"/>
          <c:max val="8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2717760"/>
        <c:crosses val="max"/>
        <c:crossBetween val="midCat"/>
        <c:majorUnit val="1"/>
        <c:minorUnit val="0.25"/>
      </c:valAx>
      <c:valAx>
        <c:axId val="1112717760"/>
        <c:scaling>
          <c:orientation val="minMax"/>
          <c:max val="17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3350464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9803878681829"/>
          <c:y val="3.2435610871221744E-2"/>
          <c:w val="0.78322233158355203"/>
          <c:h val="0.78562680953540598"/>
        </c:manualLayout>
      </c:layout>
      <c:scatterChart>
        <c:scatterStyle val="lineMarker"/>
        <c:varyColors val="0"/>
        <c:ser>
          <c:idx val="0"/>
          <c:order val="0"/>
          <c:tx>
            <c:v>n-alkanes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12</c:v>
              </c:pt>
              <c:pt idx="10">
                <c:v>14</c:v>
              </c:pt>
              <c:pt idx="11">
                <c:v>16</c:v>
              </c:pt>
            </c:numLit>
          </c:xVal>
          <c:yVal>
            <c:numLit>
              <c:formatCode>General</c:formatCode>
              <c:ptCount val="12"/>
              <c:pt idx="0">
                <c:v>1.7974170432767325</c:v>
              </c:pt>
              <c:pt idx="1">
                <c:v>2.7786638321961208</c:v>
              </c:pt>
              <c:pt idx="2">
                <c:v>3.5995254891064787</c:v>
              </c:pt>
              <c:pt idx="3">
                <c:v>4.3852203118717883</c:v>
              </c:pt>
              <c:pt idx="4">
                <c:v>4.9623493647922787</c:v>
              </c:pt>
              <c:pt idx="5">
                <c:v>5.2170942193799981</c:v>
              </c:pt>
              <c:pt idx="6">
                <c:v>5.4528395892443529</c:v>
              </c:pt>
              <c:pt idx="7">
                <c:v>5.4916364027421425</c:v>
              </c:pt>
              <c:pt idx="8">
                <c:v>5.7883411842183321</c:v>
              </c:pt>
              <c:pt idx="9">
                <c:v>5.5588715228713959</c:v>
              </c:pt>
              <c:pt idx="10">
                <c:v>5.7305444049159506</c:v>
              </c:pt>
              <c:pt idx="11">
                <c:v>5.5428737902919893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BC6-5F49-8D5F-402F43A9F69C}"/>
            </c:ext>
          </c:extLst>
        </c:ser>
        <c:ser>
          <c:idx val="2"/>
          <c:order val="1"/>
          <c:tx>
            <c:v>iso fuels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4.333333333333333</c:v>
              </c:pt>
              <c:pt idx="1">
                <c:v>5.666666666666667</c:v>
              </c:pt>
              <c:pt idx="2">
                <c:v>6.9999999999999991</c:v>
              </c:pt>
            </c:numLit>
          </c:xVal>
          <c:yVal>
            <c:numLit>
              <c:formatCode>General</c:formatCode>
              <c:ptCount val="3"/>
              <c:pt idx="0">
                <c:v>4.2625858690748775</c:v>
              </c:pt>
              <c:pt idx="1">
                <c:v>4.8100672504144955</c:v>
              </c:pt>
              <c:pt idx="2">
                <c:v>4.4825611478230876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BC6-5F49-8D5F-402F43A9F69C}"/>
            </c:ext>
          </c:extLst>
        </c:ser>
        <c:ser>
          <c:idx val="1"/>
          <c:order val="2"/>
          <c:tx>
            <c:v>2-methyl</c:v>
          </c:tx>
          <c:spPr>
            <a:ln w="25400">
              <a:solidFill>
                <a:srgbClr val="0432FF"/>
              </a:solidFill>
            </a:ln>
          </c:spPr>
          <c:marker>
            <c:symbol val="none"/>
          </c:marker>
          <c:xVal>
            <c:numLit>
              <c:formatCode>General</c:formatCode>
              <c:ptCount val="9"/>
              <c:pt idx="0">
                <c:v>3</c:v>
              </c:pt>
              <c:pt idx="1">
                <c:v>3.9999999999999996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</c:numLit>
          </c:xVal>
          <c:yVal>
            <c:numLit>
              <c:formatCode>General</c:formatCode>
              <c:ptCount val="9"/>
              <c:pt idx="0">
                <c:v>3.8543712714244234</c:v>
              </c:pt>
              <c:pt idx="1">
                <c:v>4.6802315314448073</c:v>
              </c:pt>
              <c:pt idx="2">
                <c:v>4.9638899457091368</c:v>
              </c:pt>
              <c:pt idx="3">
                <c:v>5.0794201648893704</c:v>
              </c:pt>
              <c:pt idx="4">
                <c:v>5.2235282233904172</c:v>
              </c:pt>
              <c:pt idx="5">
                <c:v>5.4876167641895552</c:v>
              </c:pt>
              <c:pt idx="6">
                <c:v>5.6154665205272041</c:v>
              </c:pt>
              <c:pt idx="7">
                <c:v>5.5922205565427685</c:v>
              </c:pt>
              <c:pt idx="8">
                <c:v>5.2916228032675123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BC6-5F49-8D5F-402F43A9F69C}"/>
            </c:ext>
          </c:extLst>
        </c:ser>
        <c:ser>
          <c:idx val="3"/>
          <c:order val="3"/>
          <c:tx>
            <c:v>dimethylated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"/>
              <c:pt idx="1">
                <c:v>3.0010010010010011</c:v>
              </c:pt>
              <c:pt idx="2">
                <c:v>3.6686686686686687</c:v>
              </c:pt>
              <c:pt idx="3">
                <c:v>4.3363363363363359</c:v>
              </c:pt>
            </c:numLit>
          </c:xVal>
          <c:yVal>
            <c:numLit>
              <c:formatCode>General</c:formatCode>
              <c:ptCount val="4"/>
              <c:pt idx="1">
                <c:v>3.5267032789307255</c:v>
              </c:pt>
              <c:pt idx="2">
                <c:v>3.5018367408106417</c:v>
              </c:pt>
              <c:pt idx="3">
                <c:v>3.8136128539893859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BC6-5F49-8D5F-402F43A9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148296"/>
        <c:axId val="-1996780424"/>
      </c:scatterChart>
      <c:scatterChart>
        <c:scatterStyle val="lineMarker"/>
        <c:varyColors val="0"/>
        <c:ser>
          <c:idx val="10"/>
          <c:order val="4"/>
          <c:tx>
            <c:v>2,2-dimethyl</c:v>
          </c:tx>
          <c:spPr>
            <a:ln w="25400"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8"/>
              <c:pt idx="0">
                <c:v>2.333333333333333</c:v>
              </c:pt>
              <c:pt idx="1">
                <c:v>3.3333333333333335</c:v>
              </c:pt>
              <c:pt idx="2">
                <c:v>4.333333333333333</c:v>
              </c:pt>
              <c:pt idx="3">
                <c:v>5.333333333333333</c:v>
              </c:pt>
              <c:pt idx="4">
                <c:v>7.333333333333333</c:v>
              </c:pt>
              <c:pt idx="5">
                <c:v>9.3333333333333339</c:v>
              </c:pt>
              <c:pt idx="6">
                <c:v>11.333333333333334</c:v>
              </c:pt>
              <c:pt idx="7">
                <c:v>13.333333333333334</c:v>
              </c:pt>
            </c:numLit>
          </c:xVal>
          <c:yVal>
            <c:numLit>
              <c:formatCode>General</c:formatCode>
              <c:ptCount val="8"/>
              <c:pt idx="0">
                <c:v>3.4636921944348922</c:v>
              </c:pt>
              <c:pt idx="1">
                <c:v>4.1047901673891527</c:v>
              </c:pt>
              <c:pt idx="2">
                <c:v>4.7756976653841079</c:v>
              </c:pt>
              <c:pt idx="3">
                <c:v>4.8944544054928185</c:v>
              </c:pt>
              <c:pt idx="4">
                <c:v>5.2901744577047998</c:v>
              </c:pt>
              <c:pt idx="5">
                <c:v>5.6149301486678294</c:v>
              </c:pt>
              <c:pt idx="6">
                <c:v>5.137361042917127</c:v>
              </c:pt>
              <c:pt idx="7">
                <c:v>5.009315290245989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BC6-5F49-8D5F-402F43A9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17760"/>
        <c:axId val="1113350464"/>
      </c:scatterChart>
      <c:valAx>
        <c:axId val="-1997148296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  <a:r>
                  <a:rPr lang="en-US" i="0" baseline="-25000"/>
                  <a:t>eff</a:t>
                </a:r>
              </a:p>
            </c:rich>
          </c:tx>
          <c:layout>
            <c:manualLayout>
              <c:xMode val="edge"/>
              <c:yMode val="edge"/>
              <c:x val="0.53014235199766691"/>
              <c:y val="0.90342199872074813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6780424"/>
        <c:crosses val="autoZero"/>
        <c:crossBetween val="midCat"/>
        <c:majorUnit val="2"/>
        <c:minorUnit val="1"/>
      </c:valAx>
      <c:valAx>
        <c:axId val="-1996780424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3.328649023038787E-2"/>
              <c:y val="0.1809971547674188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7148296"/>
        <c:crosses val="autoZero"/>
        <c:crossBetween val="midCat"/>
        <c:minorUnit val="0.25"/>
      </c:valAx>
      <c:valAx>
        <c:axId val="1113350464"/>
        <c:scaling>
          <c:orientation val="minMax"/>
          <c:max val="8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2717760"/>
        <c:crosses val="max"/>
        <c:crossBetween val="midCat"/>
        <c:majorUnit val="1"/>
        <c:minorUnit val="0.25"/>
      </c:valAx>
      <c:valAx>
        <c:axId val="1112717760"/>
        <c:scaling>
          <c:orientation val="minMax"/>
          <c:max val="17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3350464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9803878681829"/>
          <c:y val="3.2435610871221744E-2"/>
          <c:w val="0.78322233158355203"/>
          <c:h val="0.78562680953540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FIG 6 (He, N2 @1000 K)'!$A$9</c:f>
              <c:strCache>
                <c:ptCount val="1"/>
                <c:pt idx="0">
                  <c:v>n-alkanes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 6 (He, N2 @1000 K)'!$P$9:$P$20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xVal>
          <c:yVal>
            <c:numRef>
              <c:f>'DATA FIG 6 (He, N2 @1000 K)'!$Y$9:$Y$20</c:f>
              <c:numCache>
                <c:formatCode>0.00</c:formatCode>
                <c:ptCount val="12"/>
                <c:pt idx="0">
                  <c:v>2.3723061301803328</c:v>
                </c:pt>
                <c:pt idx="1">
                  <c:v>3.7933792246364164</c:v>
                </c:pt>
                <c:pt idx="2">
                  <c:v>4.422311857614706</c:v>
                </c:pt>
                <c:pt idx="3">
                  <c:v>5.0993761746637531</c:v>
                </c:pt>
                <c:pt idx="4">
                  <c:v>5.1360373862100168</c:v>
                </c:pt>
                <c:pt idx="5">
                  <c:v>5.2560253524186962</c:v>
                </c:pt>
                <c:pt idx="6">
                  <c:v>5.4264593750131951</c:v>
                </c:pt>
                <c:pt idx="7">
                  <c:v>5.2632954112226376</c:v>
                </c:pt>
                <c:pt idx="8">
                  <c:v>5.8561264055149564</c:v>
                </c:pt>
                <c:pt idx="9">
                  <c:v>6.0591327981979459</c:v>
                </c:pt>
                <c:pt idx="10">
                  <c:v>5.944092812432368</c:v>
                </c:pt>
                <c:pt idx="11">
                  <c:v>5.9444248894308691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9-3141-8E31-6427838D5E6E}"/>
            </c:ext>
          </c:extLst>
        </c:ser>
        <c:ser>
          <c:idx val="2"/>
          <c:order val="1"/>
          <c:tx>
            <c:strRef>
              <c:f>'DATA FIG 6 (He, N2 @1000 K)'!$A$45</c:f>
              <c:strCache>
                <c:ptCount val="1"/>
                <c:pt idx="0">
                  <c:v>iso fuels</c:v>
                </c:pt>
              </c:strCache>
            </c:strRef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'DATA FIG 6 (He, N2 @1000 K)'!$P$45:$P$47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16</c:v>
                </c:pt>
              </c:numCache>
            </c:numRef>
          </c:xVal>
          <c:yVal>
            <c:numRef>
              <c:f>'DATA FIG 6 (He, N2 @1000 K)'!$Y$45:$Y$47</c:f>
              <c:numCache>
                <c:formatCode>0.00</c:formatCode>
                <c:ptCount val="3"/>
                <c:pt idx="0">
                  <c:v>4.5821450833841499</c:v>
                </c:pt>
                <c:pt idx="1">
                  <c:v>4.4151563178501103</c:v>
                </c:pt>
                <c:pt idx="2">
                  <c:v>4.3823292184978735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A9-3141-8E31-6427838D5E6E}"/>
            </c:ext>
          </c:extLst>
        </c:ser>
        <c:ser>
          <c:idx val="1"/>
          <c:order val="2"/>
          <c:tx>
            <c:strRef>
              <c:f>'DATA FIG 6 (He, N2 @1000 K)'!$A$22</c:f>
              <c:strCache>
                <c:ptCount val="1"/>
                <c:pt idx="0">
                  <c:v>2-methyl</c:v>
                </c:pt>
              </c:strCache>
            </c:strRef>
          </c:tx>
          <c:spPr>
            <a:ln w="25400">
              <a:solidFill>
                <a:srgbClr val="0432FF"/>
              </a:solidFill>
            </a:ln>
          </c:spPr>
          <c:marker>
            <c:symbol val="none"/>
          </c:marker>
          <c:xVal>
            <c:numRef>
              <c:f>'DATA FIG 6 (He, N2 @1000 K)'!$P$22:$P$30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'DATA FIG 6 (He, N2 @1000 K)'!$Y$22:$Y$30</c:f>
              <c:numCache>
                <c:formatCode>0.00</c:formatCode>
                <c:ptCount val="9"/>
                <c:pt idx="0">
                  <c:v>4.6150293537078122</c:v>
                </c:pt>
                <c:pt idx="1">
                  <c:v>4.7427227352518706</c:v>
                </c:pt>
                <c:pt idx="2">
                  <c:v>5.0304788660619018</c:v>
                </c:pt>
                <c:pt idx="3">
                  <c:v>5.4275293192107705</c:v>
                </c:pt>
                <c:pt idx="4">
                  <c:v>5.4940701704504189</c:v>
                </c:pt>
                <c:pt idx="5">
                  <c:v>5.7090937578394634</c:v>
                </c:pt>
                <c:pt idx="6">
                  <c:v>5.7919058346294046</c:v>
                </c:pt>
                <c:pt idx="7">
                  <c:v>5.6753197253716712</c:v>
                </c:pt>
                <c:pt idx="8">
                  <c:v>5.536580266421737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A9-3141-8E31-6427838D5E6E}"/>
            </c:ext>
          </c:extLst>
        </c:ser>
        <c:ser>
          <c:idx val="3"/>
          <c:order val="3"/>
          <c:tx>
            <c:strRef>
              <c:f>'DATA FIG 6 (He, N2 @1000 K)'!$A$41</c:f>
              <c:strCache>
                <c:ptCount val="1"/>
                <c:pt idx="0">
                  <c:v>dimethylated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 6 (He, N2 @1000 K)'!$P$41:$P$43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14</c:v>
                </c:pt>
              </c:numCache>
            </c:numRef>
          </c:xVal>
          <c:yVal>
            <c:numRef>
              <c:f>'DATA FIG 6 (He, N2 @1000 K)'!$Y$41:$Y$43</c:f>
              <c:numCache>
                <c:formatCode>0.00</c:formatCode>
                <c:ptCount val="3"/>
                <c:pt idx="0">
                  <c:v>4.0903157881038181</c:v>
                </c:pt>
                <c:pt idx="1">
                  <c:v>3.492422545686757</c:v>
                </c:pt>
                <c:pt idx="2">
                  <c:v>3.5985593059946592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A9-3141-8E31-6427838D5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148296"/>
        <c:axId val="-1996780424"/>
      </c:scatterChart>
      <c:scatterChart>
        <c:scatterStyle val="lineMarker"/>
        <c:varyColors val="0"/>
        <c:ser>
          <c:idx val="10"/>
          <c:order val="4"/>
          <c:tx>
            <c:strRef>
              <c:f>'DATA FIG 6 (He, N2 @1000 K)'!$A$32</c:f>
              <c:strCache>
                <c:ptCount val="1"/>
                <c:pt idx="0">
                  <c:v>2,2-dimethyl</c:v>
                </c:pt>
              </c:strCache>
            </c:strRef>
          </c:tx>
          <c:spPr>
            <a:ln w="25400"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Ref>
              <c:f>'DATA FIG 6 (He, N2 @1000 K)'!$P$32:$P$39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'DATA FIG 6 (He, N2 @1000 K)'!$Y$32:$Y$39</c:f>
              <c:numCache>
                <c:formatCode>0.00</c:formatCode>
                <c:ptCount val="8"/>
                <c:pt idx="0">
                  <c:v>4.4416467445649266</c:v>
                </c:pt>
                <c:pt idx="1">
                  <c:v>4.8033851306855757</c:v>
                </c:pt>
                <c:pt idx="2">
                  <c:v>4.9482269026481971</c:v>
                </c:pt>
                <c:pt idx="3">
                  <c:v>4.8641685079187846</c:v>
                </c:pt>
                <c:pt idx="4">
                  <c:v>5.0965423552383449</c:v>
                </c:pt>
                <c:pt idx="5">
                  <c:v>5.2436660173015373</c:v>
                </c:pt>
                <c:pt idx="6">
                  <c:v>5.6626067682011607</c:v>
                </c:pt>
                <c:pt idx="7">
                  <c:v>5.0787752238606041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A9-3141-8E31-6427838D5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17760"/>
        <c:axId val="1113350464"/>
      </c:scatterChart>
      <c:valAx>
        <c:axId val="-1997148296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</a:p>
            </c:rich>
          </c:tx>
          <c:layout>
            <c:manualLayout>
              <c:xMode val="edge"/>
              <c:yMode val="edge"/>
              <c:x val="0.54634605570137063"/>
              <c:y val="0.90342199872074813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6780424"/>
        <c:crosses val="autoZero"/>
        <c:crossBetween val="midCat"/>
        <c:majorUnit val="2"/>
        <c:minorUnit val="1"/>
      </c:valAx>
      <c:valAx>
        <c:axId val="-1996780424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2.6342045785943423E-2"/>
              <c:y val="0.1894005161119565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7148296"/>
        <c:crosses val="autoZero"/>
        <c:crossBetween val="midCat"/>
        <c:majorUnit val="1"/>
        <c:minorUnit val="0.25"/>
      </c:valAx>
      <c:valAx>
        <c:axId val="1113350464"/>
        <c:scaling>
          <c:orientation val="minMax"/>
          <c:max val="8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2717760"/>
        <c:crosses val="max"/>
        <c:crossBetween val="midCat"/>
        <c:majorUnit val="1"/>
        <c:minorUnit val="0.25"/>
      </c:valAx>
      <c:valAx>
        <c:axId val="1112717760"/>
        <c:scaling>
          <c:orientation val="minMax"/>
          <c:max val="17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3350464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260664552347623"/>
          <c:y val="0.58961048986523745"/>
          <c:w val="0.51016057888597255"/>
          <c:h val="0.15032598866318184"/>
        </c:manualLayout>
      </c:layout>
      <c:overlay val="0"/>
      <c:txPr>
        <a:bodyPr/>
        <a:lstStyle/>
        <a:p>
          <a:pPr>
            <a:defRPr sz="13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9803878681829"/>
          <c:y val="3.2435610871221744E-2"/>
          <c:w val="0.78322233158355203"/>
          <c:h val="0.78562680953540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FIG 6 (He, N2 @1000 K)'!$A$9</c:f>
              <c:strCache>
                <c:ptCount val="1"/>
                <c:pt idx="0">
                  <c:v>n-alkanes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 6 (He, N2 @1000 K)'!$X$9:$X$20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xVal>
          <c:yVal>
            <c:numRef>
              <c:f>'DATA FIG 6 (He, N2 @1000 K)'!$Y$9:$Y$20</c:f>
              <c:numCache>
                <c:formatCode>0.00</c:formatCode>
                <c:ptCount val="12"/>
                <c:pt idx="0">
                  <c:v>2.3723061301803328</c:v>
                </c:pt>
                <c:pt idx="1">
                  <c:v>3.7933792246364164</c:v>
                </c:pt>
                <c:pt idx="2">
                  <c:v>4.422311857614706</c:v>
                </c:pt>
                <c:pt idx="3">
                  <c:v>5.0993761746637531</c:v>
                </c:pt>
                <c:pt idx="4">
                  <c:v>5.1360373862100168</c:v>
                </c:pt>
                <c:pt idx="5">
                  <c:v>5.2560253524186962</c:v>
                </c:pt>
                <c:pt idx="6">
                  <c:v>5.4264593750131951</c:v>
                </c:pt>
                <c:pt idx="7">
                  <c:v>5.2632954112226376</c:v>
                </c:pt>
                <c:pt idx="8">
                  <c:v>5.8561264055149564</c:v>
                </c:pt>
                <c:pt idx="9">
                  <c:v>6.0591327981979459</c:v>
                </c:pt>
                <c:pt idx="10">
                  <c:v>5.944092812432368</c:v>
                </c:pt>
                <c:pt idx="11">
                  <c:v>5.9444248894308691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A-924D-857D-8D63C3844C4B}"/>
            </c:ext>
          </c:extLst>
        </c:ser>
        <c:ser>
          <c:idx val="2"/>
          <c:order val="1"/>
          <c:tx>
            <c:strRef>
              <c:f>'DATA FIG 6 (He, N2 @1000 K)'!$A$45</c:f>
              <c:strCache>
                <c:ptCount val="1"/>
                <c:pt idx="0">
                  <c:v>iso fuels</c:v>
                </c:pt>
              </c:strCache>
            </c:strRef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'DATA FIG 6 (He, N2 @1000 K)'!$X$45:$X$47</c:f>
              <c:numCache>
                <c:formatCode>0.0</c:formatCode>
                <c:ptCount val="3"/>
                <c:pt idx="0">
                  <c:v>4.333333333333333</c:v>
                </c:pt>
                <c:pt idx="1">
                  <c:v>5.666666666666667</c:v>
                </c:pt>
                <c:pt idx="2">
                  <c:v>6.9999999999999991</c:v>
                </c:pt>
              </c:numCache>
            </c:numRef>
          </c:xVal>
          <c:yVal>
            <c:numRef>
              <c:f>'DATA FIG 6 (He, N2 @1000 K)'!$Y$45:$Y$47</c:f>
              <c:numCache>
                <c:formatCode>0.00</c:formatCode>
                <c:ptCount val="3"/>
                <c:pt idx="0">
                  <c:v>4.5821450833841499</c:v>
                </c:pt>
                <c:pt idx="1">
                  <c:v>4.4151563178501103</c:v>
                </c:pt>
                <c:pt idx="2">
                  <c:v>4.3823292184978735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A-924D-857D-8D63C3844C4B}"/>
            </c:ext>
          </c:extLst>
        </c:ser>
        <c:ser>
          <c:idx val="1"/>
          <c:order val="2"/>
          <c:tx>
            <c:strRef>
              <c:f>'DATA FIG 6 (He, N2 @1000 K)'!$A$22</c:f>
              <c:strCache>
                <c:ptCount val="1"/>
                <c:pt idx="0">
                  <c:v>2-methyl</c:v>
                </c:pt>
              </c:strCache>
            </c:strRef>
          </c:tx>
          <c:spPr>
            <a:ln w="25400">
              <a:solidFill>
                <a:srgbClr val="0432FF"/>
              </a:solidFill>
            </a:ln>
          </c:spPr>
          <c:marker>
            <c:symbol val="none"/>
          </c:marker>
          <c:xVal>
            <c:numRef>
              <c:f>'DATA FIG 6 (He, N2 @1000 K)'!$X$22:$X$30</c:f>
              <c:numCache>
                <c:formatCode>0.0</c:formatCode>
                <c:ptCount val="9"/>
                <c:pt idx="0">
                  <c:v>3</c:v>
                </c:pt>
                <c:pt idx="1">
                  <c:v>3.9999999999999996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</c:numCache>
            </c:numRef>
          </c:xVal>
          <c:yVal>
            <c:numRef>
              <c:f>'DATA FIG 6 (He, N2 @1000 K)'!$Y$22:$Y$30</c:f>
              <c:numCache>
                <c:formatCode>0.00</c:formatCode>
                <c:ptCount val="9"/>
                <c:pt idx="0">
                  <c:v>4.6150293537078122</c:v>
                </c:pt>
                <c:pt idx="1">
                  <c:v>4.7427227352518706</c:v>
                </c:pt>
                <c:pt idx="2">
                  <c:v>5.0304788660619018</c:v>
                </c:pt>
                <c:pt idx="3">
                  <c:v>5.4275293192107705</c:v>
                </c:pt>
                <c:pt idx="4">
                  <c:v>5.4940701704504189</c:v>
                </c:pt>
                <c:pt idx="5">
                  <c:v>5.7090937578394634</c:v>
                </c:pt>
                <c:pt idx="6">
                  <c:v>5.7919058346294046</c:v>
                </c:pt>
                <c:pt idx="7">
                  <c:v>5.6753197253716712</c:v>
                </c:pt>
                <c:pt idx="8">
                  <c:v>5.536580266421737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A-924D-857D-8D63C3844C4B}"/>
            </c:ext>
          </c:extLst>
        </c:ser>
        <c:ser>
          <c:idx val="3"/>
          <c:order val="3"/>
          <c:tx>
            <c:strRef>
              <c:f>'DATA FIG 6 (He, N2 @1000 K)'!$A$41</c:f>
              <c:strCache>
                <c:ptCount val="1"/>
                <c:pt idx="0">
                  <c:v>dimethylated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 6 (He, N2 @1000 K)'!$X$41:$X$43</c:f>
              <c:numCache>
                <c:formatCode>0.0</c:formatCode>
                <c:ptCount val="3"/>
                <c:pt idx="0">
                  <c:v>3.0010010010010011</c:v>
                </c:pt>
                <c:pt idx="1">
                  <c:v>3.6686686686686687</c:v>
                </c:pt>
                <c:pt idx="2">
                  <c:v>4.3363363363363359</c:v>
                </c:pt>
              </c:numCache>
            </c:numRef>
          </c:xVal>
          <c:yVal>
            <c:numRef>
              <c:f>'DATA FIG 6 (He, N2 @1000 K)'!$Y$41:$Y$43</c:f>
              <c:numCache>
                <c:formatCode>0.00</c:formatCode>
                <c:ptCount val="3"/>
                <c:pt idx="0">
                  <c:v>4.0903157881038181</c:v>
                </c:pt>
                <c:pt idx="1">
                  <c:v>3.492422545686757</c:v>
                </c:pt>
                <c:pt idx="2">
                  <c:v>3.5985593059946592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A-924D-857D-8D63C384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148296"/>
        <c:axId val="-1996780424"/>
      </c:scatterChart>
      <c:scatterChart>
        <c:scatterStyle val="lineMarker"/>
        <c:varyColors val="0"/>
        <c:ser>
          <c:idx val="10"/>
          <c:order val="4"/>
          <c:tx>
            <c:strRef>
              <c:f>'DATA FIG 6 (He, N2 @1000 K)'!$A$32</c:f>
              <c:strCache>
                <c:ptCount val="1"/>
                <c:pt idx="0">
                  <c:v>2,2-dimethyl</c:v>
                </c:pt>
              </c:strCache>
            </c:strRef>
          </c:tx>
          <c:spPr>
            <a:ln w="25400"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Ref>
              <c:f>'DATA FIG 6 (He, N2 @1000 K)'!$X$32:$X$39</c:f>
              <c:numCache>
                <c:formatCode>0.0</c:formatCode>
                <c:ptCount val="8"/>
                <c:pt idx="0">
                  <c:v>2.333333333333333</c:v>
                </c:pt>
                <c:pt idx="1">
                  <c:v>3.3333333333333335</c:v>
                </c:pt>
                <c:pt idx="2">
                  <c:v>4.333333333333333</c:v>
                </c:pt>
                <c:pt idx="3">
                  <c:v>5.333333333333333</c:v>
                </c:pt>
                <c:pt idx="4">
                  <c:v>7.333333333333333</c:v>
                </c:pt>
                <c:pt idx="5">
                  <c:v>9.3333333333333339</c:v>
                </c:pt>
                <c:pt idx="6">
                  <c:v>11.333333333333334</c:v>
                </c:pt>
                <c:pt idx="7">
                  <c:v>13.333333333333334</c:v>
                </c:pt>
              </c:numCache>
            </c:numRef>
          </c:xVal>
          <c:yVal>
            <c:numRef>
              <c:f>'DATA FIG 6 (He, N2 @1000 K)'!$Y$32:$Y$39</c:f>
              <c:numCache>
                <c:formatCode>0.00</c:formatCode>
                <c:ptCount val="8"/>
                <c:pt idx="0">
                  <c:v>4.4416467445649266</c:v>
                </c:pt>
                <c:pt idx="1">
                  <c:v>4.8033851306855757</c:v>
                </c:pt>
                <c:pt idx="2">
                  <c:v>4.9482269026481971</c:v>
                </c:pt>
                <c:pt idx="3">
                  <c:v>4.8641685079187846</c:v>
                </c:pt>
                <c:pt idx="4">
                  <c:v>5.0965423552383449</c:v>
                </c:pt>
                <c:pt idx="5">
                  <c:v>5.2436660173015373</c:v>
                </c:pt>
                <c:pt idx="6">
                  <c:v>5.6626067682011607</c:v>
                </c:pt>
                <c:pt idx="7">
                  <c:v>5.0787752238606041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EA-924D-857D-8D63C384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17760"/>
        <c:axId val="1113350464"/>
      </c:scatterChart>
      <c:valAx>
        <c:axId val="-1997148296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  <a:r>
                  <a:rPr lang="en-US" i="0" baseline="-25000"/>
                  <a:t>eff</a:t>
                </a:r>
              </a:p>
            </c:rich>
          </c:tx>
          <c:layout>
            <c:manualLayout>
              <c:xMode val="edge"/>
              <c:yMode val="edge"/>
              <c:x val="0.53014235199766691"/>
              <c:y val="0.9034219987207481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6780424"/>
        <c:crosses val="autoZero"/>
        <c:crossBetween val="midCat"/>
        <c:majorUnit val="2"/>
        <c:minorUnit val="1"/>
      </c:valAx>
      <c:valAx>
        <c:axId val="-1996780424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3.328649023038787E-2"/>
              <c:y val="0.1809971547674188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7148296"/>
        <c:crosses val="autoZero"/>
        <c:crossBetween val="midCat"/>
        <c:minorUnit val="0.25"/>
      </c:valAx>
      <c:valAx>
        <c:axId val="1113350464"/>
        <c:scaling>
          <c:orientation val="minMax"/>
          <c:max val="8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2717760"/>
        <c:crosses val="max"/>
        <c:crossBetween val="midCat"/>
        <c:majorUnit val="1"/>
        <c:minorUnit val="0.25"/>
      </c:valAx>
      <c:valAx>
        <c:axId val="1112717760"/>
        <c:scaling>
          <c:orientation val="minMax"/>
          <c:max val="17"/>
          <c:min val="0"/>
        </c:scaling>
        <c:delete val="0"/>
        <c:axPos val="t"/>
        <c:numFmt formatCode="0.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113350464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08322397200299"/>
          <c:y val="3.197769028871391E-2"/>
          <c:w val="0.78322233158355203"/>
          <c:h val="0.78007130358705157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FIGS 1,3,4 (Ar @1000 K)'!$A$277</c:f>
              <c:strCache>
                <c:ptCount val="1"/>
                <c:pt idx="0">
                  <c:v>n-peroxides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FIGS 1,3,4 (Ar @1000 K)'!$P$277:$P$286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</c:numCache>
            </c:numRef>
          </c:xVal>
          <c:yVal>
            <c:numRef>
              <c:f>'DATA FIGS 1,3,4 (Ar @1000 K)'!$Y$277:$Y$286</c:f>
              <c:numCache>
                <c:formatCode>0.00</c:formatCode>
                <c:ptCount val="10"/>
                <c:pt idx="0">
                  <c:v>2.9234117944220475</c:v>
                </c:pt>
                <c:pt idx="1">
                  <c:v>3.2864664320398602</c:v>
                </c:pt>
                <c:pt idx="2">
                  <c:v>3.4194462438651043</c:v>
                </c:pt>
                <c:pt idx="3">
                  <c:v>3.5851190059687528</c:v>
                </c:pt>
                <c:pt idx="4">
                  <c:v>3.7081184238080582</c:v>
                </c:pt>
                <c:pt idx="5">
                  <c:v>3.6485781957522194</c:v>
                </c:pt>
                <c:pt idx="6">
                  <c:v>3.8970519404487982</c:v>
                </c:pt>
                <c:pt idx="7">
                  <c:v>3.7833135145001777</c:v>
                </c:pt>
                <c:pt idx="8">
                  <c:v>3.9239433372888084</c:v>
                </c:pt>
                <c:pt idx="9">
                  <c:v>3.8192339696727884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2-6045-8508-F911431C761A}"/>
            </c:ext>
          </c:extLst>
        </c:ser>
        <c:ser>
          <c:idx val="2"/>
          <c:order val="1"/>
          <c:tx>
            <c:strRef>
              <c:f>'DATA FIGS 1,3,4 (Ar @1000 K)'!$A$288</c:f>
              <c:strCache>
                <c:ptCount val="1"/>
                <c:pt idx="0">
                  <c:v>2-peroxides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'DATA FIGS 1,3,4 (Ar @1000 K)'!$P$288:$P$295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'DATA FIGS 1,3,4 (Ar @1000 K)'!$Y$288:$Y$295</c:f>
              <c:numCache>
                <c:formatCode>0.00</c:formatCode>
                <c:ptCount val="8"/>
                <c:pt idx="0">
                  <c:v>3.3511979132381873</c:v>
                </c:pt>
                <c:pt idx="1">
                  <c:v>3.4878235895995537</c:v>
                </c:pt>
                <c:pt idx="2">
                  <c:v>3.6731014560311319</c:v>
                </c:pt>
                <c:pt idx="3">
                  <c:v>3.5898318784948673</c:v>
                </c:pt>
                <c:pt idx="4">
                  <c:v>3.7040228421162071</c:v>
                </c:pt>
                <c:pt idx="5">
                  <c:v>3.7007231197411752</c:v>
                </c:pt>
                <c:pt idx="6">
                  <c:v>3.7160354199042014</c:v>
                </c:pt>
                <c:pt idx="7">
                  <c:v>3.5206624847361869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2-6045-8508-F911431C761A}"/>
            </c:ext>
          </c:extLst>
        </c:ser>
        <c:ser>
          <c:idx val="3"/>
          <c:order val="2"/>
          <c:tx>
            <c:strRef>
              <c:f>'DATA FIGS 1,3,4 (Ar @1000 K)'!$A$297</c:f>
              <c:strCache>
                <c:ptCount val="1"/>
                <c:pt idx="0">
                  <c:v>3-peroxides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'DATA FIGS 1,3,4 (Ar @1000 K)'!$P$297:$P$301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'DATA FIGS 1,3,4 (Ar @1000 K)'!$Y$297:$Y$301</c:f>
              <c:numCache>
                <c:formatCode>0.00</c:formatCode>
                <c:ptCount val="5"/>
                <c:pt idx="0">
                  <c:v>3.4940449736122861</c:v>
                </c:pt>
                <c:pt idx="1">
                  <c:v>3.7030684131027436</c:v>
                </c:pt>
                <c:pt idx="2">
                  <c:v>3.7358136488736493</c:v>
                </c:pt>
                <c:pt idx="3">
                  <c:v>3.7368713640155411</c:v>
                </c:pt>
                <c:pt idx="4">
                  <c:v>3.2303127967777949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2-6045-8508-F911431C761A}"/>
            </c:ext>
          </c:extLst>
        </c:ser>
        <c:ser>
          <c:idx val="4"/>
          <c:order val="3"/>
          <c:tx>
            <c:strRef>
              <c:f>'DATA FIGS 1,3,4 (Ar @1000 K)'!$A$360</c:f>
              <c:strCache>
                <c:ptCount val="1"/>
                <c:pt idx="0">
                  <c:v>4-peroxides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'DATA FIGS 1,3,4 (Ar @1000 K)'!$P$360:$P$364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'DATA FIGS 1,3,4 (Ar @1000 K)'!$Y$360:$Y$364</c:f>
              <c:numCache>
                <c:formatCode>0.00</c:formatCode>
                <c:ptCount val="5"/>
                <c:pt idx="0">
                  <c:v>3.6941553360685329</c:v>
                </c:pt>
                <c:pt idx="1">
                  <c:v>3.762591615706643</c:v>
                </c:pt>
                <c:pt idx="2">
                  <c:v>3.7540253405724839</c:v>
                </c:pt>
                <c:pt idx="3">
                  <c:v>3.4706424201606603</c:v>
                </c:pt>
                <c:pt idx="4">
                  <c:v>3.2956092011083484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2-6045-8508-F911431C761A}"/>
            </c:ext>
          </c:extLst>
        </c:ser>
        <c:ser>
          <c:idx val="5"/>
          <c:order val="4"/>
          <c:tx>
            <c:strRef>
              <c:f>'DATA FIGS 1,3,4 (Ar @1000 K)'!$A$366</c:f>
              <c:strCache>
                <c:ptCount val="1"/>
                <c:pt idx="0">
                  <c:v>6-peroxides</c:v>
                </c:pt>
              </c:strCache>
            </c:strRef>
          </c:tx>
          <c:spPr>
            <a:ln w="25400">
              <a:solidFill>
                <a:srgbClr val="FF6600"/>
              </a:solidFill>
            </a:ln>
            <a:effectLst/>
          </c:spPr>
          <c:marker>
            <c:symbol val="none"/>
          </c:marker>
          <c:xVal>
            <c:numRef>
              <c:f>'DATA FIGS 1,3,4 (Ar @1000 K)'!$P$366:$P$368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16</c:v>
                </c:pt>
              </c:numCache>
            </c:numRef>
          </c:xVal>
          <c:yVal>
            <c:numRef>
              <c:f>'DATA FIGS 1,3,4 (Ar @1000 K)'!$Y$366:$Y$368</c:f>
              <c:numCache>
                <c:formatCode>0.00</c:formatCode>
                <c:ptCount val="3"/>
                <c:pt idx="0">
                  <c:v>3.9074453697692282</c:v>
                </c:pt>
                <c:pt idx="1">
                  <c:v>3.9860947302438543</c:v>
                </c:pt>
                <c:pt idx="2">
                  <c:v>3.6848055086735703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42-6045-8508-F911431C761A}"/>
            </c:ext>
          </c:extLst>
        </c:ser>
        <c:ser>
          <c:idx val="6"/>
          <c:order val="5"/>
          <c:tx>
            <c:strRef>
              <c:f>'DATA FIGS 1,3,4 (Ar @1000 K)'!$A$333</c:f>
              <c:strCache>
                <c:ptCount val="1"/>
                <c:pt idx="0">
                  <c:v>2,2-diperoxy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K)'!$P$333:$P$341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'DATA FIGS 1,3,4 (Ar @1000 K)'!$Y$333:$Y$341</c:f>
              <c:numCache>
                <c:formatCode>0.00</c:formatCode>
                <c:ptCount val="9"/>
                <c:pt idx="0">
                  <c:v>3.1979876290417284</c:v>
                </c:pt>
                <c:pt idx="1">
                  <c:v>3.2355147672218587</c:v>
                </c:pt>
                <c:pt idx="2">
                  <c:v>3.5412921208881407</c:v>
                </c:pt>
                <c:pt idx="3">
                  <c:v>3.6068064732251925</c:v>
                </c:pt>
                <c:pt idx="4">
                  <c:v>3.3689143786536784</c:v>
                </c:pt>
                <c:pt idx="5">
                  <c:v>3.6235108917784222</c:v>
                </c:pt>
                <c:pt idx="6">
                  <c:v>3.6362522357552116</c:v>
                </c:pt>
                <c:pt idx="7">
                  <c:v>3.3317183678204358</c:v>
                </c:pt>
                <c:pt idx="8">
                  <c:v>3.2746318795482097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42-6045-8508-F911431C761A}"/>
            </c:ext>
          </c:extLst>
        </c:ser>
        <c:ser>
          <c:idx val="12"/>
          <c:order val="6"/>
          <c:tx>
            <c:strRef>
              <c:f>'DATA FIGS 1,3,4 (Ar @1000 K)'!$A$343</c:f>
              <c:strCache>
                <c:ptCount val="1"/>
                <c:pt idx="0">
                  <c:v>3,3-diperoxy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K)'!$P$343:$P$349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</c:numCache>
            </c:numRef>
          </c:xVal>
          <c:yVal>
            <c:numRef>
              <c:f>'DATA FIGS 1,3,4 (Ar @1000 K)'!$Y$343:$Y$349</c:f>
              <c:numCache>
                <c:formatCode>0.00</c:formatCode>
                <c:ptCount val="7"/>
                <c:pt idx="0">
                  <c:v>3.4121850357186676</c:v>
                </c:pt>
                <c:pt idx="1">
                  <c:v>3.5456411235677168</c:v>
                </c:pt>
                <c:pt idx="2">
                  <c:v>3.7141637507666729</c:v>
                </c:pt>
                <c:pt idx="3">
                  <c:v>3.8042387800454605</c:v>
                </c:pt>
                <c:pt idx="4">
                  <c:v>3.3420057720290499</c:v>
                </c:pt>
                <c:pt idx="5">
                  <c:v>3.5875079369941867</c:v>
                </c:pt>
                <c:pt idx="6">
                  <c:v>3.1435258650392437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42-6045-8508-F911431C761A}"/>
            </c:ext>
          </c:extLst>
        </c:ser>
        <c:ser>
          <c:idx val="13"/>
          <c:order val="7"/>
          <c:tx>
            <c:strRef>
              <c:f>'DATA FIGS 1,3,4 (Ar @1000 K)'!$A$351</c:f>
              <c:strCache>
                <c:ptCount val="1"/>
                <c:pt idx="0">
                  <c:v>4,4-diperoxy</c:v>
                </c:pt>
              </c:strCache>
            </c:strRef>
          </c:tx>
          <c:spPr>
            <a:ln w="25400">
              <a:solidFill>
                <a:srgbClr val="3366FF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K)'!$P$351:$P$355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'DATA FIGS 1,3,4 (Ar @1000 K)'!$Y$351:$Y$355</c:f>
              <c:numCache>
                <c:formatCode>0.00</c:formatCode>
                <c:ptCount val="5"/>
                <c:pt idx="0">
                  <c:v>3.4683813437981952</c:v>
                </c:pt>
                <c:pt idx="1">
                  <c:v>3.8992399511563649</c:v>
                </c:pt>
                <c:pt idx="2">
                  <c:v>3.5801128024147082</c:v>
                </c:pt>
                <c:pt idx="3">
                  <c:v>3.5946023996892289</c:v>
                </c:pt>
                <c:pt idx="4">
                  <c:v>3.3825929827264929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42-6045-8508-F911431C761A}"/>
            </c:ext>
          </c:extLst>
        </c:ser>
        <c:ser>
          <c:idx val="10"/>
          <c:order val="8"/>
          <c:tx>
            <c:strRef>
              <c:f>'DATA FIGS 1,3,4 (Ar @1000 K)'!$A$357</c:f>
              <c:strCache>
                <c:ptCount val="1"/>
                <c:pt idx="0">
                  <c:v>6,6-diperoxy</c:v>
                </c:pt>
              </c:strCache>
            </c:strRef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K)'!$P$357:$P$358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'DATA FIGS 1,3,4 (Ar @1000 K)'!$Y$357:$Y$358</c:f>
              <c:numCache>
                <c:formatCode>0.00</c:formatCode>
                <c:ptCount val="2"/>
                <c:pt idx="0">
                  <c:v>3.67751228157621</c:v>
                </c:pt>
                <c:pt idx="1">
                  <c:v>3.5870245154246199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42-6045-8508-F911431C761A}"/>
            </c:ext>
          </c:extLst>
        </c:ser>
        <c:ser>
          <c:idx val="11"/>
          <c:order val="9"/>
          <c:tx>
            <c:strRef>
              <c:f>'DATA FIGS 1,3,4 (Ar @1000 K)'!$A$303</c:f>
              <c:strCache>
                <c:ptCount val="1"/>
                <c:pt idx="0">
                  <c:v>2-methyl-2-peroxides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K)'!$P$303:$P$309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'DATA FIGS 1,3,4 (Ar @1000 K)'!$Y$303:$Y$309</c:f>
              <c:numCache>
                <c:formatCode>0.00</c:formatCode>
                <c:ptCount val="7"/>
                <c:pt idx="0">
                  <c:v>2.7913483148246891</c:v>
                </c:pt>
                <c:pt idx="1">
                  <c:v>3.342545778234268</c:v>
                </c:pt>
                <c:pt idx="2">
                  <c:v>3.5871971558162179</c:v>
                </c:pt>
                <c:pt idx="3">
                  <c:v>3.6562285355138155</c:v>
                </c:pt>
                <c:pt idx="4">
                  <c:v>3.6616634035143671</c:v>
                </c:pt>
                <c:pt idx="5">
                  <c:v>3.7412498867266071</c:v>
                </c:pt>
                <c:pt idx="6">
                  <c:v>3.9167794867947552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42-6045-8508-F911431C761A}"/>
            </c:ext>
          </c:extLst>
        </c:ser>
        <c:ser>
          <c:idx val="14"/>
          <c:order val="10"/>
          <c:tx>
            <c:strRef>
              <c:f>'DATA FIGS 1,3,4 (Ar @1000 K)'!$A$311</c:f>
              <c:strCache>
                <c:ptCount val="1"/>
                <c:pt idx="0">
                  <c:v>2-methyl-3-peroxides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K)'!$P$311:$P$317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xVal>
          <c:yVal>
            <c:numRef>
              <c:f>'DATA FIGS 1,3,4 (Ar @1000 K)'!$Y$311:$Y$317</c:f>
              <c:numCache>
                <c:formatCode>0.00</c:formatCode>
                <c:ptCount val="7"/>
                <c:pt idx="0">
                  <c:v>3.2751713600910461</c:v>
                </c:pt>
                <c:pt idx="1">
                  <c:v>3.5020992933207764</c:v>
                </c:pt>
                <c:pt idx="2">
                  <c:v>3.7359316684749331</c:v>
                </c:pt>
                <c:pt idx="3">
                  <c:v>3.536627232587441</c:v>
                </c:pt>
                <c:pt idx="4">
                  <c:v>3.5923564803629269</c:v>
                </c:pt>
                <c:pt idx="5">
                  <c:v>3.7503377060521914</c:v>
                </c:pt>
                <c:pt idx="6">
                  <c:v>4.1260583394986892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42-6045-8508-F911431C761A}"/>
            </c:ext>
          </c:extLst>
        </c:ser>
        <c:ser>
          <c:idx val="15"/>
          <c:order val="11"/>
          <c:tx>
            <c:strRef>
              <c:f>'DATA FIGS 1,3,4 (Ar @1000 K)'!$A$319</c:f>
              <c:strCache>
                <c:ptCount val="1"/>
                <c:pt idx="0">
                  <c:v>3-methyl-2-peroxides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K)'!$P$319:$P$324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'DATA FIGS 1,3,4 (Ar @1000 K)'!$Y$319:$Y$324</c:f>
              <c:numCache>
                <c:formatCode>0.00</c:formatCode>
                <c:ptCount val="6"/>
                <c:pt idx="0">
                  <c:v>3.5906996763426058</c:v>
                </c:pt>
                <c:pt idx="1">
                  <c:v>3.5501734926852042</c:v>
                </c:pt>
                <c:pt idx="2">
                  <c:v>3.7696069276233812</c:v>
                </c:pt>
                <c:pt idx="3">
                  <c:v>3.6391736610068559</c:v>
                </c:pt>
                <c:pt idx="4">
                  <c:v>4.056358002710132</c:v>
                </c:pt>
                <c:pt idx="5">
                  <c:v>3.8814471144954106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242-6045-8508-F911431C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91192"/>
        <c:axId val="-2095625224"/>
      </c:scatterChart>
      <c:scatterChart>
        <c:scatterStyle val="lineMarker"/>
        <c:varyColors val="0"/>
        <c:ser>
          <c:idx val="16"/>
          <c:order val="12"/>
          <c:tx>
            <c:strRef>
              <c:f>'DATA FIGS 1,3,4 (Ar @1000 K)'!$A$326</c:f>
              <c:strCache>
                <c:ptCount val="1"/>
                <c:pt idx="0">
                  <c:v>3-methyl-3-peroxides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K)'!$P$326:$P$331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'DATA FIGS 1,3,4 (Ar @1000 K)'!$Y$326:$Y$331</c:f>
              <c:numCache>
                <c:formatCode>0.00</c:formatCode>
                <c:ptCount val="6"/>
                <c:pt idx="0">
                  <c:v>3.2867163307866289</c:v>
                </c:pt>
                <c:pt idx="1">
                  <c:v>3.4430449359777913</c:v>
                </c:pt>
                <c:pt idx="2">
                  <c:v>3.659778417167701</c:v>
                </c:pt>
                <c:pt idx="3">
                  <c:v>3.7230319836753432</c:v>
                </c:pt>
                <c:pt idx="4">
                  <c:v>3.8992277785797733</c:v>
                </c:pt>
                <c:pt idx="5">
                  <c:v>3.8833022144782774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242-6045-8508-F911431C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3967"/>
        <c:axId val="674119103"/>
      </c:scatterChart>
      <c:valAx>
        <c:axId val="-2144991192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</a:p>
            </c:rich>
          </c:tx>
          <c:layout>
            <c:manualLayout>
              <c:xMode val="edge"/>
              <c:yMode val="edge"/>
              <c:x val="0.54403124088655586"/>
              <c:y val="0.89669728783902014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095625224"/>
        <c:crosses val="autoZero"/>
        <c:crossBetween val="midCat"/>
        <c:majorUnit val="2"/>
        <c:minorUnit val="1"/>
      </c:valAx>
      <c:valAx>
        <c:axId val="-2095625224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2.4027230971128608E-2"/>
              <c:y val="0.1844569116360454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144991192"/>
        <c:crosses val="autoZero"/>
        <c:crossBetween val="midCat"/>
        <c:minorUnit val="0.25"/>
      </c:valAx>
      <c:valAx>
        <c:axId val="674119103"/>
        <c:scaling>
          <c:orientation val="minMax"/>
          <c:max val="6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662583967"/>
        <c:crosses val="max"/>
        <c:crossBetween val="midCat"/>
        <c:majorUnit val="1"/>
        <c:minorUnit val="0.25"/>
      </c:valAx>
      <c:valAx>
        <c:axId val="662583967"/>
        <c:scaling>
          <c:orientation val="minMax"/>
          <c:max val="17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674119103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949238116068823"/>
          <c:y val="0.50141054243219596"/>
          <c:w val="0.75784576407115789"/>
          <c:h val="0.26327165354330706"/>
        </c:manualLayout>
      </c:layout>
      <c:overlay val="0"/>
      <c:txPr>
        <a:bodyPr/>
        <a:lstStyle/>
        <a:p>
          <a:pPr>
            <a:defRPr sz="13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08322397200299"/>
          <c:y val="3.197769028871391E-2"/>
          <c:w val="0.78322233158355203"/>
          <c:h val="0.78007130358705157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FIGS 1,3,4 (Ar @1000 K)'!$A$180</c:f>
              <c:strCache>
                <c:ptCount val="1"/>
                <c:pt idx="0">
                  <c:v>n-alcohols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FIGS 1,3,4 (Ar @1000 K)'!$P$180:$P$190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</c:numCache>
            </c:numRef>
          </c:xVal>
          <c:yVal>
            <c:numRef>
              <c:f>'DATA FIGS 1,3,4 (Ar @1000 K)'!$Y$180:$Y$190</c:f>
              <c:numCache>
                <c:formatCode>0.00</c:formatCode>
                <c:ptCount val="11"/>
                <c:pt idx="0">
                  <c:v>2.4185880410440279</c:v>
                </c:pt>
                <c:pt idx="1">
                  <c:v>3.2791669004158814</c:v>
                </c:pt>
                <c:pt idx="2">
                  <c:v>3.8671485137047066</c:v>
                </c:pt>
                <c:pt idx="3">
                  <c:v>4.2025722281166935</c:v>
                </c:pt>
                <c:pt idx="4">
                  <c:v>4.5429952062017787</c:v>
                </c:pt>
                <c:pt idx="5">
                  <c:v>4.768694299826481</c:v>
                </c:pt>
                <c:pt idx="6">
                  <c:v>4.9741050268242493</c:v>
                </c:pt>
                <c:pt idx="7">
                  <c:v>5.0443472889832845</c:v>
                </c:pt>
                <c:pt idx="8">
                  <c:v>5.106492786776113</c:v>
                </c:pt>
                <c:pt idx="9">
                  <c:v>5.0061808975348585</c:v>
                </c:pt>
                <c:pt idx="10">
                  <c:v>4.815075141796556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8-DF44-8257-7492262B0E12}"/>
            </c:ext>
          </c:extLst>
        </c:ser>
        <c:ser>
          <c:idx val="2"/>
          <c:order val="1"/>
          <c:tx>
            <c:strRef>
              <c:f>'DATA FIGS 1,3,4 (Ar @1000 K)'!$A$192</c:f>
              <c:strCache>
                <c:ptCount val="1"/>
                <c:pt idx="0">
                  <c:v>2-alcohols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'DATA FIGS 1,3,4 (Ar @1000 K)'!$P$192:$P$200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</c:numCache>
            </c:numRef>
          </c:xVal>
          <c:yVal>
            <c:numRef>
              <c:f>'DATA FIGS 1,3,4 (Ar @1000 K)'!$Y$192:$Y$200</c:f>
              <c:numCache>
                <c:formatCode>0.00</c:formatCode>
                <c:ptCount val="9"/>
                <c:pt idx="0">
                  <c:v>3.366231592488921</c:v>
                </c:pt>
                <c:pt idx="1">
                  <c:v>4.0336329685669847</c:v>
                </c:pt>
                <c:pt idx="2">
                  <c:v>4.5968369375947171</c:v>
                </c:pt>
                <c:pt idx="3">
                  <c:v>4.858091275401466</c:v>
                </c:pt>
                <c:pt idx="4">
                  <c:v>4.7169928558453105</c:v>
                </c:pt>
                <c:pt idx="5">
                  <c:v>4.8264629645635866</c:v>
                </c:pt>
                <c:pt idx="6">
                  <c:v>4.8980047581193702</c:v>
                </c:pt>
                <c:pt idx="7">
                  <c:v>4.5139961275788325</c:v>
                </c:pt>
                <c:pt idx="8">
                  <c:v>4.3924905223954429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8-DF44-8257-7492262B0E12}"/>
            </c:ext>
          </c:extLst>
        </c:ser>
        <c:ser>
          <c:idx val="3"/>
          <c:order val="2"/>
          <c:tx>
            <c:strRef>
              <c:f>'DATA FIGS 1,3,4 (Ar @1000 K)'!$A$202</c:f>
              <c:strCache>
                <c:ptCount val="1"/>
                <c:pt idx="0">
                  <c:v>3-alcohols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'DATA FIGS 1,3,4 (Ar @1000 K)'!$P$202:$P$208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xVal>
          <c:yVal>
            <c:numRef>
              <c:f>'DATA FIGS 1,3,4 (Ar @1000 K)'!$Y$202:$Y$208</c:f>
              <c:numCache>
                <c:formatCode>0.00</c:formatCode>
                <c:ptCount val="7"/>
                <c:pt idx="0">
                  <c:v>4.249265622562139</c:v>
                </c:pt>
                <c:pt idx="1">
                  <c:v>4.7381656607273266</c:v>
                </c:pt>
                <c:pt idx="2">
                  <c:v>4.8190682451321223</c:v>
                </c:pt>
                <c:pt idx="3">
                  <c:v>4.7655001589423565</c:v>
                </c:pt>
                <c:pt idx="4">
                  <c:v>4.7217568161714896</c:v>
                </c:pt>
                <c:pt idx="5">
                  <c:v>4.9221466613686387</c:v>
                </c:pt>
                <c:pt idx="6">
                  <c:v>4.5364564684354569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8-DF44-8257-7492262B0E12}"/>
            </c:ext>
          </c:extLst>
        </c:ser>
        <c:ser>
          <c:idx val="4"/>
          <c:order val="3"/>
          <c:tx>
            <c:strRef>
              <c:f>'DATA FIGS 1,3,4 (Ar @1000 K)'!$A$210</c:f>
              <c:strCache>
                <c:ptCount val="1"/>
                <c:pt idx="0">
                  <c:v>4-alcohols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'DATA FIGS 1,3,4 (Ar @1000 K)'!$P$210:$P$214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'DATA FIGS 1,3,4 (Ar @1000 K)'!$Y$210:$Y$214</c:f>
              <c:numCache>
                <c:formatCode>0.00</c:formatCode>
                <c:ptCount val="5"/>
                <c:pt idx="0">
                  <c:v>4.7740428121109124</c:v>
                </c:pt>
                <c:pt idx="1">
                  <c:v>4.7815004859524715</c:v>
                </c:pt>
                <c:pt idx="2">
                  <c:v>4.9454942313515868</c:v>
                </c:pt>
                <c:pt idx="3">
                  <c:v>4.9380568206408775</c:v>
                </c:pt>
                <c:pt idx="4">
                  <c:v>5.0740282951248998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D8-DF44-8257-7492262B0E12}"/>
            </c:ext>
          </c:extLst>
        </c:ser>
        <c:ser>
          <c:idx val="5"/>
          <c:order val="4"/>
          <c:tx>
            <c:strRef>
              <c:f>'DATA FIGS 1,3,4 (Ar @1000 K)'!$A$216</c:f>
              <c:strCache>
                <c:ptCount val="1"/>
                <c:pt idx="0">
                  <c:v>6-alcohols</c:v>
                </c:pt>
              </c:strCache>
            </c:strRef>
          </c:tx>
          <c:spPr>
            <a:ln w="25400">
              <a:solidFill>
                <a:srgbClr val="FF6600"/>
              </a:solidFill>
            </a:ln>
            <a:effectLst/>
          </c:spPr>
          <c:marker>
            <c:symbol val="none"/>
          </c:marker>
          <c:xVal>
            <c:numRef>
              <c:f>'DATA FIGS 1,3,4 (Ar @1000 K)'!$P$216:$P$218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15</c:v>
                </c:pt>
              </c:numCache>
            </c:numRef>
          </c:xVal>
          <c:yVal>
            <c:numRef>
              <c:f>'DATA FIGS 1,3,4 (Ar @1000 K)'!$Y$216:$Y$218</c:f>
              <c:numCache>
                <c:formatCode>0.00</c:formatCode>
                <c:ptCount val="3"/>
                <c:pt idx="0">
                  <c:v>4.7359490721061794</c:v>
                </c:pt>
                <c:pt idx="1">
                  <c:v>4.715592258432312</c:v>
                </c:pt>
                <c:pt idx="2">
                  <c:v>4.7850964476422453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D8-DF44-8257-7492262B0E12}"/>
            </c:ext>
          </c:extLst>
        </c:ser>
        <c:ser>
          <c:idx val="6"/>
          <c:order val="5"/>
          <c:tx>
            <c:strRef>
              <c:f>'DATA FIGS 1,3,4 (Ar @1000 K)'!$A$220</c:f>
              <c:strCache>
                <c:ptCount val="1"/>
                <c:pt idx="0">
                  <c:v>2,2-diols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K)'!$P$220:$P$227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'DATA FIGS 1,3,4 (Ar @1000 K)'!$Y$220:$Y$227</c:f>
              <c:numCache>
                <c:formatCode>0.00</c:formatCode>
                <c:ptCount val="8"/>
                <c:pt idx="0">
                  <c:v>3.2756717906094464</c:v>
                </c:pt>
                <c:pt idx="1">
                  <c:v>3.9230992916776768</c:v>
                </c:pt>
                <c:pt idx="2">
                  <c:v>4.4466359206756101</c:v>
                </c:pt>
                <c:pt idx="3">
                  <c:v>4.6612434281341084</c:v>
                </c:pt>
                <c:pt idx="4">
                  <c:v>4.726723760380338</c:v>
                </c:pt>
                <c:pt idx="5">
                  <c:v>4.7246109432639685</c:v>
                </c:pt>
                <c:pt idx="6">
                  <c:v>4.9510567346444159</c:v>
                </c:pt>
                <c:pt idx="7">
                  <c:v>5.1019432694579558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D8-DF44-8257-7492262B0E12}"/>
            </c:ext>
          </c:extLst>
        </c:ser>
        <c:ser>
          <c:idx val="12"/>
          <c:order val="6"/>
          <c:tx>
            <c:strRef>
              <c:f>'DATA FIGS 1,3,4 (Ar @1000 K)'!$A$229</c:f>
              <c:strCache>
                <c:ptCount val="1"/>
                <c:pt idx="0">
                  <c:v>3,3-diols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K)'!$P$229:$P$235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xVal>
          <c:yVal>
            <c:numRef>
              <c:f>'DATA FIGS 1,3,4 (Ar @1000 K)'!$Y$229:$Y$235</c:f>
              <c:numCache>
                <c:formatCode>0.00</c:formatCode>
                <c:ptCount val="7"/>
                <c:pt idx="0">
                  <c:v>4.1221167208326746</c:v>
                </c:pt>
                <c:pt idx="1">
                  <c:v>4.3959853376191553</c:v>
                </c:pt>
                <c:pt idx="2">
                  <c:v>4.6678104905506084</c:v>
                </c:pt>
                <c:pt idx="3">
                  <c:v>4.6163759738646952</c:v>
                </c:pt>
                <c:pt idx="4">
                  <c:v>4.8784206467243774</c:v>
                </c:pt>
                <c:pt idx="5">
                  <c:v>4.6635556866895769</c:v>
                </c:pt>
                <c:pt idx="6">
                  <c:v>4.5237245744011494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D8-DF44-8257-7492262B0E12}"/>
            </c:ext>
          </c:extLst>
        </c:ser>
        <c:ser>
          <c:idx val="13"/>
          <c:order val="7"/>
          <c:tx>
            <c:strRef>
              <c:f>'DATA FIGS 1,3,4 (Ar @1000 K)'!$A$237</c:f>
              <c:strCache>
                <c:ptCount val="1"/>
                <c:pt idx="0">
                  <c:v>4,4-diols</c:v>
                </c:pt>
              </c:strCache>
            </c:strRef>
          </c:tx>
          <c:spPr>
            <a:ln w="25400">
              <a:solidFill>
                <a:srgbClr val="3366FF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K)'!$P$237:$P$241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'DATA FIGS 1,3,4 (Ar @1000 K)'!$Y$237:$Y$241</c:f>
              <c:numCache>
                <c:formatCode>0.00</c:formatCode>
                <c:ptCount val="5"/>
                <c:pt idx="0">
                  <c:v>4.5954794547879478</c:v>
                </c:pt>
                <c:pt idx="1">
                  <c:v>4.8982723364276932</c:v>
                </c:pt>
                <c:pt idx="2">
                  <c:v>5.0288584032834667</c:v>
                </c:pt>
                <c:pt idx="3">
                  <c:v>5.0770683429374879</c:v>
                </c:pt>
                <c:pt idx="4">
                  <c:v>4.7906042127544195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D8-DF44-8257-7492262B0E12}"/>
            </c:ext>
          </c:extLst>
        </c:ser>
        <c:ser>
          <c:idx val="10"/>
          <c:order val="8"/>
          <c:tx>
            <c:strRef>
              <c:f>'DATA FIGS 1,3,4 (Ar @1000 K)'!$A$243</c:f>
              <c:strCache>
                <c:ptCount val="1"/>
                <c:pt idx="0">
                  <c:v>6,6-diols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K)'!$P$243:$P$245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16</c:v>
                </c:pt>
              </c:numCache>
            </c:numRef>
          </c:xVal>
          <c:yVal>
            <c:numRef>
              <c:f>'DATA FIGS 1,3,4 (Ar @1000 K)'!$Y$243:$Y$245</c:f>
              <c:numCache>
                <c:formatCode>0.00</c:formatCode>
                <c:ptCount val="3"/>
                <c:pt idx="0">
                  <c:v>4.9953439135610056</c:v>
                </c:pt>
                <c:pt idx="1">
                  <c:v>4.9052964692640106</c:v>
                </c:pt>
                <c:pt idx="2">
                  <c:v>4.9094719834124119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D8-DF44-8257-7492262B0E12}"/>
            </c:ext>
          </c:extLst>
        </c:ser>
        <c:ser>
          <c:idx val="11"/>
          <c:order val="9"/>
          <c:tx>
            <c:strRef>
              <c:f>'DATA FIGS 1,3,4 (Ar @1000 K)'!$A$247</c:f>
              <c:strCache>
                <c:ptCount val="1"/>
                <c:pt idx="0">
                  <c:v>2-methyl-2-ols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K)'!$P$247:$P$254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'DATA FIGS 1,3,4 (Ar @1000 K)'!$Y$247:$Y$254</c:f>
              <c:numCache>
                <c:formatCode>0.00</c:formatCode>
                <c:ptCount val="8"/>
                <c:pt idx="0">
                  <c:v>3.0399976568191009</c:v>
                </c:pt>
                <c:pt idx="1">
                  <c:v>3.8288662180829975</c:v>
                </c:pt>
                <c:pt idx="2">
                  <c:v>4.332800051571045</c:v>
                </c:pt>
                <c:pt idx="3">
                  <c:v>4.6317787460099069</c:v>
                </c:pt>
                <c:pt idx="4">
                  <c:v>4.549790994313943</c:v>
                </c:pt>
                <c:pt idx="5">
                  <c:v>4.5202844754812936</c:v>
                </c:pt>
                <c:pt idx="6">
                  <c:v>4.8445908088944574</c:v>
                </c:pt>
                <c:pt idx="7">
                  <c:v>4.7382592313996197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D8-DF44-8257-7492262B0E12}"/>
            </c:ext>
          </c:extLst>
        </c:ser>
        <c:ser>
          <c:idx val="14"/>
          <c:order val="10"/>
          <c:tx>
            <c:strRef>
              <c:f>'DATA FIGS 1,3,4 (Ar @1000 K)'!$A$256</c:f>
              <c:strCache>
                <c:ptCount val="1"/>
                <c:pt idx="0">
                  <c:v>2-methyl-3-ols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K)'!$P$256:$P$261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'DATA FIGS 1,3,4 (Ar @1000 K)'!$Y$256:$Y$261</c:f>
              <c:numCache>
                <c:formatCode>0.00</c:formatCode>
                <c:ptCount val="6"/>
                <c:pt idx="0">
                  <c:v>4.3092837627077003</c:v>
                </c:pt>
                <c:pt idx="1">
                  <c:v>4.5041778550802647</c:v>
                </c:pt>
                <c:pt idx="2">
                  <c:v>4.8555485002008778</c:v>
                </c:pt>
                <c:pt idx="3">
                  <c:v>5.0751775003166664</c:v>
                </c:pt>
                <c:pt idx="4">
                  <c:v>5.0474497301113592</c:v>
                </c:pt>
                <c:pt idx="5">
                  <c:v>4.6394444181471455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D8-DF44-8257-7492262B0E12}"/>
            </c:ext>
          </c:extLst>
        </c:ser>
        <c:ser>
          <c:idx val="15"/>
          <c:order val="11"/>
          <c:tx>
            <c:strRef>
              <c:f>'DATA FIGS 1,3,4 (Ar @1000 K)'!$A$263</c:f>
              <c:strCache>
                <c:ptCount val="1"/>
                <c:pt idx="0">
                  <c:v>3-methyl-2-ols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K)'!$P$263:$P$268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'DATA FIGS 1,3,4 (Ar @1000 K)'!$Y$263:$Y$268</c:f>
              <c:numCache>
                <c:formatCode>0.00</c:formatCode>
                <c:ptCount val="6"/>
                <c:pt idx="0">
                  <c:v>4.1140735460235724</c:v>
                </c:pt>
                <c:pt idx="1">
                  <c:v>4.2941845504243759</c:v>
                </c:pt>
                <c:pt idx="2">
                  <c:v>4.7080699625435329</c:v>
                </c:pt>
                <c:pt idx="3">
                  <c:v>4.8989590650442585</c:v>
                </c:pt>
                <c:pt idx="4">
                  <c:v>4.6837250650709645</c:v>
                </c:pt>
                <c:pt idx="5">
                  <c:v>4.8324572595581117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D8-DF44-8257-7492262B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91192"/>
        <c:axId val="-2095625224"/>
      </c:scatterChart>
      <c:scatterChart>
        <c:scatterStyle val="lineMarker"/>
        <c:varyColors val="0"/>
        <c:ser>
          <c:idx val="16"/>
          <c:order val="12"/>
          <c:tx>
            <c:strRef>
              <c:f>'DATA FIGS 1,3,4 (Ar @1000 K)'!$A$270</c:f>
              <c:strCache>
                <c:ptCount val="1"/>
                <c:pt idx="0">
                  <c:v>3-methyl-3-ols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K)'!$P$270:$P$275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'DATA FIGS 1,3,4 (Ar @1000 K)'!$Y$270:$Y$275</c:f>
              <c:numCache>
                <c:formatCode>0.00</c:formatCode>
                <c:ptCount val="6"/>
                <c:pt idx="0">
                  <c:v>4.1463105928339674</c:v>
                </c:pt>
                <c:pt idx="1">
                  <c:v>4.3916829615162243</c:v>
                </c:pt>
                <c:pt idx="2">
                  <c:v>4.7239049875084698</c:v>
                </c:pt>
                <c:pt idx="3">
                  <c:v>4.767755192605005</c:v>
                </c:pt>
                <c:pt idx="4">
                  <c:v>4.7448172367215937</c:v>
                </c:pt>
                <c:pt idx="5">
                  <c:v>4.5692552398297179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D8-DF44-8257-7492262B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3967"/>
        <c:axId val="674119103"/>
      </c:scatterChart>
      <c:valAx>
        <c:axId val="-2144991192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</a:p>
            </c:rich>
          </c:tx>
          <c:layout>
            <c:manualLayout>
              <c:xMode val="edge"/>
              <c:yMode val="edge"/>
              <c:x val="0.54403124088655586"/>
              <c:y val="0.89669728783902014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095625224"/>
        <c:crosses val="autoZero"/>
        <c:crossBetween val="midCat"/>
        <c:majorUnit val="2"/>
        <c:minorUnit val="1"/>
      </c:valAx>
      <c:valAx>
        <c:axId val="-2095625224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2.4027230971128608E-2"/>
              <c:y val="0.1844569116360454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144991192"/>
        <c:crosses val="autoZero"/>
        <c:crossBetween val="midCat"/>
        <c:minorUnit val="0.25"/>
      </c:valAx>
      <c:valAx>
        <c:axId val="674119103"/>
        <c:scaling>
          <c:orientation val="minMax"/>
          <c:max val="6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662583967"/>
        <c:crosses val="max"/>
        <c:crossBetween val="midCat"/>
        <c:majorUnit val="1"/>
        <c:minorUnit val="0.25"/>
      </c:valAx>
      <c:valAx>
        <c:axId val="662583967"/>
        <c:scaling>
          <c:orientation val="minMax"/>
          <c:max val="17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674119103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6773312190142904"/>
          <c:y val="0.50418832020997373"/>
          <c:w val="0.55645687518226905"/>
          <c:h val="0.26604943132108488"/>
        </c:manualLayout>
      </c:layout>
      <c:overlay val="0"/>
      <c:txPr>
        <a:bodyPr/>
        <a:lstStyle/>
        <a:p>
          <a:pPr>
            <a:defRPr sz="13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45359434237387"/>
          <c:y val="3.197769028871391E-2"/>
          <c:w val="0.78322233158355203"/>
          <c:h val="0.78007130358705157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FIGS 1,3,4 (Ar @1000 K)'!$A$180</c:f>
              <c:strCache>
                <c:ptCount val="1"/>
                <c:pt idx="0">
                  <c:v>n-alcohols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FIGS 1,3,4 (Ar @1000 K)'!$X$180:$X$190</c:f>
              <c:numCache>
                <c:formatCode>0.0</c:formatCode>
                <c:ptCount val="11"/>
                <c:pt idx="0">
                  <c:v>1.3333333333333333</c:v>
                </c:pt>
                <c:pt idx="1">
                  <c:v>2.3333333333333335</c:v>
                </c:pt>
                <c:pt idx="2">
                  <c:v>3.3333333333333335</c:v>
                </c:pt>
                <c:pt idx="3">
                  <c:v>4.333333333333333</c:v>
                </c:pt>
                <c:pt idx="4">
                  <c:v>5.333333333333333</c:v>
                </c:pt>
                <c:pt idx="5">
                  <c:v>6.333333333333333</c:v>
                </c:pt>
                <c:pt idx="6">
                  <c:v>7.333333333333333</c:v>
                </c:pt>
                <c:pt idx="7">
                  <c:v>8.3333333333333339</c:v>
                </c:pt>
                <c:pt idx="8">
                  <c:v>10.333333333333334</c:v>
                </c:pt>
                <c:pt idx="9">
                  <c:v>12.333333333333334</c:v>
                </c:pt>
                <c:pt idx="10">
                  <c:v>14.333333333333334</c:v>
                </c:pt>
              </c:numCache>
            </c:numRef>
          </c:xVal>
          <c:yVal>
            <c:numRef>
              <c:f>'DATA FIGS 1,3,4 (Ar @1000 K)'!$Y$180:$Y$190</c:f>
              <c:numCache>
                <c:formatCode>0.00</c:formatCode>
                <c:ptCount val="11"/>
                <c:pt idx="0">
                  <c:v>2.4185880410440279</c:v>
                </c:pt>
                <c:pt idx="1">
                  <c:v>3.2791669004158814</c:v>
                </c:pt>
                <c:pt idx="2">
                  <c:v>3.8671485137047066</c:v>
                </c:pt>
                <c:pt idx="3">
                  <c:v>4.2025722281166935</c:v>
                </c:pt>
                <c:pt idx="4">
                  <c:v>4.5429952062017787</c:v>
                </c:pt>
                <c:pt idx="5">
                  <c:v>4.768694299826481</c:v>
                </c:pt>
                <c:pt idx="6">
                  <c:v>4.9741050268242493</c:v>
                </c:pt>
                <c:pt idx="7">
                  <c:v>5.0443472889832845</c:v>
                </c:pt>
                <c:pt idx="8">
                  <c:v>5.106492786776113</c:v>
                </c:pt>
                <c:pt idx="9">
                  <c:v>5.0061808975348585</c:v>
                </c:pt>
                <c:pt idx="10">
                  <c:v>4.815075141796556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A-D84F-9E9C-98D6A5AA414A}"/>
            </c:ext>
          </c:extLst>
        </c:ser>
        <c:ser>
          <c:idx val="2"/>
          <c:order val="1"/>
          <c:tx>
            <c:strRef>
              <c:f>'DATA FIGS 1,3,4 (Ar @1000 K)'!$A$192</c:f>
              <c:strCache>
                <c:ptCount val="1"/>
                <c:pt idx="0">
                  <c:v>2-alcohols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'DATA FIGS 1,3,4 (Ar @1000 K)'!$X$192:$X$200</c:f>
              <c:numCache>
                <c:formatCode>0.0</c:formatCode>
                <c:ptCount val="9"/>
                <c:pt idx="0">
                  <c:v>2.6666666666666665</c:v>
                </c:pt>
                <c:pt idx="1">
                  <c:v>3.6666666666666665</c:v>
                </c:pt>
                <c:pt idx="2">
                  <c:v>4.6666666666666661</c:v>
                </c:pt>
                <c:pt idx="3">
                  <c:v>5.666666666666667</c:v>
                </c:pt>
                <c:pt idx="4">
                  <c:v>6.666666666666667</c:v>
                </c:pt>
                <c:pt idx="5">
                  <c:v>7.666666666666667</c:v>
                </c:pt>
                <c:pt idx="6">
                  <c:v>9.6666666666666661</c:v>
                </c:pt>
                <c:pt idx="7">
                  <c:v>11.666666666666666</c:v>
                </c:pt>
                <c:pt idx="8">
                  <c:v>13.666666666666666</c:v>
                </c:pt>
              </c:numCache>
            </c:numRef>
          </c:xVal>
          <c:yVal>
            <c:numRef>
              <c:f>'DATA FIGS 1,3,4 (Ar @1000 K)'!$Y$192:$Y$200</c:f>
              <c:numCache>
                <c:formatCode>0.00</c:formatCode>
                <c:ptCount val="9"/>
                <c:pt idx="0">
                  <c:v>3.366231592488921</c:v>
                </c:pt>
                <c:pt idx="1">
                  <c:v>4.0336329685669847</c:v>
                </c:pt>
                <c:pt idx="2">
                  <c:v>4.5968369375947171</c:v>
                </c:pt>
                <c:pt idx="3">
                  <c:v>4.858091275401466</c:v>
                </c:pt>
                <c:pt idx="4">
                  <c:v>4.7169928558453105</c:v>
                </c:pt>
                <c:pt idx="5">
                  <c:v>4.8264629645635866</c:v>
                </c:pt>
                <c:pt idx="6">
                  <c:v>4.8980047581193702</c:v>
                </c:pt>
                <c:pt idx="7">
                  <c:v>4.5139961275788325</c:v>
                </c:pt>
                <c:pt idx="8">
                  <c:v>4.3924905223954429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A-D84F-9E9C-98D6A5AA414A}"/>
            </c:ext>
          </c:extLst>
        </c:ser>
        <c:ser>
          <c:idx val="3"/>
          <c:order val="2"/>
          <c:tx>
            <c:strRef>
              <c:f>'DATA FIGS 1,3,4 (Ar @1000 K)'!$A$202</c:f>
              <c:strCache>
                <c:ptCount val="1"/>
                <c:pt idx="0">
                  <c:v>3-alcohols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'DATA FIGS 1,3,4 (Ar @1000 K)'!$X$202:$X$208</c:f>
              <c:numCache>
                <c:formatCode>0.0</c:formatCode>
                <c:ptCount val="7"/>
                <c:pt idx="0">
                  <c:v>4.6666666666666661</c:v>
                </c:pt>
                <c:pt idx="1">
                  <c:v>5.6666666666666661</c:v>
                </c:pt>
                <c:pt idx="2">
                  <c:v>6.6666666666666661</c:v>
                </c:pt>
                <c:pt idx="3">
                  <c:v>7.6666666666666661</c:v>
                </c:pt>
                <c:pt idx="4">
                  <c:v>9.6666666666666679</c:v>
                </c:pt>
                <c:pt idx="5">
                  <c:v>11.666666666666668</c:v>
                </c:pt>
                <c:pt idx="6">
                  <c:v>13.666666666666668</c:v>
                </c:pt>
              </c:numCache>
            </c:numRef>
          </c:xVal>
          <c:yVal>
            <c:numRef>
              <c:f>'DATA FIGS 1,3,4 (Ar @1000 K)'!$Y$202:$Y$208</c:f>
              <c:numCache>
                <c:formatCode>0.00</c:formatCode>
                <c:ptCount val="7"/>
                <c:pt idx="0">
                  <c:v>4.249265622562139</c:v>
                </c:pt>
                <c:pt idx="1">
                  <c:v>4.7381656607273266</c:v>
                </c:pt>
                <c:pt idx="2">
                  <c:v>4.8190682451321223</c:v>
                </c:pt>
                <c:pt idx="3">
                  <c:v>4.7655001589423565</c:v>
                </c:pt>
                <c:pt idx="4">
                  <c:v>4.7217568161714896</c:v>
                </c:pt>
                <c:pt idx="5">
                  <c:v>4.9221466613686387</c:v>
                </c:pt>
                <c:pt idx="6">
                  <c:v>4.5364564684354569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A-D84F-9E9C-98D6A5AA414A}"/>
            </c:ext>
          </c:extLst>
        </c:ser>
        <c:ser>
          <c:idx val="4"/>
          <c:order val="3"/>
          <c:tx>
            <c:strRef>
              <c:f>'DATA FIGS 1,3,4 (Ar @1000 K)'!$A$210</c:f>
              <c:strCache>
                <c:ptCount val="1"/>
                <c:pt idx="0">
                  <c:v>4-alcohols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'DATA FIGS 1,3,4 (Ar @1000 K)'!$X$210:$X$214</c:f>
              <c:numCache>
                <c:formatCode>0.0</c:formatCode>
                <c:ptCount val="5"/>
                <c:pt idx="0">
                  <c:v>6.6666666666666661</c:v>
                </c:pt>
                <c:pt idx="1">
                  <c:v>7.6666666666666661</c:v>
                </c:pt>
                <c:pt idx="2">
                  <c:v>9.6666666666666679</c:v>
                </c:pt>
                <c:pt idx="3">
                  <c:v>11.666666666666668</c:v>
                </c:pt>
                <c:pt idx="4">
                  <c:v>13.666666666666668</c:v>
                </c:pt>
              </c:numCache>
            </c:numRef>
          </c:xVal>
          <c:yVal>
            <c:numRef>
              <c:f>'DATA FIGS 1,3,4 (Ar @1000 K)'!$Y$210:$Y$214</c:f>
              <c:numCache>
                <c:formatCode>0.00</c:formatCode>
                <c:ptCount val="5"/>
                <c:pt idx="0">
                  <c:v>4.7740428121109124</c:v>
                </c:pt>
                <c:pt idx="1">
                  <c:v>4.7815004859524715</c:v>
                </c:pt>
                <c:pt idx="2">
                  <c:v>4.9454942313515868</c:v>
                </c:pt>
                <c:pt idx="3">
                  <c:v>4.9380568206408775</c:v>
                </c:pt>
                <c:pt idx="4">
                  <c:v>5.0740282951248998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A-D84F-9E9C-98D6A5AA414A}"/>
            </c:ext>
          </c:extLst>
        </c:ser>
        <c:ser>
          <c:idx val="5"/>
          <c:order val="4"/>
          <c:tx>
            <c:strRef>
              <c:f>'DATA FIGS 1,3,4 (Ar @1000 K)'!$A$216</c:f>
              <c:strCache>
                <c:ptCount val="1"/>
                <c:pt idx="0">
                  <c:v>6-alcohols</c:v>
                </c:pt>
              </c:strCache>
            </c:strRef>
          </c:tx>
          <c:spPr>
            <a:ln w="25400">
              <a:solidFill>
                <a:srgbClr val="FF6600"/>
              </a:solidFill>
            </a:ln>
            <a:effectLst/>
          </c:spPr>
          <c:marker>
            <c:symbol val="none"/>
          </c:marker>
          <c:xVal>
            <c:numRef>
              <c:f>'DATA FIGS 1,3,4 (Ar @1000 K)'!$X$216:$X$218</c:f>
              <c:numCache>
                <c:formatCode>0.0</c:formatCode>
                <c:ptCount val="3"/>
                <c:pt idx="0">
                  <c:v>10.666666666666668</c:v>
                </c:pt>
                <c:pt idx="1">
                  <c:v>11.666666666666668</c:v>
                </c:pt>
                <c:pt idx="2">
                  <c:v>13.666666666666668</c:v>
                </c:pt>
              </c:numCache>
            </c:numRef>
          </c:xVal>
          <c:yVal>
            <c:numRef>
              <c:f>'DATA FIGS 1,3,4 (Ar @1000 K)'!$Y$216:$Y$218</c:f>
              <c:numCache>
                <c:formatCode>0.00</c:formatCode>
                <c:ptCount val="3"/>
                <c:pt idx="0">
                  <c:v>4.7359490721061794</c:v>
                </c:pt>
                <c:pt idx="1">
                  <c:v>4.715592258432312</c:v>
                </c:pt>
                <c:pt idx="2">
                  <c:v>4.7850964476422453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AA-D84F-9E9C-98D6A5AA414A}"/>
            </c:ext>
          </c:extLst>
        </c:ser>
        <c:ser>
          <c:idx val="6"/>
          <c:order val="5"/>
          <c:tx>
            <c:strRef>
              <c:f>'DATA FIGS 1,3,4 (Ar @1000 K)'!$A$220</c:f>
              <c:strCache>
                <c:ptCount val="1"/>
                <c:pt idx="0">
                  <c:v>2,2-diols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K)'!$X$220:$X$227</c:f>
              <c:numCache>
                <c:formatCode>0.0</c:formatCode>
                <c:ptCount val="8"/>
                <c:pt idx="0">
                  <c:v>2.333333333333333</c:v>
                </c:pt>
                <c:pt idx="1">
                  <c:v>3.3333333333333335</c:v>
                </c:pt>
                <c:pt idx="2">
                  <c:v>4.3333333333333339</c:v>
                </c:pt>
                <c:pt idx="3">
                  <c:v>5.333333333333333</c:v>
                </c:pt>
                <c:pt idx="4">
                  <c:v>6.333333333333333</c:v>
                </c:pt>
                <c:pt idx="5">
                  <c:v>7.333333333333333</c:v>
                </c:pt>
                <c:pt idx="6">
                  <c:v>9.3333333333333339</c:v>
                </c:pt>
                <c:pt idx="7">
                  <c:v>11.333333333333334</c:v>
                </c:pt>
              </c:numCache>
            </c:numRef>
          </c:xVal>
          <c:yVal>
            <c:numRef>
              <c:f>'DATA FIGS 1,3,4 (Ar @1000 K)'!$Y$220:$Y$227</c:f>
              <c:numCache>
                <c:formatCode>0.00</c:formatCode>
                <c:ptCount val="8"/>
                <c:pt idx="0">
                  <c:v>3.2756717906094464</c:v>
                </c:pt>
                <c:pt idx="1">
                  <c:v>3.9230992916776768</c:v>
                </c:pt>
                <c:pt idx="2">
                  <c:v>4.4466359206756101</c:v>
                </c:pt>
                <c:pt idx="3">
                  <c:v>4.6612434281341084</c:v>
                </c:pt>
                <c:pt idx="4">
                  <c:v>4.726723760380338</c:v>
                </c:pt>
                <c:pt idx="5">
                  <c:v>4.7246109432639685</c:v>
                </c:pt>
                <c:pt idx="6">
                  <c:v>4.9510567346444159</c:v>
                </c:pt>
                <c:pt idx="7">
                  <c:v>5.1019432694579558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AA-D84F-9E9C-98D6A5AA414A}"/>
            </c:ext>
          </c:extLst>
        </c:ser>
        <c:ser>
          <c:idx val="12"/>
          <c:order val="6"/>
          <c:tx>
            <c:strRef>
              <c:f>'DATA FIGS 1,3,4 (Ar @1000 K)'!$A$229</c:f>
              <c:strCache>
                <c:ptCount val="1"/>
                <c:pt idx="0">
                  <c:v>3,3-diols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K)'!$X$229:$X$235</c:f>
              <c:numCache>
                <c:formatCode>0.0</c:formatCode>
                <c:ptCount val="7"/>
                <c:pt idx="0">
                  <c:v>4.333333333333333</c:v>
                </c:pt>
                <c:pt idx="1">
                  <c:v>5.3333333333333339</c:v>
                </c:pt>
                <c:pt idx="2">
                  <c:v>6.3333333333333339</c:v>
                </c:pt>
                <c:pt idx="3">
                  <c:v>7.3333333333333339</c:v>
                </c:pt>
                <c:pt idx="4">
                  <c:v>9.3333333333333321</c:v>
                </c:pt>
                <c:pt idx="5">
                  <c:v>11.333333333333332</c:v>
                </c:pt>
                <c:pt idx="6">
                  <c:v>13.333333333333332</c:v>
                </c:pt>
              </c:numCache>
            </c:numRef>
          </c:xVal>
          <c:yVal>
            <c:numRef>
              <c:f>'DATA FIGS 1,3,4 (Ar @1000 K)'!$Y$229:$Y$235</c:f>
              <c:numCache>
                <c:formatCode>0.00</c:formatCode>
                <c:ptCount val="7"/>
                <c:pt idx="0">
                  <c:v>4.1221167208326746</c:v>
                </c:pt>
                <c:pt idx="1">
                  <c:v>4.3959853376191553</c:v>
                </c:pt>
                <c:pt idx="2">
                  <c:v>4.6678104905506084</c:v>
                </c:pt>
                <c:pt idx="3">
                  <c:v>4.6163759738646952</c:v>
                </c:pt>
                <c:pt idx="4">
                  <c:v>4.8784206467243774</c:v>
                </c:pt>
                <c:pt idx="5">
                  <c:v>4.6635556866895769</c:v>
                </c:pt>
                <c:pt idx="6">
                  <c:v>4.5237245744011494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AA-D84F-9E9C-98D6A5AA414A}"/>
            </c:ext>
          </c:extLst>
        </c:ser>
        <c:ser>
          <c:idx val="13"/>
          <c:order val="7"/>
          <c:tx>
            <c:strRef>
              <c:f>'DATA FIGS 1,3,4 (Ar @1000 K)'!$A$237</c:f>
              <c:strCache>
                <c:ptCount val="1"/>
                <c:pt idx="0">
                  <c:v>4,4-diols</c:v>
                </c:pt>
              </c:strCache>
            </c:strRef>
          </c:tx>
          <c:spPr>
            <a:ln w="25400">
              <a:solidFill>
                <a:srgbClr val="3366FF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K)'!$X$237:$X$241</c:f>
              <c:numCache>
                <c:formatCode>0.0</c:formatCode>
                <c:ptCount val="5"/>
                <c:pt idx="0">
                  <c:v>6.3333333333333339</c:v>
                </c:pt>
                <c:pt idx="1">
                  <c:v>7.3333333333333339</c:v>
                </c:pt>
                <c:pt idx="2">
                  <c:v>9.3333333333333321</c:v>
                </c:pt>
                <c:pt idx="3">
                  <c:v>11.333333333333332</c:v>
                </c:pt>
                <c:pt idx="4">
                  <c:v>13.333333333333332</c:v>
                </c:pt>
              </c:numCache>
            </c:numRef>
          </c:xVal>
          <c:yVal>
            <c:numRef>
              <c:f>'DATA FIGS 1,3,4 (Ar @1000 K)'!$Y$237:$Y$241</c:f>
              <c:numCache>
                <c:formatCode>0.00</c:formatCode>
                <c:ptCount val="5"/>
                <c:pt idx="0">
                  <c:v>4.5954794547879478</c:v>
                </c:pt>
                <c:pt idx="1">
                  <c:v>4.8982723364276932</c:v>
                </c:pt>
                <c:pt idx="2">
                  <c:v>5.0288584032834667</c:v>
                </c:pt>
                <c:pt idx="3">
                  <c:v>5.0770683429374879</c:v>
                </c:pt>
                <c:pt idx="4">
                  <c:v>4.7906042127544195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AA-D84F-9E9C-98D6A5AA414A}"/>
            </c:ext>
          </c:extLst>
        </c:ser>
        <c:ser>
          <c:idx val="10"/>
          <c:order val="8"/>
          <c:tx>
            <c:strRef>
              <c:f>'DATA FIGS 1,3,4 (Ar @1000 K)'!$A$243</c:f>
              <c:strCache>
                <c:ptCount val="1"/>
                <c:pt idx="0">
                  <c:v>6,6-diols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K)'!$X$243:$X$245</c:f>
              <c:numCache>
                <c:formatCode>0.0</c:formatCode>
                <c:ptCount val="3"/>
                <c:pt idx="0">
                  <c:v>10.333333333333332</c:v>
                </c:pt>
                <c:pt idx="1">
                  <c:v>11.333333333333332</c:v>
                </c:pt>
                <c:pt idx="2">
                  <c:v>13.333333333333332</c:v>
                </c:pt>
              </c:numCache>
            </c:numRef>
          </c:xVal>
          <c:yVal>
            <c:numRef>
              <c:f>'DATA FIGS 1,3,4 (Ar @1000 K)'!$Y$243:$Y$245</c:f>
              <c:numCache>
                <c:formatCode>0.00</c:formatCode>
                <c:ptCount val="3"/>
                <c:pt idx="0">
                  <c:v>4.9953439135610056</c:v>
                </c:pt>
                <c:pt idx="1">
                  <c:v>4.9052964692640106</c:v>
                </c:pt>
                <c:pt idx="2">
                  <c:v>4.9094719834124119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AA-D84F-9E9C-98D6A5AA414A}"/>
            </c:ext>
          </c:extLst>
        </c:ser>
        <c:ser>
          <c:idx val="11"/>
          <c:order val="9"/>
          <c:tx>
            <c:strRef>
              <c:f>'DATA FIGS 1,3,4 (Ar @1000 K)'!$A$247</c:f>
              <c:strCache>
                <c:ptCount val="1"/>
                <c:pt idx="0">
                  <c:v>2-methyl-2-ols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K)'!$X$247:$X$254</c:f>
              <c:numCache>
                <c:formatCode>0.0</c:formatCode>
                <c:ptCount val="8"/>
                <c:pt idx="0">
                  <c:v>2.3333333333333335</c:v>
                </c:pt>
                <c:pt idx="1">
                  <c:v>3.3333333333333335</c:v>
                </c:pt>
                <c:pt idx="2">
                  <c:v>4.333333333333333</c:v>
                </c:pt>
                <c:pt idx="3">
                  <c:v>5.333333333333333</c:v>
                </c:pt>
                <c:pt idx="4">
                  <c:v>6.333333333333333</c:v>
                </c:pt>
                <c:pt idx="5">
                  <c:v>8.3333333333333339</c:v>
                </c:pt>
                <c:pt idx="6">
                  <c:v>10.333333333333334</c:v>
                </c:pt>
                <c:pt idx="7">
                  <c:v>12.333333333333334</c:v>
                </c:pt>
              </c:numCache>
            </c:numRef>
          </c:xVal>
          <c:yVal>
            <c:numRef>
              <c:f>'DATA FIGS 1,3,4 (Ar @1000 K)'!$Y$247:$Y$254</c:f>
              <c:numCache>
                <c:formatCode>0.00</c:formatCode>
                <c:ptCount val="8"/>
                <c:pt idx="0">
                  <c:v>3.0399976568191009</c:v>
                </c:pt>
                <c:pt idx="1">
                  <c:v>3.8288662180829975</c:v>
                </c:pt>
                <c:pt idx="2">
                  <c:v>4.332800051571045</c:v>
                </c:pt>
                <c:pt idx="3">
                  <c:v>4.6317787460099069</c:v>
                </c:pt>
                <c:pt idx="4">
                  <c:v>4.549790994313943</c:v>
                </c:pt>
                <c:pt idx="5">
                  <c:v>4.5202844754812936</c:v>
                </c:pt>
                <c:pt idx="6">
                  <c:v>4.8445908088944574</c:v>
                </c:pt>
                <c:pt idx="7">
                  <c:v>4.7382592313996197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AA-D84F-9E9C-98D6A5AA414A}"/>
            </c:ext>
          </c:extLst>
        </c:ser>
        <c:ser>
          <c:idx val="14"/>
          <c:order val="10"/>
          <c:tx>
            <c:strRef>
              <c:f>'DATA FIGS 1,3,4 (Ar @1000 K)'!$A$256</c:f>
              <c:strCache>
                <c:ptCount val="1"/>
                <c:pt idx="0">
                  <c:v>2-methyl-3-ols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K)'!$X$256:$X$261</c:f>
              <c:numCache>
                <c:formatCode>0.0</c:formatCode>
                <c:ptCount val="6"/>
                <c:pt idx="0">
                  <c:v>4.333333333333333</c:v>
                </c:pt>
                <c:pt idx="1">
                  <c:v>5.333333333333333</c:v>
                </c:pt>
                <c:pt idx="2">
                  <c:v>6.333333333333333</c:v>
                </c:pt>
                <c:pt idx="3">
                  <c:v>8.3333333333333339</c:v>
                </c:pt>
                <c:pt idx="4">
                  <c:v>10.333333333333334</c:v>
                </c:pt>
                <c:pt idx="5">
                  <c:v>12.333333333333334</c:v>
                </c:pt>
              </c:numCache>
            </c:numRef>
          </c:xVal>
          <c:yVal>
            <c:numRef>
              <c:f>'DATA FIGS 1,3,4 (Ar @1000 K)'!$Y$256:$Y$261</c:f>
              <c:numCache>
                <c:formatCode>0.00</c:formatCode>
                <c:ptCount val="6"/>
                <c:pt idx="0">
                  <c:v>4.3092837627077003</c:v>
                </c:pt>
                <c:pt idx="1">
                  <c:v>4.5041778550802647</c:v>
                </c:pt>
                <c:pt idx="2">
                  <c:v>4.8555485002008778</c:v>
                </c:pt>
                <c:pt idx="3">
                  <c:v>5.0751775003166664</c:v>
                </c:pt>
                <c:pt idx="4">
                  <c:v>5.0474497301113592</c:v>
                </c:pt>
                <c:pt idx="5">
                  <c:v>4.6394444181471455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AA-D84F-9E9C-98D6A5AA414A}"/>
            </c:ext>
          </c:extLst>
        </c:ser>
        <c:ser>
          <c:idx val="15"/>
          <c:order val="11"/>
          <c:tx>
            <c:strRef>
              <c:f>'DATA FIGS 1,3,4 (Ar @1000 K)'!$A$263</c:f>
              <c:strCache>
                <c:ptCount val="1"/>
                <c:pt idx="0">
                  <c:v>3-methyl-2-ols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K)'!$X$263:$X$268</c:f>
              <c:numCache>
                <c:formatCode>0.0</c:formatCode>
                <c:ptCount val="6"/>
                <c:pt idx="0">
                  <c:v>4.333333333333333</c:v>
                </c:pt>
                <c:pt idx="1">
                  <c:v>5.333333333333333</c:v>
                </c:pt>
                <c:pt idx="2">
                  <c:v>6.333333333333333</c:v>
                </c:pt>
                <c:pt idx="3">
                  <c:v>8.3333333333333339</c:v>
                </c:pt>
                <c:pt idx="4">
                  <c:v>10.333333333333334</c:v>
                </c:pt>
                <c:pt idx="5">
                  <c:v>12.333333333333334</c:v>
                </c:pt>
              </c:numCache>
            </c:numRef>
          </c:xVal>
          <c:yVal>
            <c:numRef>
              <c:f>'DATA FIGS 1,3,4 (Ar @1000 K)'!$Y$263:$Y$268</c:f>
              <c:numCache>
                <c:formatCode>0.00</c:formatCode>
                <c:ptCount val="6"/>
                <c:pt idx="0">
                  <c:v>4.1140735460235724</c:v>
                </c:pt>
                <c:pt idx="1">
                  <c:v>4.2941845504243759</c:v>
                </c:pt>
                <c:pt idx="2">
                  <c:v>4.7080699625435329</c:v>
                </c:pt>
                <c:pt idx="3">
                  <c:v>4.8989590650442585</c:v>
                </c:pt>
                <c:pt idx="4">
                  <c:v>4.6837250650709645</c:v>
                </c:pt>
                <c:pt idx="5">
                  <c:v>4.8324572595581117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AA-D84F-9E9C-98D6A5AA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91192"/>
        <c:axId val="-2095625224"/>
      </c:scatterChart>
      <c:scatterChart>
        <c:scatterStyle val="lineMarker"/>
        <c:varyColors val="0"/>
        <c:ser>
          <c:idx val="16"/>
          <c:order val="12"/>
          <c:tx>
            <c:strRef>
              <c:f>'DATA FIGS 1,3,4 (Ar @1000 K)'!$A$270</c:f>
              <c:strCache>
                <c:ptCount val="1"/>
                <c:pt idx="0">
                  <c:v>3-methyl-3-ols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K)'!$X$270:$X$275</c:f>
              <c:numCache>
                <c:formatCode>0.0</c:formatCode>
                <c:ptCount val="6"/>
                <c:pt idx="0">
                  <c:v>4.333333333333333</c:v>
                </c:pt>
                <c:pt idx="1">
                  <c:v>5.333333333333333</c:v>
                </c:pt>
                <c:pt idx="2">
                  <c:v>6.333333333333333</c:v>
                </c:pt>
                <c:pt idx="3">
                  <c:v>8.3333333333333339</c:v>
                </c:pt>
                <c:pt idx="4">
                  <c:v>10.333333333333334</c:v>
                </c:pt>
                <c:pt idx="5">
                  <c:v>12.333333333333334</c:v>
                </c:pt>
              </c:numCache>
            </c:numRef>
          </c:xVal>
          <c:yVal>
            <c:numRef>
              <c:f>'DATA FIGS 1,3,4 (Ar @1000 K)'!$Y$270:$Y$275</c:f>
              <c:numCache>
                <c:formatCode>0.00</c:formatCode>
                <c:ptCount val="6"/>
                <c:pt idx="0">
                  <c:v>4.1463105928339674</c:v>
                </c:pt>
                <c:pt idx="1">
                  <c:v>4.3916829615162243</c:v>
                </c:pt>
                <c:pt idx="2">
                  <c:v>4.7239049875084698</c:v>
                </c:pt>
                <c:pt idx="3">
                  <c:v>4.767755192605005</c:v>
                </c:pt>
                <c:pt idx="4">
                  <c:v>4.7448172367215937</c:v>
                </c:pt>
                <c:pt idx="5">
                  <c:v>4.5692552398297179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0AA-D84F-9E9C-98D6A5AA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3967"/>
        <c:axId val="674119103"/>
      </c:scatterChart>
      <c:valAx>
        <c:axId val="-2144991192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  <a:r>
                  <a:rPr lang="en-US" i="0" baseline="-25000"/>
                  <a:t>eff</a:t>
                </a:r>
              </a:p>
            </c:rich>
          </c:tx>
          <c:layout>
            <c:manualLayout>
              <c:xMode val="edge"/>
              <c:yMode val="edge"/>
              <c:x val="0.52054152085156025"/>
              <c:y val="0.90020975319261576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095625224"/>
        <c:crosses val="autoZero"/>
        <c:crossBetween val="midCat"/>
        <c:majorUnit val="2"/>
        <c:minorUnit val="1"/>
      </c:valAx>
      <c:valAx>
        <c:axId val="-2095625224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2.1712416156313794E-2"/>
              <c:y val="0.184456869361917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144991192"/>
        <c:crosses val="autoZero"/>
        <c:crossBetween val="midCat"/>
        <c:minorUnit val="0.25"/>
      </c:valAx>
      <c:valAx>
        <c:axId val="674119103"/>
        <c:scaling>
          <c:orientation val="minMax"/>
          <c:max val="6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662583967"/>
        <c:crosses val="max"/>
        <c:crossBetween val="midCat"/>
        <c:majorUnit val="1"/>
        <c:minorUnit val="0.25"/>
      </c:valAx>
      <c:valAx>
        <c:axId val="662583967"/>
        <c:scaling>
          <c:orientation val="minMax"/>
          <c:max val="17"/>
          <c:min val="0"/>
        </c:scaling>
        <c:delete val="0"/>
        <c:axPos val="t"/>
        <c:numFmt formatCode="0.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674119103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08322397200299"/>
          <c:y val="4.0299495758050988E-2"/>
          <c:w val="0.78322233158355203"/>
          <c:h val="0.77452717787869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FIGS 1,3,4 (Ar @1000 K)'!$A$9</c:f>
              <c:strCache>
                <c:ptCount val="1"/>
                <c:pt idx="0">
                  <c:v>n-alkanes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FIGS 1,3,4 (Ar @1000 K)'!$P$9:$P$20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xVal>
          <c:yVal>
            <c:numRef>
              <c:f>'DATA FIGS 1,3,4 (Ar @1000 K)'!$Y$9:$Y$20</c:f>
              <c:numCache>
                <c:formatCode>0.00</c:formatCode>
                <c:ptCount val="12"/>
                <c:pt idx="0">
                  <c:v>1.5064029859464307</c:v>
                </c:pt>
                <c:pt idx="1">
                  <c:v>2.2553734777347696</c:v>
                </c:pt>
                <c:pt idx="2">
                  <c:v>3.0431172926384202</c:v>
                </c:pt>
                <c:pt idx="3">
                  <c:v>3.7025565357400172</c:v>
                </c:pt>
                <c:pt idx="4">
                  <c:v>4.378295281830539</c:v>
                </c:pt>
                <c:pt idx="5">
                  <c:v>4.5252919432405205</c:v>
                </c:pt>
                <c:pt idx="6">
                  <c:v>4.9139148810716966</c:v>
                </c:pt>
                <c:pt idx="7">
                  <c:v>4.9379755387274473</c:v>
                </c:pt>
                <c:pt idx="8">
                  <c:v>5.210294005313882</c:v>
                </c:pt>
                <c:pt idx="9">
                  <c:v>5.1067933478258345</c:v>
                </c:pt>
                <c:pt idx="10">
                  <c:v>5.1964854717788684</c:v>
                </c:pt>
                <c:pt idx="11">
                  <c:v>5.2214908873751975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2-BB4B-854B-D7D24871007B}"/>
            </c:ext>
          </c:extLst>
        </c:ser>
        <c:ser>
          <c:idx val="1"/>
          <c:order val="1"/>
          <c:tx>
            <c:strRef>
              <c:f>'DATA FIGS 1,3,4 (Ar @1000 K)'!$A$121</c:f>
              <c:strCache>
                <c:ptCount val="1"/>
                <c:pt idx="0">
                  <c:v>half methylated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'DATA FIGS 1,3,4 (Ar @1000 K)'!$P$121:$P$124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</c:numCache>
            </c:numRef>
          </c:xVal>
          <c:yVal>
            <c:numRef>
              <c:f>'DATA FIGS 1,3,4 (Ar @1000 K)'!$Y$121:$Y$124</c:f>
              <c:numCache>
                <c:formatCode>0.00</c:formatCode>
                <c:ptCount val="4"/>
                <c:pt idx="0">
                  <c:v>4.1612611787778109</c:v>
                </c:pt>
                <c:pt idx="1">
                  <c:v>4.323382148472203</c:v>
                </c:pt>
                <c:pt idx="2">
                  <c:v>4.432429193065027</c:v>
                </c:pt>
                <c:pt idx="3">
                  <c:v>4.2893319082588102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2-BB4B-854B-D7D24871007B}"/>
            </c:ext>
          </c:extLst>
        </c:ser>
        <c:ser>
          <c:idx val="2"/>
          <c:order val="2"/>
          <c:tx>
            <c:strRef>
              <c:f>'DATA FIGS 1,3,4 (Ar @1000 K)'!$A$126</c:f>
              <c:strCache>
                <c:ptCount val="1"/>
                <c:pt idx="0">
                  <c:v>methylated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'DATA FIGS 1,3,4 (Ar @1000 K)'!$P$126:$P$131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'DATA FIGS 1,3,4 (Ar @1000 K)'!$Y$126:$Y$131</c:f>
              <c:numCache>
                <c:formatCode>0.00</c:formatCode>
                <c:ptCount val="6"/>
                <c:pt idx="0">
                  <c:v>4.0901333918265523</c:v>
                </c:pt>
                <c:pt idx="1">
                  <c:v>4.0168109132671059</c:v>
                </c:pt>
                <c:pt idx="2">
                  <c:v>4.0123986272990813</c:v>
                </c:pt>
                <c:pt idx="3">
                  <c:v>4.2333783450227207</c:v>
                </c:pt>
                <c:pt idx="4">
                  <c:v>4.2006258682572328</c:v>
                </c:pt>
                <c:pt idx="5">
                  <c:v>4.1612370841638642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2-BB4B-854B-D7D24871007B}"/>
            </c:ext>
          </c:extLst>
        </c:ser>
        <c:ser>
          <c:idx val="3"/>
          <c:order val="3"/>
          <c:tx>
            <c:strRef>
              <c:f>'DATA FIGS 1,3,4 (Ar @1000 K)'!$A$133</c:f>
              <c:strCache>
                <c:ptCount val="1"/>
                <c:pt idx="0">
                  <c:v>dimethylated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'DATA FIGS 1,3,4 (Ar @1000 K)'!$P$133:$P$136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</c:numCache>
            </c:numRef>
          </c:xVal>
          <c:yVal>
            <c:numRef>
              <c:f>'DATA FIGS 1,3,4 (Ar @1000 K)'!$Y$133:$Y$136</c:f>
              <c:numCache>
                <c:formatCode>0.00</c:formatCode>
                <c:ptCount val="4"/>
                <c:pt idx="0">
                  <c:v>2.7650948707193508</c:v>
                </c:pt>
                <c:pt idx="1">
                  <c:v>3.0859429918075443</c:v>
                </c:pt>
                <c:pt idx="2">
                  <c:v>3.422001709477517</c:v>
                </c:pt>
                <c:pt idx="3">
                  <c:v>3.8011038238010602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2-BB4B-854B-D7D24871007B}"/>
            </c:ext>
          </c:extLst>
        </c:ser>
        <c:ser>
          <c:idx val="4"/>
          <c:order val="4"/>
          <c:tx>
            <c:strRef>
              <c:f>'DATA FIGS 1,3,4 (Ar @1000 K)'!$A$138</c:f>
              <c:strCache>
                <c:ptCount val="1"/>
                <c:pt idx="0">
                  <c:v>iso fuels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'DATA FIGS 1,3,4 (Ar @1000 K)'!$P$138:$P$140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16</c:v>
                </c:pt>
              </c:numCache>
            </c:numRef>
          </c:xVal>
          <c:yVal>
            <c:numRef>
              <c:f>'DATA FIGS 1,3,4 (Ar @1000 K)'!$Y$138:$Y$140</c:f>
              <c:numCache>
                <c:formatCode>0.00</c:formatCode>
                <c:ptCount val="3"/>
                <c:pt idx="0">
                  <c:v>4.2434370561754218</c:v>
                </c:pt>
                <c:pt idx="1">
                  <c:v>4.2722734262771196</c:v>
                </c:pt>
                <c:pt idx="2">
                  <c:v>4.4587030484639403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2-BB4B-854B-D7D24871007B}"/>
            </c:ext>
          </c:extLst>
        </c:ser>
        <c:ser>
          <c:idx val="6"/>
          <c:order val="5"/>
          <c:tx>
            <c:strRef>
              <c:f>'DATA FIGS 1,3,4 (Ar @1000 K)'!$A$142</c:f>
              <c:strCache>
                <c:ptCount val="1"/>
                <c:pt idx="0">
                  <c:v>cyclopentyl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K)'!$P$142:$P$148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xVal>
          <c:yVal>
            <c:numRef>
              <c:f>'DATA FIGS 1,3,4 (Ar @1000 K)'!$Y$142:$Y$148</c:f>
              <c:numCache>
                <c:formatCode>0.00</c:formatCode>
                <c:ptCount val="7"/>
                <c:pt idx="0">
                  <c:v>3.5263069825978208</c:v>
                </c:pt>
                <c:pt idx="1">
                  <c:v>4.0181469081424694</c:v>
                </c:pt>
                <c:pt idx="2">
                  <c:v>4.1575264517688204</c:v>
                </c:pt>
                <c:pt idx="3">
                  <c:v>4.7776623011575019</c:v>
                </c:pt>
                <c:pt idx="4">
                  <c:v>4.7906478680996223</c:v>
                </c:pt>
                <c:pt idx="5">
                  <c:v>4.8627347696364476</c:v>
                </c:pt>
                <c:pt idx="6">
                  <c:v>4.6572365923807908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2-BB4B-854B-D7D24871007B}"/>
            </c:ext>
          </c:extLst>
        </c:ser>
        <c:ser>
          <c:idx val="12"/>
          <c:order val="6"/>
          <c:tx>
            <c:strRef>
              <c:f>'DATA FIGS 1,3,4 (Ar @1000 K)'!$A$150</c:f>
              <c:strCache>
                <c:ptCount val="1"/>
                <c:pt idx="0">
                  <c:v>cyclohexyl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K)'!$P$150:$P$155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'DATA FIGS 1,3,4 (Ar @1000 K)'!$Y$150:$Y$155</c:f>
              <c:numCache>
                <c:formatCode>0.00</c:formatCode>
                <c:ptCount val="6"/>
                <c:pt idx="0">
                  <c:v>3.823895710790512</c:v>
                </c:pt>
                <c:pt idx="1">
                  <c:v>4.2128366020522474</c:v>
                </c:pt>
                <c:pt idx="2">
                  <c:v>4.6698322538611059</c:v>
                </c:pt>
                <c:pt idx="3">
                  <c:v>4.9380916536838004</c:v>
                </c:pt>
                <c:pt idx="4">
                  <c:v>4.8596561605831043</c:v>
                </c:pt>
                <c:pt idx="5">
                  <c:v>4.6949149885428909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02-BB4B-854B-D7D24871007B}"/>
            </c:ext>
          </c:extLst>
        </c:ser>
        <c:ser>
          <c:idx val="13"/>
          <c:order val="7"/>
          <c:tx>
            <c:strRef>
              <c:f>'DATA FIGS 1,3,4 (Ar @1000 K)'!$A$157</c:f>
              <c:strCache>
                <c:ptCount val="1"/>
                <c:pt idx="0">
                  <c:v>polycyclohexane</c:v>
                </c:pt>
              </c:strCache>
            </c:strRef>
          </c:tx>
          <c:spPr>
            <a:ln w="25400">
              <a:solidFill>
                <a:srgbClr val="3366FF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K)'!$P$157:$P$159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14</c:v>
                </c:pt>
              </c:numCache>
            </c:numRef>
          </c:xVal>
          <c:yVal>
            <c:numRef>
              <c:f>'DATA FIGS 1,3,4 (Ar @1000 K)'!$Y$157:$Y$159</c:f>
              <c:numCache>
                <c:formatCode>0.00</c:formatCode>
                <c:ptCount val="3"/>
                <c:pt idx="0">
                  <c:v>3.4437482883076758</c:v>
                </c:pt>
                <c:pt idx="1">
                  <c:v>4.149448126127071</c:v>
                </c:pt>
                <c:pt idx="2">
                  <c:v>4.7171147329201828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02-BB4B-854B-D7D24871007B}"/>
            </c:ext>
          </c:extLst>
        </c:ser>
        <c:ser>
          <c:idx val="10"/>
          <c:order val="8"/>
          <c:tx>
            <c:strRef>
              <c:f>'DATA FIGS 1,3,4 (Ar @1000 K)'!$A$172</c:f>
              <c:strCache>
                <c:ptCount val="1"/>
                <c:pt idx="0">
                  <c:v>cyclopentadienyl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K)'!$P$172:$P$178</c:f>
              <c:numCache>
                <c:formatCode>General</c:formatCode>
                <c:ptCount val="7"/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'DATA FIGS 1,3,4 (Ar @1000 K)'!$Y$172:$Y$178</c:f>
              <c:numCache>
                <c:formatCode>0.00</c:formatCode>
                <c:ptCount val="7"/>
                <c:pt idx="0">
                  <c:v>3.0144814607574304</c:v>
                </c:pt>
                <c:pt idx="1">
                  <c:v>3.7832217150498222</c:v>
                </c:pt>
                <c:pt idx="2">
                  <c:v>4.498163988873447</c:v>
                </c:pt>
                <c:pt idx="3">
                  <c:v>4.7881267270666443</c:v>
                </c:pt>
                <c:pt idx="4">
                  <c:v>4.8780616119016704</c:v>
                </c:pt>
                <c:pt idx="5">
                  <c:v>4.7226305312263692</c:v>
                </c:pt>
                <c:pt idx="6">
                  <c:v>4.8166522794894888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02-BB4B-854B-D7D24871007B}"/>
            </c:ext>
          </c:extLst>
        </c:ser>
        <c:ser>
          <c:idx val="11"/>
          <c:order val="9"/>
          <c:tx>
            <c:strRef>
              <c:f>'DATA FIGS 1,3,4 (Ar @1000 K)'!$A$165</c:f>
              <c:strCache>
                <c:ptCount val="1"/>
                <c:pt idx="0">
                  <c:v>phenyl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K)'!$P$165:$P$170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'DATA FIGS 1,3,4 (Ar @1000 K)'!$Y$165:$Y$170</c:f>
              <c:numCache>
                <c:formatCode>0.00</c:formatCode>
                <c:ptCount val="6"/>
                <c:pt idx="0">
                  <c:v>3.8385060306188752</c:v>
                </c:pt>
                <c:pt idx="1">
                  <c:v>4.7314649155862147</c:v>
                </c:pt>
                <c:pt idx="2">
                  <c:v>4.7390097209363216</c:v>
                </c:pt>
                <c:pt idx="3">
                  <c:v>4.7097122687232211</c:v>
                </c:pt>
                <c:pt idx="4">
                  <c:v>4.6924388674213571</c:v>
                </c:pt>
                <c:pt idx="5">
                  <c:v>4.3414131101042051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02-BB4B-854B-D7D24871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528904"/>
        <c:axId val="-2143977304"/>
      </c:scatterChart>
      <c:scatterChart>
        <c:scatterStyle val="lineMarker"/>
        <c:varyColors val="0"/>
        <c:ser>
          <c:idx val="14"/>
          <c:order val="10"/>
          <c:tx>
            <c:strRef>
              <c:f>'DATA FIGS 1,3,4 (Ar @1000 K)'!$A$161</c:f>
              <c:strCache>
                <c:ptCount val="1"/>
                <c:pt idx="0">
                  <c:v>anthracene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K)'!$P$161:$P$163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14</c:v>
                </c:pt>
              </c:numCache>
            </c:numRef>
          </c:xVal>
          <c:yVal>
            <c:numRef>
              <c:f>'DATA FIGS 1,3,4 (Ar @1000 K)'!$Y$161:$Y$163</c:f>
              <c:numCache>
                <c:formatCode>0.00</c:formatCode>
                <c:ptCount val="3"/>
                <c:pt idx="0">
                  <c:v>3.4038266096473784</c:v>
                </c:pt>
                <c:pt idx="1">
                  <c:v>4.2230626038133989</c:v>
                </c:pt>
                <c:pt idx="2">
                  <c:v>4.9702385641606588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02-BB4B-854B-D7D24871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15935"/>
        <c:axId val="1319499823"/>
      </c:scatterChart>
      <c:valAx>
        <c:axId val="-1996528904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</a:p>
            </c:rich>
          </c:tx>
          <c:layout>
            <c:manualLayout>
              <c:xMode val="edge"/>
              <c:yMode val="edge"/>
              <c:x val="0.54403124088655586"/>
              <c:y val="0.90173134421815548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143977304"/>
        <c:crosses val="autoZero"/>
        <c:crossBetween val="midCat"/>
        <c:majorUnit val="2"/>
        <c:minorUnit val="1"/>
      </c:valAx>
      <c:valAx>
        <c:axId val="-2143977304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8.7908282298046101E-4"/>
              <c:y val="0.187234732091415"/>
            </c:manualLayout>
          </c:layout>
          <c:overlay val="0"/>
        </c:title>
        <c:numFmt formatCode="0.0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6528904"/>
        <c:crosses val="autoZero"/>
        <c:crossBetween val="midCat"/>
        <c:minorUnit val="0.25"/>
      </c:valAx>
      <c:valAx>
        <c:axId val="1319499823"/>
        <c:scaling>
          <c:orientation val="minMax"/>
          <c:max val="6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324815935"/>
        <c:crosses val="max"/>
        <c:crossBetween val="midCat"/>
        <c:majorUnit val="1"/>
        <c:minorUnit val="0.25"/>
      </c:valAx>
      <c:valAx>
        <c:axId val="1324815935"/>
        <c:scaling>
          <c:orientation val="minMax"/>
          <c:max val="17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319499823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2085793963254589"/>
          <c:y val="0.50957798325001902"/>
          <c:w val="0.62590131962671336"/>
          <c:h val="0.24268261073174982"/>
        </c:manualLayout>
      </c:layout>
      <c:overlay val="0"/>
      <c:txPr>
        <a:bodyPr/>
        <a:lstStyle/>
        <a:p>
          <a:pPr>
            <a:defRPr sz="13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08322397200299"/>
          <c:y val="2.8364003864820141E-2"/>
          <c:w val="0.78322233158355203"/>
          <c:h val="0.7840500479312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FIGS 1,3,4 (Ar @1000 K)'!$A$9</c:f>
              <c:strCache>
                <c:ptCount val="1"/>
                <c:pt idx="0">
                  <c:v>n-alkanes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FIGS 1,3,4 (Ar @1000 K)'!$X$9:$X$20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xVal>
          <c:yVal>
            <c:numRef>
              <c:f>'DATA FIGS 1,3,4 (Ar @1000 K)'!$Y$9:$Y$20</c:f>
              <c:numCache>
                <c:formatCode>0.00</c:formatCode>
                <c:ptCount val="12"/>
                <c:pt idx="0">
                  <c:v>1.5064029859464307</c:v>
                </c:pt>
                <c:pt idx="1">
                  <c:v>2.2553734777347696</c:v>
                </c:pt>
                <c:pt idx="2">
                  <c:v>3.0431172926384202</c:v>
                </c:pt>
                <c:pt idx="3">
                  <c:v>3.7025565357400172</c:v>
                </c:pt>
                <c:pt idx="4">
                  <c:v>4.378295281830539</c:v>
                </c:pt>
                <c:pt idx="5">
                  <c:v>4.5252919432405205</c:v>
                </c:pt>
                <c:pt idx="6">
                  <c:v>4.9139148810716966</c:v>
                </c:pt>
                <c:pt idx="7">
                  <c:v>4.9379755387274473</c:v>
                </c:pt>
                <c:pt idx="8">
                  <c:v>5.210294005313882</c:v>
                </c:pt>
                <c:pt idx="9">
                  <c:v>5.1067933478258345</c:v>
                </c:pt>
                <c:pt idx="10">
                  <c:v>5.1964854717788684</c:v>
                </c:pt>
                <c:pt idx="11">
                  <c:v>5.2214908873751975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6D4C-B27D-C791C4B6B267}"/>
            </c:ext>
          </c:extLst>
        </c:ser>
        <c:ser>
          <c:idx val="1"/>
          <c:order val="1"/>
          <c:tx>
            <c:strRef>
              <c:f>'DATA FIGS 1,3,4 (Ar @1000 K)'!$A$121</c:f>
              <c:strCache>
                <c:ptCount val="1"/>
                <c:pt idx="0">
                  <c:v>half methylated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'DATA FIGS 1,3,4 (Ar @1000 K)'!$X$121:$X$124</c:f>
              <c:numCache>
                <c:formatCode>0.0</c:formatCode>
                <c:ptCount val="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xVal>
          <c:yVal>
            <c:numRef>
              <c:f>'DATA FIGS 1,3,4 (Ar @1000 K)'!$Y$121:$Y$124</c:f>
              <c:numCache>
                <c:formatCode>0.00</c:formatCode>
                <c:ptCount val="4"/>
                <c:pt idx="0">
                  <c:v>4.1612611787778109</c:v>
                </c:pt>
                <c:pt idx="1">
                  <c:v>4.323382148472203</c:v>
                </c:pt>
                <c:pt idx="2">
                  <c:v>4.432429193065027</c:v>
                </c:pt>
                <c:pt idx="3">
                  <c:v>4.2893319082588102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1-6D4C-B27D-C791C4B6B267}"/>
            </c:ext>
          </c:extLst>
        </c:ser>
        <c:ser>
          <c:idx val="2"/>
          <c:order val="2"/>
          <c:tx>
            <c:strRef>
              <c:f>'DATA FIGS 1,3,4 (Ar @1000 K)'!$A$126</c:f>
              <c:strCache>
                <c:ptCount val="1"/>
                <c:pt idx="0">
                  <c:v>methylated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'DATA FIGS 1,3,4 (Ar @1000 K)'!$X$126:$X$131</c:f>
              <c:numCache>
                <c:formatCode>0.0</c:formatCode>
                <c:ptCount val="6"/>
                <c:pt idx="0">
                  <c:v>3.6666666666666665</c:v>
                </c:pt>
                <c:pt idx="1">
                  <c:v>4.333333333333333</c:v>
                </c:pt>
                <c:pt idx="2">
                  <c:v>5</c:v>
                </c:pt>
                <c:pt idx="3">
                  <c:v>5.6666666666666661</c:v>
                </c:pt>
                <c:pt idx="4">
                  <c:v>6.333333333333333</c:v>
                </c:pt>
                <c:pt idx="5">
                  <c:v>7</c:v>
                </c:pt>
              </c:numCache>
            </c:numRef>
          </c:xVal>
          <c:yVal>
            <c:numRef>
              <c:f>'DATA FIGS 1,3,4 (Ar @1000 K)'!$Y$126:$Y$131</c:f>
              <c:numCache>
                <c:formatCode>0.00</c:formatCode>
                <c:ptCount val="6"/>
                <c:pt idx="0">
                  <c:v>4.0901333918265523</c:v>
                </c:pt>
                <c:pt idx="1">
                  <c:v>4.0168109132671059</c:v>
                </c:pt>
                <c:pt idx="2">
                  <c:v>4.0123986272990813</c:v>
                </c:pt>
                <c:pt idx="3">
                  <c:v>4.2333783450227207</c:v>
                </c:pt>
                <c:pt idx="4">
                  <c:v>4.2006258682572328</c:v>
                </c:pt>
                <c:pt idx="5">
                  <c:v>4.1612370841638642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1-6D4C-B27D-C791C4B6B267}"/>
            </c:ext>
          </c:extLst>
        </c:ser>
        <c:ser>
          <c:idx val="3"/>
          <c:order val="3"/>
          <c:tx>
            <c:strRef>
              <c:f>'DATA FIGS 1,3,4 (Ar @1000 K)'!$A$133</c:f>
              <c:strCache>
                <c:ptCount val="1"/>
                <c:pt idx="0">
                  <c:v>dimethylated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'DATA FIGS 1,3,4 (Ar @1000 K)'!$X$133:$X$136</c:f>
              <c:numCache>
                <c:formatCode>0.0</c:formatCode>
                <c:ptCount val="4"/>
                <c:pt idx="0">
                  <c:v>2.333333333333333</c:v>
                </c:pt>
                <c:pt idx="1">
                  <c:v>3.0010010010010011</c:v>
                </c:pt>
                <c:pt idx="2">
                  <c:v>3.6686686686686687</c:v>
                </c:pt>
                <c:pt idx="3">
                  <c:v>4.3363363363363359</c:v>
                </c:pt>
              </c:numCache>
            </c:numRef>
          </c:xVal>
          <c:yVal>
            <c:numRef>
              <c:f>'DATA FIGS 1,3,4 (Ar @1000 K)'!$Y$133:$Y$136</c:f>
              <c:numCache>
                <c:formatCode>0.00</c:formatCode>
                <c:ptCount val="4"/>
                <c:pt idx="0">
                  <c:v>2.7650948707193508</c:v>
                </c:pt>
                <c:pt idx="1">
                  <c:v>3.0859429918075443</c:v>
                </c:pt>
                <c:pt idx="2">
                  <c:v>3.422001709477517</c:v>
                </c:pt>
                <c:pt idx="3">
                  <c:v>3.8011038238010602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1-6D4C-B27D-C791C4B6B267}"/>
            </c:ext>
          </c:extLst>
        </c:ser>
        <c:ser>
          <c:idx val="4"/>
          <c:order val="4"/>
          <c:tx>
            <c:strRef>
              <c:f>'DATA FIGS 1,3,4 (Ar @1000 K)'!$A$138</c:f>
              <c:strCache>
                <c:ptCount val="1"/>
                <c:pt idx="0">
                  <c:v>iso fuels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'DATA FIGS 1,3,4 (Ar @1000 K)'!$X$138:$X$140</c:f>
              <c:numCache>
                <c:formatCode>0.0</c:formatCode>
                <c:ptCount val="3"/>
                <c:pt idx="0">
                  <c:v>4.333333333333333</c:v>
                </c:pt>
                <c:pt idx="1">
                  <c:v>5.666666666666667</c:v>
                </c:pt>
                <c:pt idx="2">
                  <c:v>6.9999999999999991</c:v>
                </c:pt>
              </c:numCache>
            </c:numRef>
          </c:xVal>
          <c:yVal>
            <c:numRef>
              <c:f>'DATA FIGS 1,3,4 (Ar @1000 K)'!$Y$138:$Y$140</c:f>
              <c:numCache>
                <c:formatCode>0.00</c:formatCode>
                <c:ptCount val="3"/>
                <c:pt idx="0">
                  <c:v>4.2434370561754218</c:v>
                </c:pt>
                <c:pt idx="1">
                  <c:v>4.2722734262771196</c:v>
                </c:pt>
                <c:pt idx="2">
                  <c:v>4.4587030484639403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1-6D4C-B27D-C791C4B6B267}"/>
            </c:ext>
          </c:extLst>
        </c:ser>
        <c:ser>
          <c:idx val="6"/>
          <c:order val="5"/>
          <c:tx>
            <c:strRef>
              <c:f>'DATA FIGS 1,3,4 (Ar @1000 K)'!$A$142</c:f>
              <c:strCache>
                <c:ptCount val="1"/>
                <c:pt idx="0">
                  <c:v>cyclopentyl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K)'!$X$142:$X$148</c:f>
              <c:numCache>
                <c:formatCode>0.0</c:formatCode>
                <c:ptCount val="7"/>
                <c:pt idx="0">
                  <c:v>3.5</c:v>
                </c:pt>
                <c:pt idx="1">
                  <c:v>4.4999999999999991</c:v>
                </c:pt>
                <c:pt idx="2">
                  <c:v>5.4999999999999991</c:v>
                </c:pt>
                <c:pt idx="3">
                  <c:v>7.5</c:v>
                </c:pt>
                <c:pt idx="4">
                  <c:v>9.5000000000000018</c:v>
                </c:pt>
                <c:pt idx="5">
                  <c:v>11.5</c:v>
                </c:pt>
                <c:pt idx="6">
                  <c:v>13.5</c:v>
                </c:pt>
              </c:numCache>
            </c:numRef>
          </c:xVal>
          <c:yVal>
            <c:numRef>
              <c:f>'DATA FIGS 1,3,4 (Ar @1000 K)'!$Y$142:$Y$148</c:f>
              <c:numCache>
                <c:formatCode>0.00</c:formatCode>
                <c:ptCount val="7"/>
                <c:pt idx="0">
                  <c:v>3.5263069825978208</c:v>
                </c:pt>
                <c:pt idx="1">
                  <c:v>4.0181469081424694</c:v>
                </c:pt>
                <c:pt idx="2">
                  <c:v>4.1575264517688204</c:v>
                </c:pt>
                <c:pt idx="3">
                  <c:v>4.7776623011575019</c:v>
                </c:pt>
                <c:pt idx="4">
                  <c:v>4.7906478680996223</c:v>
                </c:pt>
                <c:pt idx="5">
                  <c:v>4.8627347696364476</c:v>
                </c:pt>
                <c:pt idx="6">
                  <c:v>4.6572365923807908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E1-6D4C-B27D-C791C4B6B267}"/>
            </c:ext>
          </c:extLst>
        </c:ser>
        <c:ser>
          <c:idx val="12"/>
          <c:order val="6"/>
          <c:tx>
            <c:strRef>
              <c:f>'DATA FIGS 1,3,4 (Ar @1000 K)'!$A$150</c:f>
              <c:strCache>
                <c:ptCount val="1"/>
                <c:pt idx="0">
                  <c:v>cyclohexyl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K)'!$X$150:$X$155</c:f>
              <c:numCache>
                <c:formatCode>0.0</c:formatCode>
                <c:ptCount val="6"/>
                <c:pt idx="0">
                  <c:v>4</c:v>
                </c:pt>
                <c:pt idx="1">
                  <c:v>4.9999999999999991</c:v>
                </c:pt>
                <c:pt idx="2">
                  <c:v>7</c:v>
                </c:pt>
                <c:pt idx="3">
                  <c:v>9.0000000000000018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'DATA FIGS 1,3,4 (Ar @1000 K)'!$Y$150:$Y$155</c:f>
              <c:numCache>
                <c:formatCode>0.00</c:formatCode>
                <c:ptCount val="6"/>
                <c:pt idx="0">
                  <c:v>3.823895710790512</c:v>
                </c:pt>
                <c:pt idx="1">
                  <c:v>4.2128366020522474</c:v>
                </c:pt>
                <c:pt idx="2">
                  <c:v>4.6698322538611059</c:v>
                </c:pt>
                <c:pt idx="3">
                  <c:v>4.9380916536838004</c:v>
                </c:pt>
                <c:pt idx="4">
                  <c:v>4.8596561605831043</c:v>
                </c:pt>
                <c:pt idx="5">
                  <c:v>4.6949149885428909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E1-6D4C-B27D-C791C4B6B267}"/>
            </c:ext>
          </c:extLst>
        </c:ser>
        <c:ser>
          <c:idx val="13"/>
          <c:order val="7"/>
          <c:tx>
            <c:strRef>
              <c:f>'DATA FIGS 1,3,4 (Ar @1000 K)'!$A$157</c:f>
              <c:strCache>
                <c:ptCount val="1"/>
                <c:pt idx="0">
                  <c:v>polycyclohexane</c:v>
                </c:pt>
              </c:strCache>
            </c:strRef>
          </c:tx>
          <c:spPr>
            <a:ln w="25400">
              <a:solidFill>
                <a:srgbClr val="3366FF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K)'!$X$157:$X$159</c:f>
              <c:numCache>
                <c:formatCode>0.0</c:formatCode>
                <c:ptCount val="3"/>
                <c:pt idx="0">
                  <c:v>3</c:v>
                </c:pt>
                <c:pt idx="1">
                  <c:v>4.6676676676676667</c:v>
                </c:pt>
                <c:pt idx="2">
                  <c:v>6.3353353353353334</c:v>
                </c:pt>
              </c:numCache>
            </c:numRef>
          </c:xVal>
          <c:yVal>
            <c:numRef>
              <c:f>'DATA FIGS 1,3,4 (Ar @1000 K)'!$Y$157:$Y$159</c:f>
              <c:numCache>
                <c:formatCode>0.00</c:formatCode>
                <c:ptCount val="3"/>
                <c:pt idx="0">
                  <c:v>3.4437482883076758</c:v>
                </c:pt>
                <c:pt idx="1">
                  <c:v>4.149448126127071</c:v>
                </c:pt>
                <c:pt idx="2">
                  <c:v>4.7171147329201828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E1-6D4C-B27D-C791C4B6B267}"/>
            </c:ext>
          </c:extLst>
        </c:ser>
        <c:ser>
          <c:idx val="10"/>
          <c:order val="8"/>
          <c:tx>
            <c:strRef>
              <c:f>'DATA FIGS 1,3,4 (Ar @1000 K)'!$A$172</c:f>
              <c:strCache>
                <c:ptCount val="1"/>
                <c:pt idx="0">
                  <c:v>cyclopentadienyl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K)'!$X$172:$X$178</c:f>
              <c:numCache>
                <c:formatCode>0.0</c:formatCode>
                <c:ptCount val="7"/>
                <c:pt idx="1">
                  <c:v>3.5</c:v>
                </c:pt>
                <c:pt idx="2">
                  <c:v>4.4999999999999991</c:v>
                </c:pt>
                <c:pt idx="3">
                  <c:v>5.4999999999999991</c:v>
                </c:pt>
                <c:pt idx="4">
                  <c:v>7.5</c:v>
                </c:pt>
                <c:pt idx="5">
                  <c:v>9.5000000000000018</c:v>
                </c:pt>
                <c:pt idx="6">
                  <c:v>11.5</c:v>
                </c:pt>
              </c:numCache>
            </c:numRef>
          </c:xVal>
          <c:yVal>
            <c:numRef>
              <c:f>'DATA FIGS 1,3,4 (Ar @1000 K)'!$Y$172:$Y$178</c:f>
              <c:numCache>
                <c:formatCode>0.00</c:formatCode>
                <c:ptCount val="7"/>
                <c:pt idx="0">
                  <c:v>3.0144814607574304</c:v>
                </c:pt>
                <c:pt idx="1">
                  <c:v>3.7832217150498222</c:v>
                </c:pt>
                <c:pt idx="2">
                  <c:v>4.498163988873447</c:v>
                </c:pt>
                <c:pt idx="3">
                  <c:v>4.7881267270666443</c:v>
                </c:pt>
                <c:pt idx="4">
                  <c:v>4.8780616119016704</c:v>
                </c:pt>
                <c:pt idx="5">
                  <c:v>4.7226305312263692</c:v>
                </c:pt>
                <c:pt idx="6">
                  <c:v>4.8166522794894888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E1-6D4C-B27D-C791C4B6B267}"/>
            </c:ext>
          </c:extLst>
        </c:ser>
        <c:ser>
          <c:idx val="11"/>
          <c:order val="9"/>
          <c:tx>
            <c:strRef>
              <c:f>'DATA FIGS 1,3,4 (Ar @1000 K)'!$A$165</c:f>
              <c:strCache>
                <c:ptCount val="1"/>
                <c:pt idx="0">
                  <c:v>phenyl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K)'!$X$165:$X$170</c:f>
              <c:numCache>
                <c:formatCode>0.0</c:formatCode>
                <c:ptCount val="6"/>
                <c:pt idx="0">
                  <c:v>4</c:v>
                </c:pt>
                <c:pt idx="1">
                  <c:v>4.9999999999999991</c:v>
                </c:pt>
                <c:pt idx="2">
                  <c:v>7</c:v>
                </c:pt>
                <c:pt idx="3">
                  <c:v>9.0000000000000018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'DATA FIGS 1,3,4 (Ar @1000 K)'!$Y$165:$Y$170</c:f>
              <c:numCache>
                <c:formatCode>0.00</c:formatCode>
                <c:ptCount val="6"/>
                <c:pt idx="0">
                  <c:v>3.8385060306188752</c:v>
                </c:pt>
                <c:pt idx="1">
                  <c:v>4.7314649155862147</c:v>
                </c:pt>
                <c:pt idx="2">
                  <c:v>4.7390097209363216</c:v>
                </c:pt>
                <c:pt idx="3">
                  <c:v>4.7097122687232211</c:v>
                </c:pt>
                <c:pt idx="4">
                  <c:v>4.6924388674213571</c:v>
                </c:pt>
                <c:pt idx="5">
                  <c:v>4.3414131101042051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E1-6D4C-B27D-C791C4B6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528904"/>
        <c:axId val="-2143977304"/>
      </c:scatterChart>
      <c:scatterChart>
        <c:scatterStyle val="lineMarker"/>
        <c:varyColors val="0"/>
        <c:ser>
          <c:idx val="14"/>
          <c:order val="10"/>
          <c:tx>
            <c:strRef>
              <c:f>'DATA FIGS 1,3,4 (Ar @1000 K)'!$A$161</c:f>
              <c:strCache>
                <c:ptCount val="1"/>
                <c:pt idx="0">
                  <c:v>anthracene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K)'!$X$161:$X$163</c:f>
              <c:numCache>
                <c:formatCode>0.0</c:formatCode>
                <c:ptCount val="3"/>
                <c:pt idx="0">
                  <c:v>3</c:v>
                </c:pt>
                <c:pt idx="1">
                  <c:v>4.6676676676676667</c:v>
                </c:pt>
                <c:pt idx="2">
                  <c:v>6.3353353353353334</c:v>
                </c:pt>
              </c:numCache>
            </c:numRef>
          </c:xVal>
          <c:yVal>
            <c:numRef>
              <c:f>'DATA FIGS 1,3,4 (Ar @1000 K)'!$Y$161:$Y$163</c:f>
              <c:numCache>
                <c:formatCode>0.00</c:formatCode>
                <c:ptCount val="3"/>
                <c:pt idx="0">
                  <c:v>3.4038266096473784</c:v>
                </c:pt>
                <c:pt idx="1">
                  <c:v>4.2230626038133989</c:v>
                </c:pt>
                <c:pt idx="2">
                  <c:v>4.9702385641606588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E1-6D4C-B27D-C791C4B6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15935"/>
        <c:axId val="1319499823"/>
      </c:scatterChart>
      <c:valAx>
        <c:axId val="-1996528904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  <a:r>
                  <a:rPr lang="en-US" i="0" baseline="-25000"/>
                  <a:t>eff</a:t>
                </a:r>
              </a:p>
            </c:rich>
          </c:tx>
          <c:layout>
            <c:manualLayout>
              <c:xMode val="edge"/>
              <c:yMode val="edge"/>
              <c:x val="0.52285633566637502"/>
              <c:y val="0.8981941296746773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143977304"/>
        <c:crosses val="autoZero"/>
        <c:crossBetween val="midCat"/>
        <c:majorUnit val="2"/>
        <c:minorUnit val="1"/>
      </c:valAx>
      <c:valAx>
        <c:axId val="-2143977304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8.7908282298046101E-4"/>
              <c:y val="0.187234732091415"/>
            </c:manualLayout>
          </c:layout>
          <c:overlay val="0"/>
        </c:title>
        <c:numFmt formatCode="0.0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6528904"/>
        <c:crosses val="autoZero"/>
        <c:crossBetween val="midCat"/>
        <c:minorUnit val="0.25"/>
      </c:valAx>
      <c:valAx>
        <c:axId val="1319499823"/>
        <c:scaling>
          <c:orientation val="minMax"/>
          <c:max val="6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324815935"/>
        <c:crosses val="max"/>
        <c:crossBetween val="midCat"/>
        <c:majorUnit val="1"/>
        <c:minorUnit val="0.25"/>
      </c:valAx>
      <c:valAx>
        <c:axId val="1324815935"/>
        <c:scaling>
          <c:orientation val="minMax"/>
          <c:max val="17"/>
          <c:min val="0"/>
        </c:scaling>
        <c:delete val="0"/>
        <c:axPos val="t"/>
        <c:numFmt formatCode="0.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319499823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14319043452901"/>
          <c:y val="3.2015065913370999E-2"/>
          <c:w val="0.77816236512102599"/>
          <c:h val="0.80813910761154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FIGS 1,3,4 (Ar @1000 K)'!$AE$7</c:f>
              <c:strCache>
                <c:ptCount val="1"/>
                <c:pt idx="0">
                  <c:v> Hydrocarbons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'DATA FIGS 1,3,4 (Ar @1000 K)'!$P$9:$P$155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1">
                  <c:v>8</c:v>
                </c:pt>
                <c:pt idx="32">
                  <c:v>10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1">
                  <c:v>16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10</c:v>
                </c:pt>
                <c:pt idx="47">
                  <c:v>12</c:v>
                </c:pt>
                <c:pt idx="48">
                  <c:v>14</c:v>
                </c:pt>
                <c:pt idx="49">
                  <c:v>16</c:v>
                </c:pt>
                <c:pt idx="51">
                  <c:v>7</c:v>
                </c:pt>
                <c:pt idx="52">
                  <c:v>8</c:v>
                </c:pt>
                <c:pt idx="53">
                  <c:v>10</c:v>
                </c:pt>
                <c:pt idx="54">
                  <c:v>12</c:v>
                </c:pt>
                <c:pt idx="55">
                  <c:v>14</c:v>
                </c:pt>
                <c:pt idx="56">
                  <c:v>16</c:v>
                </c:pt>
                <c:pt idx="58">
                  <c:v>9</c:v>
                </c:pt>
                <c:pt idx="59">
                  <c:v>10</c:v>
                </c:pt>
                <c:pt idx="60">
                  <c:v>12</c:v>
                </c:pt>
                <c:pt idx="61">
                  <c:v>14</c:v>
                </c:pt>
                <c:pt idx="62">
                  <c:v>16</c:v>
                </c:pt>
                <c:pt idx="64">
                  <c:v>11</c:v>
                </c:pt>
                <c:pt idx="65">
                  <c:v>12</c:v>
                </c:pt>
                <c:pt idx="66">
                  <c:v>14</c:v>
                </c:pt>
                <c:pt idx="67">
                  <c:v>16</c:v>
                </c:pt>
                <c:pt idx="69">
                  <c:v>7</c:v>
                </c:pt>
                <c:pt idx="70">
                  <c:v>8</c:v>
                </c:pt>
                <c:pt idx="71">
                  <c:v>10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14</c:v>
                </c:pt>
                <c:pt idx="80">
                  <c:v>16</c:v>
                </c:pt>
                <c:pt idx="82">
                  <c:v>13</c:v>
                </c:pt>
                <c:pt idx="83">
                  <c:v>14</c:v>
                </c:pt>
                <c:pt idx="84">
                  <c:v>16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8</c:v>
                </c:pt>
                <c:pt idx="90">
                  <c:v>10</c:v>
                </c:pt>
                <c:pt idx="91">
                  <c:v>12</c:v>
                </c:pt>
                <c:pt idx="92">
                  <c:v>14</c:v>
                </c:pt>
                <c:pt idx="93">
                  <c:v>16</c:v>
                </c:pt>
                <c:pt idx="95">
                  <c:v>7</c:v>
                </c:pt>
                <c:pt idx="96">
                  <c:v>8</c:v>
                </c:pt>
                <c:pt idx="97">
                  <c:v>10</c:v>
                </c:pt>
                <c:pt idx="98">
                  <c:v>12</c:v>
                </c:pt>
                <c:pt idx="99">
                  <c:v>14</c:v>
                </c:pt>
                <c:pt idx="100">
                  <c:v>16</c:v>
                </c:pt>
                <c:pt idx="102">
                  <c:v>9</c:v>
                </c:pt>
                <c:pt idx="103">
                  <c:v>10</c:v>
                </c:pt>
                <c:pt idx="104">
                  <c:v>12</c:v>
                </c:pt>
                <c:pt idx="105">
                  <c:v>14</c:v>
                </c:pt>
                <c:pt idx="106">
                  <c:v>16</c:v>
                </c:pt>
                <c:pt idx="108">
                  <c:v>13</c:v>
                </c:pt>
                <c:pt idx="109">
                  <c:v>14</c:v>
                </c:pt>
                <c:pt idx="110">
                  <c:v>16</c:v>
                </c:pt>
                <c:pt idx="112">
                  <c:v>7</c:v>
                </c:pt>
                <c:pt idx="113">
                  <c:v>10</c:v>
                </c:pt>
                <c:pt idx="114">
                  <c:v>13</c:v>
                </c:pt>
                <c:pt idx="115">
                  <c:v>16</c:v>
                </c:pt>
                <c:pt idx="117">
                  <c:v>6</c:v>
                </c:pt>
                <c:pt idx="118">
                  <c:v>8</c:v>
                </c:pt>
                <c:pt idx="119">
                  <c:v>10</c:v>
                </c:pt>
                <c:pt idx="120">
                  <c:v>12</c:v>
                </c:pt>
                <c:pt idx="121">
                  <c:v>14</c:v>
                </c:pt>
                <c:pt idx="122">
                  <c:v>16</c:v>
                </c:pt>
                <c:pt idx="124">
                  <c:v>5</c:v>
                </c:pt>
                <c:pt idx="125">
                  <c:v>8</c:v>
                </c:pt>
                <c:pt idx="126">
                  <c:v>11</c:v>
                </c:pt>
                <c:pt idx="127">
                  <c:v>14</c:v>
                </c:pt>
                <c:pt idx="129">
                  <c:v>8</c:v>
                </c:pt>
                <c:pt idx="130">
                  <c:v>12</c:v>
                </c:pt>
                <c:pt idx="131">
                  <c:v>16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10</c:v>
                </c:pt>
                <c:pt idx="137">
                  <c:v>12</c:v>
                </c:pt>
                <c:pt idx="138">
                  <c:v>14</c:v>
                </c:pt>
                <c:pt idx="139">
                  <c:v>16</c:v>
                </c:pt>
                <c:pt idx="141">
                  <c:v>7</c:v>
                </c:pt>
                <c:pt idx="142">
                  <c:v>8</c:v>
                </c:pt>
                <c:pt idx="143">
                  <c:v>10</c:v>
                </c:pt>
                <c:pt idx="144">
                  <c:v>12</c:v>
                </c:pt>
                <c:pt idx="145">
                  <c:v>14</c:v>
                </c:pt>
                <c:pt idx="146">
                  <c:v>16</c:v>
                </c:pt>
              </c:numCache>
            </c:numRef>
          </c:xVal>
          <c:yVal>
            <c:numRef>
              <c:f>'DATA FIGS 1,3,4 (Ar @1000 K)'!$Z$9:$Z$154</c:f>
              <c:numCache>
                <c:formatCode>0.00</c:formatCode>
                <c:ptCount val="146"/>
                <c:pt idx="0">
                  <c:v>4.8174606891309502</c:v>
                </c:pt>
                <c:pt idx="1">
                  <c:v>4.9386260778270001</c:v>
                </c:pt>
                <c:pt idx="2">
                  <c:v>5.1526022607264998</c:v>
                </c:pt>
                <c:pt idx="3">
                  <c:v>5.4483603202544897</c:v>
                </c:pt>
                <c:pt idx="4">
                  <c:v>5.7669646049015304</c:v>
                </c:pt>
                <c:pt idx="5">
                  <c:v>6.1676494824852499</c:v>
                </c:pt>
                <c:pt idx="6">
                  <c:v>6.3810560141169796</c:v>
                </c:pt>
                <c:pt idx="7">
                  <c:v>6.5792251792536502</c:v>
                </c:pt>
                <c:pt idx="8">
                  <c:v>7.3776424211904299</c:v>
                </c:pt>
                <c:pt idx="9">
                  <c:v>7.6940692244762801</c:v>
                </c:pt>
                <c:pt idx="10">
                  <c:v>8.0454330608614804</c:v>
                </c:pt>
                <c:pt idx="11">
                  <c:v>8.40366522854052</c:v>
                </c:pt>
                <c:pt idx="13">
                  <c:v>5.3906786323654101</c:v>
                </c:pt>
                <c:pt idx="14">
                  <c:v>5.5740915933783999</c:v>
                </c:pt>
                <c:pt idx="15">
                  <c:v>5.9257901593402202</c:v>
                </c:pt>
                <c:pt idx="16">
                  <c:v>6.0396654179911797</c:v>
                </c:pt>
                <c:pt idx="17">
                  <c:v>6.3338733807921503</c:v>
                </c:pt>
                <c:pt idx="18">
                  <c:v>6.7241272650933901</c:v>
                </c:pt>
                <c:pt idx="19">
                  <c:v>7.2242078728396697</c:v>
                </c:pt>
                <c:pt idx="20">
                  <c:v>7.7156680577167505</c:v>
                </c:pt>
                <c:pt idx="21">
                  <c:v>8.4332192453268107</c:v>
                </c:pt>
                <c:pt idx="23">
                  <c:v>6.0966904289679107</c:v>
                </c:pt>
                <c:pt idx="24">
                  <c:v>6.4867035746921093</c:v>
                </c:pt>
                <c:pt idx="25">
                  <c:v>6.6548432913400397</c:v>
                </c:pt>
                <c:pt idx="26">
                  <c:v>7.0546722837909996</c:v>
                </c:pt>
                <c:pt idx="27">
                  <c:v>7.5834377556882799</c:v>
                </c:pt>
                <c:pt idx="28">
                  <c:v>7.9618030923039793</c:v>
                </c:pt>
                <c:pt idx="29">
                  <c:v>8.4322004595838393</c:v>
                </c:pt>
                <c:pt idx="31">
                  <c:v>6.8358924180164804</c:v>
                </c:pt>
                <c:pt idx="32">
                  <c:v>7.26969787211232</c:v>
                </c:pt>
                <c:pt idx="33">
                  <c:v>7.7992569270123795</c:v>
                </c:pt>
                <c:pt idx="34">
                  <c:v>8.3964306190919906</c:v>
                </c:pt>
                <c:pt idx="35">
                  <c:v>8.9583438847456502</c:v>
                </c:pt>
                <c:pt idx="37">
                  <c:v>7.5805550256106695</c:v>
                </c:pt>
                <c:pt idx="38">
                  <c:v>8.2501898144218604</c:v>
                </c:pt>
                <c:pt idx="39">
                  <c:v>8.8668347138505403</c:v>
                </c:pt>
                <c:pt idx="41">
                  <c:v>8.7747201754211606</c:v>
                </c:pt>
                <c:pt idx="43">
                  <c:v>6.1593929759187294</c:v>
                </c:pt>
                <c:pt idx="44">
                  <c:v>6.42502623447308</c:v>
                </c:pt>
                <c:pt idx="45">
                  <c:v>6.6700581175977192</c:v>
                </c:pt>
                <c:pt idx="46">
                  <c:v>7.1191490587087802</c:v>
                </c:pt>
                <c:pt idx="47">
                  <c:v>7.5844127853445995</c:v>
                </c:pt>
                <c:pt idx="48">
                  <c:v>8.1080209180977203</c:v>
                </c:pt>
                <c:pt idx="49">
                  <c:v>8.4665731973080796</c:v>
                </c:pt>
                <c:pt idx="51">
                  <c:v>6.3146847002887503</c:v>
                </c:pt>
                <c:pt idx="52">
                  <c:v>6.6092000986002004</c:v>
                </c:pt>
                <c:pt idx="53">
                  <c:v>7.2534463397637294</c:v>
                </c:pt>
                <c:pt idx="54">
                  <c:v>7.8543481852666304</c:v>
                </c:pt>
                <c:pt idx="55">
                  <c:v>8.1023730252670703</c:v>
                </c:pt>
                <c:pt idx="56">
                  <c:v>8.3997680138257298</c:v>
                </c:pt>
                <c:pt idx="58">
                  <c:v>6.3963168381392697</c:v>
                </c:pt>
                <c:pt idx="59">
                  <c:v>6.47975311311437</c:v>
                </c:pt>
                <c:pt idx="60">
                  <c:v>7.0151364339477595</c:v>
                </c:pt>
                <c:pt idx="61">
                  <c:v>7.76763613998091</c:v>
                </c:pt>
                <c:pt idx="62">
                  <c:v>8.45617511915931</c:v>
                </c:pt>
                <c:pt idx="64">
                  <c:v>6.85513439311715</c:v>
                </c:pt>
                <c:pt idx="65">
                  <c:v>6.9639695638010899</c:v>
                </c:pt>
                <c:pt idx="66">
                  <c:v>7.4317381290408795</c:v>
                </c:pt>
                <c:pt idx="67">
                  <c:v>7.9637297358867505</c:v>
                </c:pt>
                <c:pt idx="69">
                  <c:v>6.3114276328067493</c:v>
                </c:pt>
                <c:pt idx="70">
                  <c:v>6.52312581191907</c:v>
                </c:pt>
                <c:pt idx="71">
                  <c:v>6.8392022562628894</c:v>
                </c:pt>
                <c:pt idx="72">
                  <c:v>7.3739110806977104</c:v>
                </c:pt>
                <c:pt idx="73">
                  <c:v>7.7730275412560701</c:v>
                </c:pt>
                <c:pt idx="74">
                  <c:v>8.1905597609217402</c:v>
                </c:pt>
                <c:pt idx="76">
                  <c:v>6.7945090902935297</c:v>
                </c:pt>
                <c:pt idx="77">
                  <c:v>6.9479430551115398</c:v>
                </c:pt>
                <c:pt idx="78">
                  <c:v>7.4774651973208099</c:v>
                </c:pt>
                <c:pt idx="79">
                  <c:v>8.2146838695563797</c:v>
                </c:pt>
                <c:pt idx="80">
                  <c:v>8.9781849823150193</c:v>
                </c:pt>
                <c:pt idx="82">
                  <c:v>7.6469067203844805</c:v>
                </c:pt>
                <c:pt idx="83">
                  <c:v>7.7556579589492003</c:v>
                </c:pt>
                <c:pt idx="84">
                  <c:v>7.9763021630906996</c:v>
                </c:pt>
                <c:pt idx="86">
                  <c:v>5.6456245969050407</c:v>
                </c:pt>
                <c:pt idx="87">
                  <c:v>6.0377705538088096</c:v>
                </c:pt>
                <c:pt idx="88">
                  <c:v>6.2627915889777199</c:v>
                </c:pt>
                <c:pt idx="89">
                  <c:v>6.4594463536140205</c:v>
                </c:pt>
                <c:pt idx="90">
                  <c:v>6.9465474998569094</c:v>
                </c:pt>
                <c:pt idx="91">
                  <c:v>7.43717662350016</c:v>
                </c:pt>
                <c:pt idx="92">
                  <c:v>8.0086707490533904</c:v>
                </c:pt>
                <c:pt idx="93">
                  <c:v>8.7742068452448301</c:v>
                </c:pt>
                <c:pt idx="95">
                  <c:v>6.2915439022917097</c:v>
                </c:pt>
                <c:pt idx="96">
                  <c:v>6.6890669433758303</c:v>
                </c:pt>
                <c:pt idx="97">
                  <c:v>7.1829471032602106</c:v>
                </c:pt>
                <c:pt idx="98">
                  <c:v>7.7512656167352008</c:v>
                </c:pt>
                <c:pt idx="99">
                  <c:v>8.3102672532278206</c:v>
                </c:pt>
                <c:pt idx="100">
                  <c:v>8.8249225003609499</c:v>
                </c:pt>
                <c:pt idx="102">
                  <c:v>7.0756673691575998</c:v>
                </c:pt>
                <c:pt idx="103">
                  <c:v>7.3379036263907595</c:v>
                </c:pt>
                <c:pt idx="104">
                  <c:v>7.7526462579677</c:v>
                </c:pt>
                <c:pt idx="105">
                  <c:v>8.4350030338962405</c:v>
                </c:pt>
                <c:pt idx="106">
                  <c:v>8.9109820210175901</c:v>
                </c:pt>
                <c:pt idx="108">
                  <c:v>7.8333462876076201</c:v>
                </c:pt>
                <c:pt idx="109">
                  <c:v>8.1225891883702399</c:v>
                </c:pt>
                <c:pt idx="110">
                  <c:v>8.5437686821449308</c:v>
                </c:pt>
                <c:pt idx="112">
                  <c:v>6.2733643636482199</c:v>
                </c:pt>
                <c:pt idx="113">
                  <c:v>7.1468181801620307</c:v>
                </c:pt>
                <c:pt idx="114">
                  <c:v>7.8987685004168204</c:v>
                </c:pt>
                <c:pt idx="115">
                  <c:v>8.4068739095373104</c:v>
                </c:pt>
                <c:pt idx="117">
                  <c:v>5.8754941159822991</c:v>
                </c:pt>
                <c:pt idx="118">
                  <c:v>6.3503754603437397</c:v>
                </c:pt>
                <c:pt idx="119">
                  <c:v>6.8318157821890502</c:v>
                </c:pt>
                <c:pt idx="120">
                  <c:v>7.1842159718127503</c:v>
                </c:pt>
                <c:pt idx="121">
                  <c:v>7.6025220415317696</c:v>
                </c:pt>
                <c:pt idx="122">
                  <c:v>8.0259611429253805</c:v>
                </c:pt>
                <c:pt idx="124">
                  <c:v>5.6456245969050407</c:v>
                </c:pt>
                <c:pt idx="125">
                  <c:v>6.34151878652143</c:v>
                </c:pt>
                <c:pt idx="126">
                  <c:v>6.9853847247212499</c:v>
                </c:pt>
                <c:pt idx="127">
                  <c:v>7.9634387798345099</c:v>
                </c:pt>
                <c:pt idx="129">
                  <c:v>6.6610965204857697</c:v>
                </c:pt>
                <c:pt idx="130">
                  <c:v>7.4831180100120402</c:v>
                </c:pt>
                <c:pt idx="131">
                  <c:v>8.2057576369195697</c:v>
                </c:pt>
                <c:pt idx="133">
                  <c:v>5.6604111464313602</c:v>
                </c:pt>
                <c:pt idx="134">
                  <c:v>5.9040241709842798</c:v>
                </c:pt>
                <c:pt idx="135">
                  <c:v>6.2073582260072602</c:v>
                </c:pt>
                <c:pt idx="136">
                  <c:v>6.6445517060645498</c:v>
                </c:pt>
                <c:pt idx="137">
                  <c:v>7.4287990074413299</c:v>
                </c:pt>
                <c:pt idx="138">
                  <c:v>8.0344110931239197</c:v>
                </c:pt>
                <c:pt idx="139">
                  <c:v>8.618846683833091</c:v>
                </c:pt>
                <c:pt idx="141">
                  <c:v>5.8721117114019092</c:v>
                </c:pt>
                <c:pt idx="142">
                  <c:v>6.1908875133745997</c:v>
                </c:pt>
                <c:pt idx="143">
                  <c:v>6.8796137663789194</c:v>
                </c:pt>
                <c:pt idx="144">
                  <c:v>7.25598129687768</c:v>
                </c:pt>
                <c:pt idx="145">
                  <c:v>7.8593424673592001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8-AC4C-9F9A-74A32E1E9D21}"/>
            </c:ext>
          </c:extLst>
        </c:ser>
        <c:ser>
          <c:idx val="2"/>
          <c:order val="1"/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'DATA FIGS 1,3,4 (Ar @1000 K)'!$AA$35:$AA$50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'DATA FIGS 1,3,4 (Ar @1000 K)'!$AC$35:$AC$50</c:f>
              <c:numCache>
                <c:formatCode>0.00E+00</c:formatCode>
                <c:ptCount val="16"/>
                <c:pt idx="0">
                  <c:v>4.4497039471633695</c:v>
                </c:pt>
                <c:pt idx="1">
                  <c:v>4.8775746622314005</c:v>
                </c:pt>
                <c:pt idx="2">
                  <c:v>5.2463528920324594</c:v>
                </c:pt>
                <c:pt idx="3">
                  <c:v>5.5835551971051398</c:v>
                </c:pt>
                <c:pt idx="4">
                  <c:v>5.8968399663536202</c:v>
                </c:pt>
                <c:pt idx="5">
                  <c:v>6.1905897953175302</c:v>
                </c:pt>
                <c:pt idx="6">
                  <c:v>6.4678939015581207</c:v>
                </c:pt>
                <c:pt idx="7">
                  <c:v>6.7310928151952494</c:v>
                </c:pt>
                <c:pt idx="8">
                  <c:v>6.9820240944940499</c:v>
                </c:pt>
                <c:pt idx="9">
                  <c:v>7.2221643370504003</c:v>
                </c:pt>
                <c:pt idx="10">
                  <c:v>7.4527213019277605</c:v>
                </c:pt>
                <c:pt idx="11">
                  <c:v>7.6746973558851099</c:v>
                </c:pt>
                <c:pt idx="12">
                  <c:v>7.8889348113765205</c:v>
                </c:pt>
                <c:pt idx="13">
                  <c:v>8.0961491906887701</c:v>
                </c:pt>
                <c:pt idx="14">
                  <c:v>8.2969541458965903</c:v>
                </c:pt>
                <c:pt idx="15">
                  <c:v>8.4918804570689996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8-AC4C-9F9A-74A32E1E9D21}"/>
            </c:ext>
          </c:extLst>
        </c:ser>
        <c:ser>
          <c:idx val="3"/>
          <c:order val="2"/>
          <c:tx>
            <c:strRef>
              <c:f>'DATA FIGS 1,3,4 (Ar @1000 K)'!$AF$7</c:f>
              <c:strCache>
                <c:ptCount val="1"/>
                <c:pt idx="0">
                  <c:v> Alcohols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8"/>
            <c:spPr>
              <a:noFill/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'DATA FIGS 1,3,4 (Ar @1000 K)'!$P$180:$P$275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11</c:v>
                </c:pt>
                <c:pt idx="27">
                  <c:v>13</c:v>
                </c:pt>
                <c:pt idx="28">
                  <c:v>15</c:v>
                </c:pt>
                <c:pt idx="30">
                  <c:v>8</c:v>
                </c:pt>
                <c:pt idx="31">
                  <c:v>9</c:v>
                </c:pt>
                <c:pt idx="32">
                  <c:v>11</c:v>
                </c:pt>
                <c:pt idx="33">
                  <c:v>13</c:v>
                </c:pt>
                <c:pt idx="34">
                  <c:v>15</c:v>
                </c:pt>
                <c:pt idx="36">
                  <c:v>12</c:v>
                </c:pt>
                <c:pt idx="37">
                  <c:v>13</c:v>
                </c:pt>
                <c:pt idx="38">
                  <c:v>15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12</c:v>
                </c:pt>
                <c:pt idx="47">
                  <c:v>14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7">
                  <c:v>9</c:v>
                </c:pt>
                <c:pt idx="58">
                  <c:v>10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3">
                  <c:v>13</c:v>
                </c:pt>
                <c:pt idx="64">
                  <c:v>14</c:v>
                </c:pt>
                <c:pt idx="65">
                  <c:v>16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11</c:v>
                </c:pt>
                <c:pt idx="73">
                  <c:v>13</c:v>
                </c:pt>
                <c:pt idx="74">
                  <c:v>15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11</c:v>
                </c:pt>
                <c:pt idx="80">
                  <c:v>13</c:v>
                </c:pt>
                <c:pt idx="81">
                  <c:v>15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11</c:v>
                </c:pt>
                <c:pt idx="87">
                  <c:v>13</c:v>
                </c:pt>
                <c:pt idx="88">
                  <c:v>15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11</c:v>
                </c:pt>
                <c:pt idx="94">
                  <c:v>13</c:v>
                </c:pt>
                <c:pt idx="95">
                  <c:v>15</c:v>
                </c:pt>
              </c:numCache>
            </c:numRef>
          </c:xVal>
          <c:yVal>
            <c:numRef>
              <c:f>'DATA FIGS 1,3,4 (Ar @1000 K)'!$Z$180:$Z$275</c:f>
              <c:numCache>
                <c:formatCode>0.00</c:formatCode>
                <c:ptCount val="96"/>
                <c:pt idx="0">
                  <c:v>4.2334816680615299</c:v>
                </c:pt>
                <c:pt idx="1">
                  <c:v>4.6252924574319501</c:v>
                </c:pt>
                <c:pt idx="2">
                  <c:v>4.8816277126522305</c:v>
                </c:pt>
                <c:pt idx="3">
                  <c:v>5.3759208620855095</c:v>
                </c:pt>
                <c:pt idx="4">
                  <c:v>5.7012635972052097</c:v>
                </c:pt>
                <c:pt idx="5">
                  <c:v>5.9404368694734906</c:v>
                </c:pt>
                <c:pt idx="6">
                  <c:v>6.1870068631624502</c:v>
                </c:pt>
                <c:pt idx="7">
                  <c:v>6.5780756819824298</c:v>
                </c:pt>
                <c:pt idx="8">
                  <c:v>7.2683016615565403</c:v>
                </c:pt>
                <c:pt idx="9">
                  <c:v>7.8207016226520798</c:v>
                </c:pt>
                <c:pt idx="10">
                  <c:v>8.2639075879322501</c:v>
                </c:pt>
                <c:pt idx="12">
                  <c:v>4.9357752398049701</c:v>
                </c:pt>
                <c:pt idx="13">
                  <c:v>5.26181683800547</c:v>
                </c:pt>
                <c:pt idx="14">
                  <c:v>5.5282180569282504</c:v>
                </c:pt>
                <c:pt idx="15">
                  <c:v>5.7338261693619099</c:v>
                </c:pt>
                <c:pt idx="16">
                  <c:v>6.02558098353623</c:v>
                </c:pt>
                <c:pt idx="17">
                  <c:v>6.3104252979617197</c:v>
                </c:pt>
                <c:pt idx="18">
                  <c:v>6.9543821941944701</c:v>
                </c:pt>
                <c:pt idx="19">
                  <c:v>7.4870273787844699</c:v>
                </c:pt>
                <c:pt idx="20">
                  <c:v>8.0882416616564594</c:v>
                </c:pt>
                <c:pt idx="22">
                  <c:v>5.5142562628633804</c:v>
                </c:pt>
                <c:pt idx="23">
                  <c:v>5.8496774106536797</c:v>
                </c:pt>
                <c:pt idx="24">
                  <c:v>6.0923726223878303</c:v>
                </c:pt>
                <c:pt idx="25">
                  <c:v>6.2727916236857206</c:v>
                </c:pt>
                <c:pt idx="26">
                  <c:v>6.6976265374812805</c:v>
                </c:pt>
                <c:pt idx="27">
                  <c:v>6.9215101834761201</c:v>
                </c:pt>
                <c:pt idx="28">
                  <c:v>7.5576654075947998</c:v>
                </c:pt>
                <c:pt idx="30">
                  <c:v>6.29061546684314</c:v>
                </c:pt>
                <c:pt idx="31">
                  <c:v>6.6013170953405096</c:v>
                </c:pt>
                <c:pt idx="32">
                  <c:v>7.1840889116354205</c:v>
                </c:pt>
                <c:pt idx="33">
                  <c:v>7.8843416794064503</c:v>
                </c:pt>
                <c:pt idx="34">
                  <c:v>8.6009605226668295</c:v>
                </c:pt>
                <c:pt idx="36">
                  <c:v>7.4104438269574997</c:v>
                </c:pt>
                <c:pt idx="37">
                  <c:v>7.75635042393756</c:v>
                </c:pt>
                <c:pt idx="38">
                  <c:v>8.3036026521393591</c:v>
                </c:pt>
                <c:pt idx="40">
                  <c:v>5.0664000533959204</c:v>
                </c:pt>
                <c:pt idx="41">
                  <c:v>5.3813229965223899</c:v>
                </c:pt>
                <c:pt idx="42">
                  <c:v>5.6318988525890106</c:v>
                </c:pt>
                <c:pt idx="43">
                  <c:v>5.9386012935127104</c:v>
                </c:pt>
                <c:pt idx="44">
                  <c:v>6.2669558392101496</c:v>
                </c:pt>
                <c:pt idx="45">
                  <c:v>6.6162835047315403</c:v>
                </c:pt>
                <c:pt idx="46">
                  <c:v>6.9649688461489001</c:v>
                </c:pt>
                <c:pt idx="47">
                  <c:v>7.4301263400068294</c:v>
                </c:pt>
                <c:pt idx="49">
                  <c:v>5.6941845084984495</c:v>
                </c:pt>
                <c:pt idx="50">
                  <c:v>5.9906727600904803</c:v>
                </c:pt>
                <c:pt idx="51">
                  <c:v>6.3424971500389198</c:v>
                </c:pt>
                <c:pt idx="52">
                  <c:v>6.6306200563727895</c:v>
                </c:pt>
                <c:pt idx="53">
                  <c:v>7.1555506132872004</c:v>
                </c:pt>
                <c:pt idx="54">
                  <c:v>7.65041476658965</c:v>
                </c:pt>
                <c:pt idx="55">
                  <c:v>8.342586559305019</c:v>
                </c:pt>
                <c:pt idx="57">
                  <c:v>6.2707581104397496</c:v>
                </c:pt>
                <c:pt idx="58">
                  <c:v>6.7288007065420601</c:v>
                </c:pt>
                <c:pt idx="59">
                  <c:v>7.2548842172422896</c:v>
                </c:pt>
                <c:pt idx="60">
                  <c:v>7.7777621005939892</c:v>
                </c:pt>
                <c:pt idx="61">
                  <c:v>8.4448102245329295</c:v>
                </c:pt>
                <c:pt idx="63">
                  <c:v>7.5464089535574503</c:v>
                </c:pt>
                <c:pt idx="64">
                  <c:v>7.8652671274973098</c:v>
                </c:pt>
                <c:pt idx="65">
                  <c:v>8.3682316883297609</c:v>
                </c:pt>
                <c:pt idx="67">
                  <c:v>5.2982749709887198</c:v>
                </c:pt>
                <c:pt idx="68">
                  <c:v>5.5589903582488898</c:v>
                </c:pt>
                <c:pt idx="69">
                  <c:v>5.7892725842589696</c:v>
                </c:pt>
                <c:pt idx="70">
                  <c:v>6.0719882037943504</c:v>
                </c:pt>
                <c:pt idx="71">
                  <c:v>6.3823788056125501</c:v>
                </c:pt>
                <c:pt idx="72">
                  <c:v>6.8350226267594607</c:v>
                </c:pt>
                <c:pt idx="73">
                  <c:v>7.2833662310210601</c:v>
                </c:pt>
                <c:pt idx="74">
                  <c:v>7.8493235722266297</c:v>
                </c:pt>
                <c:pt idx="76">
                  <c:v>5.8635703689261298</c:v>
                </c:pt>
                <c:pt idx="77">
                  <c:v>6.2014894752936804</c:v>
                </c:pt>
                <c:pt idx="78">
                  <c:v>6.58463298400999</c:v>
                </c:pt>
                <c:pt idx="79">
                  <c:v>6.9807698969616299</c:v>
                </c:pt>
                <c:pt idx="80">
                  <c:v>7.54644338398779</c:v>
                </c:pt>
                <c:pt idx="81">
                  <c:v>8.1030898624800596</c:v>
                </c:pt>
                <c:pt idx="83">
                  <c:v>5.8405509808085698</c:v>
                </c:pt>
                <c:pt idx="84">
                  <c:v>6.1357865873117508</c:v>
                </c:pt>
                <c:pt idx="85">
                  <c:v>6.4468516034585903</c:v>
                </c:pt>
                <c:pt idx="86">
                  <c:v>7.1069729001410504</c:v>
                </c:pt>
                <c:pt idx="87">
                  <c:v>7.6089662488328198</c:v>
                </c:pt>
                <c:pt idx="88">
                  <c:v>8.0607586048201405</c:v>
                </c:pt>
                <c:pt idx="90">
                  <c:v>5.8246219177192993</c:v>
                </c:pt>
                <c:pt idx="91">
                  <c:v>6.1419510359387495</c:v>
                </c:pt>
                <c:pt idx="92">
                  <c:v>6.4139174379498094</c:v>
                </c:pt>
                <c:pt idx="93">
                  <c:v>6.7710997205350898</c:v>
                </c:pt>
                <c:pt idx="94">
                  <c:v>7.3261646286507807</c:v>
                </c:pt>
                <c:pt idx="95">
                  <c:v>8.1181423096747594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8-AC4C-9F9A-74A32E1E9D21}"/>
            </c:ext>
          </c:extLst>
        </c:ser>
        <c:ser>
          <c:idx val="4"/>
          <c:order val="3"/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'DATA FIGS 1,3,4 (Ar @1000 K)'!$AA$36:$AA$50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'DATA FIGS 1,3,4 (Ar @1000 K)'!$AE$36:$AE$50</c:f>
              <c:numCache>
                <c:formatCode>0.00E+00</c:formatCode>
                <c:ptCount val="15"/>
                <c:pt idx="0">
                  <c:v>4.2045360914067196</c:v>
                </c:pt>
                <c:pt idx="1">
                  <c:v>4.6305824069493102</c:v>
                </c:pt>
                <c:pt idx="2">
                  <c:v>5.0022662952978303</c:v>
                </c:pt>
                <c:pt idx="3">
                  <c:v>5.3401618479648798</c:v>
                </c:pt>
                <c:pt idx="4">
                  <c:v>5.6534733246389397</c:v>
                </c:pt>
                <c:pt idx="5">
                  <c:v>5.9474695234687101</c:v>
                </c:pt>
                <c:pt idx="6">
                  <c:v>6.2256049899091703</c:v>
                </c:pt>
                <c:pt idx="7">
                  <c:v>6.4903378490360302</c:v>
                </c:pt>
                <c:pt idx="8">
                  <c:v>6.7435131817863407</c:v>
                </c:pt>
                <c:pt idx="9">
                  <c:v>6.9865686098200195</c:v>
                </c:pt>
                <c:pt idx="10">
                  <c:v>7.2206556321797795</c:v>
                </c:pt>
                <c:pt idx="11">
                  <c:v>7.4467164632951102</c:v>
                </c:pt>
                <c:pt idx="12">
                  <c:v>7.6655353518421201</c:v>
                </c:pt>
                <c:pt idx="13">
                  <c:v>7.8777743026683993</c:v>
                </c:pt>
                <c:pt idx="14">
                  <c:v>8.0839987747413105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38-AC4C-9F9A-74A32E1E9D21}"/>
            </c:ext>
          </c:extLst>
        </c:ser>
        <c:ser>
          <c:idx val="5"/>
          <c:order val="4"/>
          <c:tx>
            <c:strRef>
              <c:f>'DATA FIGS 1,3,4 (Ar @1000 K)'!$AG$7</c:f>
              <c:strCache>
                <c:ptCount val="1"/>
                <c:pt idx="0">
                  <c:v> Hydroperoxides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'DATA FIGS 1,3,4 (Ar @1000 K)'!$P$277:$P$368</c:f>
              <c:numCache>
                <c:formatCode>General</c:formatCode>
                <c:ptCount val="9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12</c:v>
                </c:pt>
                <c:pt idx="24">
                  <c:v>14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12</c:v>
                </c:pt>
                <c:pt idx="39">
                  <c:v>14</c:v>
                </c:pt>
                <c:pt idx="40">
                  <c:v>16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12</c:v>
                </c:pt>
                <c:pt idx="53">
                  <c:v>14</c:v>
                </c:pt>
                <c:pt idx="54">
                  <c:v>16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16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12</c:v>
                </c:pt>
                <c:pt idx="70">
                  <c:v>13</c:v>
                </c:pt>
                <c:pt idx="71">
                  <c:v>14</c:v>
                </c:pt>
                <c:pt idx="72">
                  <c:v>16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16</c:v>
                </c:pt>
                <c:pt idx="80">
                  <c:v>15</c:v>
                </c:pt>
                <c:pt idx="81">
                  <c:v>16</c:v>
                </c:pt>
                <c:pt idx="83">
                  <c:v>9</c:v>
                </c:pt>
                <c:pt idx="84">
                  <c:v>10</c:v>
                </c:pt>
                <c:pt idx="85">
                  <c:v>12</c:v>
                </c:pt>
                <c:pt idx="86">
                  <c:v>14</c:v>
                </c:pt>
                <c:pt idx="87">
                  <c:v>16</c:v>
                </c:pt>
                <c:pt idx="89">
                  <c:v>13</c:v>
                </c:pt>
                <c:pt idx="90">
                  <c:v>14</c:v>
                </c:pt>
                <c:pt idx="91">
                  <c:v>16</c:v>
                </c:pt>
              </c:numCache>
            </c:numRef>
          </c:xVal>
          <c:yVal>
            <c:numRef>
              <c:f>'DATA FIGS 1,3,4 (Ar @1000 K)'!$Z$277:$Z$368</c:f>
              <c:numCache>
                <c:formatCode>0.00</c:formatCode>
                <c:ptCount val="92"/>
                <c:pt idx="0">
                  <c:v>4.3020168017130098</c:v>
                </c:pt>
                <c:pt idx="1">
                  <c:v>4.7223085975765802</c:v>
                </c:pt>
                <c:pt idx="2">
                  <c:v>5.0911312169742695</c:v>
                </c:pt>
                <c:pt idx="3">
                  <c:v>5.5803443232986902</c:v>
                </c:pt>
                <c:pt idx="4">
                  <c:v>5.9573614776074608</c:v>
                </c:pt>
                <c:pt idx="5">
                  <c:v>6.3226480824901596</c:v>
                </c:pt>
                <c:pt idx="6">
                  <c:v>6.5842730165954304</c:v>
                </c:pt>
                <c:pt idx="7">
                  <c:v>6.9113646579418999</c:v>
                </c:pt>
                <c:pt idx="8">
                  <c:v>7.4170379258990398</c:v>
                </c:pt>
                <c:pt idx="9">
                  <c:v>7.8151249068994</c:v>
                </c:pt>
                <c:pt idx="11">
                  <c:v>5.06599286190814</c:v>
                </c:pt>
                <c:pt idx="12">
                  <c:v>5.4064212508156206</c:v>
                </c:pt>
                <c:pt idx="13">
                  <c:v>5.7396731944837898</c:v>
                </c:pt>
                <c:pt idx="14">
                  <c:v>6.0966143087927094</c:v>
                </c:pt>
                <c:pt idx="15">
                  <c:v>6.3675004045852797</c:v>
                </c:pt>
                <c:pt idx="16">
                  <c:v>6.5578418787753998</c:v>
                </c:pt>
                <c:pt idx="17">
                  <c:v>7.1049390198175999</c:v>
                </c:pt>
                <c:pt idx="18">
                  <c:v>7.7805146313571401</c:v>
                </c:pt>
                <c:pt idx="20">
                  <c:v>5.7285126267744797</c:v>
                </c:pt>
                <c:pt idx="21">
                  <c:v>6.0590300522684499</c:v>
                </c:pt>
                <c:pt idx="22">
                  <c:v>6.4232244808782104</c:v>
                </c:pt>
                <c:pt idx="23">
                  <c:v>7.4429513754859205</c:v>
                </c:pt>
                <c:pt idx="24">
                  <c:v>7.8488983579675997</c:v>
                </c:pt>
                <c:pt idx="26">
                  <c:v>5.3640840531992904</c:v>
                </c:pt>
                <c:pt idx="27">
                  <c:v>5.6579628646208802</c:v>
                </c:pt>
                <c:pt idx="28">
                  <c:v>6.0767930569845898</c:v>
                </c:pt>
                <c:pt idx="29">
                  <c:v>6.4843977352872697</c:v>
                </c:pt>
                <c:pt idx="30">
                  <c:v>6.7330777890542501</c:v>
                </c:pt>
                <c:pt idx="31">
                  <c:v>7.2446961116504607</c:v>
                </c:pt>
                <c:pt idx="32">
                  <c:v>7.8655757656453904</c:v>
                </c:pt>
                <c:pt idx="34">
                  <c:v>5.7191817969408909</c:v>
                </c:pt>
                <c:pt idx="35">
                  <c:v>6.1027278116461705</c:v>
                </c:pt>
                <c:pt idx="36">
                  <c:v>6.3995171415207501</c:v>
                </c:pt>
                <c:pt idx="37">
                  <c:v>6.6837573359976901</c:v>
                </c:pt>
                <c:pt idx="38">
                  <c:v>7.2181478866220701</c:v>
                </c:pt>
                <c:pt idx="39">
                  <c:v>7.7283934030610792</c:v>
                </c:pt>
                <c:pt idx="40">
                  <c:v>8.1098688847714797</c:v>
                </c:pt>
                <c:pt idx="42">
                  <c:v>6.0990610091003408</c:v>
                </c:pt>
                <c:pt idx="43">
                  <c:v>6.5118977412998396</c:v>
                </c:pt>
                <c:pt idx="44">
                  <c:v>6.7840489949646399</c:v>
                </c:pt>
                <c:pt idx="45">
                  <c:v>7.1770456155792299</c:v>
                </c:pt>
                <c:pt idx="46">
                  <c:v>7.5982048037754994</c:v>
                </c:pt>
                <c:pt idx="47">
                  <c:v>8.2815647056404007</c:v>
                </c:pt>
                <c:pt idx="49">
                  <c:v>5.9630116393656598</c:v>
                </c:pt>
                <c:pt idx="50">
                  <c:v>6.3627918122448506</c:v>
                </c:pt>
                <c:pt idx="51">
                  <c:v>6.6124444454433107</c:v>
                </c:pt>
                <c:pt idx="52">
                  <c:v>7.1274849376696103</c:v>
                </c:pt>
                <c:pt idx="53">
                  <c:v>7.6701037861783199</c:v>
                </c:pt>
                <c:pt idx="54">
                  <c:v>8.3775631249838103</c:v>
                </c:pt>
                <c:pt idx="56">
                  <c:v>5.6497923839215298</c:v>
                </c:pt>
                <c:pt idx="57">
                  <c:v>5.9615813218633606</c:v>
                </c:pt>
                <c:pt idx="58">
                  <c:v>6.3259049489717798</c:v>
                </c:pt>
                <c:pt idx="59">
                  <c:v>6.5940412581909396</c:v>
                </c:pt>
                <c:pt idx="60">
                  <c:v>6.8305994654312903</c:v>
                </c:pt>
                <c:pt idx="61">
                  <c:v>6.9971957310640702</c:v>
                </c:pt>
                <c:pt idx="62">
                  <c:v>7.2761668803577306</c:v>
                </c:pt>
                <c:pt idx="63">
                  <c:v>7.5280255639506795</c:v>
                </c:pt>
                <c:pt idx="64">
                  <c:v>7.7149488367759496</c:v>
                </c:pt>
                <c:pt idx="66">
                  <c:v>6.1460753270246498</c:v>
                </c:pt>
                <c:pt idx="67">
                  <c:v>6.4039493251705499</c:v>
                </c:pt>
                <c:pt idx="68">
                  <c:v>6.6227730411467096</c:v>
                </c:pt>
                <c:pt idx="69">
                  <c:v>6.75699898732333</c:v>
                </c:pt>
                <c:pt idx="70">
                  <c:v>6.9642887646023102</c:v>
                </c:pt>
                <c:pt idx="71">
                  <c:v>7.1928465764602798</c:v>
                </c:pt>
                <c:pt idx="72">
                  <c:v>7.6700423579323704</c:v>
                </c:pt>
                <c:pt idx="74">
                  <c:v>6.7723888835289898</c:v>
                </c:pt>
                <c:pt idx="75">
                  <c:v>6.9423501069459901</c:v>
                </c:pt>
                <c:pt idx="76">
                  <c:v>7.1640126829864093</c:v>
                </c:pt>
                <c:pt idx="77">
                  <c:v>7.4634845221509396</c:v>
                </c:pt>
                <c:pt idx="78">
                  <c:v>8.0304805738179308</c:v>
                </c:pt>
                <c:pt idx="80">
                  <c:v>8.0698653875378312</c:v>
                </c:pt>
                <c:pt idx="81">
                  <c:v>8.24014385118336</c:v>
                </c:pt>
                <c:pt idx="83">
                  <c:v>6.5432801035045696</c:v>
                </c:pt>
                <c:pt idx="84">
                  <c:v>6.8680073313189096</c:v>
                </c:pt>
                <c:pt idx="85">
                  <c:v>7.2115935166623606</c:v>
                </c:pt>
                <c:pt idx="86">
                  <c:v>7.5516563493908793</c:v>
                </c:pt>
                <c:pt idx="87">
                  <c:v>8.2766374796798399</c:v>
                </c:pt>
                <c:pt idx="89">
                  <c:v>7.3003564353843595</c:v>
                </c:pt>
                <c:pt idx="90">
                  <c:v>7.6156254542097299</c:v>
                </c:pt>
                <c:pt idx="91">
                  <c:v>7.2899399190337206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38-AC4C-9F9A-74A32E1E9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498968"/>
        <c:axId val="-2127663192"/>
      </c:scatterChart>
      <c:scatterChart>
        <c:scatterStyle val="lineMarker"/>
        <c:varyColors val="0"/>
        <c:ser>
          <c:idx val="6"/>
          <c:order val="5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'DATA FIGS 1,3,4 (Ar @1000 K)'!$AA$37:$AA$50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'DATA FIGS 1,3,4 (Ar @1000 K)'!$AG$37:$AG$50</c:f>
              <c:numCache>
                <c:formatCode>0.00E+00</c:formatCode>
                <c:ptCount val="14"/>
                <c:pt idx="0">
                  <c:v>4.3825833919425099</c:v>
                </c:pt>
                <c:pt idx="1">
                  <c:v>4.7766448363242899</c:v>
                </c:pt>
                <c:pt idx="2">
                  <c:v>5.1319654144446805</c:v>
                </c:pt>
                <c:pt idx="3">
                  <c:v>5.4601958145239005</c:v>
                </c:pt>
                <c:pt idx="4">
                  <c:v>5.7677238351420392</c:v>
                </c:pt>
                <c:pt idx="5">
                  <c:v>6.0585753918582794</c:v>
                </c:pt>
                <c:pt idx="6">
                  <c:v>6.3355240265450306</c:v>
                </c:pt>
                <c:pt idx="7">
                  <c:v>6.6005992641055302</c:v>
                </c:pt>
                <c:pt idx="8">
                  <c:v>6.8553513918858098</c:v>
                </c:pt>
                <c:pt idx="9">
                  <c:v>7.1010030730840201</c:v>
                </c:pt>
                <c:pt idx="10">
                  <c:v>7.3385426421575906</c:v>
                </c:pt>
                <c:pt idx="11">
                  <c:v>7.5687848214107509</c:v>
                </c:pt>
                <c:pt idx="12">
                  <c:v>7.7924120321093602</c:v>
                </c:pt>
                <c:pt idx="13">
                  <c:v>8.0100035316298506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38-AC4C-9F9A-74A32E1E9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38703"/>
        <c:axId val="959509903"/>
      </c:scatterChart>
      <c:valAx>
        <c:axId val="-1998498968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2127663192"/>
        <c:crosses val="autoZero"/>
        <c:crossBetween val="midCat"/>
        <c:majorUnit val="2"/>
        <c:minorUnit val="1"/>
      </c:valAx>
      <c:valAx>
        <c:axId val="-2127663192"/>
        <c:scaling>
          <c:orientation val="minMax"/>
          <c:max val="9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10</a:t>
                </a:r>
                <a:r>
                  <a:rPr lang="en-US"/>
                  <a:t> </a:t>
                </a:r>
                <a:r>
                  <a:rPr lang="en-US" i="1"/>
                  <a:t>Z</a:t>
                </a:r>
                <a:r>
                  <a:rPr lang="en-US"/>
                  <a:t>, cm</a:t>
                </a:r>
                <a:r>
                  <a:rPr lang="en-US" baseline="30000"/>
                  <a:t>3</a:t>
                </a:r>
                <a:r>
                  <a:rPr lang="en-US" baseline="0"/>
                  <a:t> molecule</a:t>
                </a:r>
                <a:r>
                  <a:rPr lang="en-US" baseline="30000"/>
                  <a:t>-1</a:t>
                </a:r>
                <a:r>
                  <a:rPr lang="en-US" baseline="0"/>
                  <a:t> </a:t>
                </a:r>
                <a:r>
                  <a:rPr lang="en-US"/>
                  <a:t>s</a:t>
                </a:r>
                <a:r>
                  <a:rPr lang="en-US" baseline="30000"/>
                  <a:t>-1</a:t>
                </a:r>
              </a:p>
            </c:rich>
          </c:tx>
          <c:layout>
            <c:manualLayout>
              <c:xMode val="edge"/>
              <c:yMode val="edge"/>
              <c:x val="4.05420676582094E-3"/>
              <c:y val="9.7290682414698099E-2"/>
            </c:manualLayout>
          </c:layout>
          <c:overlay val="0"/>
        </c:title>
        <c:numFmt formatCode="#,##0.0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8498968"/>
        <c:crosses val="autoZero"/>
        <c:crossBetween val="midCat"/>
        <c:minorUnit val="0.25"/>
      </c:valAx>
      <c:valAx>
        <c:axId val="959509903"/>
        <c:scaling>
          <c:orientation val="minMax"/>
          <c:max val="9"/>
          <c:min val="4"/>
        </c:scaling>
        <c:delete val="0"/>
        <c:axPos val="r"/>
        <c:numFmt formatCode="0.00E+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959538703"/>
        <c:crosses val="max"/>
        <c:crossBetween val="midCat"/>
        <c:majorUnit val="0.5"/>
        <c:minorUnit val="0.25"/>
      </c:valAx>
      <c:valAx>
        <c:axId val="959538703"/>
        <c:scaling>
          <c:orientation val="minMax"/>
          <c:max val="17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959509903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1569407990667833"/>
          <c:y val="6.9363312007874017E-2"/>
          <c:w val="0.40785943423738702"/>
          <c:h val="0.2251509186351706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9803878681829"/>
          <c:y val="3.2435610871221744E-2"/>
          <c:w val="0.78322233158355203"/>
          <c:h val="0.78562680953540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FIGS 1,3,4 (Ar @1000 K)'!$A$9</c:f>
              <c:strCache>
                <c:ptCount val="1"/>
                <c:pt idx="0">
                  <c:v>n-alkanes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FIGS 1,3,4 (Ar @1000 K)'!$P$9:$P$20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xVal>
          <c:yVal>
            <c:numRef>
              <c:f>'DATA FIGS 1,3,4 (Ar @1000 K)'!$Y$9:$Y$20</c:f>
              <c:numCache>
                <c:formatCode>0.00</c:formatCode>
                <c:ptCount val="12"/>
                <c:pt idx="0">
                  <c:v>1.5064029859464307</c:v>
                </c:pt>
                <c:pt idx="1">
                  <c:v>2.2553734777347696</c:v>
                </c:pt>
                <c:pt idx="2">
                  <c:v>3.0431172926384202</c:v>
                </c:pt>
                <c:pt idx="3">
                  <c:v>3.7025565357400172</c:v>
                </c:pt>
                <c:pt idx="4">
                  <c:v>4.378295281830539</c:v>
                </c:pt>
                <c:pt idx="5">
                  <c:v>4.5252919432405205</c:v>
                </c:pt>
                <c:pt idx="6">
                  <c:v>4.9139148810716966</c:v>
                </c:pt>
                <c:pt idx="7">
                  <c:v>4.9379755387274473</c:v>
                </c:pt>
                <c:pt idx="8">
                  <c:v>5.210294005313882</c:v>
                </c:pt>
                <c:pt idx="9">
                  <c:v>5.1067933478258345</c:v>
                </c:pt>
                <c:pt idx="10">
                  <c:v>5.1964854717788684</c:v>
                </c:pt>
                <c:pt idx="11">
                  <c:v>5.2214908873751975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5-A743-AE52-C093380BE0B6}"/>
            </c:ext>
          </c:extLst>
        </c:ser>
        <c:ser>
          <c:idx val="1"/>
          <c:order val="1"/>
          <c:tx>
            <c:strRef>
              <c:f>'DATA FIGS 1,3,4 (Ar @1000 K)'!$A$22</c:f>
              <c:strCache>
                <c:ptCount val="1"/>
                <c:pt idx="0">
                  <c:v>2-methyl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'DATA FIGS 1,3,4 (Ar @1000 K)'!$P$22:$P$30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'DATA FIGS 1,3,4 (Ar @1000 K)'!$Y$22:$Y$30</c:f>
              <c:numCache>
                <c:formatCode>0.00</c:formatCode>
                <c:ptCount val="9"/>
                <c:pt idx="0">
                  <c:v>3.2762807776790637</c:v>
                </c:pt>
                <c:pt idx="1">
                  <c:v>3.9465799640797816</c:v>
                </c:pt>
                <c:pt idx="2">
                  <c:v>4.4668645386886947</c:v>
                </c:pt>
                <c:pt idx="3">
                  <c:v>4.5628476683821466</c:v>
                </c:pt>
                <c:pt idx="4">
                  <c:v>4.7458381916189731</c:v>
                </c:pt>
                <c:pt idx="5">
                  <c:v>4.9681083411409075</c:v>
                </c:pt>
                <c:pt idx="6">
                  <c:v>5.1401140582273106</c:v>
                </c:pt>
                <c:pt idx="7">
                  <c:v>5.0117189940356264</c:v>
                </c:pt>
                <c:pt idx="8">
                  <c:v>4.7982092833170444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5-A743-AE52-C093380BE0B6}"/>
            </c:ext>
          </c:extLst>
        </c:ser>
        <c:ser>
          <c:idx val="2"/>
          <c:order val="2"/>
          <c:tx>
            <c:strRef>
              <c:f>'DATA FIGS 1,3,4 (Ar @1000 K)'!$A$32</c:f>
              <c:strCache>
                <c:ptCount val="1"/>
                <c:pt idx="0">
                  <c:v>3-methyl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'DATA FIGS 1,3,4 (Ar @1000 K)'!$P$32:$P$38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xVal>
          <c:yVal>
            <c:numRef>
              <c:f>'DATA FIGS 1,3,4 (Ar @1000 K)'!$Y$32:$Y$38</c:f>
              <c:numCache>
                <c:formatCode>0.00</c:formatCode>
                <c:ptCount val="7"/>
                <c:pt idx="0">
                  <c:v>4.3228974801999245</c:v>
                </c:pt>
                <c:pt idx="1">
                  <c:v>4.2921488759454398</c:v>
                </c:pt>
                <c:pt idx="2">
                  <c:v>4.7365913141363167</c:v>
                </c:pt>
                <c:pt idx="3">
                  <c:v>4.7686035683039707</c:v>
                </c:pt>
                <c:pt idx="4">
                  <c:v>4.802486303750249</c:v>
                </c:pt>
                <c:pt idx="5">
                  <c:v>4.9564563281703444</c:v>
                </c:pt>
                <c:pt idx="6">
                  <c:v>4.9879402240831041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5-A743-AE52-C093380BE0B6}"/>
            </c:ext>
          </c:extLst>
        </c:ser>
        <c:ser>
          <c:idx val="3"/>
          <c:order val="3"/>
          <c:tx>
            <c:strRef>
              <c:f>'DATA FIGS 1,3,4 (Ar @1000 K)'!$A$40</c:f>
              <c:strCache>
                <c:ptCount val="1"/>
                <c:pt idx="0">
                  <c:v>4-methyl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'DATA FIGS 1,3,4 (Ar @1000 K)'!$P$40:$P$44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'DATA FIGS 1,3,4 (Ar @1000 K)'!$Y$40:$Y$44</c:f>
              <c:numCache>
                <c:formatCode>0.00</c:formatCode>
                <c:ptCount val="5"/>
                <c:pt idx="0">
                  <c:v>4.557350315357227</c:v>
                </c:pt>
                <c:pt idx="1">
                  <c:v>4.6887332085020343</c:v>
                </c:pt>
                <c:pt idx="2">
                  <c:v>4.7160256755884289</c:v>
                </c:pt>
                <c:pt idx="3">
                  <c:v>4.5866606195731734</c:v>
                </c:pt>
                <c:pt idx="4">
                  <c:v>4.6870093896157838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5-A743-AE52-C093380BE0B6}"/>
            </c:ext>
          </c:extLst>
        </c:ser>
        <c:ser>
          <c:idx val="4"/>
          <c:order val="4"/>
          <c:tx>
            <c:strRef>
              <c:f>'DATA FIGS 1,3,4 (Ar @1000 K)'!$A$46</c:f>
              <c:strCache>
                <c:ptCount val="1"/>
                <c:pt idx="0">
                  <c:v>6-methyl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'DATA FIGS 1,3,4 (Ar @1000 K)'!$P$46:$P$48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16</c:v>
                </c:pt>
              </c:numCache>
            </c:numRef>
          </c:xVal>
          <c:yVal>
            <c:numRef>
              <c:f>'DATA FIGS 1,3,4 (Ar @1000 K)'!$Y$46:$Y$48</c:f>
              <c:numCache>
                <c:formatCode>0.00</c:formatCode>
                <c:ptCount val="3"/>
                <c:pt idx="0">
                  <c:v>5.006775264591063</c:v>
                </c:pt>
                <c:pt idx="1">
                  <c:v>4.9272018252512089</c:v>
                </c:pt>
                <c:pt idx="2">
                  <c:v>5.0975741776702881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85-A743-AE52-C093380BE0B6}"/>
            </c:ext>
          </c:extLst>
        </c:ser>
        <c:ser>
          <c:idx val="5"/>
          <c:order val="5"/>
          <c:tx>
            <c:strRef>
              <c:f>'DATA FIGS 1,3,4 (Ar @1000 K)'!$A$50</c:f>
              <c:strCache>
                <c:ptCount val="1"/>
                <c:pt idx="0">
                  <c:v>8-methyl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x"/>
            <c:size val="8"/>
            <c:spPr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'DATA FIGS 1,3,4 (Ar @1000 K)'!$P$50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'DATA FIGS 1,3,4 (Ar @1000 K)'!$Y$50</c:f>
              <c:numCache>
                <c:formatCode>0.00</c:formatCode>
                <c:ptCount val="1"/>
                <c:pt idx="0">
                  <c:v>4.9020481295047871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85-A743-AE52-C093380BE0B6}"/>
            </c:ext>
          </c:extLst>
        </c:ser>
        <c:ser>
          <c:idx val="6"/>
          <c:order val="6"/>
          <c:tx>
            <c:strRef>
              <c:f>'DATA FIGS 1,3,4 (Ar @1000 K)'!$A$78</c:f>
              <c:strCache>
                <c:ptCount val="1"/>
                <c:pt idx="0">
                  <c:v>3-ethyl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K)'!$P$78:$P$83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'DATA FIGS 1,3,4 (Ar @1000 K)'!$Y$78:$Y$83</c:f>
              <c:numCache>
                <c:formatCode>0.00</c:formatCode>
                <c:ptCount val="6"/>
                <c:pt idx="0">
                  <c:v>4.5458004711309163</c:v>
                </c:pt>
                <c:pt idx="1">
                  <c:v>4.6381633853544875</c:v>
                </c:pt>
                <c:pt idx="2">
                  <c:v>4.7649537764208674</c:v>
                </c:pt>
                <c:pt idx="3">
                  <c:v>4.9123418984225937</c:v>
                </c:pt>
                <c:pt idx="4">
                  <c:v>4.9423754313352273</c:v>
                </c:pt>
                <c:pt idx="5">
                  <c:v>4.5396467841403565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85-A743-AE52-C093380BE0B6}"/>
            </c:ext>
          </c:extLst>
        </c:ser>
        <c:ser>
          <c:idx val="12"/>
          <c:order val="7"/>
          <c:tx>
            <c:strRef>
              <c:f>'DATA FIGS 1,3,4 (Ar @1000 K)'!$A$85</c:f>
              <c:strCache>
                <c:ptCount val="1"/>
                <c:pt idx="0">
                  <c:v>4-ethyl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K)'!$P$85:$P$89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'DATA FIGS 1,3,4 (Ar @1000 K)'!$Y$85:$Y$89</c:f>
              <c:numCache>
                <c:formatCode>0.00</c:formatCode>
                <c:ptCount val="5"/>
                <c:pt idx="0">
                  <c:v>4.5778339009192752</c:v>
                </c:pt>
                <c:pt idx="1">
                  <c:v>4.9032519228270184</c:v>
                </c:pt>
                <c:pt idx="2">
                  <c:v>4.7529942167718939</c:v>
                </c:pt>
                <c:pt idx="3">
                  <c:v>4.696684761945435</c:v>
                </c:pt>
                <c:pt idx="4">
                  <c:v>4.6935199172218649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85-A743-AE52-C093380BE0B6}"/>
            </c:ext>
          </c:extLst>
        </c:ser>
        <c:ser>
          <c:idx val="13"/>
          <c:order val="8"/>
          <c:tx>
            <c:strRef>
              <c:f>'DATA FIGS 1,3,4 (Ar @1000 K)'!$A$91</c:f>
              <c:strCache>
                <c:ptCount val="1"/>
                <c:pt idx="0">
                  <c:v>6-ethyl</c:v>
                </c:pt>
              </c:strCache>
            </c:strRef>
          </c:tx>
          <c:spPr>
            <a:ln w="25400">
              <a:solidFill>
                <a:srgbClr val="3366FF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K)'!$P$91:$P$93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16</c:v>
                </c:pt>
              </c:numCache>
            </c:numRef>
          </c:xVal>
          <c:yVal>
            <c:numRef>
              <c:f>'DATA FIGS 1,3,4 (Ar @1000 K)'!$Y$91:$Y$93</c:f>
              <c:numCache>
                <c:formatCode>0.00</c:formatCode>
                <c:ptCount val="3"/>
                <c:pt idx="0">
                  <c:v>4.7610686992326769</c:v>
                </c:pt>
                <c:pt idx="1">
                  <c:v>5.0668618320700558</c:v>
                </c:pt>
                <c:pt idx="2">
                  <c:v>4.7691911826996858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85-A743-AE52-C093380BE0B6}"/>
            </c:ext>
          </c:extLst>
        </c:ser>
        <c:ser>
          <c:idx val="10"/>
          <c:order val="9"/>
          <c:tx>
            <c:strRef>
              <c:f>'DATA FIGS 1,3,4 (Ar @1000 K)'!$A$95</c:f>
              <c:strCache>
                <c:ptCount val="1"/>
                <c:pt idx="0">
                  <c:v>2,2-dimethyl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K)'!$P$95:$P$102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'DATA FIGS 1,3,4 (Ar @1000 K)'!$Y$95:$Y$102</c:f>
              <c:numCache>
                <c:formatCode>0.00</c:formatCode>
                <c:ptCount val="8"/>
                <c:pt idx="0">
                  <c:v>2.7299747109790267</c:v>
                </c:pt>
                <c:pt idx="1">
                  <c:v>3.4666518524271881</c:v>
                </c:pt>
                <c:pt idx="2">
                  <c:v>3.9560693658537582</c:v>
                </c:pt>
                <c:pt idx="3">
                  <c:v>4.3707660640222104</c:v>
                </c:pt>
                <c:pt idx="4">
                  <c:v>4.6220180442483718</c:v>
                </c:pt>
                <c:pt idx="5">
                  <c:v>5.0288639047477695</c:v>
                </c:pt>
                <c:pt idx="6">
                  <c:v>5.2682350851921047</c:v>
                </c:pt>
                <c:pt idx="7">
                  <c:v>5.2067066773470785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85-A743-AE52-C093380BE0B6}"/>
            </c:ext>
          </c:extLst>
        </c:ser>
        <c:ser>
          <c:idx val="11"/>
          <c:order val="10"/>
          <c:tx>
            <c:strRef>
              <c:f>'DATA FIGS 1,3,4 (Ar @1000 K)'!$A$52</c:f>
              <c:strCache>
                <c:ptCount val="1"/>
                <c:pt idx="0">
                  <c:v>2,3-dimethyl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K)'!$P$52:$P$58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xVal>
          <c:yVal>
            <c:numRef>
              <c:f>'DATA FIGS 1,3,4 (Ar @1000 K)'!$Y$52:$Y$58</c:f>
              <c:numCache>
                <c:formatCode>0.00</c:formatCode>
                <c:ptCount val="7"/>
                <c:pt idx="0">
                  <c:v>3.913193144031903</c:v>
                </c:pt>
                <c:pt idx="1">
                  <c:v>4.0256553128684782</c:v>
                </c:pt>
                <c:pt idx="2">
                  <c:v>4.1587281976756829</c:v>
                </c:pt>
                <c:pt idx="3">
                  <c:v>4.8872267844951507</c:v>
                </c:pt>
                <c:pt idx="4">
                  <c:v>4.9200738873757119</c:v>
                </c:pt>
                <c:pt idx="5">
                  <c:v>5.0087872282415402</c:v>
                </c:pt>
                <c:pt idx="6">
                  <c:v>4.6494151316821242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85-A743-AE52-C093380BE0B6}"/>
            </c:ext>
          </c:extLst>
        </c:ser>
        <c:ser>
          <c:idx val="14"/>
          <c:order val="11"/>
          <c:tx>
            <c:strRef>
              <c:f>'DATA FIGS 1,3,4 (Ar @1000 K)'!$A$60</c:f>
              <c:strCache>
                <c:ptCount val="1"/>
                <c:pt idx="0">
                  <c:v>2,4-dimethyl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K)'!$P$60:$P$65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'DATA FIGS 1,3,4 (Ar @1000 K)'!$Y$60:$Y$65</c:f>
              <c:numCache>
                <c:formatCode>0.00</c:formatCode>
                <c:ptCount val="6"/>
                <c:pt idx="0">
                  <c:v>4.2491090299731038</c:v>
                </c:pt>
                <c:pt idx="1">
                  <c:v>4.5339373990644045</c:v>
                </c:pt>
                <c:pt idx="2">
                  <c:v>4.6183993858189254</c:v>
                </c:pt>
                <c:pt idx="3">
                  <c:v>4.7272347098733549</c:v>
                </c:pt>
                <c:pt idx="4">
                  <c:v>4.7839584764012733</c:v>
                </c:pt>
                <c:pt idx="5">
                  <c:v>4.8220175499997842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85-A743-AE52-C093380BE0B6}"/>
            </c:ext>
          </c:extLst>
        </c:ser>
        <c:ser>
          <c:idx val="15"/>
          <c:order val="12"/>
          <c:tx>
            <c:strRef>
              <c:f>'DATA FIGS 1,3,4 (Ar @1000 K)'!$A$67</c:f>
              <c:strCache>
                <c:ptCount val="1"/>
                <c:pt idx="0">
                  <c:v>2,6-dimethyl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K)'!$P$67:$P$71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'DATA FIGS 1,3,4 (Ar @1000 K)'!$Y$67:$Y$71</c:f>
              <c:numCache>
                <c:formatCode>0.00</c:formatCode>
                <c:ptCount val="5"/>
                <c:pt idx="0">
                  <c:v>4.6915263585751941</c:v>
                </c:pt>
                <c:pt idx="1">
                  <c:v>4.7978388751873471</c:v>
                </c:pt>
                <c:pt idx="2">
                  <c:v>4.8994732876689255</c:v>
                </c:pt>
                <c:pt idx="3">
                  <c:v>4.4611224002458307</c:v>
                </c:pt>
                <c:pt idx="4">
                  <c:v>4.4630608326359038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285-A743-AE52-C093380BE0B6}"/>
            </c:ext>
          </c:extLst>
        </c:ser>
        <c:ser>
          <c:idx val="16"/>
          <c:order val="13"/>
          <c:tx>
            <c:strRef>
              <c:f>'DATA FIGS 1,3,4 (Ar @1000 K)'!$A$73</c:f>
              <c:strCache>
                <c:ptCount val="1"/>
                <c:pt idx="0">
                  <c:v>2,8-dimethyl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K)'!$P$73:$P$76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</c:numCache>
            </c:numRef>
          </c:xVal>
          <c:yVal>
            <c:numRef>
              <c:f>'DATA FIGS 1,3,4 (Ar @1000 K)'!$Y$73:$Y$76</c:f>
              <c:numCache>
                <c:formatCode>0.00</c:formatCode>
                <c:ptCount val="4"/>
                <c:pt idx="0">
                  <c:v>4.8820819400613678</c:v>
                </c:pt>
                <c:pt idx="1">
                  <c:v>5.0212280267313307</c:v>
                </c:pt>
                <c:pt idx="2">
                  <c:v>5.1168915151352294</c:v>
                </c:pt>
                <c:pt idx="3">
                  <c:v>4.9794834318731969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85-A743-AE52-C093380BE0B6}"/>
            </c:ext>
          </c:extLst>
        </c:ser>
        <c:ser>
          <c:idx val="17"/>
          <c:order val="14"/>
          <c:tx>
            <c:strRef>
              <c:f>'DATA FIGS 1,3,4 (Ar @1000 K)'!$A$104</c:f>
              <c:strCache>
                <c:ptCount val="1"/>
                <c:pt idx="0">
                  <c:v>3,3-dimethyl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ysDot"/>
            </a:ln>
          </c:spPr>
          <c:marker>
            <c:symbol val="none"/>
          </c:marker>
          <c:xVal>
            <c:numRef>
              <c:f>'DATA FIGS 1,3,4 (Ar @1000 K)'!$P$104:$P$109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'DATA FIGS 1,3,4 (Ar @1000 K)'!$Y$104:$Y$109</c:f>
              <c:numCache>
                <c:formatCode>0.00</c:formatCode>
                <c:ptCount val="6"/>
                <c:pt idx="0">
                  <c:v>3.8317234096090567</c:v>
                </c:pt>
                <c:pt idx="1">
                  <c:v>4.2810687403735654</c:v>
                </c:pt>
                <c:pt idx="2">
                  <c:v>4.6311253807650825</c:v>
                </c:pt>
                <c:pt idx="3">
                  <c:v>4.7096516025918511</c:v>
                </c:pt>
                <c:pt idx="4">
                  <c:v>4.5915327420930652</c:v>
                </c:pt>
                <c:pt idx="5">
                  <c:v>4.3811740605990419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85-A743-AE52-C093380BE0B6}"/>
            </c:ext>
          </c:extLst>
        </c:ser>
        <c:ser>
          <c:idx val="19"/>
          <c:order val="16"/>
          <c:tx>
            <c:strRef>
              <c:f>'DATA FIGS 1,3,4 (Ar @1000 K)'!$A$117</c:f>
              <c:strCache>
                <c:ptCount val="1"/>
                <c:pt idx="0">
                  <c:v>6,6-dimethyl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ot"/>
            </a:ln>
          </c:spPr>
          <c:marker>
            <c:symbol val="none"/>
          </c:marker>
          <c:xVal>
            <c:numRef>
              <c:f>'DATA FIGS 1,3,4 (Ar @1000 K)'!$P$117:$P$119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16</c:v>
                </c:pt>
              </c:numCache>
            </c:numRef>
          </c:xVal>
          <c:yVal>
            <c:numRef>
              <c:f>'DATA FIGS 1,3,4 (Ar @1000 K)'!$Y$117:$Y$119</c:f>
              <c:numCache>
                <c:formatCode>0.00</c:formatCode>
                <c:ptCount val="3"/>
                <c:pt idx="0">
                  <c:v>4.9313403665274409</c:v>
                </c:pt>
                <c:pt idx="1">
                  <c:v>5.0519205145864774</c:v>
                </c:pt>
                <c:pt idx="2">
                  <c:v>5.1308184198830551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285-A743-AE52-C093380BE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148296"/>
        <c:axId val="-1996780424"/>
      </c:scatterChart>
      <c:scatterChart>
        <c:scatterStyle val="lineMarker"/>
        <c:varyColors val="0"/>
        <c:ser>
          <c:idx val="18"/>
          <c:order val="15"/>
          <c:tx>
            <c:strRef>
              <c:f>'DATA FIGS 1,3,4 (Ar @1000 K)'!$A$111</c:f>
              <c:strCache>
                <c:ptCount val="1"/>
                <c:pt idx="0">
                  <c:v>4,4-dimethyl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'DATA FIGS 1,3,4 (Ar @1000 K)'!$P$111:$P$115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'DATA FIGS 1,3,4 (Ar @1000 K)'!$Y$111:$Y$115</c:f>
              <c:numCache>
                <c:formatCode>0.00</c:formatCode>
                <c:ptCount val="5"/>
                <c:pt idx="0">
                  <c:v>4.589067607351315</c:v>
                </c:pt>
                <c:pt idx="1">
                  <c:v>4.7061862007022466</c:v>
                </c:pt>
                <c:pt idx="2">
                  <c:v>4.8949860841423387</c:v>
                </c:pt>
                <c:pt idx="3">
                  <c:v>4.6353479038612262</c:v>
                </c:pt>
                <c:pt idx="4">
                  <c:v>4.7313102480273068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285-A743-AE52-C093380BE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65007"/>
        <c:axId val="1266097567"/>
      </c:scatterChart>
      <c:valAx>
        <c:axId val="-1997148296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</a:p>
            </c:rich>
          </c:tx>
          <c:layout>
            <c:manualLayout>
              <c:xMode val="edge"/>
              <c:yMode val="edge"/>
              <c:x val="0.54634605570137063"/>
              <c:y val="0.90342199872074813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6780424"/>
        <c:crosses val="autoZero"/>
        <c:crossBetween val="midCat"/>
        <c:majorUnit val="2"/>
        <c:minorUnit val="1"/>
      </c:valAx>
      <c:valAx>
        <c:axId val="-19967804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4.7175379119276703E-2"/>
              <c:y val="0.18379819790567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7148296"/>
        <c:crosses val="autoZero"/>
        <c:crossBetween val="midCat"/>
        <c:minorUnit val="0.25"/>
      </c:valAx>
      <c:valAx>
        <c:axId val="1266097567"/>
        <c:scaling>
          <c:orientation val="minMax"/>
          <c:max val="6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265065007"/>
        <c:crosses val="max"/>
        <c:crossBetween val="midCat"/>
        <c:majorUnit val="1"/>
        <c:minorUnit val="0.25"/>
      </c:valAx>
      <c:valAx>
        <c:axId val="1265065007"/>
        <c:scaling>
          <c:orientation val="minMax"/>
          <c:max val="17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266097567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3486275153105863"/>
          <c:y val="0.42714550387083966"/>
          <c:w val="0.50784576407115778"/>
          <c:h val="0.37161450406934426"/>
        </c:manualLayout>
      </c:layout>
      <c:overlay val="0"/>
      <c:txPr>
        <a:bodyPr/>
        <a:lstStyle/>
        <a:p>
          <a:pPr>
            <a:defRPr sz="13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45359434237387"/>
          <c:y val="3.2435610871221744E-2"/>
          <c:w val="0.78322233158355203"/>
          <c:h val="0.78562680953540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FIGS 1,3,4 (Ar @1000 K)'!$A$9</c:f>
              <c:strCache>
                <c:ptCount val="1"/>
                <c:pt idx="0">
                  <c:v>n-alkanes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FIGS 1,3,4 (Ar @1000 K)'!$X$9:$X$20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xVal>
          <c:yVal>
            <c:numRef>
              <c:f>'DATA FIGS 1,3,4 (Ar @1000 K)'!$Y$9:$Y$20</c:f>
              <c:numCache>
                <c:formatCode>0.00</c:formatCode>
                <c:ptCount val="12"/>
                <c:pt idx="0">
                  <c:v>1.5064029859464307</c:v>
                </c:pt>
                <c:pt idx="1">
                  <c:v>2.2553734777347696</c:v>
                </c:pt>
                <c:pt idx="2">
                  <c:v>3.0431172926384202</c:v>
                </c:pt>
                <c:pt idx="3">
                  <c:v>3.7025565357400172</c:v>
                </c:pt>
                <c:pt idx="4">
                  <c:v>4.378295281830539</c:v>
                </c:pt>
                <c:pt idx="5">
                  <c:v>4.5252919432405205</c:v>
                </c:pt>
                <c:pt idx="6">
                  <c:v>4.9139148810716966</c:v>
                </c:pt>
                <c:pt idx="7">
                  <c:v>4.9379755387274473</c:v>
                </c:pt>
                <c:pt idx="8">
                  <c:v>5.210294005313882</c:v>
                </c:pt>
                <c:pt idx="9">
                  <c:v>5.1067933478258345</c:v>
                </c:pt>
                <c:pt idx="10">
                  <c:v>5.1964854717788684</c:v>
                </c:pt>
                <c:pt idx="11">
                  <c:v>5.2214908873751975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3-DC42-91D9-77772A1EA86A}"/>
            </c:ext>
          </c:extLst>
        </c:ser>
        <c:ser>
          <c:idx val="1"/>
          <c:order val="1"/>
          <c:tx>
            <c:strRef>
              <c:f>'DATA FIGS 1,3,4 (Ar @1000 K)'!$A$22</c:f>
              <c:strCache>
                <c:ptCount val="1"/>
                <c:pt idx="0">
                  <c:v>2-methyl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'DATA FIGS 1,3,4 (Ar @1000 K)'!$X$22:$X$30</c:f>
              <c:numCache>
                <c:formatCode>0.0</c:formatCode>
                <c:ptCount val="9"/>
                <c:pt idx="0">
                  <c:v>3</c:v>
                </c:pt>
                <c:pt idx="1">
                  <c:v>3.9999999999999996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</c:numCache>
            </c:numRef>
          </c:xVal>
          <c:yVal>
            <c:numRef>
              <c:f>'DATA FIGS 1,3,4 (Ar @1000 K)'!$Y$22:$Y$30</c:f>
              <c:numCache>
                <c:formatCode>0.00</c:formatCode>
                <c:ptCount val="9"/>
                <c:pt idx="0">
                  <c:v>3.2762807776790637</c:v>
                </c:pt>
                <c:pt idx="1">
                  <c:v>3.9465799640797816</c:v>
                </c:pt>
                <c:pt idx="2">
                  <c:v>4.4668645386886947</c:v>
                </c:pt>
                <c:pt idx="3">
                  <c:v>4.5628476683821466</c:v>
                </c:pt>
                <c:pt idx="4">
                  <c:v>4.7458381916189731</c:v>
                </c:pt>
                <c:pt idx="5">
                  <c:v>4.9681083411409075</c:v>
                </c:pt>
                <c:pt idx="6">
                  <c:v>5.1401140582273106</c:v>
                </c:pt>
                <c:pt idx="7">
                  <c:v>5.0117189940356264</c:v>
                </c:pt>
                <c:pt idx="8">
                  <c:v>4.7982092833170444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3-DC42-91D9-77772A1EA86A}"/>
            </c:ext>
          </c:extLst>
        </c:ser>
        <c:ser>
          <c:idx val="2"/>
          <c:order val="2"/>
          <c:tx>
            <c:strRef>
              <c:f>'DATA FIGS 1,3,4 (Ar @1000 K)'!$A$32</c:f>
              <c:strCache>
                <c:ptCount val="1"/>
                <c:pt idx="0">
                  <c:v>3-methyl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'DATA FIGS 1,3,4 (Ar @1000 K)'!$X$32:$X$38</c:f>
              <c:numCache>
                <c:formatCode>0.0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xVal>
          <c:yVal>
            <c:numRef>
              <c:f>'DATA FIGS 1,3,4 (Ar @1000 K)'!$Y$32:$Y$38</c:f>
              <c:numCache>
                <c:formatCode>0.00</c:formatCode>
                <c:ptCount val="7"/>
                <c:pt idx="0">
                  <c:v>4.3228974801999245</c:v>
                </c:pt>
                <c:pt idx="1">
                  <c:v>4.2921488759454398</c:v>
                </c:pt>
                <c:pt idx="2">
                  <c:v>4.7365913141363167</c:v>
                </c:pt>
                <c:pt idx="3">
                  <c:v>4.7686035683039707</c:v>
                </c:pt>
                <c:pt idx="4">
                  <c:v>4.802486303750249</c:v>
                </c:pt>
                <c:pt idx="5">
                  <c:v>4.9564563281703444</c:v>
                </c:pt>
                <c:pt idx="6">
                  <c:v>4.9879402240831041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53-DC42-91D9-77772A1EA86A}"/>
            </c:ext>
          </c:extLst>
        </c:ser>
        <c:ser>
          <c:idx val="3"/>
          <c:order val="3"/>
          <c:tx>
            <c:strRef>
              <c:f>'DATA FIGS 1,3,4 (Ar @1000 K)'!$A$40</c:f>
              <c:strCache>
                <c:ptCount val="1"/>
                <c:pt idx="0">
                  <c:v>4-methyl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'DATA FIGS 1,3,4 (Ar @1000 K)'!$X$40:$X$44</c:f>
              <c:numCache>
                <c:formatCode>0.0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'DATA FIGS 1,3,4 (Ar @1000 K)'!$Y$40:$Y$44</c:f>
              <c:numCache>
                <c:formatCode>0.00</c:formatCode>
                <c:ptCount val="5"/>
                <c:pt idx="0">
                  <c:v>4.557350315357227</c:v>
                </c:pt>
                <c:pt idx="1">
                  <c:v>4.6887332085020343</c:v>
                </c:pt>
                <c:pt idx="2">
                  <c:v>4.7160256755884289</c:v>
                </c:pt>
                <c:pt idx="3">
                  <c:v>4.5866606195731734</c:v>
                </c:pt>
                <c:pt idx="4">
                  <c:v>4.6870093896157838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53-DC42-91D9-77772A1EA86A}"/>
            </c:ext>
          </c:extLst>
        </c:ser>
        <c:ser>
          <c:idx val="4"/>
          <c:order val="4"/>
          <c:tx>
            <c:strRef>
              <c:f>'DATA FIGS 1,3,4 (Ar @1000 K)'!$A$46</c:f>
              <c:strCache>
                <c:ptCount val="1"/>
                <c:pt idx="0">
                  <c:v>6-methyl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'DATA FIGS 1,3,4 (Ar @1000 K)'!$X$46:$X$48</c:f>
              <c:numCache>
                <c:formatCode>0.0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xVal>
          <c:yVal>
            <c:numRef>
              <c:f>'DATA FIGS 1,3,4 (Ar @1000 K)'!$Y$46:$Y$48</c:f>
              <c:numCache>
                <c:formatCode>0.00</c:formatCode>
                <c:ptCount val="3"/>
                <c:pt idx="0">
                  <c:v>5.006775264591063</c:v>
                </c:pt>
                <c:pt idx="1">
                  <c:v>4.9272018252512089</c:v>
                </c:pt>
                <c:pt idx="2">
                  <c:v>5.0975741776702881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53-DC42-91D9-77772A1EA86A}"/>
            </c:ext>
          </c:extLst>
        </c:ser>
        <c:ser>
          <c:idx val="5"/>
          <c:order val="5"/>
          <c:tx>
            <c:strRef>
              <c:f>'DATA FIGS 1,3,4 (Ar @1000 K)'!$A$50</c:f>
              <c:strCache>
                <c:ptCount val="1"/>
                <c:pt idx="0">
                  <c:v>8-methyl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x"/>
            <c:size val="8"/>
            <c:spPr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'DATA FIGS 1,3,4 (Ar @1000 K)'!$X$50</c:f>
              <c:numCache>
                <c:formatCode>0.0</c:formatCode>
                <c:ptCount val="1"/>
                <c:pt idx="0">
                  <c:v>15</c:v>
                </c:pt>
              </c:numCache>
            </c:numRef>
          </c:xVal>
          <c:yVal>
            <c:numRef>
              <c:f>'DATA FIGS 1,3,4 (Ar @1000 K)'!$Y$50</c:f>
              <c:numCache>
                <c:formatCode>0.00</c:formatCode>
                <c:ptCount val="1"/>
                <c:pt idx="0">
                  <c:v>4.9020481295047871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53-DC42-91D9-77772A1EA86A}"/>
            </c:ext>
          </c:extLst>
        </c:ser>
        <c:ser>
          <c:idx val="6"/>
          <c:order val="6"/>
          <c:tx>
            <c:strRef>
              <c:f>'DATA FIGS 1,3,4 (Ar @1000 K)'!$A$78</c:f>
              <c:strCache>
                <c:ptCount val="1"/>
                <c:pt idx="0">
                  <c:v>3-ethyl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K)'!$X$78:$X$83</c:f>
              <c:numCache>
                <c:formatCode>0.0</c:formatCode>
                <c:ptCount val="6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'DATA FIGS 1,3,4 (Ar @1000 K)'!$Y$78:$Y$83</c:f>
              <c:numCache>
                <c:formatCode>0.00</c:formatCode>
                <c:ptCount val="6"/>
                <c:pt idx="0">
                  <c:v>4.5458004711309163</c:v>
                </c:pt>
                <c:pt idx="1">
                  <c:v>4.6381633853544875</c:v>
                </c:pt>
                <c:pt idx="2">
                  <c:v>4.7649537764208674</c:v>
                </c:pt>
                <c:pt idx="3">
                  <c:v>4.9123418984225937</c:v>
                </c:pt>
                <c:pt idx="4">
                  <c:v>4.9423754313352273</c:v>
                </c:pt>
                <c:pt idx="5">
                  <c:v>4.5396467841403565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53-DC42-91D9-77772A1EA86A}"/>
            </c:ext>
          </c:extLst>
        </c:ser>
        <c:ser>
          <c:idx val="12"/>
          <c:order val="7"/>
          <c:tx>
            <c:strRef>
              <c:f>'DATA FIGS 1,3,4 (Ar @1000 K)'!$A$85</c:f>
              <c:strCache>
                <c:ptCount val="1"/>
                <c:pt idx="0">
                  <c:v>4-ethyl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K)'!$X$85:$X$89</c:f>
              <c:numCache>
                <c:formatCode>0.0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'DATA FIGS 1,3,4 (Ar @1000 K)'!$Y$85:$Y$89</c:f>
              <c:numCache>
                <c:formatCode>0.00</c:formatCode>
                <c:ptCount val="5"/>
                <c:pt idx="0">
                  <c:v>4.5778339009192752</c:v>
                </c:pt>
                <c:pt idx="1">
                  <c:v>4.9032519228270184</c:v>
                </c:pt>
                <c:pt idx="2">
                  <c:v>4.7529942167718939</c:v>
                </c:pt>
                <c:pt idx="3">
                  <c:v>4.696684761945435</c:v>
                </c:pt>
                <c:pt idx="4">
                  <c:v>4.6935199172218649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53-DC42-91D9-77772A1EA86A}"/>
            </c:ext>
          </c:extLst>
        </c:ser>
        <c:ser>
          <c:idx val="13"/>
          <c:order val="8"/>
          <c:tx>
            <c:strRef>
              <c:f>'DATA FIGS 1,3,4 (Ar @1000 K)'!$A$91</c:f>
              <c:strCache>
                <c:ptCount val="1"/>
                <c:pt idx="0">
                  <c:v>6-ethyl</c:v>
                </c:pt>
              </c:strCache>
            </c:strRef>
          </c:tx>
          <c:spPr>
            <a:ln w="25400">
              <a:solidFill>
                <a:srgbClr val="3366FF"/>
              </a:solidFill>
              <a:prstDash val="dash"/>
            </a:ln>
          </c:spPr>
          <c:marker>
            <c:symbol val="none"/>
          </c:marker>
          <c:xVal>
            <c:numRef>
              <c:f>'DATA FIGS 1,3,4 (Ar @1000 K)'!$X$91:$X$93</c:f>
              <c:numCache>
                <c:formatCode>0.0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15</c:v>
                </c:pt>
              </c:numCache>
            </c:numRef>
          </c:xVal>
          <c:yVal>
            <c:numRef>
              <c:f>'DATA FIGS 1,3,4 (Ar @1000 K)'!$Y$91:$Y$93</c:f>
              <c:numCache>
                <c:formatCode>0.00</c:formatCode>
                <c:ptCount val="3"/>
                <c:pt idx="0">
                  <c:v>4.7610686992326769</c:v>
                </c:pt>
                <c:pt idx="1">
                  <c:v>5.0668618320700558</c:v>
                </c:pt>
                <c:pt idx="2">
                  <c:v>4.7691911826996858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53-DC42-91D9-77772A1EA86A}"/>
            </c:ext>
          </c:extLst>
        </c:ser>
        <c:ser>
          <c:idx val="10"/>
          <c:order val="9"/>
          <c:tx>
            <c:strRef>
              <c:f>'DATA FIGS 1,3,4 (Ar @1000 K)'!$A$95</c:f>
              <c:strCache>
                <c:ptCount val="1"/>
                <c:pt idx="0">
                  <c:v>2,2-dimethyl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K)'!$X$95:$X$102</c:f>
              <c:numCache>
                <c:formatCode>0.0</c:formatCode>
                <c:ptCount val="8"/>
                <c:pt idx="0">
                  <c:v>2.333333333333333</c:v>
                </c:pt>
                <c:pt idx="1">
                  <c:v>3.3333333333333335</c:v>
                </c:pt>
                <c:pt idx="2">
                  <c:v>4.333333333333333</c:v>
                </c:pt>
                <c:pt idx="3">
                  <c:v>5.333333333333333</c:v>
                </c:pt>
                <c:pt idx="4">
                  <c:v>7.333333333333333</c:v>
                </c:pt>
                <c:pt idx="5">
                  <c:v>9.3333333333333339</c:v>
                </c:pt>
                <c:pt idx="6">
                  <c:v>11.333333333333334</c:v>
                </c:pt>
                <c:pt idx="7">
                  <c:v>13.333333333333334</c:v>
                </c:pt>
              </c:numCache>
            </c:numRef>
          </c:xVal>
          <c:yVal>
            <c:numRef>
              <c:f>'DATA FIGS 1,3,4 (Ar @1000 K)'!$Y$95:$Y$102</c:f>
              <c:numCache>
                <c:formatCode>0.00</c:formatCode>
                <c:ptCount val="8"/>
                <c:pt idx="0">
                  <c:v>2.7299747109790267</c:v>
                </c:pt>
                <c:pt idx="1">
                  <c:v>3.4666518524271881</c:v>
                </c:pt>
                <c:pt idx="2">
                  <c:v>3.9560693658537582</c:v>
                </c:pt>
                <c:pt idx="3">
                  <c:v>4.3707660640222104</c:v>
                </c:pt>
                <c:pt idx="4">
                  <c:v>4.6220180442483718</c:v>
                </c:pt>
                <c:pt idx="5">
                  <c:v>5.0288639047477695</c:v>
                </c:pt>
                <c:pt idx="6">
                  <c:v>5.2682350851921047</c:v>
                </c:pt>
                <c:pt idx="7">
                  <c:v>5.2067066773470785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53-DC42-91D9-77772A1EA86A}"/>
            </c:ext>
          </c:extLst>
        </c:ser>
        <c:ser>
          <c:idx val="11"/>
          <c:order val="10"/>
          <c:tx>
            <c:strRef>
              <c:f>'DATA FIGS 1,3,4 (Ar @1000 K)'!$A$52</c:f>
              <c:strCache>
                <c:ptCount val="1"/>
                <c:pt idx="0">
                  <c:v>2,3-dimethyl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K)'!$X$52:$X$58</c:f>
              <c:numCache>
                <c:formatCode>0.0</c:formatCode>
                <c:ptCount val="7"/>
                <c:pt idx="0">
                  <c:v>3.6666666666666665</c:v>
                </c:pt>
                <c:pt idx="1">
                  <c:v>4.666666666666667</c:v>
                </c:pt>
                <c:pt idx="2">
                  <c:v>5.666666666666667</c:v>
                </c:pt>
                <c:pt idx="3">
                  <c:v>7.666666666666667</c:v>
                </c:pt>
                <c:pt idx="4">
                  <c:v>9.6666666666666661</c:v>
                </c:pt>
                <c:pt idx="5">
                  <c:v>11.666666666666666</c:v>
                </c:pt>
                <c:pt idx="6">
                  <c:v>13.666666666666666</c:v>
                </c:pt>
              </c:numCache>
            </c:numRef>
          </c:xVal>
          <c:yVal>
            <c:numRef>
              <c:f>'DATA FIGS 1,3,4 (Ar @1000 K)'!$Y$52:$Y$58</c:f>
              <c:numCache>
                <c:formatCode>0.00</c:formatCode>
                <c:ptCount val="7"/>
                <c:pt idx="0">
                  <c:v>3.913193144031903</c:v>
                </c:pt>
                <c:pt idx="1">
                  <c:v>4.0256553128684782</c:v>
                </c:pt>
                <c:pt idx="2">
                  <c:v>4.1587281976756829</c:v>
                </c:pt>
                <c:pt idx="3">
                  <c:v>4.8872267844951507</c:v>
                </c:pt>
                <c:pt idx="4">
                  <c:v>4.9200738873757119</c:v>
                </c:pt>
                <c:pt idx="5">
                  <c:v>5.0087872282415402</c:v>
                </c:pt>
                <c:pt idx="6">
                  <c:v>4.6494151316821242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53-DC42-91D9-77772A1EA86A}"/>
            </c:ext>
          </c:extLst>
        </c:ser>
        <c:ser>
          <c:idx val="14"/>
          <c:order val="11"/>
          <c:tx>
            <c:strRef>
              <c:f>'DATA FIGS 1,3,4 (Ar @1000 K)'!$A$60</c:f>
              <c:strCache>
                <c:ptCount val="1"/>
                <c:pt idx="0">
                  <c:v>2,4-dimethyl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K)'!$X$60:$X$65</c:f>
              <c:numCache>
                <c:formatCode>0.0</c:formatCode>
                <c:ptCount val="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'DATA FIGS 1,3,4 (Ar @1000 K)'!$Y$60:$Y$65</c:f>
              <c:numCache>
                <c:formatCode>0.00</c:formatCode>
                <c:ptCount val="6"/>
                <c:pt idx="0">
                  <c:v>4.2491090299731038</c:v>
                </c:pt>
                <c:pt idx="1">
                  <c:v>4.5339373990644045</c:v>
                </c:pt>
                <c:pt idx="2">
                  <c:v>4.6183993858189254</c:v>
                </c:pt>
                <c:pt idx="3">
                  <c:v>4.7272347098733549</c:v>
                </c:pt>
                <c:pt idx="4">
                  <c:v>4.7839584764012733</c:v>
                </c:pt>
                <c:pt idx="5">
                  <c:v>4.8220175499997842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53-DC42-91D9-77772A1EA86A}"/>
            </c:ext>
          </c:extLst>
        </c:ser>
        <c:ser>
          <c:idx val="15"/>
          <c:order val="12"/>
          <c:tx>
            <c:strRef>
              <c:f>'DATA FIGS 1,3,4 (Ar @1000 K)'!$A$67</c:f>
              <c:strCache>
                <c:ptCount val="1"/>
                <c:pt idx="0">
                  <c:v>2,6-dimethyl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K)'!$X$67:$X$71</c:f>
              <c:numCache>
                <c:formatCode>0.0</c:formatCode>
                <c:ptCount val="5"/>
                <c:pt idx="0">
                  <c:v>6.9999999999999991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'DATA FIGS 1,3,4 (Ar @1000 K)'!$Y$67:$Y$71</c:f>
              <c:numCache>
                <c:formatCode>0.00</c:formatCode>
                <c:ptCount val="5"/>
                <c:pt idx="0">
                  <c:v>4.6915263585751941</c:v>
                </c:pt>
                <c:pt idx="1">
                  <c:v>4.7978388751873471</c:v>
                </c:pt>
                <c:pt idx="2">
                  <c:v>4.8994732876689255</c:v>
                </c:pt>
                <c:pt idx="3">
                  <c:v>4.4611224002458307</c:v>
                </c:pt>
                <c:pt idx="4">
                  <c:v>4.4630608326359038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653-DC42-91D9-77772A1EA86A}"/>
            </c:ext>
          </c:extLst>
        </c:ser>
        <c:ser>
          <c:idx val="16"/>
          <c:order val="13"/>
          <c:tx>
            <c:strRef>
              <c:f>'DATA FIGS 1,3,4 (Ar @1000 K)'!$A$73</c:f>
              <c:strCache>
                <c:ptCount val="1"/>
                <c:pt idx="0">
                  <c:v>2,8-dimethyl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'DATA FIGS 1,3,4 (Ar @1000 K)'!$X$73:$X$76</c:f>
              <c:numCache>
                <c:formatCode>0.0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xVal>
          <c:yVal>
            <c:numRef>
              <c:f>'DATA FIGS 1,3,4 (Ar @1000 K)'!$Y$73:$Y$76</c:f>
              <c:numCache>
                <c:formatCode>0.00</c:formatCode>
                <c:ptCount val="4"/>
                <c:pt idx="0">
                  <c:v>4.8820819400613678</c:v>
                </c:pt>
                <c:pt idx="1">
                  <c:v>5.0212280267313307</c:v>
                </c:pt>
                <c:pt idx="2">
                  <c:v>5.1168915151352294</c:v>
                </c:pt>
                <c:pt idx="3">
                  <c:v>4.9794834318731969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653-DC42-91D9-77772A1EA86A}"/>
            </c:ext>
          </c:extLst>
        </c:ser>
        <c:ser>
          <c:idx val="17"/>
          <c:order val="14"/>
          <c:tx>
            <c:strRef>
              <c:f>'DATA FIGS 1,3,4 (Ar @1000 K)'!$A$104</c:f>
              <c:strCache>
                <c:ptCount val="1"/>
                <c:pt idx="0">
                  <c:v>3,3-dimethyl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ysDot"/>
            </a:ln>
          </c:spPr>
          <c:marker>
            <c:symbol val="none"/>
          </c:marker>
          <c:xVal>
            <c:numRef>
              <c:f>'DATA FIGS 1,3,4 (Ar @1000 K)'!$X$104:$X$109</c:f>
              <c:numCache>
                <c:formatCode>0.0</c:formatCode>
                <c:ptCount val="6"/>
                <c:pt idx="0">
                  <c:v>4.333333333333333</c:v>
                </c:pt>
                <c:pt idx="1">
                  <c:v>5.3333333333333339</c:v>
                </c:pt>
                <c:pt idx="2">
                  <c:v>7.3333333333333339</c:v>
                </c:pt>
                <c:pt idx="3">
                  <c:v>9.3333333333333321</c:v>
                </c:pt>
                <c:pt idx="4">
                  <c:v>11.333333333333332</c:v>
                </c:pt>
                <c:pt idx="5">
                  <c:v>13.333333333333332</c:v>
                </c:pt>
              </c:numCache>
            </c:numRef>
          </c:xVal>
          <c:yVal>
            <c:numRef>
              <c:f>'DATA FIGS 1,3,4 (Ar @1000 K)'!$Y$104:$Y$109</c:f>
              <c:numCache>
                <c:formatCode>0.00</c:formatCode>
                <c:ptCount val="6"/>
                <c:pt idx="0">
                  <c:v>3.8317234096090567</c:v>
                </c:pt>
                <c:pt idx="1">
                  <c:v>4.2810687403735654</c:v>
                </c:pt>
                <c:pt idx="2">
                  <c:v>4.6311253807650825</c:v>
                </c:pt>
                <c:pt idx="3">
                  <c:v>4.7096516025918511</c:v>
                </c:pt>
                <c:pt idx="4">
                  <c:v>4.5915327420930652</c:v>
                </c:pt>
                <c:pt idx="5">
                  <c:v>4.3811740605990419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653-DC42-91D9-77772A1EA86A}"/>
            </c:ext>
          </c:extLst>
        </c:ser>
        <c:ser>
          <c:idx val="19"/>
          <c:order val="16"/>
          <c:tx>
            <c:strRef>
              <c:f>'DATA FIGS 1,3,4 (Ar @1000 K)'!$A$117</c:f>
              <c:strCache>
                <c:ptCount val="1"/>
                <c:pt idx="0">
                  <c:v>6,6-dimethyl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ot"/>
            </a:ln>
          </c:spPr>
          <c:marker>
            <c:symbol val="none"/>
          </c:marker>
          <c:xVal>
            <c:numRef>
              <c:f>'DATA FIGS 1,3,4 (Ar @1000 K)'!$X$117:$X$119</c:f>
              <c:numCache>
                <c:formatCode>0.0</c:formatCode>
                <c:ptCount val="3"/>
                <c:pt idx="0">
                  <c:v>10.333333333333332</c:v>
                </c:pt>
                <c:pt idx="1">
                  <c:v>11.333333333333332</c:v>
                </c:pt>
                <c:pt idx="2">
                  <c:v>13.333333333333332</c:v>
                </c:pt>
              </c:numCache>
            </c:numRef>
          </c:xVal>
          <c:yVal>
            <c:numRef>
              <c:f>'DATA FIGS 1,3,4 (Ar @1000 K)'!$Y$117:$Y$119</c:f>
              <c:numCache>
                <c:formatCode>0.00</c:formatCode>
                <c:ptCount val="3"/>
                <c:pt idx="0">
                  <c:v>4.9313403665274409</c:v>
                </c:pt>
                <c:pt idx="1">
                  <c:v>5.0519205145864774</c:v>
                </c:pt>
                <c:pt idx="2">
                  <c:v>5.1308184198830551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653-DC42-91D9-77772A1E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148296"/>
        <c:axId val="-1996780424"/>
      </c:scatterChart>
      <c:scatterChart>
        <c:scatterStyle val="lineMarker"/>
        <c:varyColors val="0"/>
        <c:ser>
          <c:idx val="18"/>
          <c:order val="15"/>
          <c:tx>
            <c:strRef>
              <c:f>'DATA FIGS 1,3,4 (Ar @1000 K)'!$A$111</c:f>
              <c:strCache>
                <c:ptCount val="1"/>
                <c:pt idx="0">
                  <c:v>4,4-dimethyl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'DATA FIGS 1,3,4 (Ar @1000 K)'!$X$111:$X$115</c:f>
              <c:numCache>
                <c:formatCode>0.0</c:formatCode>
                <c:ptCount val="5"/>
                <c:pt idx="0">
                  <c:v>6.3333333333333339</c:v>
                </c:pt>
                <c:pt idx="1">
                  <c:v>7.3333333333333339</c:v>
                </c:pt>
                <c:pt idx="2">
                  <c:v>9.3333333333333321</c:v>
                </c:pt>
                <c:pt idx="3">
                  <c:v>11.333333333333332</c:v>
                </c:pt>
                <c:pt idx="4">
                  <c:v>13.333333333333332</c:v>
                </c:pt>
              </c:numCache>
            </c:numRef>
          </c:xVal>
          <c:yVal>
            <c:numRef>
              <c:f>'DATA FIGS 1,3,4 (Ar @1000 K)'!$Y$111:$Y$115</c:f>
              <c:numCache>
                <c:formatCode>0.00</c:formatCode>
                <c:ptCount val="5"/>
                <c:pt idx="0">
                  <c:v>4.589067607351315</c:v>
                </c:pt>
                <c:pt idx="1">
                  <c:v>4.7061862007022466</c:v>
                </c:pt>
                <c:pt idx="2">
                  <c:v>4.8949860841423387</c:v>
                </c:pt>
                <c:pt idx="3">
                  <c:v>4.6353479038612262</c:v>
                </c:pt>
                <c:pt idx="4">
                  <c:v>4.7313102480273068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653-DC42-91D9-77772A1E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65007"/>
        <c:axId val="1266097567"/>
      </c:scatterChart>
      <c:valAx>
        <c:axId val="-1997148296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N</a:t>
                </a:r>
                <a:r>
                  <a:rPr lang="en-US" i="0" baseline="-25000"/>
                  <a:t>eff</a:t>
                </a:r>
              </a:p>
            </c:rich>
          </c:tx>
          <c:layout>
            <c:manualLayout>
              <c:xMode val="edge"/>
              <c:yMode val="edge"/>
              <c:x val="0.52054152085156025"/>
              <c:y val="0.9010859487634467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6780424"/>
        <c:crosses val="autoZero"/>
        <c:crossBetween val="midCat"/>
        <c:majorUnit val="2"/>
        <c:minorUnit val="1"/>
      </c:valAx>
      <c:valAx>
        <c:axId val="-19967804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</a:t>
                </a:r>
                <a:r>
                  <a:rPr lang="en-US" baseline="30000"/>
                  <a:t>-9</a:t>
                </a:r>
                <a:r>
                  <a:rPr lang="en-US"/>
                  <a:t> </a:t>
                </a:r>
                <a:r>
                  <a:rPr lang="en-US" i="1"/>
                  <a:t>Z n</a:t>
                </a:r>
                <a:r>
                  <a:rPr lang="en-US" baseline="-25000"/>
                  <a:t>1</a:t>
                </a:r>
                <a:r>
                  <a:rPr lang="en-US" i="1">
                    <a:latin typeface="Symbol" charset="2"/>
                    <a:cs typeface="Symbol" charset="2"/>
                  </a:rPr>
                  <a:t>a</a:t>
                </a:r>
                <a:r>
                  <a:rPr lang="en-US"/>
                  <a:t>, cm</a:t>
                </a:r>
                <a:r>
                  <a:rPr lang="en-US" baseline="30000"/>
                  <a:t>-1</a:t>
                </a:r>
                <a:r>
                  <a:rPr lang="en-US"/>
                  <a:t>/s</a:t>
                </a:r>
              </a:p>
            </c:rich>
          </c:tx>
          <c:layout>
            <c:manualLayout>
              <c:xMode val="edge"/>
              <c:yMode val="edge"/>
              <c:x val="4.2545749489647122E-2"/>
              <c:y val="0.18379815903293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 b="1"/>
            </a:pPr>
            <a:endParaRPr lang="fr-FR"/>
          </a:p>
        </c:txPr>
        <c:crossAx val="-1997148296"/>
        <c:crosses val="autoZero"/>
        <c:crossBetween val="midCat"/>
        <c:minorUnit val="0.25"/>
      </c:valAx>
      <c:valAx>
        <c:axId val="1266097567"/>
        <c:scaling>
          <c:orientation val="minMax"/>
          <c:max val="6"/>
          <c:min val="0"/>
        </c:scaling>
        <c:delete val="0"/>
        <c:axPos val="r"/>
        <c:numFmt formatCode="0.0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265065007"/>
        <c:crosses val="max"/>
        <c:crossBetween val="midCat"/>
        <c:majorUnit val="1"/>
        <c:minorUnit val="0.25"/>
      </c:valAx>
      <c:valAx>
        <c:axId val="1265065007"/>
        <c:scaling>
          <c:orientation val="minMax"/>
          <c:max val="17"/>
          <c:min val="0"/>
        </c:scaling>
        <c:delete val="0"/>
        <c:axPos val="t"/>
        <c:numFmt formatCode="0.0" sourceLinked="1"/>
        <c:majorTickMark val="in"/>
        <c:minorTickMark val="in"/>
        <c:tickLblPos val="none"/>
        <c:spPr>
          <a:ln w="25400">
            <a:solidFill>
              <a:schemeClr val="tx1"/>
            </a:solidFill>
          </a:ln>
        </c:spPr>
        <c:crossAx val="1266097567"/>
        <c:crosses val="max"/>
        <c:crossBetween val="midCat"/>
        <c:majorUnit val="2"/>
        <c:minorUnit val="1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fr-FR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88900</xdr:colOff>
      <xdr:row>23</xdr:row>
      <xdr:rowOff>127000</xdr:rowOff>
    </xdr:from>
    <xdr:to>
      <xdr:col>59</xdr:col>
      <xdr:colOff>622300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4D810-E151-1D4E-B105-5B86921EC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88900</xdr:colOff>
      <xdr:row>2</xdr:row>
      <xdr:rowOff>25400</xdr:rowOff>
    </xdr:from>
    <xdr:to>
      <xdr:col>59</xdr:col>
      <xdr:colOff>622300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22F0A-F95D-8D4D-904E-63D0A25D7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406400</xdr:colOff>
      <xdr:row>2</xdr:row>
      <xdr:rowOff>25400</xdr:rowOff>
    </xdr:from>
    <xdr:to>
      <xdr:col>54</xdr:col>
      <xdr:colOff>114300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3B33C4-E07F-7E49-A934-6C46C877F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431800</xdr:colOff>
      <xdr:row>23</xdr:row>
      <xdr:rowOff>139700</xdr:rowOff>
    </xdr:from>
    <xdr:to>
      <xdr:col>54</xdr:col>
      <xdr:colOff>139700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F2D896-0209-3745-BFC3-B1B00BB7E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546100</xdr:colOff>
      <xdr:row>1</xdr:row>
      <xdr:rowOff>193675</xdr:rowOff>
    </xdr:from>
    <xdr:to>
      <xdr:col>46</xdr:col>
      <xdr:colOff>254000</xdr:colOff>
      <xdr:row>24</xdr:row>
      <xdr:rowOff>119507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299024-59F3-B84F-96A7-971D4AB7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546100</xdr:colOff>
      <xdr:row>23</xdr:row>
      <xdr:rowOff>161924</xdr:rowOff>
    </xdr:from>
    <xdr:to>
      <xdr:col>46</xdr:col>
      <xdr:colOff>254000</xdr:colOff>
      <xdr:row>45</xdr:row>
      <xdr:rowOff>203199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F472FB-B596-F947-8F7C-321F84E0F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177800</xdr:colOff>
      <xdr:row>8</xdr:row>
      <xdr:rowOff>76200</xdr:rowOff>
    </xdr:from>
    <xdr:to>
      <xdr:col>32</xdr:col>
      <xdr:colOff>711200</xdr:colOff>
      <xdr:row>32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F05689-5704-DA41-B92E-CD6909D32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12700</xdr:colOff>
      <xdr:row>2</xdr:row>
      <xdr:rowOff>25400</xdr:rowOff>
    </xdr:from>
    <xdr:to>
      <xdr:col>40</xdr:col>
      <xdr:colOff>546100</xdr:colOff>
      <xdr:row>24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F71051-3400-8746-890D-3971931E1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50800</xdr:colOff>
      <xdr:row>23</xdr:row>
      <xdr:rowOff>139700</xdr:rowOff>
    </xdr:from>
    <xdr:to>
      <xdr:col>40</xdr:col>
      <xdr:colOff>584200</xdr:colOff>
      <xdr:row>45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CC8567-9F8E-F241-9E39-6EFD3A65E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304800</xdr:colOff>
      <xdr:row>2</xdr:row>
      <xdr:rowOff>165100</xdr:rowOff>
    </xdr:from>
    <xdr:to>
      <xdr:col>57</xdr:col>
      <xdr:colOff>647726</xdr:colOff>
      <xdr:row>5</xdr:row>
      <xdr:rowOff>88870</xdr:rowOff>
    </xdr:to>
    <xdr:sp macro="" textlink="">
      <xdr:nvSpPr>
        <xdr:cNvPr id="16" name="TextBox 3">
          <a:extLst>
            <a:ext uri="{FF2B5EF4-FFF2-40B4-BE49-F238E27FC236}">
              <a16:creationId xmlns:a16="http://schemas.microsoft.com/office/drawing/2014/main" id="{1B37889B-EA9E-2F42-A4D3-3F47C93DA204}"/>
            </a:ext>
          </a:extLst>
        </xdr:cNvPr>
        <xdr:cNvSpPr txBox="1"/>
      </xdr:nvSpPr>
      <xdr:spPr>
        <a:xfrm>
          <a:off x="52438300" y="571500"/>
          <a:ext cx="2819426" cy="533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440" tIns="45720" rtlCol="0" anchor="t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(b) Hydroperoxides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0.19444</cdr:x>
      <cdr:y>0.04722</cdr:y>
    </cdr:from>
    <cdr:to>
      <cdr:x>0.96528</cdr:x>
      <cdr:y>0.16389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BDC94DD1-E562-DB41-976E-26039A3EB3CD}"/>
            </a:ext>
          </a:extLst>
        </cdr:cNvPr>
        <cdr:cNvSpPr txBox="1"/>
      </cdr:nvSpPr>
      <cdr:spPr>
        <a:xfrm xmlns:a="http://schemas.openxmlformats.org/drawingml/2006/main">
          <a:off x="1066776" y="215890"/>
          <a:ext cx="4229124" cy="533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(d) Alcohols and hydroperoxides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0.19213</cdr:x>
      <cdr:y>0.04482</cdr:y>
    </cdr:from>
    <cdr:to>
      <cdr:x>0.64583</cdr:x>
      <cdr:y>0.16246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2CCBBD47-A4F3-0F45-9899-4411373E2CDE}"/>
            </a:ext>
          </a:extLst>
        </cdr:cNvPr>
        <cdr:cNvSpPr txBox="1"/>
      </cdr:nvSpPr>
      <cdr:spPr>
        <a:xfrm xmlns:a="http://schemas.openxmlformats.org/drawingml/2006/main">
          <a:off x="1054102" y="203209"/>
          <a:ext cx="2489198" cy="533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(a) Alkanes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0.19444</cdr:x>
      <cdr:y>0.04762</cdr:y>
    </cdr:from>
    <cdr:to>
      <cdr:x>0.56481</cdr:x>
      <cdr:y>0.16527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8CF86BA6-8102-FF46-AEDD-3775B524F276}"/>
            </a:ext>
          </a:extLst>
        </cdr:cNvPr>
        <cdr:cNvSpPr txBox="1"/>
      </cdr:nvSpPr>
      <cdr:spPr>
        <a:xfrm xmlns:a="http://schemas.openxmlformats.org/drawingml/2006/main">
          <a:off x="1066776" y="215904"/>
          <a:ext cx="2032024" cy="533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(c) Alkanes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457200</xdr:colOff>
      <xdr:row>2</xdr:row>
      <xdr:rowOff>0</xdr:rowOff>
    </xdr:from>
    <xdr:to>
      <xdr:col>38</xdr:col>
      <xdr:colOff>165100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4C3DB-4ADB-374B-97BA-6883A4450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457200</xdr:colOff>
      <xdr:row>23</xdr:row>
      <xdr:rowOff>88900</xdr:rowOff>
    </xdr:from>
    <xdr:to>
      <xdr:col>38</xdr:col>
      <xdr:colOff>165100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EC71-5C39-B947-AF4A-063877DD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32</xdr:col>
      <xdr:colOff>533400</xdr:colOff>
      <xdr:row>24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B0FB05-00C6-1145-A796-708F20AC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23</xdr:row>
      <xdr:rowOff>88900</xdr:rowOff>
    </xdr:from>
    <xdr:to>
      <xdr:col>32</xdr:col>
      <xdr:colOff>533400</xdr:colOff>
      <xdr:row>45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CAA103-1A55-7249-A6A6-32DCF7306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0.19213</cdr:x>
      <cdr:y>0.04482</cdr:y>
    </cdr:from>
    <cdr:to>
      <cdr:x>0.74306</cdr:x>
      <cdr:y>0.16246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2CCBBD47-A4F3-0F45-9899-4411373E2CDE}"/>
            </a:ext>
          </a:extLst>
        </cdr:cNvPr>
        <cdr:cNvSpPr txBox="1"/>
      </cdr:nvSpPr>
      <cdr:spPr>
        <a:xfrm xmlns:a="http://schemas.openxmlformats.org/drawingml/2006/main">
          <a:off x="1054102" y="203209"/>
          <a:ext cx="3022598" cy="533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(b) Alkanes (+N</a:t>
          </a:r>
          <a:r>
            <a:rPr lang="en-US" sz="20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0.19444</cdr:x>
      <cdr:y>0.04762</cdr:y>
    </cdr:from>
    <cdr:to>
      <cdr:x>1</cdr:x>
      <cdr:y>0.16527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8CF86BA6-8102-FF46-AEDD-3775B524F276}"/>
            </a:ext>
          </a:extLst>
        </cdr:cNvPr>
        <cdr:cNvSpPr txBox="1"/>
      </cdr:nvSpPr>
      <cdr:spPr>
        <a:xfrm xmlns:a="http://schemas.openxmlformats.org/drawingml/2006/main">
          <a:off x="1066776" y="215904"/>
          <a:ext cx="4419624" cy="533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(d) Alkanes (+N</a:t>
          </a:r>
          <a:r>
            <a:rPr lang="en-US" sz="20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0.19213</cdr:x>
      <cdr:y>0.04482</cdr:y>
    </cdr:from>
    <cdr:to>
      <cdr:x>0.6412</cdr:x>
      <cdr:y>0.16246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2CCBBD47-A4F3-0F45-9899-4411373E2CDE}"/>
            </a:ext>
          </a:extLst>
        </cdr:cNvPr>
        <cdr:cNvSpPr txBox="1"/>
      </cdr:nvSpPr>
      <cdr:spPr>
        <a:xfrm xmlns:a="http://schemas.openxmlformats.org/drawingml/2006/main">
          <a:off x="1054102" y="203209"/>
          <a:ext cx="2463798" cy="533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(a) Alkanes (+He)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0.19444</cdr:x>
      <cdr:y>0.04762</cdr:y>
    </cdr:from>
    <cdr:to>
      <cdr:x>1</cdr:x>
      <cdr:y>0.16527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8CF86BA6-8102-FF46-AEDD-3775B524F276}"/>
            </a:ext>
          </a:extLst>
        </cdr:cNvPr>
        <cdr:cNvSpPr txBox="1"/>
      </cdr:nvSpPr>
      <cdr:spPr>
        <a:xfrm xmlns:a="http://schemas.openxmlformats.org/drawingml/2006/main">
          <a:off x="1066776" y="215904"/>
          <a:ext cx="4419624" cy="533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(c) Alkanes (+He)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0.18981</cdr:x>
      <cdr:y>0.04749</cdr:y>
    </cdr:from>
    <cdr:to>
      <cdr:x>0.83333</cdr:x>
      <cdr:y>0.1648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B81C369F-1C8C-214C-857A-0048709BA02E}"/>
            </a:ext>
          </a:extLst>
        </cdr:cNvPr>
        <cdr:cNvSpPr txBox="1"/>
      </cdr:nvSpPr>
      <cdr:spPr>
        <a:xfrm xmlns:a="http://schemas.openxmlformats.org/drawingml/2006/main">
          <a:off x="1041374" y="215918"/>
          <a:ext cx="3530626" cy="5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(d) Hydroperoxides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0.1875</cdr:x>
      <cdr:y>0.04722</cdr:y>
    </cdr:from>
    <cdr:to>
      <cdr:x>0.5625</cdr:x>
      <cdr:y>0.16389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9685297-FE40-BD48-A4CF-9418909FE9C0}"/>
            </a:ext>
          </a:extLst>
        </cdr:cNvPr>
        <cdr:cNvSpPr txBox="1"/>
      </cdr:nvSpPr>
      <cdr:spPr>
        <a:xfrm xmlns:a="http://schemas.openxmlformats.org/drawingml/2006/main">
          <a:off x="1028700" y="215890"/>
          <a:ext cx="2057400" cy="533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(a) Alcohols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0.1875</cdr:x>
      <cdr:y>0.05042</cdr:y>
    </cdr:from>
    <cdr:to>
      <cdr:x>0.62269</cdr:x>
      <cdr:y>0.16807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77F8AA2F-BE5F-8E47-B0FC-FBE91C65428C}"/>
            </a:ext>
          </a:extLst>
        </cdr:cNvPr>
        <cdr:cNvSpPr txBox="1"/>
      </cdr:nvSpPr>
      <cdr:spPr>
        <a:xfrm xmlns:a="http://schemas.openxmlformats.org/drawingml/2006/main">
          <a:off x="1028700" y="228599"/>
          <a:ext cx="2387600" cy="533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tIns="27432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(c) Alcohols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0.18519</cdr:x>
      <cdr:y>0.05246</cdr:y>
    </cdr:from>
    <cdr:to>
      <cdr:x>0.98148</cdr:x>
      <cdr:y>0.16843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A6EB5864-77D3-FF4A-8434-33E09F679DE7}"/>
            </a:ext>
          </a:extLst>
        </cdr:cNvPr>
        <cdr:cNvSpPr txBox="1"/>
      </cdr:nvSpPr>
      <cdr:spPr>
        <a:xfrm xmlns:a="http://schemas.openxmlformats.org/drawingml/2006/main">
          <a:off x="1016026" y="241286"/>
          <a:ext cx="4368774" cy="53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4572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(b) 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Cyclic and highly branched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hydrocarbons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0.19213</cdr:x>
      <cdr:y>0.04222</cdr:y>
    </cdr:from>
    <cdr:to>
      <cdr:x>1</cdr:x>
      <cdr:y>0.16045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2989E95F-FCA6-044C-A121-B50FA8FF663D}"/>
            </a:ext>
          </a:extLst>
        </cdr:cNvPr>
        <cdr:cNvSpPr txBox="1"/>
      </cdr:nvSpPr>
      <cdr:spPr>
        <a:xfrm xmlns:a="http://schemas.openxmlformats.org/drawingml/2006/main">
          <a:off x="1054102" y="190483"/>
          <a:ext cx="4432298" cy="533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45720" tIns="27432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(d) 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Cyclic and highly branched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hydrocarbons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0.18981</cdr:x>
      <cdr:y>0.04202</cdr:y>
    </cdr:from>
    <cdr:to>
      <cdr:x>1</cdr:x>
      <cdr:y>0.15966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909586D0-BE3F-2E4C-ABBE-0709CA614359}"/>
            </a:ext>
          </a:extLst>
        </cdr:cNvPr>
        <cdr:cNvSpPr txBox="1"/>
      </cdr:nvSpPr>
      <cdr:spPr>
        <a:xfrm xmlns:a="http://schemas.openxmlformats.org/drawingml/2006/main">
          <a:off x="1041374" y="190514"/>
          <a:ext cx="4445026" cy="533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(a) 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Singly and doubly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branched alkanes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0.18056</cdr:x>
      <cdr:y>0.04789</cdr:y>
    </cdr:from>
    <cdr:to>
      <cdr:x>0.90509</cdr:x>
      <cdr:y>0.1662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8745F088-09FA-9047-BD54-02A52E69BF27}"/>
            </a:ext>
          </a:extLst>
        </cdr:cNvPr>
        <cdr:cNvSpPr txBox="1"/>
      </cdr:nvSpPr>
      <cdr:spPr>
        <a:xfrm xmlns:a="http://schemas.openxmlformats.org/drawingml/2006/main">
          <a:off x="990624" y="215912"/>
          <a:ext cx="3975076" cy="5334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tIns="27432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(c) </a:t>
          </a:r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Singly and doubly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branched alkanes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520700</xdr:colOff>
      <xdr:row>2</xdr:row>
      <xdr:rowOff>0</xdr:rowOff>
    </xdr:from>
    <xdr:to>
      <xdr:col>38</xdr:col>
      <xdr:colOff>228600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F0A20-C684-7346-BAF3-CE14BB6A6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520700</xdr:colOff>
      <xdr:row>23</xdr:row>
      <xdr:rowOff>88900</xdr:rowOff>
    </xdr:from>
    <xdr:to>
      <xdr:col>38</xdr:col>
      <xdr:colOff>228600</xdr:colOff>
      <xdr:row>45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DC77F-BE2D-EB4C-96F9-DC32FF4F4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32</xdr:col>
      <xdr:colOff>533400</xdr:colOff>
      <xdr:row>24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3120DF-4F42-3B45-887E-80016EF3B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23</xdr:row>
      <xdr:rowOff>88900</xdr:rowOff>
    </xdr:from>
    <xdr:to>
      <xdr:col>32</xdr:col>
      <xdr:colOff>533400</xdr:colOff>
      <xdr:row>45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70D23B-6787-FD47-A15E-497D07B0F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787400</xdr:colOff>
      <xdr:row>17</xdr:row>
      <xdr:rowOff>139700</xdr:rowOff>
    </xdr:from>
    <xdr:to>
      <xdr:col>38</xdr:col>
      <xdr:colOff>127000</xdr:colOff>
      <xdr:row>20</xdr:row>
      <xdr:rowOff>63515</xdr:rowOff>
    </xdr:to>
    <xdr:sp macro="" textlink="">
      <xdr:nvSpPr>
        <xdr:cNvPr id="6" name="TextBox 3">
          <a:extLst>
            <a:ext uri="{FF2B5EF4-FFF2-40B4-BE49-F238E27FC236}">
              <a16:creationId xmlns:a16="http://schemas.microsoft.com/office/drawing/2014/main" id="{555C0D1F-D3E0-BF4A-A872-99F2FD4B23BF}"/>
            </a:ext>
          </a:extLst>
        </xdr:cNvPr>
        <xdr:cNvSpPr txBox="1"/>
      </xdr:nvSpPr>
      <xdr:spPr>
        <a:xfrm>
          <a:off x="20358100" y="4203700"/>
          <a:ext cx="4292600" cy="533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(b) Alcohols and hydroperoxides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08BA-DB13-3E43-B626-9ACAD1EAAE7C}">
  <dimension ref="A1:G10"/>
  <sheetViews>
    <sheetView workbookViewId="0"/>
  </sheetViews>
  <sheetFormatPr baseColWidth="10" defaultRowHeight="15.75"/>
  <sheetData>
    <row r="1" spans="1:7">
      <c r="A1" s="34" t="s">
        <v>130</v>
      </c>
    </row>
    <row r="3" spans="1:7" ht="24">
      <c r="A3" s="51" t="s">
        <v>134</v>
      </c>
    </row>
    <row r="4" spans="1:7" ht="24">
      <c r="A4" s="51" t="s">
        <v>129</v>
      </c>
    </row>
    <row r="6" spans="1:7" ht="24">
      <c r="A6" s="52" t="s">
        <v>135</v>
      </c>
    </row>
    <row r="8" spans="1:7">
      <c r="A8" s="59" t="s">
        <v>136</v>
      </c>
      <c r="B8" s="59"/>
      <c r="C8" s="59"/>
      <c r="D8" s="59"/>
      <c r="E8" s="59"/>
      <c r="F8" s="59"/>
      <c r="G8" s="59"/>
    </row>
    <row r="9" spans="1:7">
      <c r="A9" s="59" t="s">
        <v>138</v>
      </c>
      <c r="B9" s="59"/>
      <c r="C9" s="59"/>
      <c r="D9" s="59"/>
      <c r="E9" s="59"/>
      <c r="F9" s="59"/>
      <c r="G9" s="59"/>
    </row>
    <row r="10" spans="1:7">
      <c r="A10" s="59" t="s">
        <v>139</v>
      </c>
      <c r="B10" s="59"/>
      <c r="C10" s="59"/>
      <c r="D10" s="59"/>
      <c r="E10" s="59"/>
      <c r="F10" s="59"/>
      <c r="G10" s="5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F879-5758-E942-918E-B82CA4F4DB63}">
  <sheetPr>
    <pageSetUpPr fitToPage="1"/>
  </sheetPr>
  <dimension ref="A1:BK47"/>
  <sheetViews>
    <sheetView zoomScaleNormal="100" workbookViewId="0"/>
  </sheetViews>
  <sheetFormatPr baseColWidth="10" defaultColWidth="10.875" defaultRowHeight="15.75"/>
  <cols>
    <col min="1" max="1" width="18.875" style="35" customWidth="1"/>
    <col min="2" max="2" width="5.875" style="36" bestFit="1" customWidth="1"/>
    <col min="3" max="7" width="3.875" style="35" customWidth="1"/>
    <col min="8" max="9" width="4.125" style="35" customWidth="1"/>
    <col min="10" max="10" width="3.875" style="35" customWidth="1"/>
    <col min="11" max="11" width="4.125" style="35" customWidth="1"/>
    <col min="12" max="15" width="4.5" style="35" customWidth="1"/>
    <col min="16" max="16" width="3.125" style="35" bestFit="1" customWidth="1"/>
    <col min="17" max="19" width="8" style="35" customWidth="1"/>
    <col min="20" max="20" width="8" style="36" customWidth="1"/>
    <col min="21" max="21" width="8" style="53" customWidth="1"/>
    <col min="22" max="23" width="8" style="35" customWidth="1"/>
    <col min="24" max="25" width="6.5" style="45" customWidth="1"/>
    <col min="26" max="16384" width="10.875" style="35"/>
  </cols>
  <sheetData>
    <row r="1" spans="1:63" ht="64.5">
      <c r="AA1" s="37"/>
    </row>
    <row r="2" spans="1:63">
      <c r="C2" s="35" t="s">
        <v>114</v>
      </c>
    </row>
    <row r="3" spans="1:63">
      <c r="C3" s="35">
        <v>1</v>
      </c>
      <c r="D3" s="35">
        <v>1</v>
      </c>
      <c r="E3" s="35">
        <v>1</v>
      </c>
      <c r="F3" s="35">
        <v>1.5</v>
      </c>
      <c r="G3" s="35">
        <v>1.5</v>
      </c>
      <c r="H3" s="35">
        <v>999</v>
      </c>
      <c r="I3" s="35">
        <v>3</v>
      </c>
      <c r="J3" s="35">
        <v>3</v>
      </c>
      <c r="K3" s="35">
        <v>999</v>
      </c>
      <c r="L3" s="35">
        <v>2</v>
      </c>
      <c r="M3" s="35">
        <v>1.5</v>
      </c>
      <c r="N3" s="35">
        <v>999</v>
      </c>
      <c r="O3" s="35">
        <v>3</v>
      </c>
    </row>
    <row r="4" spans="1:63">
      <c r="C4" s="35">
        <v>1</v>
      </c>
      <c r="D4" s="39">
        <v>1</v>
      </c>
      <c r="E4" s="35">
        <f>D4</f>
        <v>1</v>
      </c>
      <c r="F4" s="39">
        <v>1.5</v>
      </c>
      <c r="G4" s="35">
        <f>F4</f>
        <v>1.5</v>
      </c>
      <c r="H4" s="39">
        <v>999</v>
      </c>
      <c r="I4" s="39">
        <v>3</v>
      </c>
      <c r="J4" s="35">
        <f>I4</f>
        <v>3</v>
      </c>
      <c r="K4" s="35">
        <f>H4</f>
        <v>999</v>
      </c>
      <c r="L4" s="39">
        <v>2</v>
      </c>
      <c r="M4" s="35">
        <f>G4</f>
        <v>1.5</v>
      </c>
      <c r="N4" s="35">
        <f>K4</f>
        <v>999</v>
      </c>
      <c r="O4" s="39">
        <v>3</v>
      </c>
    </row>
    <row r="5" spans="1:63">
      <c r="C5" s="36">
        <f>1/C4</f>
        <v>1</v>
      </c>
      <c r="D5" s="36">
        <f t="shared" ref="D5:N5" si="0">1/D4</f>
        <v>1</v>
      </c>
      <c r="E5" s="36">
        <f t="shared" si="0"/>
        <v>1</v>
      </c>
      <c r="F5" s="36">
        <f t="shared" si="0"/>
        <v>0.66666666666666663</v>
      </c>
      <c r="G5" s="36">
        <f t="shared" si="0"/>
        <v>0.66666666666666663</v>
      </c>
      <c r="H5" s="36">
        <f t="shared" si="0"/>
        <v>1.001001001001001E-3</v>
      </c>
      <c r="I5" s="36">
        <f t="shared" si="0"/>
        <v>0.33333333333333331</v>
      </c>
      <c r="J5" s="36">
        <f t="shared" si="0"/>
        <v>0.33333333333333331</v>
      </c>
      <c r="K5" s="36">
        <f t="shared" si="0"/>
        <v>1.001001001001001E-3</v>
      </c>
      <c r="L5" s="36">
        <f t="shared" si="0"/>
        <v>0.5</v>
      </c>
      <c r="M5" s="36">
        <f t="shared" si="0"/>
        <v>0.66666666666666663</v>
      </c>
      <c r="N5" s="36">
        <f t="shared" si="0"/>
        <v>1.001001001001001E-3</v>
      </c>
      <c r="O5" s="36">
        <f>1/O4</f>
        <v>0.33333333333333331</v>
      </c>
    </row>
    <row r="6" spans="1:63">
      <c r="R6" s="38"/>
      <c r="Y6" s="45">
        <f>1/((100^3)*1.380603E-23*0.0075)/1000000000/1000</f>
        <v>9657615.7905881237</v>
      </c>
    </row>
    <row r="7" spans="1:63">
      <c r="C7" s="35" t="s">
        <v>125</v>
      </c>
    </row>
    <row r="8" spans="1:63">
      <c r="B8" s="36" t="s">
        <v>115</v>
      </c>
      <c r="C8" s="35" t="s">
        <v>43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  <c r="J8" s="35" t="s">
        <v>50</v>
      </c>
      <c r="K8" s="35" t="s">
        <v>51</v>
      </c>
      <c r="L8" s="35" t="s">
        <v>52</v>
      </c>
      <c r="M8" s="35" t="s">
        <v>53</v>
      </c>
      <c r="N8" s="35" t="s">
        <v>54</v>
      </c>
      <c r="O8" s="35" t="s">
        <v>55</v>
      </c>
      <c r="P8" s="35" t="s">
        <v>56</v>
      </c>
      <c r="Q8" s="35" t="s">
        <v>116</v>
      </c>
      <c r="R8" s="35" t="s">
        <v>117</v>
      </c>
      <c r="S8" s="35" t="s">
        <v>118</v>
      </c>
      <c r="T8" s="36" t="s">
        <v>119</v>
      </c>
      <c r="U8" s="53" t="s">
        <v>1</v>
      </c>
      <c r="V8" s="35" t="s">
        <v>120</v>
      </c>
      <c r="W8" s="35" t="s">
        <v>126</v>
      </c>
      <c r="X8" s="45" t="s">
        <v>115</v>
      </c>
      <c r="Y8" s="45" t="s">
        <v>121</v>
      </c>
    </row>
    <row r="9" spans="1:63">
      <c r="A9" s="35" t="s">
        <v>58</v>
      </c>
      <c r="B9" s="36">
        <f t="shared" ref="B9:B20" si="1">1+C9*C$5+D9*D$5+E9*E$5+F9*F$5+G9*G$5+H9*H$5+I9*I$5+J9*J$5+K9*K$5</f>
        <v>1</v>
      </c>
      <c r="P9" s="35">
        <v>1</v>
      </c>
      <c r="Q9" s="35" t="s">
        <v>131</v>
      </c>
      <c r="R9" s="35">
        <v>1000</v>
      </c>
      <c r="S9" s="41">
        <v>3.1956099999999998</v>
      </c>
      <c r="T9" s="36">
        <v>77.440820000000002</v>
      </c>
      <c r="U9" s="53">
        <v>9.2272183342633004E-10</v>
      </c>
      <c r="V9" s="43">
        <v>497.30312515194203</v>
      </c>
      <c r="W9" s="43">
        <v>12.463657006313399</v>
      </c>
      <c r="X9" s="45">
        <f t="shared" ref="X9:X20" si="2">B9</f>
        <v>1</v>
      </c>
      <c r="Y9" s="45">
        <f t="shared" ref="Y9:Y30" si="3">U9*V9*$Y$6</f>
        <v>4.4316138325919292</v>
      </c>
    </row>
    <row r="10" spans="1:63">
      <c r="B10" s="36">
        <f t="shared" si="1"/>
        <v>2</v>
      </c>
      <c r="C10" s="35">
        <v>1</v>
      </c>
      <c r="P10" s="35">
        <v>2</v>
      </c>
      <c r="Q10" s="35" t="s">
        <v>131</v>
      </c>
      <c r="R10" s="35">
        <v>1000</v>
      </c>
      <c r="S10" s="41">
        <v>3.5444</v>
      </c>
      <c r="T10" s="36">
        <v>90.707819999999998</v>
      </c>
      <c r="U10" s="53">
        <v>1.13920018605476E-9</v>
      </c>
      <c r="V10" s="43">
        <v>564.27859130138199</v>
      </c>
      <c r="W10" s="43">
        <v>13.811023916866301</v>
      </c>
      <c r="X10" s="45">
        <f t="shared" si="2"/>
        <v>2</v>
      </c>
      <c r="Y10" s="45">
        <f t="shared" si="3"/>
        <v>6.2081691956075451</v>
      </c>
    </row>
    <row r="11" spans="1:63">
      <c r="B11" s="36">
        <f t="shared" si="1"/>
        <v>3</v>
      </c>
      <c r="D11" s="35">
        <v>2</v>
      </c>
      <c r="P11" s="35">
        <v>3</v>
      </c>
      <c r="Q11" s="35" t="s">
        <v>131</v>
      </c>
      <c r="R11" s="35">
        <v>1000</v>
      </c>
      <c r="S11" s="41">
        <v>3.7658700000000001</v>
      </c>
      <c r="T11" s="36">
        <v>103.15076999999999</v>
      </c>
      <c r="U11" s="53">
        <v>1.3057721744180001E-9</v>
      </c>
      <c r="V11" s="43">
        <v>569.87689146663502</v>
      </c>
      <c r="W11" s="43">
        <v>13.3967750871193</v>
      </c>
      <c r="X11" s="45">
        <f t="shared" si="2"/>
        <v>3</v>
      </c>
      <c r="Y11" s="45">
        <f t="shared" si="3"/>
        <v>7.1865157250946021</v>
      </c>
    </row>
    <row r="12" spans="1:63">
      <c r="B12" s="36">
        <f t="shared" si="1"/>
        <v>4</v>
      </c>
      <c r="D12" s="35">
        <v>2</v>
      </c>
      <c r="E12" s="35">
        <v>1</v>
      </c>
      <c r="P12" s="35">
        <v>4</v>
      </c>
      <c r="Q12" s="35" t="s">
        <v>131</v>
      </c>
      <c r="R12" s="35">
        <v>1000</v>
      </c>
      <c r="S12" s="41">
        <v>3.9717600000000002</v>
      </c>
      <c r="T12" s="36">
        <v>110.94553000000001</v>
      </c>
      <c r="U12" s="53">
        <v>1.4660973093053401E-9</v>
      </c>
      <c r="V12" s="43">
        <v>565.20727218086699</v>
      </c>
      <c r="W12" s="43">
        <v>13.4560889120387</v>
      </c>
      <c r="X12" s="45">
        <f t="shared" si="2"/>
        <v>4</v>
      </c>
      <c r="Y12" s="45">
        <f t="shared" si="3"/>
        <v>8.0027723243073758</v>
      </c>
    </row>
    <row r="13" spans="1:63">
      <c r="B13" s="36">
        <f t="shared" si="1"/>
        <v>5</v>
      </c>
      <c r="D13" s="35">
        <v>2</v>
      </c>
      <c r="E13" s="35">
        <v>2</v>
      </c>
      <c r="P13" s="35">
        <v>5</v>
      </c>
      <c r="Q13" s="35" t="s">
        <v>131</v>
      </c>
      <c r="R13" s="35">
        <v>1000</v>
      </c>
      <c r="S13" s="41">
        <v>4.1196400000000004</v>
      </c>
      <c r="T13" s="36">
        <v>122.60008999999999</v>
      </c>
      <c r="U13" s="53">
        <v>1.6046347402654299E-9</v>
      </c>
      <c r="V13" s="43">
        <v>502.49807719019498</v>
      </c>
      <c r="W13" s="43">
        <v>12.5104527353239</v>
      </c>
      <c r="X13" s="45">
        <f t="shared" si="2"/>
        <v>5</v>
      </c>
      <c r="Y13" s="45">
        <f t="shared" si="3"/>
        <v>7.787185469691785</v>
      </c>
      <c r="BI13" s="42"/>
      <c r="BJ13" s="42"/>
      <c r="BK13" s="42"/>
    </row>
    <row r="14" spans="1:63">
      <c r="B14" s="36">
        <f t="shared" si="1"/>
        <v>6</v>
      </c>
      <c r="D14" s="35">
        <v>2</v>
      </c>
      <c r="E14" s="35">
        <v>3</v>
      </c>
      <c r="P14" s="35">
        <v>6</v>
      </c>
      <c r="Q14" s="35" t="s">
        <v>131</v>
      </c>
      <c r="R14" s="35">
        <v>1000</v>
      </c>
      <c r="S14" s="41">
        <v>4.3379399999999997</v>
      </c>
      <c r="T14" s="36">
        <v>126.09773</v>
      </c>
      <c r="U14" s="53">
        <v>1.7856470541776999E-9</v>
      </c>
      <c r="V14" s="43">
        <v>472.68428236320898</v>
      </c>
      <c r="W14" s="43">
        <v>11.8238578382007</v>
      </c>
      <c r="X14" s="45">
        <f t="shared" si="2"/>
        <v>6</v>
      </c>
      <c r="Y14" s="45">
        <f t="shared" si="3"/>
        <v>8.1514844973098892</v>
      </c>
      <c r="BI14" s="42"/>
      <c r="BJ14" s="42"/>
      <c r="BK14" s="42"/>
    </row>
    <row r="15" spans="1:63">
      <c r="B15" s="36">
        <f t="shared" si="1"/>
        <v>7</v>
      </c>
      <c r="D15" s="35">
        <v>2</v>
      </c>
      <c r="E15" s="35">
        <v>4</v>
      </c>
      <c r="P15" s="35">
        <v>7</v>
      </c>
      <c r="Q15" s="35" t="s">
        <v>131</v>
      </c>
      <c r="R15" s="35">
        <v>1000</v>
      </c>
      <c r="S15" s="41">
        <v>4.4268299999999998</v>
      </c>
      <c r="T15" s="36">
        <v>136.05484999999999</v>
      </c>
      <c r="U15" s="53">
        <v>1.8864258705946499E-9</v>
      </c>
      <c r="V15" s="43">
        <v>462.86174844254498</v>
      </c>
      <c r="W15" s="43">
        <v>11.5934398458611</v>
      </c>
      <c r="X15" s="45">
        <f t="shared" si="2"/>
        <v>7</v>
      </c>
      <c r="Y15" s="45">
        <f t="shared" si="3"/>
        <v>8.4325894967217447</v>
      </c>
      <c r="BI15" s="42"/>
      <c r="BJ15" s="42"/>
      <c r="BK15" s="42"/>
    </row>
    <row r="16" spans="1:63">
      <c r="B16" s="36">
        <f t="shared" si="1"/>
        <v>8</v>
      </c>
      <c r="D16" s="35">
        <v>2</v>
      </c>
      <c r="E16" s="35">
        <v>5</v>
      </c>
      <c r="P16" s="35">
        <v>8</v>
      </c>
      <c r="Q16" s="35" t="s">
        <v>131</v>
      </c>
      <c r="R16" s="35">
        <v>1000</v>
      </c>
      <c r="S16" s="41">
        <v>4.52355350224998</v>
      </c>
      <c r="T16" s="36">
        <v>136.90357458604799</v>
      </c>
      <c r="U16" s="53">
        <v>1.93674218254625E-9</v>
      </c>
      <c r="V16" s="43">
        <v>418.75777127651901</v>
      </c>
      <c r="W16" s="43">
        <v>10.9280769224432</v>
      </c>
      <c r="X16" s="45">
        <f t="shared" si="2"/>
        <v>8</v>
      </c>
      <c r="Y16" s="45">
        <f t="shared" si="3"/>
        <v>7.8325759579960241</v>
      </c>
    </row>
    <row r="17" spans="1:58">
      <c r="B17" s="36">
        <f t="shared" si="1"/>
        <v>10</v>
      </c>
      <c r="D17" s="35">
        <v>2</v>
      </c>
      <c r="E17" s="35">
        <v>7</v>
      </c>
      <c r="P17" s="35">
        <v>10</v>
      </c>
      <c r="Q17" s="35" t="s">
        <v>131</v>
      </c>
      <c r="R17" s="35">
        <v>1000</v>
      </c>
      <c r="S17" s="41">
        <v>4.7860112389450702</v>
      </c>
      <c r="T17" s="36">
        <v>146.85625859726801</v>
      </c>
      <c r="U17" s="53">
        <v>2.3019956369946201E-9</v>
      </c>
      <c r="V17" s="43">
        <v>390.79235399524703</v>
      </c>
      <c r="W17" s="43">
        <v>10.577308931072301</v>
      </c>
      <c r="X17" s="45">
        <f t="shared" si="2"/>
        <v>10</v>
      </c>
      <c r="Y17" s="45">
        <f t="shared" si="3"/>
        <v>8.6880133185080819</v>
      </c>
    </row>
    <row r="18" spans="1:58">
      <c r="A18" s="50"/>
      <c r="B18" s="36">
        <f t="shared" si="1"/>
        <v>12</v>
      </c>
      <c r="D18" s="35">
        <v>2</v>
      </c>
      <c r="E18" s="35">
        <v>9</v>
      </c>
      <c r="P18" s="35">
        <v>12</v>
      </c>
      <c r="Q18" s="35" t="s">
        <v>131</v>
      </c>
      <c r="R18" s="35">
        <v>1000</v>
      </c>
      <c r="S18" s="41">
        <v>4.9699381296081899</v>
      </c>
      <c r="T18" s="36">
        <v>154.84294543981699</v>
      </c>
      <c r="U18" s="53">
        <v>2.4345877728767399E-9</v>
      </c>
      <c r="V18" s="43">
        <v>341.41889263357399</v>
      </c>
      <c r="W18" s="43">
        <v>9.7550559618749695</v>
      </c>
      <c r="X18" s="45">
        <f t="shared" si="2"/>
        <v>12</v>
      </c>
      <c r="Y18" s="45">
        <f t="shared" si="3"/>
        <v>8.0275479765949207</v>
      </c>
    </row>
    <row r="19" spans="1:58">
      <c r="B19" s="36">
        <f t="shared" si="1"/>
        <v>14</v>
      </c>
      <c r="D19" s="35">
        <v>2</v>
      </c>
      <c r="E19" s="35">
        <v>11</v>
      </c>
      <c r="P19" s="35">
        <v>14</v>
      </c>
      <c r="Q19" s="35" t="s">
        <v>131</v>
      </c>
      <c r="R19" s="35">
        <v>1000</v>
      </c>
      <c r="S19" s="41">
        <v>5.2458647015267497</v>
      </c>
      <c r="T19" s="36">
        <v>165.48703361691</v>
      </c>
      <c r="U19" s="53">
        <v>2.7499120118060601E-9</v>
      </c>
      <c r="V19" s="43">
        <v>347.46378635423002</v>
      </c>
      <c r="W19" s="43">
        <v>9.89206764496282</v>
      </c>
      <c r="X19" s="45">
        <f t="shared" si="2"/>
        <v>14</v>
      </c>
      <c r="Y19" s="45">
        <f t="shared" si="3"/>
        <v>9.2278020523216959</v>
      </c>
    </row>
    <row r="20" spans="1:58">
      <c r="B20" s="36">
        <f t="shared" si="1"/>
        <v>16</v>
      </c>
      <c r="D20" s="35">
        <v>2</v>
      </c>
      <c r="E20" s="35">
        <v>13</v>
      </c>
      <c r="P20" s="35">
        <v>16</v>
      </c>
      <c r="Q20" s="35" t="s">
        <v>131</v>
      </c>
      <c r="R20" s="35">
        <v>1000</v>
      </c>
      <c r="S20" s="41">
        <v>5.22094335784577</v>
      </c>
      <c r="T20" s="36">
        <v>168.86779589231901</v>
      </c>
      <c r="U20" s="53">
        <v>2.73434168124279E-9</v>
      </c>
      <c r="V20" s="43">
        <v>346.583201306467</v>
      </c>
      <c r="W20" s="43">
        <v>9.8922769924384504</v>
      </c>
      <c r="X20" s="45">
        <f t="shared" si="2"/>
        <v>16</v>
      </c>
      <c r="Y20" s="45">
        <f t="shared" si="3"/>
        <v>9.1522993296005044</v>
      </c>
    </row>
    <row r="21" spans="1:58">
      <c r="S21" s="41"/>
      <c r="V21" s="43"/>
      <c r="W21" s="43"/>
    </row>
    <row r="22" spans="1:58">
      <c r="A22" s="35" t="s">
        <v>59</v>
      </c>
      <c r="B22" s="36">
        <f t="shared" ref="B22:B30" si="4">1+C22*C$5+D22*D$5+E22*E$5+F22*F$5+G22*G$5+H22*H$5+I22*I$5+J22*J$5+K22*K$5</f>
        <v>3</v>
      </c>
      <c r="F22" s="35">
        <v>3</v>
      </c>
      <c r="P22" s="35">
        <v>4</v>
      </c>
      <c r="Q22" s="35" t="s">
        <v>131</v>
      </c>
      <c r="R22" s="35">
        <v>1000</v>
      </c>
      <c r="S22" s="41">
        <v>3.9470100000000001</v>
      </c>
      <c r="T22" s="36">
        <v>111.21065</v>
      </c>
      <c r="U22" s="53">
        <v>1.4485829405592701E-9</v>
      </c>
      <c r="V22" s="43">
        <v>555.05275448636701</v>
      </c>
      <c r="W22" s="43">
        <v>13.2606909229038</v>
      </c>
      <c r="X22" s="45">
        <f t="shared" ref="X22:X30" si="5">B22</f>
        <v>3</v>
      </c>
      <c r="Y22" s="45">
        <f t="shared" si="3"/>
        <v>7.7651089295463329</v>
      </c>
    </row>
    <row r="23" spans="1:58">
      <c r="B23" s="36">
        <f t="shared" si="4"/>
        <v>3.9999999999999996</v>
      </c>
      <c r="D23" s="35">
        <v>1</v>
      </c>
      <c r="F23" s="35">
        <v>2</v>
      </c>
      <c r="G23" s="35">
        <v>1</v>
      </c>
      <c r="P23" s="35">
        <v>5</v>
      </c>
      <c r="Q23" s="35" t="s">
        <v>131</v>
      </c>
      <c r="R23" s="35">
        <v>1000</v>
      </c>
      <c r="S23" s="41">
        <v>4.0558500000000004</v>
      </c>
      <c r="T23" s="36">
        <v>122.14349</v>
      </c>
      <c r="U23" s="53">
        <v>1.55412667575406E-9</v>
      </c>
      <c r="V23" s="43">
        <v>527.87205095260799</v>
      </c>
      <c r="W23" s="43">
        <v>12.94124165197</v>
      </c>
      <c r="X23" s="45">
        <f t="shared" si="5"/>
        <v>3.9999999999999996</v>
      </c>
      <c r="Y23" s="45">
        <f t="shared" si="3"/>
        <v>7.9229151877399904</v>
      </c>
    </row>
    <row r="24" spans="1:58">
      <c r="B24" s="36">
        <f t="shared" si="4"/>
        <v>5</v>
      </c>
      <c r="D24" s="35">
        <v>1</v>
      </c>
      <c r="E24" s="35">
        <v>1</v>
      </c>
      <c r="F24" s="35">
        <v>2</v>
      </c>
      <c r="G24" s="35">
        <v>1</v>
      </c>
      <c r="P24" s="35">
        <v>6</v>
      </c>
      <c r="Q24" s="35" t="s">
        <v>131</v>
      </c>
      <c r="R24" s="35">
        <v>1000</v>
      </c>
      <c r="S24" s="41">
        <v>4.2263000000000002</v>
      </c>
      <c r="T24" s="36">
        <v>126.30295</v>
      </c>
      <c r="U24" s="53">
        <v>1.6954931679447401E-9</v>
      </c>
      <c r="V24" s="43">
        <v>493.88323879947097</v>
      </c>
      <c r="W24" s="43">
        <v>12.307919749005199</v>
      </c>
      <c r="X24" s="45">
        <f t="shared" si="5"/>
        <v>5</v>
      </c>
      <c r="Y24" s="45">
        <f t="shared" si="3"/>
        <v>8.0870523691162362</v>
      </c>
    </row>
    <row r="25" spans="1:58">
      <c r="B25" s="36">
        <f t="shared" si="4"/>
        <v>6</v>
      </c>
      <c r="D25" s="35">
        <v>1</v>
      </c>
      <c r="E25" s="35">
        <v>2</v>
      </c>
      <c r="F25" s="35">
        <v>2</v>
      </c>
      <c r="G25" s="35">
        <v>1</v>
      </c>
      <c r="P25" s="35">
        <v>7</v>
      </c>
      <c r="Q25" s="35" t="s">
        <v>131</v>
      </c>
      <c r="R25" s="35">
        <v>1000</v>
      </c>
      <c r="S25" s="41">
        <v>4.2741400000000001</v>
      </c>
      <c r="T25" s="36">
        <v>135.58282</v>
      </c>
      <c r="U25" s="53">
        <v>1.7572461510529901E-9</v>
      </c>
      <c r="V25" s="43">
        <v>471.32899734707701</v>
      </c>
      <c r="W25" s="43">
        <v>11.6539734024713</v>
      </c>
      <c r="X25" s="45">
        <f t="shared" si="5"/>
        <v>6</v>
      </c>
      <c r="Y25" s="45">
        <f t="shared" si="3"/>
        <v>7.9988340019331279</v>
      </c>
    </row>
    <row r="26" spans="1:58">
      <c r="B26" s="36">
        <f t="shared" si="4"/>
        <v>7</v>
      </c>
      <c r="D26" s="35">
        <v>1</v>
      </c>
      <c r="E26" s="35">
        <v>3</v>
      </c>
      <c r="F26" s="35">
        <v>2</v>
      </c>
      <c r="G26" s="35">
        <v>1</v>
      </c>
      <c r="P26" s="35">
        <v>8</v>
      </c>
      <c r="Q26" s="35" t="s">
        <v>131</v>
      </c>
      <c r="R26" s="35">
        <v>1000</v>
      </c>
      <c r="S26" s="41">
        <v>4.3955599999999997</v>
      </c>
      <c r="T26" s="36">
        <v>142.62035</v>
      </c>
      <c r="U26" s="53">
        <v>1.8763075472342101E-9</v>
      </c>
      <c r="V26" s="43">
        <v>441.77286823061399</v>
      </c>
      <c r="W26" s="43">
        <v>11.6435908603521</v>
      </c>
      <c r="X26" s="45">
        <f t="shared" si="5"/>
        <v>7</v>
      </c>
      <c r="Y26" s="45">
        <f t="shared" si="3"/>
        <v>8.0052147921297721</v>
      </c>
    </row>
    <row r="27" spans="1:58">
      <c r="B27" s="36">
        <f t="shared" si="4"/>
        <v>9</v>
      </c>
      <c r="D27" s="35">
        <v>1</v>
      </c>
      <c r="E27" s="35">
        <v>5</v>
      </c>
      <c r="F27" s="35">
        <v>2</v>
      </c>
      <c r="G27" s="35">
        <v>1</v>
      </c>
      <c r="P27" s="35">
        <v>10</v>
      </c>
      <c r="Q27" s="35" t="s">
        <v>131</v>
      </c>
      <c r="R27" s="35">
        <v>1000</v>
      </c>
      <c r="S27" s="41">
        <v>4.5391500000000002</v>
      </c>
      <c r="T27" s="36">
        <v>156.19422</v>
      </c>
      <c r="U27" s="53">
        <v>2.0370138187434198E-9</v>
      </c>
      <c r="V27" s="43">
        <v>424.59879635720301</v>
      </c>
      <c r="W27" s="43">
        <v>10.960347120673299</v>
      </c>
      <c r="X27" s="45">
        <f t="shared" si="5"/>
        <v>9</v>
      </c>
      <c r="Y27" s="45">
        <f t="shared" si="3"/>
        <v>8.3530033915271904</v>
      </c>
    </row>
    <row r="28" spans="1:58">
      <c r="B28" s="36">
        <f t="shared" si="4"/>
        <v>11</v>
      </c>
      <c r="D28" s="35">
        <v>1</v>
      </c>
      <c r="E28" s="35">
        <v>7</v>
      </c>
      <c r="F28" s="35">
        <v>2</v>
      </c>
      <c r="G28" s="35">
        <v>1</v>
      </c>
      <c r="P28" s="35">
        <v>12</v>
      </c>
      <c r="Q28" s="35" t="s">
        <v>131</v>
      </c>
      <c r="R28" s="35">
        <v>1000</v>
      </c>
      <c r="S28" s="41">
        <v>4.7308000000000003</v>
      </c>
      <c r="T28" s="36">
        <v>162.82956999999999</v>
      </c>
      <c r="U28" s="53">
        <v>2.2303130116288302E-9</v>
      </c>
      <c r="V28" s="43">
        <v>403.79381191546901</v>
      </c>
      <c r="W28" s="43">
        <v>10.828241421803799</v>
      </c>
      <c r="X28" s="45">
        <f t="shared" si="5"/>
        <v>11</v>
      </c>
      <c r="Y28" s="45">
        <f t="shared" si="3"/>
        <v>8.6975192987438614</v>
      </c>
    </row>
    <row r="29" spans="1:58">
      <c r="B29" s="36">
        <f t="shared" si="4"/>
        <v>13</v>
      </c>
      <c r="D29" s="35">
        <v>1</v>
      </c>
      <c r="E29" s="35">
        <v>9</v>
      </c>
      <c r="F29" s="35">
        <v>2</v>
      </c>
      <c r="G29" s="35">
        <v>1</v>
      </c>
      <c r="P29" s="35">
        <v>14</v>
      </c>
      <c r="Q29" s="35" t="s">
        <v>131</v>
      </c>
      <c r="R29" s="35">
        <v>1000</v>
      </c>
      <c r="S29" s="41">
        <v>4.8834099999999996</v>
      </c>
      <c r="T29" s="36">
        <v>171.98303999999999</v>
      </c>
      <c r="U29" s="53">
        <v>2.4034452038782902E-9</v>
      </c>
      <c r="V29" s="43">
        <v>349.18477456279697</v>
      </c>
      <c r="W29" s="43">
        <v>9.9196781877563591</v>
      </c>
      <c r="X29" s="45">
        <f t="shared" si="5"/>
        <v>13</v>
      </c>
      <c r="Y29" s="45">
        <f t="shared" si="3"/>
        <v>8.1051199771913822</v>
      </c>
      <c r="BD29" s="42"/>
      <c r="BE29" s="43"/>
      <c r="BF29" s="40"/>
    </row>
    <row r="30" spans="1:58">
      <c r="B30" s="36">
        <f t="shared" si="4"/>
        <v>15</v>
      </c>
      <c r="D30" s="35">
        <v>1</v>
      </c>
      <c r="E30" s="35">
        <v>11</v>
      </c>
      <c r="F30" s="35">
        <v>2</v>
      </c>
      <c r="G30" s="35">
        <v>1</v>
      </c>
      <c r="P30" s="35">
        <v>16</v>
      </c>
      <c r="Q30" s="35" t="s">
        <v>131</v>
      </c>
      <c r="R30" s="35">
        <v>1000</v>
      </c>
      <c r="S30" s="41">
        <v>5.1706300000000001</v>
      </c>
      <c r="T30" s="36">
        <v>168.47310999999999</v>
      </c>
      <c r="U30" s="53">
        <v>2.68050532884128E-9</v>
      </c>
      <c r="V30" s="43">
        <v>331.90454646809502</v>
      </c>
      <c r="W30" s="43">
        <v>10.170196630999101</v>
      </c>
      <c r="X30" s="45">
        <f t="shared" si="5"/>
        <v>15</v>
      </c>
      <c r="Y30" s="45">
        <f t="shared" si="3"/>
        <v>8.5921094427519673</v>
      </c>
      <c r="BD30" s="42"/>
      <c r="BE30" s="43"/>
      <c r="BF30" s="40"/>
    </row>
    <row r="31" spans="1:58">
      <c r="S31" s="41"/>
      <c r="V31" s="43"/>
      <c r="W31" s="43"/>
    </row>
    <row r="32" spans="1:58">
      <c r="A32" s="35" t="s">
        <v>71</v>
      </c>
      <c r="B32" s="36">
        <f t="shared" ref="B32:B39" si="6">1+C32*C$5+D32*D$5+E32*E$5+F32*F$5+G32*G$5+H32*H$5+I32*I$5+J32*J$5+K32*K$5</f>
        <v>2.333333333333333</v>
      </c>
      <c r="I32" s="35">
        <v>4</v>
      </c>
      <c r="P32" s="35">
        <v>5</v>
      </c>
      <c r="Q32" s="35" t="s">
        <v>131</v>
      </c>
      <c r="R32" s="35">
        <v>1000</v>
      </c>
      <c r="S32" s="41">
        <v>4.0873900000000001</v>
      </c>
      <c r="T32" s="36">
        <v>122.66110999999999</v>
      </c>
      <c r="U32" s="53">
        <v>1.5797724284059399E-9</v>
      </c>
      <c r="V32" s="43">
        <v>496.99469536886602</v>
      </c>
      <c r="W32" s="43">
        <v>12.341687774529399</v>
      </c>
      <c r="X32" s="45">
        <f t="shared" ref="X32:X39" si="7">B32</f>
        <v>2.333333333333333</v>
      </c>
      <c r="Y32" s="45">
        <f t="shared" ref="Y32:Y47" si="8">U32*V32*$Y$6</f>
        <v>7.5825661377214058</v>
      </c>
    </row>
    <row r="33" spans="1:25">
      <c r="B33" s="36">
        <f t="shared" si="6"/>
        <v>3.3333333333333335</v>
      </c>
      <c r="D33" s="35">
        <v>1</v>
      </c>
      <c r="I33" s="35">
        <v>3</v>
      </c>
      <c r="J33" s="35">
        <v>1</v>
      </c>
      <c r="P33" s="35">
        <v>6</v>
      </c>
      <c r="Q33" s="35" t="s">
        <v>131</v>
      </c>
      <c r="R33" s="35">
        <v>1000</v>
      </c>
      <c r="S33" s="41">
        <v>4.3036399999999997</v>
      </c>
      <c r="T33" s="36">
        <v>124.17619000000001</v>
      </c>
      <c r="U33" s="53">
        <v>1.75192326135972E-9</v>
      </c>
      <c r="V33" s="43">
        <v>422.31517778034902</v>
      </c>
      <c r="W33" s="43">
        <v>10.373661690872099</v>
      </c>
      <c r="X33" s="45">
        <f t="shared" si="7"/>
        <v>3.3333333333333335</v>
      </c>
      <c r="Y33" s="45">
        <f t="shared" si="8"/>
        <v>7.145320159173532</v>
      </c>
    </row>
    <row r="34" spans="1:25">
      <c r="B34" s="36">
        <f t="shared" si="6"/>
        <v>4.333333333333333</v>
      </c>
      <c r="D34" s="35">
        <v>1</v>
      </c>
      <c r="E34" s="35">
        <v>1</v>
      </c>
      <c r="I34" s="35">
        <v>3</v>
      </c>
      <c r="J34" s="35">
        <v>1</v>
      </c>
      <c r="P34" s="35">
        <v>7</v>
      </c>
      <c r="Q34" s="35" t="s">
        <v>131</v>
      </c>
      <c r="R34" s="35">
        <v>1000</v>
      </c>
      <c r="S34" s="41">
        <v>4.4004300000000001</v>
      </c>
      <c r="T34" s="36">
        <v>133.70856000000001</v>
      </c>
      <c r="U34" s="53">
        <v>1.85716397223788E-9</v>
      </c>
      <c r="V34" s="43">
        <v>432.92693668660002</v>
      </c>
      <c r="W34" s="43">
        <v>10.4437274226014</v>
      </c>
      <c r="X34" s="45">
        <f t="shared" si="7"/>
        <v>4.333333333333333</v>
      </c>
      <c r="Y34" s="45">
        <f t="shared" si="8"/>
        <v>7.7648806057996724</v>
      </c>
    </row>
    <row r="35" spans="1:25">
      <c r="B35" s="36">
        <f t="shared" si="6"/>
        <v>5.333333333333333</v>
      </c>
      <c r="D35" s="35">
        <v>1</v>
      </c>
      <c r="E35" s="35">
        <v>2</v>
      </c>
      <c r="I35" s="35">
        <v>3</v>
      </c>
      <c r="J35" s="35">
        <v>1</v>
      </c>
      <c r="P35" s="35">
        <v>8</v>
      </c>
      <c r="Q35" s="35" t="s">
        <v>131</v>
      </c>
      <c r="R35" s="35">
        <v>1000</v>
      </c>
      <c r="S35" s="41">
        <v>4.4906300000000003</v>
      </c>
      <c r="T35" s="36">
        <v>138.00922</v>
      </c>
      <c r="U35" s="53">
        <v>1.9447026102060399E-9</v>
      </c>
      <c r="V35" s="43">
        <v>435.19570218608499</v>
      </c>
      <c r="W35" s="43">
        <v>11.186940104695401</v>
      </c>
      <c r="X35" s="45">
        <f t="shared" si="7"/>
        <v>5.333333333333333</v>
      </c>
      <c r="Y35" s="45">
        <f t="shared" si="8"/>
        <v>8.1734934468656562</v>
      </c>
    </row>
    <row r="36" spans="1:25">
      <c r="B36" s="36">
        <f t="shared" si="6"/>
        <v>7.333333333333333</v>
      </c>
      <c r="D36" s="35">
        <v>1</v>
      </c>
      <c r="E36" s="35">
        <v>4</v>
      </c>
      <c r="I36" s="35">
        <v>3</v>
      </c>
      <c r="J36" s="35">
        <v>1</v>
      </c>
      <c r="P36" s="35">
        <v>10</v>
      </c>
      <c r="Q36" s="35" t="s">
        <v>131</v>
      </c>
      <c r="R36" s="35">
        <v>1000</v>
      </c>
      <c r="S36" s="41">
        <v>4.6639099999999996</v>
      </c>
      <c r="T36" s="36">
        <v>151.15207000000001</v>
      </c>
      <c r="U36" s="53">
        <v>2.13527154847576E-9</v>
      </c>
      <c r="V36" s="43">
        <v>378.56113025619601</v>
      </c>
      <c r="W36" s="43">
        <v>10.057775748206501</v>
      </c>
      <c r="X36" s="45">
        <f t="shared" si="7"/>
        <v>7.333333333333333</v>
      </c>
      <c r="Y36" s="45">
        <f t="shared" si="8"/>
        <v>7.8065484023515488</v>
      </c>
    </row>
    <row r="37" spans="1:25">
      <c r="B37" s="36">
        <f t="shared" si="6"/>
        <v>9.3333333333333339</v>
      </c>
      <c r="D37" s="35">
        <v>1</v>
      </c>
      <c r="E37" s="35">
        <v>6</v>
      </c>
      <c r="I37" s="35">
        <v>3</v>
      </c>
      <c r="J37" s="35">
        <v>1</v>
      </c>
      <c r="P37" s="35">
        <v>12</v>
      </c>
      <c r="Q37" s="35" t="s">
        <v>131</v>
      </c>
      <c r="R37" s="35">
        <v>1000</v>
      </c>
      <c r="S37" s="41">
        <v>4.7927799999999996</v>
      </c>
      <c r="T37" s="36">
        <v>167.21906999999999</v>
      </c>
      <c r="U37" s="53">
        <v>2.30259504451888E-9</v>
      </c>
      <c r="V37" s="43">
        <v>363.19061484361902</v>
      </c>
      <c r="W37" s="43">
        <v>10.0599694698441</v>
      </c>
      <c r="X37" s="45">
        <f t="shared" si="7"/>
        <v>9.3333333333333339</v>
      </c>
      <c r="Y37" s="45">
        <f t="shared" si="8"/>
        <v>8.0764797213457449</v>
      </c>
    </row>
    <row r="38" spans="1:25">
      <c r="B38" s="36">
        <f t="shared" si="6"/>
        <v>11.333333333333334</v>
      </c>
      <c r="D38" s="35">
        <v>1</v>
      </c>
      <c r="E38" s="35">
        <v>8</v>
      </c>
      <c r="I38" s="35">
        <v>3</v>
      </c>
      <c r="J38" s="35">
        <v>1</v>
      </c>
      <c r="P38" s="35">
        <v>14</v>
      </c>
      <c r="Q38" s="35" t="s">
        <v>131</v>
      </c>
      <c r="R38" s="35">
        <v>1000</v>
      </c>
      <c r="S38" s="41">
        <v>4.9992700000000001</v>
      </c>
      <c r="T38" s="36">
        <v>170.57902999999999</v>
      </c>
      <c r="U38" s="53">
        <v>2.5142587281980701E-9</v>
      </c>
      <c r="V38" s="43">
        <v>350.53109963465101</v>
      </c>
      <c r="W38" s="43">
        <v>9.7423189540117807</v>
      </c>
      <c r="X38" s="45">
        <f t="shared" si="7"/>
        <v>11.333333333333334</v>
      </c>
      <c r="Y38" s="45">
        <f t="shared" si="8"/>
        <v>8.5115067040637431</v>
      </c>
    </row>
    <row r="39" spans="1:25">
      <c r="B39" s="36">
        <f t="shared" si="6"/>
        <v>13.333333333333334</v>
      </c>
      <c r="D39" s="35">
        <v>1</v>
      </c>
      <c r="E39" s="35">
        <v>10</v>
      </c>
      <c r="I39" s="35">
        <v>3</v>
      </c>
      <c r="J39" s="35">
        <v>1</v>
      </c>
      <c r="P39" s="35">
        <v>16</v>
      </c>
      <c r="Q39" s="35" t="s">
        <v>131</v>
      </c>
      <c r="R39" s="35">
        <v>1000</v>
      </c>
      <c r="S39" s="41">
        <v>5.2696899999999998</v>
      </c>
      <c r="T39" s="36">
        <v>132.05991</v>
      </c>
      <c r="U39" s="53">
        <v>2.6417672575886501E-9</v>
      </c>
      <c r="V39" s="43">
        <v>315.08621643700701</v>
      </c>
      <c r="W39" s="43">
        <v>9.1188728327383792</v>
      </c>
      <c r="X39" s="45">
        <f t="shared" si="7"/>
        <v>13.333333333333334</v>
      </c>
      <c r="Y39" s="45">
        <f t="shared" si="8"/>
        <v>8.0388492072017428</v>
      </c>
    </row>
    <row r="41" spans="1:25">
      <c r="A41" s="35" t="s">
        <v>77</v>
      </c>
      <c r="B41" s="36">
        <f>1+C41*C$5+D41*D$5+E41*E$5+F41*F$5+G41*G$5+H41*H$5+I41*I$5+J41*J$5+K41*K$5</f>
        <v>3.0010010010010011</v>
      </c>
      <c r="I41" s="35">
        <v>6</v>
      </c>
      <c r="K41" s="35">
        <v>1</v>
      </c>
      <c r="P41" s="35">
        <v>8</v>
      </c>
      <c r="Q41" s="35" t="s">
        <v>131</v>
      </c>
      <c r="R41" s="35">
        <v>1000</v>
      </c>
      <c r="S41" s="41">
        <v>4.40001</v>
      </c>
      <c r="T41" s="36">
        <v>151.34063</v>
      </c>
      <c r="U41" s="53">
        <v>1.90423898716652E-9</v>
      </c>
      <c r="V41" s="43">
        <v>353.27154400675403</v>
      </c>
      <c r="W41" s="43">
        <v>8.8535690359031491</v>
      </c>
      <c r="X41" s="45">
        <f>B41</f>
        <v>3.0010010010010011</v>
      </c>
      <c r="Y41" s="45">
        <f t="shared" si="8"/>
        <v>6.4968080097771201</v>
      </c>
    </row>
    <row r="42" spans="1:25">
      <c r="B42" s="36">
        <f>1+C42*C$5+D42*D$5+E42*E$5+F42*F$5+G42*G$5+H42*H$5+I42*I$5+J42*J$5+K42*K$5</f>
        <v>3.6686686686686687</v>
      </c>
      <c r="I42" s="35">
        <v>8</v>
      </c>
      <c r="K42" s="35">
        <v>2</v>
      </c>
      <c r="P42" s="35">
        <v>11</v>
      </c>
      <c r="Q42" s="35" t="s">
        <v>131</v>
      </c>
      <c r="R42" s="35">
        <v>1000</v>
      </c>
      <c r="S42" s="41">
        <v>4.6366399999999999</v>
      </c>
      <c r="T42" s="36">
        <v>174.73174</v>
      </c>
      <c r="U42" s="53">
        <v>2.17729112909195E-9</v>
      </c>
      <c r="V42" s="43">
        <v>285.55734759982801</v>
      </c>
      <c r="W42" s="43">
        <v>7.7023157886340803</v>
      </c>
      <c r="X42" s="45">
        <f>B42</f>
        <v>3.6686686686686687</v>
      </c>
      <c r="Y42" s="45">
        <f t="shared" si="8"/>
        <v>6.004540332749599</v>
      </c>
    </row>
    <row r="43" spans="1:25">
      <c r="B43" s="36">
        <f>1+C43*C$5+D43*D$5+E43*E$5+F43*F$5+G43*G$5+H43*H$5+I43*I$5+J43*J$5+K43*K$5</f>
        <v>4.3363363363363359</v>
      </c>
      <c r="I43" s="35">
        <v>10</v>
      </c>
      <c r="K43" s="35">
        <v>3</v>
      </c>
      <c r="P43" s="35">
        <v>14</v>
      </c>
      <c r="Q43" s="35" t="s">
        <v>131</v>
      </c>
      <c r="R43" s="35">
        <v>1000</v>
      </c>
      <c r="S43" s="41">
        <v>5.0267099999999996</v>
      </c>
      <c r="T43" s="36">
        <v>174.70823999999999</v>
      </c>
      <c r="U43" s="53">
        <v>2.55550506676491E-9</v>
      </c>
      <c r="V43" s="43">
        <v>238.0693803021</v>
      </c>
      <c r="W43" s="43">
        <v>6.9799908601445297</v>
      </c>
      <c r="X43" s="45">
        <f>B43</f>
        <v>4.3363363363363359</v>
      </c>
      <c r="Y43" s="45">
        <f t="shared" si="8"/>
        <v>5.8755728002290679</v>
      </c>
    </row>
    <row r="44" spans="1:25">
      <c r="S44" s="41"/>
      <c r="V44" s="43"/>
      <c r="W44" s="43"/>
    </row>
    <row r="45" spans="1:25">
      <c r="A45" s="35" t="s">
        <v>78</v>
      </c>
      <c r="B45" s="36">
        <f>1+C45*C$5+D45*D$5+E45*E$5+F45*F$5+G45*G$5+H45*H$5+I45*I$5+J45*J$5+K45*K$5</f>
        <v>4.333333333333333</v>
      </c>
      <c r="F45" s="35">
        <v>2</v>
      </c>
      <c r="G45" s="35">
        <v>1</v>
      </c>
      <c r="I45" s="35">
        <v>3</v>
      </c>
      <c r="J45" s="35">
        <v>1</v>
      </c>
      <c r="P45" s="35">
        <v>8</v>
      </c>
      <c r="Q45" s="35" t="s">
        <v>131</v>
      </c>
      <c r="R45" s="35">
        <v>1000</v>
      </c>
      <c r="S45" s="41">
        <v>4.55166</v>
      </c>
      <c r="T45" s="36">
        <v>139.53980999999999</v>
      </c>
      <c r="U45" s="53">
        <v>2.00260406988413E-9</v>
      </c>
      <c r="V45" s="43">
        <v>398.86369879256898</v>
      </c>
      <c r="W45" s="43">
        <v>9.9538551219062992</v>
      </c>
      <c r="X45" s="45">
        <f>B45</f>
        <v>4.333333333333333</v>
      </c>
      <c r="Y45" s="45">
        <f t="shared" si="8"/>
        <v>7.7141757771161013</v>
      </c>
    </row>
    <row r="46" spans="1:25">
      <c r="B46" s="36">
        <f>1+C46*C$5+D46*D$5+E46*E$5+F46*F$5+G46*G$5+H46*H$5+I46*I$5+J46*J$5+K46*K$5</f>
        <v>5.666666666666667</v>
      </c>
      <c r="F46" s="35">
        <v>1</v>
      </c>
      <c r="G46" s="35">
        <v>2</v>
      </c>
      <c r="I46" s="35">
        <v>6</v>
      </c>
      <c r="J46" s="35">
        <v>2</v>
      </c>
      <c r="P46" s="35">
        <v>12</v>
      </c>
      <c r="Q46" s="35" t="s">
        <v>131</v>
      </c>
      <c r="R46" s="35">
        <v>1000</v>
      </c>
      <c r="S46" s="41">
        <v>4.8447300000000002</v>
      </c>
      <c r="T46" s="36">
        <v>166.39367999999999</v>
      </c>
      <c r="U46" s="53">
        <v>2.3502117817718998E-9</v>
      </c>
      <c r="V46" s="43">
        <v>307.73678541999101</v>
      </c>
      <c r="W46" s="43">
        <v>8.3345795736141</v>
      </c>
      <c r="X46" s="45">
        <f>B46</f>
        <v>5.666666666666667</v>
      </c>
      <c r="Y46" s="45">
        <f t="shared" si="8"/>
        <v>6.9848379660063893</v>
      </c>
    </row>
    <row r="47" spans="1:25">
      <c r="B47" s="36">
        <f>1+C47*C$5+D47*D$5+E47*E$5+F47*F$5+G47*G$5+H47*H$5+I47*I$5+J47*J$5+K47*K$5</f>
        <v>6.9999999999999991</v>
      </c>
      <c r="F47" s="35">
        <v>1</v>
      </c>
      <c r="G47" s="35">
        <v>2</v>
      </c>
      <c r="I47" s="35">
        <v>8</v>
      </c>
      <c r="J47" s="35">
        <v>4</v>
      </c>
      <c r="P47" s="35">
        <v>16</v>
      </c>
      <c r="Q47" s="35" t="s">
        <v>131</v>
      </c>
      <c r="R47" s="35">
        <v>1000</v>
      </c>
      <c r="S47" s="41">
        <v>5.1027699999999996</v>
      </c>
      <c r="T47" s="36">
        <v>178.91594000000001</v>
      </c>
      <c r="U47" s="53">
        <v>2.6458368959269898E-9</v>
      </c>
      <c r="V47" s="43">
        <v>261.93059721693902</v>
      </c>
      <c r="W47" s="43">
        <v>7.9142547885877796</v>
      </c>
      <c r="X47" s="45">
        <f>B47</f>
        <v>6.9999999999999991</v>
      </c>
      <c r="Y47" s="45">
        <f t="shared" si="8"/>
        <v>6.6929753476200249</v>
      </c>
    </row>
  </sheetData>
  <pageMargins left="0.75" right="0.75" top="1" bottom="1" header="0.5" footer="0.5"/>
  <pageSetup scale="4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FE4E-AE9E-D946-9124-C48C2CCB4BC5}">
  <dimension ref="A1:AB113"/>
  <sheetViews>
    <sheetView tabSelected="1" topLeftCell="A65" workbookViewId="0">
      <selection activeCell="H85" sqref="H85:H88"/>
    </sheetView>
  </sheetViews>
  <sheetFormatPr baseColWidth="10" defaultColWidth="10.875" defaultRowHeight="15"/>
  <cols>
    <col min="1" max="5" width="10.5" style="5" customWidth="1"/>
    <col min="6" max="6" width="4.875" style="5" customWidth="1"/>
    <col min="7" max="10" width="10.5" style="5" customWidth="1"/>
    <col min="11" max="11" width="4.875" style="5" customWidth="1"/>
    <col min="12" max="15" width="10.5" style="5" customWidth="1"/>
    <col min="16" max="16" width="4.875" style="5" customWidth="1"/>
    <col min="17" max="18" width="10.5" style="5" customWidth="1"/>
    <col min="19" max="20" width="10.5" style="6" customWidth="1"/>
    <col min="21" max="21" width="4.875" style="6" customWidth="1"/>
    <col min="22" max="22" width="18.875" style="6" bestFit="1" customWidth="1"/>
    <col min="23" max="25" width="10.625" style="9" customWidth="1"/>
    <col min="26" max="27" width="11.125" style="9" hidden="1" customWidth="1"/>
    <col min="28" max="28" width="16" style="5" customWidth="1"/>
    <col min="29" max="16384" width="10.875" style="6"/>
  </cols>
  <sheetData>
    <row r="1" spans="1:28" ht="37.5">
      <c r="A1" s="7" t="s">
        <v>8</v>
      </c>
    </row>
    <row r="2" spans="1:28" ht="21.75">
      <c r="A2" s="6"/>
      <c r="B2" s="6"/>
      <c r="G2" s="15" t="s">
        <v>32</v>
      </c>
      <c r="I2" s="9" t="s">
        <v>2</v>
      </c>
      <c r="J2" s="12">
        <v>5.4986E-2</v>
      </c>
      <c r="K2" s="12"/>
      <c r="L2" s="15" t="s">
        <v>33</v>
      </c>
      <c r="N2" s="9" t="s">
        <v>2</v>
      </c>
      <c r="O2" s="12">
        <v>0.273835</v>
      </c>
      <c r="P2" s="12"/>
      <c r="Q2" s="15" t="s">
        <v>34</v>
      </c>
      <c r="S2" s="9" t="s">
        <v>2</v>
      </c>
      <c r="T2" s="12">
        <v>0.45798100000000003</v>
      </c>
      <c r="V2" s="19" t="s">
        <v>19</v>
      </c>
      <c r="W2" s="20"/>
      <c r="X2" s="20"/>
      <c r="Y2" s="20"/>
      <c r="Z2" s="20"/>
      <c r="AA2" s="20"/>
      <c r="AB2" s="26"/>
    </row>
    <row r="3" spans="1:28" ht="20.25">
      <c r="I3" s="9" t="s">
        <v>3</v>
      </c>
      <c r="J3" s="12">
        <v>-2.9480840000000001</v>
      </c>
      <c r="K3" s="12"/>
      <c r="N3" s="9" t="s">
        <v>3</v>
      </c>
      <c r="O3" s="12">
        <v>-10.208643</v>
      </c>
      <c r="P3" s="12"/>
      <c r="S3" s="9" t="s">
        <v>3</v>
      </c>
      <c r="T3" s="12">
        <v>-19.131920999999998</v>
      </c>
      <c r="V3" s="22" t="s">
        <v>23</v>
      </c>
      <c r="W3" s="20"/>
      <c r="X3" s="20"/>
      <c r="Y3" s="20"/>
      <c r="Z3" s="20"/>
      <c r="AA3" s="20"/>
      <c r="AB3" s="26"/>
    </row>
    <row r="4" spans="1:28" ht="20.25">
      <c r="B4" s="16" t="s">
        <v>11</v>
      </c>
      <c r="D4" s="1">
        <v>3.4</v>
      </c>
      <c r="E4" s="5">
        <v>113</v>
      </c>
      <c r="I4" s="9" t="s">
        <v>4</v>
      </c>
      <c r="J4" s="12">
        <v>52.534593999999998</v>
      </c>
      <c r="K4" s="12"/>
      <c r="N4" s="9" t="s">
        <v>4</v>
      </c>
      <c r="O4" s="12">
        <v>125.07580299999999</v>
      </c>
      <c r="P4" s="12"/>
      <c r="S4" s="9" t="s">
        <v>4</v>
      </c>
      <c r="T4" s="12">
        <v>228.02195800000001</v>
      </c>
      <c r="V4" s="23" t="s">
        <v>0</v>
      </c>
      <c r="W4" s="20">
        <v>7</v>
      </c>
      <c r="X4" s="20"/>
      <c r="Y4" s="20"/>
      <c r="Z4" s="20"/>
      <c r="AA4" s="20"/>
      <c r="AB4" s="26"/>
    </row>
    <row r="5" spans="1:28">
      <c r="B5" s="2"/>
      <c r="D5" s="5">
        <v>0.18</v>
      </c>
      <c r="E5" s="5">
        <v>0.31</v>
      </c>
      <c r="I5" s="9" t="s">
        <v>5</v>
      </c>
      <c r="J5" s="12">
        <v>-2.9847670000000002</v>
      </c>
      <c r="K5" s="12"/>
      <c r="N5" s="9" t="s">
        <v>5</v>
      </c>
      <c r="O5" s="12">
        <v>31.934663</v>
      </c>
      <c r="P5" s="12"/>
      <c r="S5" s="9" t="s">
        <v>5</v>
      </c>
      <c r="T5" s="12">
        <v>110.533659</v>
      </c>
      <c r="V5" s="24" t="s">
        <v>20</v>
      </c>
      <c r="W5" s="25">
        <v>3.3333300000000001</v>
      </c>
      <c r="X5" s="20"/>
      <c r="Y5" s="20"/>
      <c r="Z5" s="20"/>
      <c r="AA5" s="20"/>
      <c r="AB5" s="26"/>
    </row>
    <row r="6" spans="1:28" s="5" customFormat="1" ht="15.75">
      <c r="A6" s="11"/>
      <c r="B6" s="11" t="s">
        <v>7</v>
      </c>
      <c r="C6" s="11" t="s">
        <v>7</v>
      </c>
      <c r="D6" s="11" t="s">
        <v>6</v>
      </c>
      <c r="E6" s="11" t="s">
        <v>6</v>
      </c>
      <c r="F6" s="11"/>
      <c r="G6" s="11" t="s">
        <v>7</v>
      </c>
      <c r="H6" s="11" t="s">
        <v>7</v>
      </c>
      <c r="I6" s="11" t="s">
        <v>7</v>
      </c>
      <c r="J6" s="11" t="s">
        <v>6</v>
      </c>
      <c r="K6" s="11"/>
      <c r="L6" s="11" t="s">
        <v>7</v>
      </c>
      <c r="M6" s="11" t="s">
        <v>7</v>
      </c>
      <c r="N6" s="11" t="s">
        <v>7</v>
      </c>
      <c r="O6" s="13" t="s">
        <v>6</v>
      </c>
      <c r="P6" s="13"/>
      <c r="Q6" s="11" t="s">
        <v>7</v>
      </c>
      <c r="R6" s="11" t="s">
        <v>7</v>
      </c>
      <c r="S6" s="11" t="s">
        <v>7</v>
      </c>
      <c r="T6" s="11" t="s">
        <v>6</v>
      </c>
      <c r="V6" s="23"/>
      <c r="W6" s="23"/>
      <c r="X6" s="20"/>
      <c r="Y6" s="20"/>
      <c r="Z6" s="20"/>
      <c r="AA6" s="20"/>
      <c r="AB6" s="26"/>
    </row>
    <row r="7" spans="1:28" ht="20.25">
      <c r="A7" s="11" t="s">
        <v>0</v>
      </c>
      <c r="B7" s="4" t="s">
        <v>28</v>
      </c>
      <c r="C7" s="4" t="s">
        <v>29</v>
      </c>
      <c r="D7" s="4" t="s">
        <v>28</v>
      </c>
      <c r="E7" s="4" t="s">
        <v>29</v>
      </c>
      <c r="F7" s="4"/>
      <c r="G7" s="11" t="s">
        <v>1</v>
      </c>
      <c r="H7" s="4" t="s">
        <v>30</v>
      </c>
      <c r="I7" s="11" t="s">
        <v>31</v>
      </c>
      <c r="J7" s="11" t="s">
        <v>31</v>
      </c>
      <c r="K7" s="11"/>
      <c r="L7" s="11" t="s">
        <v>1</v>
      </c>
      <c r="M7" s="4" t="s">
        <v>30</v>
      </c>
      <c r="N7" s="11" t="s">
        <v>31</v>
      </c>
      <c r="O7" s="11" t="s">
        <v>31</v>
      </c>
      <c r="P7" s="11"/>
      <c r="Q7" s="11" t="s">
        <v>1</v>
      </c>
      <c r="R7" s="4" t="s">
        <v>30</v>
      </c>
      <c r="S7" s="11" t="s">
        <v>31</v>
      </c>
      <c r="T7" s="11" t="s">
        <v>31</v>
      </c>
      <c r="V7" s="22" t="s">
        <v>24</v>
      </c>
      <c r="W7" s="20"/>
      <c r="X7" s="20"/>
      <c r="Y7" s="20"/>
      <c r="Z7" s="20"/>
      <c r="AA7" s="20"/>
      <c r="AB7" s="26"/>
    </row>
    <row r="8" spans="1:28" ht="15.75">
      <c r="A8" s="5">
        <v>1</v>
      </c>
      <c r="B8" s="1">
        <v>3.5388099999999998</v>
      </c>
      <c r="C8" s="2">
        <v>112.65558</v>
      </c>
      <c r="D8" s="1">
        <f>D$4*$A8^D$5</f>
        <v>3.4</v>
      </c>
      <c r="E8" s="2">
        <f>E$4*$A8^E$5</f>
        <v>113</v>
      </c>
      <c r="F8" s="2"/>
      <c r="G8" s="8">
        <v>3.4937094760227497E-10</v>
      </c>
      <c r="H8" s="2">
        <v>164.17208743288199</v>
      </c>
      <c r="I8" s="2">
        <f t="shared" ref="I8:I18" si="0">H8*G8*10^9</f>
        <v>57.356957756269523</v>
      </c>
      <c r="J8" s="2">
        <f t="shared" ref="J8:J19" si="1">J$2*$A8^3+J$3*$A8^2+J$4*$A8+J$5</f>
        <v>46.656728999999999</v>
      </c>
      <c r="K8" s="2"/>
      <c r="L8" s="8">
        <v>4.81746068913095E-10</v>
      </c>
      <c r="M8" s="2">
        <v>323.782270756076</v>
      </c>
      <c r="N8" s="2">
        <f t="shared" ref="N8:N18" si="2">M8*L8*10^9</f>
        <v>155.98083612049498</v>
      </c>
      <c r="O8" s="2">
        <f t="shared" ref="O8:O19" si="3">O$2*$A8^3+O$3*$A8^2+O$4*$A8+O$5</f>
        <v>147.07565799999998</v>
      </c>
      <c r="P8" s="2"/>
      <c r="Q8" s="8">
        <v>5.9715016439301596E-10</v>
      </c>
      <c r="R8" s="2">
        <v>522.98304350569504</v>
      </c>
      <c r="S8" s="2">
        <f t="shared" ref="S8:S18" si="4">R8*Q8*10^9</f>
        <v>312.29941040418561</v>
      </c>
      <c r="T8" s="2">
        <f t="shared" ref="T8:T19" si="5">T$2*$A8^3+T$3*$A8^2+T$4*$A8+T$5</f>
        <v>319.88167700000002</v>
      </c>
      <c r="V8" s="27" t="s">
        <v>21</v>
      </c>
      <c r="W8" s="25">
        <f>D$4*$W4^D$5</f>
        <v>4.8261027526626563</v>
      </c>
      <c r="X8" s="20"/>
      <c r="Y8" s="20"/>
      <c r="Z8" s="20"/>
      <c r="AA8" s="20"/>
      <c r="AB8" s="31" t="s">
        <v>35</v>
      </c>
    </row>
    <row r="9" spans="1:28" ht="15.75">
      <c r="A9" s="5">
        <v>2</v>
      </c>
      <c r="B9" s="1">
        <v>3.8924599999999998</v>
      </c>
      <c r="C9" s="2">
        <v>134.53824</v>
      </c>
      <c r="D9" s="1">
        <f t="shared" ref="D9:E19" si="6">D$4*$A9^D$5</f>
        <v>3.8518052100057147</v>
      </c>
      <c r="E9" s="2">
        <f t="shared" si="6"/>
        <v>140.08697009310546</v>
      </c>
      <c r="F9" s="2"/>
      <c r="G9" s="8">
        <v>3.6255650135413799E-10</v>
      </c>
      <c r="H9" s="2">
        <v>220.686315743156</v>
      </c>
      <c r="I9" s="2">
        <f t="shared" si="0"/>
        <v>80.011258532573265</v>
      </c>
      <c r="J9" s="2">
        <f t="shared" si="1"/>
        <v>90.731972999999996</v>
      </c>
      <c r="K9" s="2"/>
      <c r="L9" s="8">
        <v>4.9386260778270001E-10</v>
      </c>
      <c r="M9" s="2">
        <v>472.870694259635</v>
      </c>
      <c r="N9" s="2">
        <f t="shared" si="2"/>
        <v>233.53315421107916</v>
      </c>
      <c r="O9" s="2">
        <f t="shared" si="3"/>
        <v>243.44237699999999</v>
      </c>
      <c r="P9" s="2"/>
      <c r="Q9" s="8">
        <v>6.0935191825305601E-10</v>
      </c>
      <c r="R9" s="2">
        <v>798.56833140026197</v>
      </c>
      <c r="S9" s="2">
        <f t="shared" si="4"/>
        <v>486.60914459489175</v>
      </c>
      <c r="T9" s="2">
        <f t="shared" si="5"/>
        <v>493.71373900000003</v>
      </c>
      <c r="V9" s="27" t="s">
        <v>22</v>
      </c>
      <c r="W9" s="28">
        <f>E$4*$W4^E$5</f>
        <v>206.56599813942387</v>
      </c>
      <c r="X9" s="20"/>
      <c r="Y9" s="20"/>
      <c r="Z9" s="20"/>
      <c r="AA9" s="20"/>
      <c r="AB9" s="31" t="s">
        <v>36</v>
      </c>
    </row>
    <row r="10" spans="1:28">
      <c r="A10" s="5">
        <v>3</v>
      </c>
      <c r="B10" s="1">
        <v>4.1179800000000002</v>
      </c>
      <c r="C10" s="2">
        <v>154.74476999999999</v>
      </c>
      <c r="D10" s="1">
        <f t="shared" si="6"/>
        <v>4.1434370287066944</v>
      </c>
      <c r="E10" s="2">
        <f t="shared" si="6"/>
        <v>158.84956594041523</v>
      </c>
      <c r="F10" s="2"/>
      <c r="G10" s="8">
        <v>3.8222033493436202E-10</v>
      </c>
      <c r="H10" s="2">
        <v>311.18445912145899</v>
      </c>
      <c r="I10" s="2">
        <f t="shared" si="0"/>
        <v>118.94102819177233</v>
      </c>
      <c r="J10" s="2">
        <f t="shared" si="1"/>
        <v>129.57088099999999</v>
      </c>
      <c r="K10" s="2"/>
      <c r="L10" s="8">
        <v>5.1526022607264998E-10</v>
      </c>
      <c r="M10" s="2">
        <v>611.53616914962095</v>
      </c>
      <c r="N10" s="2">
        <f t="shared" si="2"/>
        <v>315.10026476763602</v>
      </c>
      <c r="O10" s="2">
        <f t="shared" si="3"/>
        <v>322.67782999999997</v>
      </c>
      <c r="P10" s="2"/>
      <c r="Q10" s="8">
        <v>6.3329738086368305E-10</v>
      </c>
      <c r="R10" s="2">
        <v>1018.89632031818</v>
      </c>
      <c r="S10" s="2">
        <f t="shared" si="4"/>
        <v>645.26437102914758</v>
      </c>
      <c r="T10" s="2">
        <f t="shared" si="5"/>
        <v>634.7777309999999</v>
      </c>
      <c r="V10" s="21"/>
      <c r="W10" s="20"/>
      <c r="X10" s="20"/>
      <c r="Y10" s="20"/>
      <c r="Z10" s="20"/>
      <c r="AA10" s="20"/>
      <c r="AB10" s="30" t="s">
        <v>27</v>
      </c>
    </row>
    <row r="11" spans="1:28">
      <c r="A11" s="5">
        <v>4</v>
      </c>
      <c r="B11" s="1">
        <v>4.3276700000000003</v>
      </c>
      <c r="C11" s="2">
        <v>167.55595</v>
      </c>
      <c r="D11" s="1">
        <f t="shared" si="6"/>
        <v>4.3636480517138745</v>
      </c>
      <c r="E11" s="2">
        <f t="shared" si="6"/>
        <v>173.66689548554541</v>
      </c>
      <c r="F11" s="2"/>
      <c r="G11" s="8">
        <v>4.0669432094960699E-10</v>
      </c>
      <c r="H11" s="2">
        <v>406.32800211826702</v>
      </c>
      <c r="I11" s="2">
        <f t="shared" si="0"/>
        <v>165.25129090429905</v>
      </c>
      <c r="J11" s="2">
        <f t="shared" si="1"/>
        <v>163.50336899999999</v>
      </c>
      <c r="K11" s="2"/>
      <c r="L11" s="8">
        <v>5.4483603202544897E-10</v>
      </c>
      <c r="M11" s="2">
        <v>703.665005677365</v>
      </c>
      <c r="N11" s="2">
        <f t="shared" si="2"/>
        <v>383.3820495684206</v>
      </c>
      <c r="O11" s="2">
        <f t="shared" si="3"/>
        <v>386.425027</v>
      </c>
      <c r="P11" s="2"/>
      <c r="Q11" s="8">
        <v>6.6811017937873096E-10</v>
      </c>
      <c r="R11" s="2">
        <v>1149.60224062663</v>
      </c>
      <c r="S11" s="2">
        <f t="shared" si="4"/>
        <v>768.06095919924883</v>
      </c>
      <c r="T11" s="2">
        <f t="shared" si="5"/>
        <v>745.82153900000003</v>
      </c>
      <c r="V11" s="23" t="s">
        <v>26</v>
      </c>
      <c r="W11" s="20">
        <v>300</v>
      </c>
      <c r="X11" s="20">
        <v>1000</v>
      </c>
      <c r="Y11" s="20">
        <v>2000</v>
      </c>
      <c r="Z11" s="20"/>
      <c r="AA11" s="20"/>
      <c r="AB11" s="30">
        <v>1500</v>
      </c>
    </row>
    <row r="12" spans="1:28">
      <c r="A12" s="5">
        <v>5</v>
      </c>
      <c r="B12" s="1">
        <v>4.4932299999999996</v>
      </c>
      <c r="C12" s="2">
        <v>185.72290000000001</v>
      </c>
      <c r="D12" s="1">
        <f t="shared" si="6"/>
        <v>4.542485166817821</v>
      </c>
      <c r="E12" s="2">
        <f t="shared" si="6"/>
        <v>186.1054728941441</v>
      </c>
      <c r="F12" s="2"/>
      <c r="G12" s="8">
        <v>4.3414573451823302E-10</v>
      </c>
      <c r="H12" s="2">
        <v>452.61265151244601</v>
      </c>
      <c r="I12" s="2">
        <f t="shared" si="0"/>
        <v>196.49985204311591</v>
      </c>
      <c r="J12" s="2">
        <f t="shared" si="1"/>
        <v>192.85935299999997</v>
      </c>
      <c r="K12" s="2"/>
      <c r="L12" s="8">
        <v>5.7669646049015304E-10</v>
      </c>
      <c r="M12" s="2">
        <v>786.11817677580905</v>
      </c>
      <c r="N12" s="2">
        <f t="shared" si="2"/>
        <v>453.35157007358151</v>
      </c>
      <c r="O12" s="2">
        <f t="shared" si="3"/>
        <v>436.32697799999994</v>
      </c>
      <c r="P12" s="2"/>
      <c r="Q12" s="8">
        <v>7.0499685884179299E-10</v>
      </c>
      <c r="R12" s="2">
        <v>1153.5361271962099</v>
      </c>
      <c r="S12" s="2">
        <f t="shared" si="4"/>
        <v>813.23934623385503</v>
      </c>
      <c r="T12" s="2">
        <f t="shared" si="5"/>
        <v>829.59304900000006</v>
      </c>
      <c r="V12" s="21" t="s">
        <v>25</v>
      </c>
      <c r="W12" s="29">
        <f>VLOOKUP(W4,A8:Q19,7,FALSE)</f>
        <v>4.8457246878190805E-10</v>
      </c>
      <c r="X12" s="29">
        <f>VLOOKUP(W4,A8:L19,12,FALSE)</f>
        <v>6.38105601411698E-10</v>
      </c>
      <c r="Y12" s="29">
        <f>VLOOKUP(W4,A8:Q19,17,FALSE)</f>
        <v>7.7762927230649603E-10</v>
      </c>
      <c r="Z12" s="29" t="str">
        <f>IF(AND((AB11-W11)/(X11-W11)&lt;=1,(AB11-W11)/(X11-W11)&gt;=0),W12+(AB11-W11)/(X11-W11)*(X12-W12),"")</f>
        <v/>
      </c>
      <c r="AA12" s="29">
        <f>IF(AND((AB11-X11)/(Y11-X11)&lt;=1,(AB11-X11)/(Y11-X11)&gt;=0),X12+(AB11-X11)/(Y11-X11)*(Y12-X12),"")</f>
        <v>7.0786743685909702E-10</v>
      </c>
      <c r="AB12" s="32">
        <f>MIN(Z12:AA12)</f>
        <v>7.0786743685909702E-10</v>
      </c>
    </row>
    <row r="13" spans="1:28" ht="15.75">
      <c r="A13" s="5">
        <v>6</v>
      </c>
      <c r="B13" s="1">
        <v>4.6993999999999998</v>
      </c>
      <c r="C13" s="2">
        <v>191.82804999999999</v>
      </c>
      <c r="D13" s="1">
        <f t="shared" si="6"/>
        <v>4.6940330395597201</v>
      </c>
      <c r="E13" s="2">
        <f t="shared" si="6"/>
        <v>196.92703002829853</v>
      </c>
      <c r="F13" s="2"/>
      <c r="G13" s="8">
        <v>4.6559524075248601E-10</v>
      </c>
      <c r="H13" s="2">
        <v>474.11231302253202</v>
      </c>
      <c r="I13" s="2">
        <f t="shared" si="0"/>
        <v>220.7444365254438</v>
      </c>
      <c r="J13" s="2">
        <f t="shared" si="1"/>
        <v>217.96874899999997</v>
      </c>
      <c r="K13" s="2"/>
      <c r="L13" s="8">
        <v>6.1676494824852495E-10</v>
      </c>
      <c r="M13" s="2">
        <v>759.72600872369298</v>
      </c>
      <c r="N13" s="2">
        <f t="shared" si="2"/>
        <v>468.5723724535269</v>
      </c>
      <c r="O13" s="2">
        <f t="shared" si="3"/>
        <v>474.02669299999991</v>
      </c>
      <c r="P13" s="2"/>
      <c r="Q13" s="8">
        <v>7.5322666147233104E-10</v>
      </c>
      <c r="R13" s="2">
        <v>1207.3211833404901</v>
      </c>
      <c r="S13" s="2">
        <f t="shared" si="4"/>
        <v>909.38650425238143</v>
      </c>
      <c r="T13" s="2">
        <f t="shared" si="5"/>
        <v>888.84014700000012</v>
      </c>
      <c r="V13" s="27" t="s">
        <v>40</v>
      </c>
      <c r="W13" s="28">
        <f>(J$2*$W5^3+J$3*$W5^2+J$4*$W5+J$5)/W12/1000000000</f>
        <v>291.82520543627896</v>
      </c>
      <c r="X13" s="28">
        <f>(O$2*$W5^3+O$3*$W5^2+O$4*$W5+O$5)/X12/1000000000</f>
        <v>541.55057635036223</v>
      </c>
      <c r="Y13" s="28">
        <f>(T$2*$W5^3+T$3*$W5^2+T$4*$W5+T$5)/Y12/1000000000</f>
        <v>868.01236762113228</v>
      </c>
      <c r="Z13" s="29" t="str">
        <f>IF(AND((AB12-W12)/(X12-W12)&lt;=1,(AB12-W12)/(X12-W12)&gt;=0),W13+(AB12-W12)/(X12-W12)*(X13-W13),"")</f>
        <v/>
      </c>
      <c r="AA13" s="29">
        <f>IF(AND((AB12-X12)/(Y12-X12)&lt;=1,(AB12-X12)/(Y12-X12)&gt;=0),X13+(AB12-X12)/(Y12-X12)*(Y13-X13),"")</f>
        <v>704.7814719857472</v>
      </c>
      <c r="AB13" s="33">
        <f>MIN(Z13:AA13)</f>
        <v>704.7814719857472</v>
      </c>
    </row>
    <row r="14" spans="1:28">
      <c r="A14" s="5">
        <v>7</v>
      </c>
      <c r="B14" s="1">
        <v>4.79718</v>
      </c>
      <c r="C14" s="2">
        <v>205.23743999999999</v>
      </c>
      <c r="D14" s="1">
        <f t="shared" si="6"/>
        <v>4.8261027526626563</v>
      </c>
      <c r="E14" s="2">
        <f t="shared" si="6"/>
        <v>206.56599813942387</v>
      </c>
      <c r="F14" s="2"/>
      <c r="G14" s="8">
        <v>4.8457246878190805E-10</v>
      </c>
      <c r="H14" s="2">
        <v>527.52725936242405</v>
      </c>
      <c r="I14" s="2">
        <f t="shared" si="0"/>
        <v>255.62518641900371</v>
      </c>
      <c r="J14" s="2">
        <f t="shared" si="1"/>
        <v>239.161473</v>
      </c>
      <c r="K14" s="2"/>
      <c r="L14" s="8">
        <v>6.38105601411698E-10</v>
      </c>
      <c r="M14" s="2">
        <v>797.37965137080403</v>
      </c>
      <c r="N14" s="2">
        <f t="shared" si="2"/>
        <v>508.81242199141695</v>
      </c>
      <c r="O14" s="2">
        <f t="shared" si="3"/>
        <v>501.16718199999997</v>
      </c>
      <c r="P14" s="2"/>
      <c r="Q14" s="8">
        <v>7.7762927230649603E-10</v>
      </c>
      <c r="R14" s="2">
        <v>1196.6038838919601</v>
      </c>
      <c r="S14" s="2">
        <f t="shared" si="4"/>
        <v>930.51420747003181</v>
      </c>
      <c r="T14" s="2">
        <f t="shared" si="5"/>
        <v>926.31071900000006</v>
      </c>
    </row>
    <row r="15" spans="1:28">
      <c r="A15" s="5">
        <v>8</v>
      </c>
      <c r="B15" s="1">
        <v>4.89466</v>
      </c>
      <c r="C15" s="2">
        <v>212.58690999999999</v>
      </c>
      <c r="D15" s="1">
        <f t="shared" si="6"/>
        <v>4.9435065588890552</v>
      </c>
      <c r="E15" s="2">
        <f t="shared" si="6"/>
        <v>215.29618755792984</v>
      </c>
      <c r="F15" s="2"/>
      <c r="G15" s="8">
        <v>5.0121196880513797E-10</v>
      </c>
      <c r="H15" s="2">
        <v>494.16019011039498</v>
      </c>
      <c r="I15" s="2">
        <f t="shared" si="0"/>
        <v>247.67900179035234</v>
      </c>
      <c r="J15" s="2">
        <f t="shared" si="1"/>
        <v>256.76744100000002</v>
      </c>
      <c r="K15" s="2"/>
      <c r="L15" s="8">
        <v>6.5792251792536505E-10</v>
      </c>
      <c r="M15" s="2">
        <v>777.14894120713495</v>
      </c>
      <c r="N15" s="2">
        <f t="shared" si="2"/>
        <v>511.30378820202969</v>
      </c>
      <c r="O15" s="2">
        <f t="shared" si="3"/>
        <v>519.39145499999995</v>
      </c>
      <c r="P15" s="2"/>
      <c r="Q15" s="8">
        <v>8.0086973564179703E-10</v>
      </c>
      <c r="R15" s="2">
        <v>1143.5873079672399</v>
      </c>
      <c r="S15" s="2">
        <f t="shared" si="4"/>
        <v>915.86446501503769</v>
      </c>
      <c r="T15" s="2">
        <f t="shared" si="5"/>
        <v>944.75265100000024</v>
      </c>
      <c r="V15" s="10"/>
      <c r="W15" s="17"/>
      <c r="Y15" s="17"/>
      <c r="Z15" s="17"/>
      <c r="AA15" s="17"/>
    </row>
    <row r="16" spans="1:28">
      <c r="A16" s="5">
        <v>10</v>
      </c>
      <c r="B16" s="1">
        <v>5.2438000000000002</v>
      </c>
      <c r="C16" s="2">
        <v>215.30985000000001</v>
      </c>
      <c r="D16" s="1">
        <f t="shared" si="6"/>
        <v>5.1461082446831075</v>
      </c>
      <c r="E16" s="2">
        <f t="shared" si="6"/>
        <v>230.71638774765685</v>
      </c>
      <c r="F16" s="2"/>
      <c r="G16" s="8">
        <v>5.6269151610874501E-10</v>
      </c>
      <c r="H16" s="2">
        <v>493.42843273444498</v>
      </c>
      <c r="I16" s="2">
        <f t="shared" si="0"/>
        <v>277.64799290650677</v>
      </c>
      <c r="J16" s="2">
        <f t="shared" si="1"/>
        <v>282.53877299999994</v>
      </c>
      <c r="K16" s="2"/>
      <c r="L16" s="8">
        <v>7.3776424211904297E-10</v>
      </c>
      <c r="M16" s="2">
        <v>731.26485982404802</v>
      </c>
      <c r="N16" s="2">
        <f t="shared" si="2"/>
        <v>539.50106509637703</v>
      </c>
      <c r="O16" s="2">
        <f t="shared" si="3"/>
        <v>535.66339299999981</v>
      </c>
      <c r="P16" s="2"/>
      <c r="Q16" s="8">
        <v>8.9768623839168299E-10</v>
      </c>
      <c r="R16" s="2">
        <v>1020.05188541415</v>
      </c>
      <c r="S16" s="2">
        <f t="shared" si="4"/>
        <v>915.68653998177228</v>
      </c>
      <c r="T16" s="2">
        <f t="shared" si="5"/>
        <v>935.54213900000013</v>
      </c>
      <c r="V16" s="10"/>
    </row>
    <row r="17" spans="1:20">
      <c r="A17" s="5">
        <v>12</v>
      </c>
      <c r="B17" s="1">
        <v>5.39595</v>
      </c>
      <c r="C17" s="2">
        <v>218.26232999999999</v>
      </c>
      <c r="D17" s="1">
        <f t="shared" si="6"/>
        <v>5.3177943875632625</v>
      </c>
      <c r="E17" s="2">
        <f t="shared" si="6"/>
        <v>244.13195545219773</v>
      </c>
      <c r="F17" s="2"/>
      <c r="G17" s="8">
        <v>6.3192610078969496E-10</v>
      </c>
      <c r="H17" s="2">
        <v>463.30579642635399</v>
      </c>
      <c r="I17" s="2">
        <f t="shared" si="0"/>
        <v>292.77502540897007</v>
      </c>
      <c r="J17" s="2">
        <f t="shared" si="1"/>
        <v>297.92207299999995</v>
      </c>
      <c r="K17" s="2"/>
      <c r="L17" s="8">
        <v>7.6940692244762802E-10</v>
      </c>
      <c r="M17" s="2">
        <v>687.26190368416201</v>
      </c>
      <c r="N17" s="2">
        <f t="shared" si="2"/>
        <v>528.78406622912917</v>
      </c>
      <c r="O17" s="2">
        <f t="shared" si="3"/>
        <v>535.98658699999987</v>
      </c>
      <c r="P17" s="2"/>
      <c r="Q17" s="8">
        <v>1.0064240583354701E-9</v>
      </c>
      <c r="R17" s="2">
        <v>887.17652024623601</v>
      </c>
      <c r="S17" s="2">
        <f t="shared" si="4"/>
        <v>892.87579396615718</v>
      </c>
      <c r="T17" s="2">
        <f t="shared" si="5"/>
        <v>883.1916990000002</v>
      </c>
    </row>
    <row r="18" spans="1:20">
      <c r="A18" s="5">
        <v>14</v>
      </c>
      <c r="B18" s="1">
        <v>5.4817299999999998</v>
      </c>
      <c r="C18" s="2">
        <v>244.21236999999999</v>
      </c>
      <c r="D18" s="1">
        <f t="shared" si="6"/>
        <v>5.467414037273219</v>
      </c>
      <c r="E18" s="2">
        <f t="shared" si="6"/>
        <v>256.08145843902616</v>
      </c>
      <c r="F18" s="2"/>
      <c r="G18" s="8">
        <v>6.21029961807647E-10</v>
      </c>
      <c r="H18" s="2">
        <v>502.86110670104199</v>
      </c>
      <c r="I18" s="2">
        <f t="shared" si="0"/>
        <v>312.29181388909922</v>
      </c>
      <c r="J18" s="2">
        <f t="shared" si="1"/>
        <v>305.556669</v>
      </c>
      <c r="K18" s="2"/>
      <c r="L18" s="8">
        <v>8.0454330608614805E-10</v>
      </c>
      <c r="M18" s="2">
        <v>668.79091941255797</v>
      </c>
      <c r="N18" s="2">
        <f t="shared" si="2"/>
        <v>538.07125738457398</v>
      </c>
      <c r="O18" s="2">
        <f t="shared" si="3"/>
        <v>533.50511699999993</v>
      </c>
      <c r="P18" s="2"/>
      <c r="Q18" s="8">
        <v>9.7480540874612808E-10</v>
      </c>
      <c r="R18" s="2">
        <v>860.41372960227102</v>
      </c>
      <c r="S18" s="2">
        <f t="shared" si="4"/>
        <v>838.73595737572236</v>
      </c>
      <c r="T18" s="2">
        <f t="shared" si="5"/>
        <v>809.68441900000039</v>
      </c>
    </row>
    <row r="19" spans="1:20">
      <c r="A19" s="5">
        <v>16</v>
      </c>
      <c r="B19" s="1">
        <v>5.5718300000000003</v>
      </c>
      <c r="C19" s="2">
        <v>266.68063999999998</v>
      </c>
      <c r="D19" s="1">
        <f t="shared" si="6"/>
        <v>5.6004189174194972</v>
      </c>
      <c r="E19" s="2">
        <f t="shared" si="6"/>
        <v>266.90434148307384</v>
      </c>
      <c r="F19" s="2"/>
      <c r="G19" s="8">
        <v>6.5449278477200398E-10</v>
      </c>
      <c r="H19" s="2">
        <v>468.29819616572001</v>
      </c>
      <c r="I19" s="2">
        <f>H19*G19*10^9</f>
        <v>306.49779051220827</v>
      </c>
      <c r="J19" s="2">
        <f t="shared" si="1"/>
        <v>308.08188899999999</v>
      </c>
      <c r="K19" s="2"/>
      <c r="L19" s="8">
        <v>8.4036652285405205E-10</v>
      </c>
      <c r="M19" s="2">
        <v>643.36266862764103</v>
      </c>
      <c r="N19" s="2">
        <f>M19*L19*10^9</f>
        <v>540.66044876871445</v>
      </c>
      <c r="O19" s="2">
        <f t="shared" si="3"/>
        <v>541.36306299999978</v>
      </c>
      <c r="P19" s="2"/>
      <c r="Q19" s="8">
        <v>1.0150556311856099E-9</v>
      </c>
      <c r="R19" s="2">
        <v>709.89041098700898</v>
      </c>
      <c r="S19" s="2">
        <f>R19*Q19*10^9</f>
        <v>720.57825919703055</v>
      </c>
      <c r="T19" s="2">
        <f t="shared" si="5"/>
        <v>737.00338700000043</v>
      </c>
    </row>
    <row r="20" spans="1:20">
      <c r="B20" s="1"/>
      <c r="C20" s="2"/>
      <c r="D20" s="1"/>
      <c r="E20" s="2"/>
      <c r="F20" s="2"/>
      <c r="G20" s="8"/>
      <c r="H20" s="2"/>
      <c r="I20" s="2"/>
      <c r="J20" s="2"/>
      <c r="K20" s="2"/>
      <c r="L20" s="8"/>
      <c r="M20" s="2"/>
      <c r="N20" s="2"/>
      <c r="O20" s="2"/>
      <c r="P20" s="2"/>
      <c r="Q20" s="8"/>
      <c r="R20" s="2"/>
      <c r="S20" s="2"/>
      <c r="T20" s="2"/>
    </row>
    <row r="21" spans="1:20">
      <c r="B21" s="1"/>
      <c r="C21" s="2"/>
      <c r="D21" s="1"/>
      <c r="E21" s="2"/>
      <c r="F21" s="2"/>
      <c r="G21" s="8"/>
      <c r="H21" s="2"/>
      <c r="I21" s="2"/>
      <c r="J21" s="2"/>
      <c r="K21" s="2"/>
      <c r="L21" s="8"/>
      <c r="M21" s="2"/>
      <c r="N21" s="2"/>
      <c r="O21" s="2"/>
      <c r="P21" s="2"/>
      <c r="Q21" s="8"/>
      <c r="R21" s="2"/>
      <c r="S21" s="2"/>
      <c r="T21" s="2"/>
    </row>
    <row r="22" spans="1:20">
      <c r="B22" s="1"/>
      <c r="C22" s="2"/>
      <c r="D22" s="1"/>
      <c r="E22" s="2"/>
      <c r="F22" s="2"/>
      <c r="G22" s="8"/>
      <c r="H22" s="5" t="str">
        <f>"[" &amp; _xlfn.TEXTJOIN(", ", TRUE, ROUND(G8*10^10,2), ROUND(L8*10^10,2), ROUND(Q8*10^10,2)) &amp; "]"</f>
        <v>[3.49, 4.82, 5.97]</v>
      </c>
      <c r="I22" s="2"/>
      <c r="J22" s="2"/>
      <c r="K22" s="2"/>
      <c r="L22" s="8"/>
      <c r="M22" s="2"/>
      <c r="N22" s="2"/>
      <c r="O22" s="2"/>
      <c r="P22" s="2"/>
      <c r="Q22" s="8"/>
      <c r="R22" s="2"/>
      <c r="S22" s="2"/>
      <c r="T22" s="2"/>
    </row>
    <row r="23" spans="1:20">
      <c r="B23" s="1"/>
      <c r="C23" s="2"/>
      <c r="D23" s="1"/>
      <c r="E23" s="2"/>
      <c r="F23" s="2"/>
      <c r="G23" s="8"/>
      <c r="H23" s="5" t="str">
        <f t="shared" ref="H23:H33" si="7">"[" &amp; _xlfn.TEXTJOIN(", ", TRUE, ROUND(G9*10^10,2), ROUND(L9*10^10,2), ROUND(Q9*10^10,2)) &amp; "]"</f>
        <v>[3.63, 4.94, 6.09]</v>
      </c>
      <c r="I23" s="2"/>
      <c r="J23" s="2"/>
      <c r="K23" s="2"/>
      <c r="L23" s="8"/>
      <c r="M23" s="2"/>
      <c r="N23" s="2"/>
      <c r="O23" s="2"/>
      <c r="P23" s="2"/>
      <c r="Q23" s="8"/>
      <c r="R23" s="2"/>
      <c r="S23" s="2"/>
      <c r="T23" s="2"/>
    </row>
    <row r="24" spans="1:20">
      <c r="B24" s="1"/>
      <c r="C24" s="2"/>
      <c r="D24" s="1"/>
      <c r="E24" s="2"/>
      <c r="F24" s="2"/>
      <c r="G24" s="8"/>
      <c r="H24" s="5" t="str">
        <f t="shared" si="7"/>
        <v>[3.82, 5.15, 6.33]</v>
      </c>
      <c r="I24" s="2"/>
      <c r="J24" s="2"/>
      <c r="K24" s="2"/>
      <c r="L24" s="8"/>
      <c r="M24" s="2"/>
      <c r="N24" s="2"/>
      <c r="O24" s="2"/>
      <c r="P24" s="2"/>
      <c r="Q24" s="8"/>
      <c r="R24" s="2"/>
      <c r="S24" s="2"/>
      <c r="T24" s="2"/>
    </row>
    <row r="25" spans="1:20">
      <c r="B25" s="1"/>
      <c r="C25" s="2"/>
      <c r="D25" s="1"/>
      <c r="E25" s="2"/>
      <c r="F25" s="2"/>
      <c r="G25" s="8"/>
      <c r="H25" s="5" t="str">
        <f t="shared" si="7"/>
        <v>[4.07, 5.45, 6.68]</v>
      </c>
      <c r="I25" s="2"/>
      <c r="J25" s="2"/>
      <c r="K25" s="2"/>
      <c r="L25" s="8"/>
      <c r="M25" s="2"/>
      <c r="N25" s="2"/>
      <c r="O25" s="2"/>
      <c r="P25" s="2"/>
      <c r="Q25" s="8"/>
      <c r="R25" s="2"/>
      <c r="S25" s="2"/>
      <c r="T25" s="2"/>
    </row>
    <row r="26" spans="1:20">
      <c r="B26" s="1"/>
      <c r="C26" s="2"/>
      <c r="D26" s="1"/>
      <c r="E26" s="2"/>
      <c r="F26" s="2"/>
      <c r="G26" s="8"/>
      <c r="H26" s="5" t="str">
        <f t="shared" si="7"/>
        <v>[4.34, 5.77, 7.05]</v>
      </c>
      <c r="I26" s="2"/>
      <c r="J26" s="2"/>
      <c r="K26" s="2"/>
      <c r="L26" s="8"/>
      <c r="M26" s="2"/>
      <c r="N26" s="2"/>
      <c r="O26" s="2"/>
      <c r="P26" s="2"/>
      <c r="Q26" s="8"/>
      <c r="R26" s="2"/>
      <c r="S26" s="2"/>
      <c r="T26" s="2"/>
    </row>
    <row r="27" spans="1:20">
      <c r="B27" s="1"/>
      <c r="C27" s="2"/>
      <c r="D27" s="1"/>
      <c r="E27" s="2"/>
      <c r="F27" s="2"/>
      <c r="G27" s="8"/>
      <c r="H27" s="5" t="str">
        <f t="shared" si="7"/>
        <v>[4.66, 6.17, 7.53]</v>
      </c>
      <c r="I27" s="2"/>
      <c r="J27" s="2"/>
      <c r="K27" s="2"/>
      <c r="L27" s="8"/>
      <c r="M27" s="2"/>
      <c r="N27" s="2"/>
      <c r="O27" s="2"/>
      <c r="P27" s="2"/>
      <c r="Q27" s="8"/>
      <c r="R27" s="2"/>
      <c r="S27" s="2"/>
      <c r="T27" s="2"/>
    </row>
    <row r="28" spans="1:20">
      <c r="B28" s="1"/>
      <c r="C28" s="2"/>
      <c r="D28" s="1"/>
      <c r="E28" s="2"/>
      <c r="F28" s="2"/>
      <c r="G28" s="8"/>
      <c r="H28" s="5" t="str">
        <f t="shared" si="7"/>
        <v>[4.85, 6.38, 7.78]</v>
      </c>
      <c r="I28" s="2"/>
      <c r="J28" s="2"/>
      <c r="K28" s="2"/>
      <c r="L28" s="8"/>
      <c r="M28" s="2"/>
      <c r="N28" s="2"/>
      <c r="O28" s="2"/>
      <c r="P28" s="2"/>
      <c r="Q28" s="8"/>
      <c r="R28" s="2"/>
      <c r="S28" s="2"/>
      <c r="T28" s="2"/>
    </row>
    <row r="29" spans="1:20">
      <c r="B29" s="1"/>
      <c r="C29" s="2"/>
      <c r="D29" s="1"/>
      <c r="E29" s="2"/>
      <c r="F29" s="2"/>
      <c r="G29" s="8"/>
      <c r="H29" s="5" t="str">
        <f t="shared" si="7"/>
        <v>[5.01, 6.58, 8.01]</v>
      </c>
      <c r="I29" s="2"/>
      <c r="J29" s="2"/>
      <c r="K29" s="2"/>
      <c r="L29" s="8"/>
      <c r="M29" s="2"/>
      <c r="N29" s="2"/>
      <c r="O29" s="2"/>
      <c r="P29" s="2"/>
      <c r="Q29" s="8"/>
      <c r="R29" s="2"/>
      <c r="S29" s="2"/>
      <c r="T29" s="2"/>
    </row>
    <row r="30" spans="1:20">
      <c r="B30" s="1"/>
      <c r="C30" s="2"/>
      <c r="D30" s="1"/>
      <c r="E30" s="2"/>
      <c r="F30" s="2"/>
      <c r="G30" s="8"/>
      <c r="H30" s="5" t="str">
        <f t="shared" si="7"/>
        <v>[5.63, 7.38, 8.98]</v>
      </c>
      <c r="I30" s="2"/>
      <c r="J30" s="2"/>
      <c r="K30" s="2"/>
      <c r="L30" s="8"/>
      <c r="M30" s="2"/>
      <c r="N30" s="2"/>
      <c r="O30" s="2"/>
      <c r="P30" s="2"/>
      <c r="Q30" s="8"/>
      <c r="R30" s="2"/>
      <c r="S30" s="2"/>
      <c r="T30" s="2"/>
    </row>
    <row r="31" spans="1:20">
      <c r="B31" s="1"/>
      <c r="C31" s="2"/>
      <c r="D31" s="1"/>
      <c r="E31" s="2"/>
      <c r="F31" s="2"/>
      <c r="G31" s="8"/>
      <c r="H31" s="5" t="str">
        <f t="shared" si="7"/>
        <v>[6.32, 7.69, 10.06]</v>
      </c>
      <c r="I31" s="2"/>
      <c r="J31" s="2"/>
      <c r="K31" s="2"/>
      <c r="L31" s="8"/>
      <c r="M31" s="2"/>
      <c r="N31" s="2"/>
      <c r="O31" s="2"/>
      <c r="P31" s="2"/>
      <c r="Q31" s="8"/>
      <c r="R31" s="2"/>
      <c r="S31" s="2"/>
      <c r="T31" s="2"/>
    </row>
    <row r="32" spans="1:20">
      <c r="B32" s="1"/>
      <c r="C32" s="2"/>
      <c r="D32" s="1"/>
      <c r="E32" s="2"/>
      <c r="F32" s="2"/>
      <c r="G32" s="8"/>
      <c r="H32" s="5" t="str">
        <f t="shared" si="7"/>
        <v>[6.21, 8.05, 9.75]</v>
      </c>
      <c r="I32" s="2"/>
      <c r="J32" s="2"/>
      <c r="K32" s="2"/>
      <c r="L32" s="8"/>
      <c r="M32" s="2"/>
      <c r="N32" s="2"/>
      <c r="O32" s="2"/>
      <c r="P32" s="2"/>
      <c r="Q32" s="8"/>
      <c r="R32" s="2"/>
      <c r="S32" s="2"/>
      <c r="T32" s="2"/>
    </row>
    <row r="33" spans="1:28">
      <c r="B33" s="1"/>
      <c r="C33" s="2"/>
      <c r="D33" s="1"/>
      <c r="E33" s="2"/>
      <c r="F33" s="2"/>
      <c r="G33" s="8"/>
      <c r="H33" s="5" t="str">
        <f t="shared" si="7"/>
        <v>[6.54, 8.4, 10.15]</v>
      </c>
      <c r="I33" s="2"/>
      <c r="J33" s="2"/>
      <c r="K33" s="2"/>
      <c r="L33" s="8"/>
      <c r="M33" s="2"/>
      <c r="N33" s="2"/>
      <c r="O33" s="2"/>
      <c r="P33" s="2"/>
      <c r="Q33" s="8"/>
      <c r="R33" s="2"/>
      <c r="S33" s="2"/>
      <c r="T33" s="2"/>
    </row>
    <row r="34" spans="1:28">
      <c r="B34" s="1"/>
      <c r="C34" s="2"/>
      <c r="D34" s="1"/>
      <c r="E34" s="2"/>
      <c r="F34" s="2"/>
      <c r="G34" s="8"/>
      <c r="H34" s="2"/>
      <c r="I34" s="2"/>
      <c r="J34" s="2"/>
      <c r="K34" s="2"/>
      <c r="L34" s="8"/>
      <c r="M34" s="2"/>
      <c r="N34" s="2"/>
      <c r="O34" s="2"/>
      <c r="P34" s="2"/>
      <c r="Q34" s="8"/>
      <c r="R34" s="2"/>
      <c r="S34" s="2"/>
      <c r="T34" s="2"/>
    </row>
    <row r="35" spans="1:28">
      <c r="B35" s="1"/>
      <c r="C35" s="2"/>
      <c r="D35" s="2"/>
      <c r="E35" s="2"/>
      <c r="F35" s="2"/>
      <c r="G35" s="8"/>
      <c r="H35" s="2"/>
      <c r="I35" s="2"/>
      <c r="J35" s="2"/>
      <c r="K35" s="2"/>
      <c r="L35" s="8"/>
      <c r="M35" s="2"/>
      <c r="N35" s="2"/>
      <c r="O35" s="2"/>
      <c r="P35" s="2"/>
      <c r="Q35" s="8"/>
      <c r="R35" s="2"/>
    </row>
    <row r="36" spans="1:28" ht="37.5">
      <c r="A36" s="7" t="s">
        <v>9</v>
      </c>
      <c r="B36" s="1"/>
      <c r="C36" s="2"/>
      <c r="D36" s="2"/>
      <c r="E36" s="2"/>
      <c r="F36" s="2"/>
      <c r="G36" s="8"/>
      <c r="H36" s="2"/>
      <c r="I36" s="2"/>
      <c r="J36" s="2"/>
      <c r="K36" s="2"/>
      <c r="L36" s="8"/>
      <c r="M36" s="2"/>
      <c r="N36" s="2"/>
      <c r="O36" s="2"/>
      <c r="P36" s="2"/>
      <c r="Q36" s="8"/>
      <c r="R36" s="2"/>
    </row>
    <row r="37" spans="1:28" ht="21.75">
      <c r="B37" s="18"/>
      <c r="C37" s="2"/>
      <c r="D37" s="2"/>
      <c r="E37" s="2"/>
      <c r="F37" s="2"/>
      <c r="G37" s="15" t="s">
        <v>32</v>
      </c>
      <c r="H37" s="2"/>
      <c r="I37" s="9" t="s">
        <v>2</v>
      </c>
      <c r="J37" s="6">
        <v>0.16339999999999999</v>
      </c>
      <c r="K37" s="6"/>
      <c r="L37" s="15" t="s">
        <v>33</v>
      </c>
      <c r="M37" s="2"/>
      <c r="N37" s="9" t="s">
        <v>2</v>
      </c>
      <c r="O37" s="6">
        <v>0.22481999999999999</v>
      </c>
      <c r="P37" s="6"/>
      <c r="Q37" s="15" t="s">
        <v>34</v>
      </c>
      <c r="R37" s="2"/>
      <c r="S37" s="9" t="s">
        <v>2</v>
      </c>
      <c r="T37" s="6">
        <v>0.45001000000000002</v>
      </c>
      <c r="V37" s="19" t="s">
        <v>19</v>
      </c>
      <c r="W37" s="20"/>
      <c r="X37" s="20"/>
      <c r="Y37" s="20"/>
      <c r="Z37" s="20"/>
      <c r="AA37" s="20"/>
      <c r="AB37" s="26"/>
    </row>
    <row r="38" spans="1:28" ht="20.25">
      <c r="B38" s="1"/>
      <c r="C38" s="2"/>
      <c r="D38" s="2"/>
      <c r="E38" s="2"/>
      <c r="F38" s="2"/>
      <c r="G38" s="8"/>
      <c r="H38" s="2"/>
      <c r="I38" s="9" t="s">
        <v>3</v>
      </c>
      <c r="J38" s="6">
        <v>-6.3925099999999997</v>
      </c>
      <c r="K38" s="6"/>
      <c r="L38" s="8"/>
      <c r="M38" s="2"/>
      <c r="N38" s="9" t="s">
        <v>3</v>
      </c>
      <c r="O38" s="6">
        <v>-9.0660500000000006</v>
      </c>
      <c r="P38" s="6"/>
      <c r="Q38" s="8"/>
      <c r="R38" s="2"/>
      <c r="S38" s="9" t="s">
        <v>3</v>
      </c>
      <c r="T38" s="6">
        <v>-18.130790000000001</v>
      </c>
      <c r="V38" s="22" t="s">
        <v>23</v>
      </c>
      <c r="W38" s="20"/>
      <c r="X38" s="20"/>
      <c r="Y38" s="20"/>
      <c r="Z38" s="20"/>
      <c r="AA38" s="20"/>
      <c r="AB38" s="26"/>
    </row>
    <row r="39" spans="1:28" ht="20.25">
      <c r="B39" s="16" t="s">
        <v>11</v>
      </c>
      <c r="C39" s="2"/>
      <c r="D39" s="1">
        <v>3.05</v>
      </c>
      <c r="E39" s="2">
        <v>150</v>
      </c>
      <c r="F39" s="2"/>
      <c r="G39" s="8"/>
      <c r="H39" s="2"/>
      <c r="I39" s="9" t="s">
        <v>4</v>
      </c>
      <c r="J39" s="6">
        <v>83.215850000000003</v>
      </c>
      <c r="K39" s="6"/>
      <c r="L39" s="8"/>
      <c r="M39" s="2"/>
      <c r="N39" s="9" t="s">
        <v>4</v>
      </c>
      <c r="O39" s="6">
        <v>114.55153</v>
      </c>
      <c r="P39" s="6"/>
      <c r="Q39" s="8"/>
      <c r="R39" s="2"/>
      <c r="S39" s="9" t="s">
        <v>4</v>
      </c>
      <c r="T39" s="6">
        <v>206.53041999999999</v>
      </c>
      <c r="V39" s="23" t="s">
        <v>0</v>
      </c>
      <c r="W39" s="20">
        <v>7</v>
      </c>
      <c r="X39" s="20"/>
      <c r="Y39" s="20"/>
      <c r="Z39" s="20"/>
      <c r="AA39" s="20"/>
      <c r="AB39" s="26"/>
    </row>
    <row r="40" spans="1:28">
      <c r="B40" s="1"/>
      <c r="C40" s="2"/>
      <c r="D40" s="1">
        <v>0.2</v>
      </c>
      <c r="E40" s="1">
        <v>0.28999999999999998</v>
      </c>
      <c r="F40" s="1"/>
      <c r="G40" s="8"/>
      <c r="H40" s="2"/>
      <c r="I40" s="9" t="s">
        <v>5</v>
      </c>
      <c r="J40" s="6">
        <v>-64.199399999999997</v>
      </c>
      <c r="K40" s="6"/>
      <c r="L40" s="8"/>
      <c r="M40" s="2"/>
      <c r="N40" s="9" t="s">
        <v>5</v>
      </c>
      <c r="O40" s="6">
        <v>63.802379999999999</v>
      </c>
      <c r="P40" s="6"/>
      <c r="Q40" s="8"/>
      <c r="R40" s="2"/>
      <c r="S40" s="9" t="s">
        <v>5</v>
      </c>
      <c r="T40" s="6">
        <v>163.72987000000001</v>
      </c>
      <c r="V40" s="24" t="s">
        <v>20</v>
      </c>
      <c r="W40" s="25">
        <v>3.3333300000000001</v>
      </c>
      <c r="X40" s="20"/>
      <c r="Y40" s="20"/>
      <c r="Z40" s="20"/>
      <c r="AA40" s="20"/>
      <c r="AB40" s="26"/>
    </row>
    <row r="41" spans="1:28" s="5" customFormat="1">
      <c r="B41" s="5" t="s">
        <v>7</v>
      </c>
      <c r="C41" s="5" t="s">
        <v>7</v>
      </c>
      <c r="D41" s="5" t="s">
        <v>6</v>
      </c>
      <c r="E41" s="5" t="s">
        <v>6</v>
      </c>
      <c r="G41" s="5" t="s">
        <v>7</v>
      </c>
      <c r="H41" s="5" t="s">
        <v>7</v>
      </c>
      <c r="I41" s="5" t="s">
        <v>7</v>
      </c>
      <c r="J41" s="5" t="s">
        <v>6</v>
      </c>
      <c r="L41" s="5" t="s">
        <v>7</v>
      </c>
      <c r="M41" s="5" t="s">
        <v>7</v>
      </c>
      <c r="N41" s="5" t="s">
        <v>7</v>
      </c>
      <c r="O41" s="14" t="s">
        <v>6</v>
      </c>
      <c r="P41" s="14"/>
      <c r="Q41" s="5" t="s">
        <v>7</v>
      </c>
      <c r="R41" s="5" t="s">
        <v>7</v>
      </c>
      <c r="S41" s="5" t="s">
        <v>7</v>
      </c>
      <c r="T41" s="5" t="s">
        <v>6</v>
      </c>
      <c r="V41" s="23"/>
      <c r="W41" s="23"/>
      <c r="X41" s="20"/>
      <c r="Y41" s="20"/>
      <c r="Z41" s="20"/>
      <c r="AA41" s="20"/>
      <c r="AB41" s="26"/>
    </row>
    <row r="42" spans="1:28" ht="20.25">
      <c r="A42" s="5" t="s">
        <v>0</v>
      </c>
      <c r="B42" s="3" t="s">
        <v>12</v>
      </c>
      <c r="C42" s="3" t="s">
        <v>13</v>
      </c>
      <c r="D42" s="3" t="s">
        <v>12</v>
      </c>
      <c r="E42" s="3" t="s">
        <v>13</v>
      </c>
      <c r="F42" s="3"/>
      <c r="G42" s="5" t="s">
        <v>1</v>
      </c>
      <c r="H42" s="3" t="s">
        <v>14</v>
      </c>
      <c r="I42" s="5" t="s">
        <v>15</v>
      </c>
      <c r="J42" s="5" t="s">
        <v>15</v>
      </c>
      <c r="L42" s="5" t="s">
        <v>1</v>
      </c>
      <c r="M42" s="3" t="s">
        <v>14</v>
      </c>
      <c r="N42" s="5" t="s">
        <v>15</v>
      </c>
      <c r="O42" s="5" t="s">
        <v>15</v>
      </c>
      <c r="Q42" s="5" t="s">
        <v>1</v>
      </c>
      <c r="R42" s="3" t="s">
        <v>14</v>
      </c>
      <c r="S42" s="5" t="s">
        <v>15</v>
      </c>
      <c r="T42" s="5" t="s">
        <v>15</v>
      </c>
      <c r="V42" s="22" t="s">
        <v>24</v>
      </c>
      <c r="W42" s="20"/>
      <c r="X42" s="20"/>
      <c r="Y42" s="20"/>
      <c r="Z42" s="20"/>
      <c r="AA42" s="20"/>
      <c r="AB42" s="26"/>
    </row>
    <row r="43" spans="1:28" ht="15.75">
      <c r="A43" s="5">
        <v>2</v>
      </c>
      <c r="B43" s="1">
        <v>3.5235500000000002</v>
      </c>
      <c r="C43" s="2">
        <v>179.74476000000001</v>
      </c>
      <c r="D43" s="1">
        <f>D$39*$A43^D$40</f>
        <v>3.5035299827409569</v>
      </c>
      <c r="E43" s="2">
        <f>E$39*$A43^E$40</f>
        <v>183.39604165381027</v>
      </c>
      <c r="F43" s="2"/>
      <c r="G43" s="8">
        <v>3.17828244420624E-10</v>
      </c>
      <c r="H43" s="2">
        <v>261.71357112074998</v>
      </c>
      <c r="I43" s="2">
        <f t="shared" ref="I43" si="8">H43*G43*10^9</f>
        <v>83.179964850360093</v>
      </c>
      <c r="J43" s="2">
        <f>J$37*$A43^3+J$38*$A43^2+J$39*$A43+J$40</f>
        <v>77.969459999999998</v>
      </c>
      <c r="K43" s="2"/>
      <c r="L43" s="8">
        <v>4.2334816680615299E-10</v>
      </c>
      <c r="M43" s="2">
        <v>591.55386163957098</v>
      </c>
      <c r="N43" s="2">
        <f t="shared" ref="N43:N53" si="9">M43*L43*10^9</f>
        <v>250.43324289221306</v>
      </c>
      <c r="O43" s="2">
        <f>O$37*$A43^3+O$38*$A43^2+O$39*$A43+O$40</f>
        <v>258.43979999999999</v>
      </c>
      <c r="P43" s="2"/>
      <c r="Q43" s="8">
        <v>5.1804861194862804E-10</v>
      </c>
      <c r="R43" s="2">
        <v>967.04842288071802</v>
      </c>
      <c r="S43" s="2">
        <f t="shared" ref="S43:S53" si="10">R43*Q43*10^9</f>
        <v>500.97809316046585</v>
      </c>
      <c r="T43" s="2">
        <f t="shared" ref="T43:T53" si="11">T$37*$A43^3+T$38*$A43^2+T$39*$A43+T$40</f>
        <v>507.86762999999996</v>
      </c>
      <c r="V43" s="27" t="s">
        <v>21</v>
      </c>
      <c r="W43" s="25">
        <f>D$39*$W39^D$40</f>
        <v>4.5011081428633828</v>
      </c>
      <c r="X43" s="20"/>
      <c r="Y43" s="20"/>
      <c r="Z43" s="20"/>
      <c r="AA43" s="20"/>
      <c r="AB43" s="31" t="s">
        <v>35</v>
      </c>
    </row>
    <row r="44" spans="1:28" ht="15.75">
      <c r="A44" s="5">
        <v>3</v>
      </c>
      <c r="B44" s="1">
        <v>3.8026399999999998</v>
      </c>
      <c r="C44" s="2">
        <v>203.79796999999999</v>
      </c>
      <c r="D44" s="1">
        <f t="shared" ref="D44:E53" si="12">D$39*$A44^D$40</f>
        <v>3.7994793658273278</v>
      </c>
      <c r="E44" s="2">
        <f t="shared" si="12"/>
        <v>206.27966760629681</v>
      </c>
      <c r="F44" s="2"/>
      <c r="G44" s="8">
        <v>3.5102045463618901E-10</v>
      </c>
      <c r="H44" s="2">
        <v>350.25942557974003</v>
      </c>
      <c r="I44" s="2">
        <f t="shared" ref="I44:I53" si="13">H44*G44*10^9</f>
        <v>122.94822280761075</v>
      </c>
      <c r="J44" s="2">
        <f t="shared" ref="J44:J53" si="14">J$37*$A44^3+J$38*$A44^2+J$39*$A44+J$40</f>
        <v>132.32736000000003</v>
      </c>
      <c r="K44" s="2"/>
      <c r="L44" s="8">
        <v>4.62529245743195E-10</v>
      </c>
      <c r="M44" s="2">
        <v>734.09860596066005</v>
      </c>
      <c r="N44" s="2">
        <f t="shared" si="9"/>
        <v>339.54207451611501</v>
      </c>
      <c r="O44" s="2">
        <f t="shared" ref="O44:O53" si="15">O$37*$A44^3+O$38*$A44^2+O$39*$A44+O$40</f>
        <v>331.93265999999994</v>
      </c>
      <c r="P44" s="2"/>
      <c r="Q44" s="8">
        <v>5.6378945978957998E-10</v>
      </c>
      <c r="R44" s="2">
        <v>1147.5860881201399</v>
      </c>
      <c r="S44" s="2">
        <f t="shared" si="10"/>
        <v>646.99694068329097</v>
      </c>
      <c r="T44" s="2">
        <f t="shared" si="11"/>
        <v>632.29428999999993</v>
      </c>
      <c r="V44" s="27" t="s">
        <v>22</v>
      </c>
      <c r="W44" s="28">
        <f>E$39*$W39^E$40</f>
        <v>263.73616734306745</v>
      </c>
      <c r="X44" s="20"/>
      <c r="Y44" s="20"/>
      <c r="Z44" s="20"/>
      <c r="AA44" s="20"/>
      <c r="AB44" s="31" t="s">
        <v>36</v>
      </c>
    </row>
    <row r="45" spans="1:28">
      <c r="A45" s="5">
        <v>4</v>
      </c>
      <c r="B45" s="1">
        <v>3.98604</v>
      </c>
      <c r="C45" s="2">
        <v>219.33082999999999</v>
      </c>
      <c r="D45" s="1">
        <f t="shared" si="12"/>
        <v>4.024499127857327</v>
      </c>
      <c r="E45" s="2">
        <f t="shared" si="12"/>
        <v>224.22738729524073</v>
      </c>
      <c r="F45" s="2"/>
      <c r="G45" s="8">
        <v>3.7295775531265902E-10</v>
      </c>
      <c r="H45" s="2">
        <v>481.496837170785</v>
      </c>
      <c r="I45" s="2">
        <f t="shared" si="13"/>
        <v>179.57797958136084</v>
      </c>
      <c r="J45" s="2">
        <f t="shared" si="14"/>
        <v>176.84144000000001</v>
      </c>
      <c r="K45" s="2"/>
      <c r="L45" s="8">
        <v>4.8816277126522303E-10</v>
      </c>
      <c r="M45" s="2">
        <v>820.26894824885198</v>
      </c>
      <c r="N45" s="2">
        <f t="shared" si="9"/>
        <v>400.42476295996937</v>
      </c>
      <c r="O45" s="2">
        <f t="shared" si="15"/>
        <v>391.34017999999992</v>
      </c>
      <c r="P45" s="2"/>
      <c r="Q45" s="8">
        <v>5.9361915109346897E-10</v>
      </c>
      <c r="R45" s="2">
        <v>1250.65390216434</v>
      </c>
      <c r="S45" s="2">
        <f t="shared" si="10"/>
        <v>742.41210771452995</v>
      </c>
      <c r="T45" s="2">
        <f t="shared" si="11"/>
        <v>728.55954999999994</v>
      </c>
      <c r="V45" s="21"/>
      <c r="W45" s="20"/>
      <c r="X45" s="20"/>
      <c r="Y45" s="20"/>
      <c r="Z45" s="20"/>
      <c r="AA45" s="20"/>
      <c r="AB45" s="30" t="s">
        <v>27</v>
      </c>
    </row>
    <row r="46" spans="1:28">
      <c r="A46" s="5">
        <v>5</v>
      </c>
      <c r="B46" s="1">
        <v>4.2530799999999997</v>
      </c>
      <c r="C46" s="2">
        <v>225.04504</v>
      </c>
      <c r="D46" s="1">
        <f t="shared" si="12"/>
        <v>4.2081754674567051</v>
      </c>
      <c r="E46" s="2">
        <f t="shared" si="12"/>
        <v>239.21728680148172</v>
      </c>
      <c r="F46" s="2"/>
      <c r="G46" s="8">
        <v>4.1171101292546002E-10</v>
      </c>
      <c r="H46" s="2">
        <v>513.06362244769605</v>
      </c>
      <c r="I46" s="2">
        <f t="shared" si="13"/>
        <v>211.23394369314673</v>
      </c>
      <c r="J46" s="2">
        <f t="shared" si="14"/>
        <v>212.49210000000002</v>
      </c>
      <c r="K46" s="2"/>
      <c r="L46" s="8">
        <v>5.3759208620855098E-10</v>
      </c>
      <c r="M46" s="2">
        <v>809.45441367654701</v>
      </c>
      <c r="N46" s="2">
        <f t="shared" si="9"/>
        <v>435.15628693909434</v>
      </c>
      <c r="O46" s="2">
        <f t="shared" si="15"/>
        <v>438.01127999999994</v>
      </c>
      <c r="P46" s="2"/>
      <c r="Q46" s="8">
        <v>6.5316962693184601E-10</v>
      </c>
      <c r="R46" s="2">
        <v>1183.09204733251</v>
      </c>
      <c r="S46" s="2">
        <f t="shared" si="10"/>
        <v>772.75979118220948</v>
      </c>
      <c r="T46" s="2">
        <f t="shared" si="11"/>
        <v>799.36347000000001</v>
      </c>
      <c r="V46" s="23" t="s">
        <v>26</v>
      </c>
      <c r="W46" s="20">
        <v>300</v>
      </c>
      <c r="X46" s="20">
        <v>1000</v>
      </c>
      <c r="Y46" s="20">
        <v>2000</v>
      </c>
      <c r="Z46" s="20"/>
      <c r="AA46" s="20"/>
      <c r="AB46" s="30">
        <v>1500</v>
      </c>
    </row>
    <row r="47" spans="1:28">
      <c r="A47" s="5">
        <v>6</v>
      </c>
      <c r="B47" s="1">
        <v>4.4190699999999996</v>
      </c>
      <c r="C47" s="2">
        <v>235.57105999999999</v>
      </c>
      <c r="D47" s="1">
        <f t="shared" si="12"/>
        <v>4.3644556973710289</v>
      </c>
      <c r="E47" s="2">
        <f t="shared" si="12"/>
        <v>252.20583008439033</v>
      </c>
      <c r="F47" s="2"/>
      <c r="G47" s="8">
        <v>4.38536269286591E-10</v>
      </c>
      <c r="H47" s="2">
        <v>548.04683751438097</v>
      </c>
      <c r="I47" s="2">
        <f t="shared" si="13"/>
        <v>240.33841551787114</v>
      </c>
      <c r="J47" s="2">
        <f t="shared" si="14"/>
        <v>240.25974000000005</v>
      </c>
      <c r="K47" s="2"/>
      <c r="L47" s="8">
        <v>5.70126359720521E-10</v>
      </c>
      <c r="M47" s="2">
        <v>825.08982926290196</v>
      </c>
      <c r="N47" s="2">
        <f t="shared" si="9"/>
        <v>470.40546080008448</v>
      </c>
      <c r="O47" s="2">
        <f t="shared" si="15"/>
        <v>473.29487999999992</v>
      </c>
      <c r="P47" s="2"/>
      <c r="Q47" s="8">
        <v>6.91633379430324E-10</v>
      </c>
      <c r="R47" s="2">
        <v>1199.90522632533</v>
      </c>
      <c r="S47" s="2">
        <f t="shared" si="10"/>
        <v>829.89450667949575</v>
      </c>
      <c r="T47" s="2">
        <f t="shared" si="11"/>
        <v>847.4061099999999</v>
      </c>
      <c r="V47" s="21" t="s">
        <v>25</v>
      </c>
      <c r="W47" s="29">
        <f>VLOOKUP(W39,A43:Q63,7,FALSE)</f>
        <v>4.6067331280960899E-10</v>
      </c>
      <c r="X47" s="29">
        <f>VLOOKUP(W39,A43:L63,12,FALSE)</f>
        <v>5.9404368694734904E-10</v>
      </c>
      <c r="Y47" s="29">
        <f>VLOOKUP(W39,A43:Q63,17,FALSE)</f>
        <v>7.1859643528112201E-10</v>
      </c>
      <c r="Z47" s="29" t="str">
        <f>IF(AND((AB46-W46)/(X46-W46)&lt;=1,(AB46-W46)/(X46-W46)&gt;=0),W47+(AB46-W46)/(X46-W46)*(X47-W47),"")</f>
        <v/>
      </c>
      <c r="AA47" s="29">
        <f>IF(AND((AB46-X46)/(Y46-X46)&lt;=1,(AB46-X46)/(Y46-X46)&gt;=0),X47+(AB46-X46)/(Y46-X46)*(Y47-X47),"")</f>
        <v>6.5632006111423557E-10</v>
      </c>
      <c r="AB47" s="32">
        <f>MIN(Z47:AA47)</f>
        <v>6.5632006111423557E-10</v>
      </c>
    </row>
    <row r="48" spans="1:28" ht="15.75">
      <c r="A48" s="5">
        <v>7</v>
      </c>
      <c r="B48" s="1">
        <v>4.5153499999999998</v>
      </c>
      <c r="C48" s="2">
        <v>255.78047000000001</v>
      </c>
      <c r="D48" s="1">
        <f t="shared" si="12"/>
        <v>4.5011081428633828</v>
      </c>
      <c r="E48" s="2">
        <f t="shared" si="12"/>
        <v>263.73616734306745</v>
      </c>
      <c r="F48" s="2"/>
      <c r="G48" s="8">
        <v>4.6067331280960899E-10</v>
      </c>
      <c r="H48" s="2">
        <v>577.10269651674901</v>
      </c>
      <c r="I48" s="2">
        <f t="shared" si="13"/>
        <v>265.85581103572912</v>
      </c>
      <c r="J48" s="2">
        <f t="shared" si="14"/>
        <v>261.12476000000004</v>
      </c>
      <c r="K48" s="2"/>
      <c r="L48" s="8">
        <v>5.9404368694734904E-10</v>
      </c>
      <c r="M48" s="2">
        <v>831.21079321479999</v>
      </c>
      <c r="N48" s="2">
        <f t="shared" si="9"/>
        <v>493.7755242317503</v>
      </c>
      <c r="O48" s="2">
        <f t="shared" si="15"/>
        <v>498.53989999999999</v>
      </c>
      <c r="P48" s="2"/>
      <c r="Q48" s="8">
        <v>7.1859643528112201E-10</v>
      </c>
      <c r="R48" s="2">
        <v>1235.2327115354899</v>
      </c>
      <c r="S48" s="2">
        <f t="shared" si="10"/>
        <v>887.63382325203747</v>
      </c>
      <c r="T48" s="2">
        <f t="shared" si="11"/>
        <v>875.38752999999986</v>
      </c>
      <c r="V48" s="27" t="s">
        <v>40</v>
      </c>
      <c r="W48" s="28">
        <f>(J$37*$W40^3+J$38*$W40^2+J$39*$W40+J$40)/W47/1000000000</f>
        <v>321.72598677294349</v>
      </c>
      <c r="X48" s="28">
        <f>(O$37*$W40^3+O$38*$W40^2+O$39*$W40+O$40)/X47/1000000000</f>
        <v>594.62526666273163</v>
      </c>
      <c r="Y48" s="28">
        <f>(T$37*$W40^3+T$38*$W40^2+T$39*$W40+T$40)/Y47/1000000000</f>
        <v>928.72445485693481</v>
      </c>
      <c r="Z48" s="29" t="str">
        <f>IF(AND((AB47-W47)/(X47-W47)&lt;=1,(AB47-W47)/(X47-W47)&gt;=0),W48+(AB47-W47)/(X47-W47)*(X48-W48),"")</f>
        <v/>
      </c>
      <c r="AA48" s="29">
        <f>IF(AND((AB47-X47)/(Y47-X47)&lt;=1,(AB47-X47)/(Y47-X47)&gt;=0),X48+(AB47-X47)/(Y47-X47)*(Y48-X48),"")</f>
        <v>761.67486075983334</v>
      </c>
      <c r="AB48" s="33">
        <f>MIN(Z48:AA48)</f>
        <v>761.67486075983334</v>
      </c>
    </row>
    <row r="49" spans="1:20">
      <c r="A49" s="5">
        <v>8</v>
      </c>
      <c r="B49" s="1">
        <v>4.6074599999999997</v>
      </c>
      <c r="C49" s="2">
        <v>274.68905000000001</v>
      </c>
      <c r="D49" s="1">
        <f t="shared" si="12"/>
        <v>4.6229355278567139</v>
      </c>
      <c r="E49" s="2">
        <f t="shared" si="12"/>
        <v>274.14943506882014</v>
      </c>
      <c r="F49" s="2"/>
      <c r="G49" s="8">
        <v>4.8335344293088797E-10</v>
      </c>
      <c r="H49" s="2">
        <v>576.38932982334995</v>
      </c>
      <c r="I49" s="2">
        <f t="shared" si="13"/>
        <v>278.59976703874338</v>
      </c>
      <c r="J49" s="2">
        <f t="shared" si="14"/>
        <v>276.06756000000007</v>
      </c>
      <c r="K49" s="2"/>
      <c r="L49" s="8">
        <v>6.1870068631624504E-10</v>
      </c>
      <c r="M49" s="2">
        <v>832.46202172933397</v>
      </c>
      <c r="N49" s="2">
        <f t="shared" si="9"/>
        <v>515.04482417614781</v>
      </c>
      <c r="O49" s="2">
        <f t="shared" si="15"/>
        <v>515.09525999999994</v>
      </c>
      <c r="P49" s="2"/>
      <c r="Q49" s="8">
        <v>7.4651146714281598E-10</v>
      </c>
      <c r="R49" s="2">
        <v>1193.63954698835</v>
      </c>
      <c r="S49" s="2">
        <f t="shared" si="10"/>
        <v>891.06560946195941</v>
      </c>
      <c r="T49" s="2">
        <f t="shared" si="11"/>
        <v>886.00778999999989</v>
      </c>
    </row>
    <row r="50" spans="1:20">
      <c r="A50" s="5">
        <v>9</v>
      </c>
      <c r="B50" s="1">
        <v>4.77623</v>
      </c>
      <c r="C50" s="2">
        <v>278.38357999999999</v>
      </c>
      <c r="D50" s="1">
        <f t="shared" si="12"/>
        <v>4.7331290004418474</v>
      </c>
      <c r="E50" s="2">
        <f t="shared" si="12"/>
        <v>283.67534178509527</v>
      </c>
      <c r="F50" s="2"/>
      <c r="G50" s="8">
        <v>5.14635466076222E-10</v>
      </c>
      <c r="H50" s="2">
        <v>548.05423320964599</v>
      </c>
      <c r="I50" s="2">
        <f t="shared" si="13"/>
        <v>282.04814574289264</v>
      </c>
      <c r="J50" s="2">
        <f t="shared" si="14"/>
        <v>286.0685400000001</v>
      </c>
      <c r="K50" s="2"/>
      <c r="L50" s="8">
        <v>6.57807568198243E-10</v>
      </c>
      <c r="M50" s="2">
        <v>794.02867991707797</v>
      </c>
      <c r="N50" s="2">
        <f t="shared" si="9"/>
        <v>522.31807501591413</v>
      </c>
      <c r="O50" s="2">
        <f t="shared" si="15"/>
        <v>524.30988000000002</v>
      </c>
      <c r="P50" s="2"/>
      <c r="Q50" s="8">
        <v>7.9330940917389905E-10</v>
      </c>
      <c r="R50" s="2">
        <v>1126.40504305386</v>
      </c>
      <c r="S50" s="2">
        <f t="shared" si="10"/>
        <v>893.58771919555807</v>
      </c>
      <c r="T50" s="2">
        <f t="shared" si="11"/>
        <v>881.96694999999988</v>
      </c>
    </row>
    <row r="51" spans="1:20">
      <c r="A51" s="5">
        <v>11</v>
      </c>
      <c r="B51" s="1">
        <v>5.0308999999999999</v>
      </c>
      <c r="C51" s="2">
        <v>298.05038000000002</v>
      </c>
      <c r="D51" s="1">
        <f t="shared" si="12"/>
        <v>4.9269525119166424</v>
      </c>
      <c r="E51" s="2">
        <f t="shared" si="12"/>
        <v>300.67348941593292</v>
      </c>
      <c r="F51" s="2"/>
      <c r="G51" s="8">
        <v>5.7288021723769604E-10</v>
      </c>
      <c r="H51" s="2">
        <v>512.19617064793601</v>
      </c>
      <c r="I51" s="2">
        <f t="shared" si="13"/>
        <v>293.42705350910563</v>
      </c>
      <c r="J51" s="2">
        <f t="shared" si="14"/>
        <v>295.16664000000014</v>
      </c>
      <c r="K51" s="2"/>
      <c r="L51" s="8">
        <v>7.2683016615565401E-10</v>
      </c>
      <c r="M51" s="2">
        <v>727.47798480116296</v>
      </c>
      <c r="N51" s="2">
        <f t="shared" si="9"/>
        <v>528.75294456760957</v>
      </c>
      <c r="O51" s="2">
        <f t="shared" si="15"/>
        <v>526.11257999999987</v>
      </c>
      <c r="P51" s="2"/>
      <c r="Q51" s="8">
        <v>8.7432319373696097E-10</v>
      </c>
      <c r="R51" s="2">
        <v>966.94115833279398</v>
      </c>
      <c r="S51" s="2">
        <f t="shared" si="10"/>
        <v>845.41908170924489</v>
      </c>
      <c r="T51" s="2">
        <f t="shared" si="11"/>
        <v>840.70221000000026</v>
      </c>
    </row>
    <row r="52" spans="1:20">
      <c r="A52" s="5">
        <v>13</v>
      </c>
      <c r="B52" s="1">
        <v>5.22912</v>
      </c>
      <c r="C52" s="2">
        <v>311.66269999999997</v>
      </c>
      <c r="D52" s="1">
        <f t="shared" si="12"/>
        <v>5.0943468396211715</v>
      </c>
      <c r="E52" s="2">
        <f t="shared" si="12"/>
        <v>315.5984279335288</v>
      </c>
      <c r="F52" s="2"/>
      <c r="G52" s="8">
        <v>6.19533117062952E-10</v>
      </c>
      <c r="H52" s="2">
        <v>479.92011233562698</v>
      </c>
      <c r="I52" s="2">
        <f t="shared" si="13"/>
        <v>297.32640313649307</v>
      </c>
      <c r="J52" s="2">
        <f t="shared" si="14"/>
        <v>296.2622600000002</v>
      </c>
      <c r="K52" s="2"/>
      <c r="L52" s="8">
        <v>7.8207016226520801E-10</v>
      </c>
      <c r="M52" s="2">
        <v>662.81281710651103</v>
      </c>
      <c r="N52" s="2">
        <f t="shared" si="9"/>
        <v>518.36612742594878</v>
      </c>
      <c r="O52" s="2">
        <f t="shared" si="15"/>
        <v>514.73935999999969</v>
      </c>
      <c r="P52" s="2"/>
      <c r="Q52" s="8">
        <v>9.3916678784922096E-10</v>
      </c>
      <c r="R52" s="2">
        <v>803.33770897549005</v>
      </c>
      <c r="S52" s="2">
        <f t="shared" si="10"/>
        <v>754.46809569666323</v>
      </c>
      <c r="T52" s="2">
        <f t="shared" si="11"/>
        <v>773.19378999999924</v>
      </c>
    </row>
    <row r="53" spans="1:20">
      <c r="A53" s="5">
        <v>15</v>
      </c>
      <c r="B53" s="1">
        <v>5.3874199999999997</v>
      </c>
      <c r="C53" s="2">
        <v>320.47483</v>
      </c>
      <c r="D53" s="1">
        <f t="shared" si="12"/>
        <v>5.2422543791418104</v>
      </c>
      <c r="E53" s="2">
        <f t="shared" si="12"/>
        <v>328.97108271393211</v>
      </c>
      <c r="F53" s="2"/>
      <c r="G53" s="8">
        <v>6.5675230204206103E-10</v>
      </c>
      <c r="H53" s="2">
        <v>452.61603266957701</v>
      </c>
      <c r="I53" s="2">
        <f t="shared" si="13"/>
        <v>297.25662139688939</v>
      </c>
      <c r="J53" s="2">
        <f t="shared" si="14"/>
        <v>297.19859999999994</v>
      </c>
      <c r="K53" s="2"/>
      <c r="L53" s="8">
        <v>8.2639075879322502E-10</v>
      </c>
      <c r="M53" s="2">
        <v>603.31995928572906</v>
      </c>
      <c r="N53" s="2">
        <f t="shared" si="9"/>
        <v>498.5780389492312</v>
      </c>
      <c r="O53" s="2">
        <f t="shared" si="15"/>
        <v>500.98157999999978</v>
      </c>
      <c r="P53" s="2"/>
      <c r="Q53" s="8">
        <v>9.9131381149495605E-10</v>
      </c>
      <c r="R53" s="2">
        <v>714.82843486847298</v>
      </c>
      <c r="S53" s="2">
        <f t="shared" si="10"/>
        <v>708.6193003344398</v>
      </c>
      <c r="T53" s="2">
        <f t="shared" si="11"/>
        <v>701.0421699999996</v>
      </c>
    </row>
    <row r="54" spans="1:20">
      <c r="B54" s="1"/>
      <c r="C54" s="2"/>
      <c r="D54" s="1"/>
      <c r="E54" s="2"/>
      <c r="F54" s="2"/>
      <c r="G54" s="8"/>
      <c r="H54" s="2"/>
      <c r="I54" s="2"/>
      <c r="J54" s="2"/>
      <c r="K54" s="2"/>
      <c r="L54" s="8"/>
      <c r="M54" s="2"/>
      <c r="N54" s="2"/>
      <c r="O54" s="2"/>
      <c r="P54" s="2"/>
      <c r="Q54" s="8"/>
      <c r="R54" s="2"/>
      <c r="S54" s="2"/>
      <c r="T54" s="2"/>
    </row>
    <row r="55" spans="1:20">
      <c r="B55" s="1"/>
      <c r="C55" s="2"/>
      <c r="D55" s="1"/>
      <c r="E55" s="2"/>
      <c r="F55" s="2"/>
      <c r="G55" s="8"/>
      <c r="H55" s="2"/>
      <c r="I55" s="2"/>
      <c r="J55" s="2"/>
      <c r="K55" s="2"/>
      <c r="L55" s="8"/>
      <c r="M55" s="2"/>
      <c r="N55" s="2"/>
      <c r="O55" s="2"/>
      <c r="P55" s="2"/>
      <c r="Q55" s="8"/>
      <c r="R55" s="2"/>
      <c r="S55" s="2"/>
      <c r="T55" s="2"/>
    </row>
    <row r="56" spans="1:20">
      <c r="B56" s="1"/>
      <c r="C56" s="2"/>
      <c r="D56" s="1"/>
      <c r="E56" s="2"/>
      <c r="F56" s="2"/>
      <c r="G56" s="8"/>
      <c r="I56" s="2"/>
      <c r="J56" s="2"/>
      <c r="K56" s="2"/>
      <c r="L56" s="8"/>
      <c r="M56" s="2"/>
      <c r="N56" s="2"/>
      <c r="O56" s="2"/>
      <c r="P56" s="2"/>
      <c r="Q56" s="8"/>
      <c r="R56" s="2"/>
      <c r="S56" s="2"/>
      <c r="T56" s="2"/>
    </row>
    <row r="57" spans="1:20">
      <c r="B57" s="1"/>
      <c r="C57" s="2"/>
      <c r="D57" s="1"/>
      <c r="E57" s="2"/>
      <c r="F57" s="2"/>
      <c r="G57" s="8"/>
      <c r="H57" s="5" t="str">
        <f t="shared" ref="H57:H61" si="16">"[" &amp; _xlfn.TEXTJOIN(", ", TRUE, ROUND(G43*10^10,2), ROUND(L43*10^10,2), ROUND(Q43*10^10,2)) &amp; "]"</f>
        <v>[3.18, 4.23, 5.18]</v>
      </c>
      <c r="I57" s="2"/>
      <c r="J57" s="2"/>
      <c r="K57" s="2"/>
      <c r="L57" s="8"/>
      <c r="M57" s="2"/>
      <c r="N57" s="2"/>
      <c r="O57" s="2"/>
      <c r="P57" s="2"/>
      <c r="Q57" s="8"/>
      <c r="R57" s="2"/>
      <c r="S57" s="2"/>
      <c r="T57" s="2"/>
    </row>
    <row r="58" spans="1:20">
      <c r="B58" s="1"/>
      <c r="C58" s="2"/>
      <c r="D58" s="1"/>
      <c r="E58" s="2"/>
      <c r="F58" s="2"/>
      <c r="G58" s="8"/>
      <c r="H58" s="5" t="str">
        <f t="shared" si="16"/>
        <v>[3.51, 4.63, 5.64]</v>
      </c>
      <c r="I58" s="2"/>
      <c r="J58" s="2"/>
      <c r="K58" s="2"/>
      <c r="L58" s="8"/>
      <c r="M58" s="2"/>
      <c r="N58" s="2"/>
      <c r="O58" s="2"/>
      <c r="P58" s="2"/>
      <c r="Q58" s="8"/>
      <c r="R58" s="2"/>
      <c r="S58" s="2"/>
      <c r="T58" s="2"/>
    </row>
    <row r="59" spans="1:20">
      <c r="B59" s="1"/>
      <c r="C59" s="2"/>
      <c r="D59" s="1"/>
      <c r="E59" s="2"/>
      <c r="F59" s="2"/>
      <c r="G59" s="8"/>
      <c r="H59" s="5" t="str">
        <f t="shared" si="16"/>
        <v>[3.73, 4.88, 5.94]</v>
      </c>
      <c r="I59" s="2"/>
      <c r="J59" s="2"/>
      <c r="K59" s="2"/>
      <c r="L59" s="8"/>
      <c r="M59" s="2"/>
      <c r="N59" s="2"/>
      <c r="O59" s="2"/>
      <c r="P59" s="2"/>
      <c r="Q59" s="8"/>
      <c r="R59" s="2"/>
      <c r="S59" s="2"/>
      <c r="T59" s="2"/>
    </row>
    <row r="60" spans="1:20">
      <c r="B60" s="1"/>
      <c r="C60" s="2"/>
      <c r="D60" s="1"/>
      <c r="E60" s="2"/>
      <c r="F60" s="2"/>
      <c r="G60" s="8"/>
      <c r="H60" s="5" t="str">
        <f t="shared" si="16"/>
        <v>[4.12, 5.38, 6.53]</v>
      </c>
      <c r="I60" s="2"/>
      <c r="J60" s="2"/>
      <c r="K60" s="2"/>
      <c r="L60" s="8"/>
      <c r="M60" s="2"/>
      <c r="N60" s="2"/>
      <c r="O60" s="2"/>
      <c r="P60" s="2"/>
      <c r="Q60" s="8"/>
      <c r="R60" s="2"/>
      <c r="S60" s="2"/>
      <c r="T60" s="2"/>
    </row>
    <row r="61" spans="1:20">
      <c r="B61" s="1"/>
      <c r="C61" s="2"/>
      <c r="D61" s="1"/>
      <c r="E61" s="2"/>
      <c r="F61" s="2"/>
      <c r="G61" s="8"/>
      <c r="H61" s="5" t="str">
        <f t="shared" si="16"/>
        <v>[4.39, 5.7, 6.92]</v>
      </c>
      <c r="I61" s="2"/>
      <c r="J61" s="2"/>
      <c r="K61" s="2"/>
      <c r="L61" s="8"/>
      <c r="M61" s="2"/>
      <c r="N61" s="2"/>
      <c r="O61" s="2"/>
      <c r="P61" s="2"/>
      <c r="Q61" s="8"/>
      <c r="R61" s="2"/>
      <c r="S61" s="2"/>
      <c r="T61" s="2"/>
    </row>
    <row r="62" spans="1:20">
      <c r="B62" s="1"/>
      <c r="C62" s="2"/>
      <c r="D62" s="1"/>
      <c r="E62" s="2"/>
      <c r="F62" s="2"/>
      <c r="G62" s="8"/>
      <c r="H62" s="2"/>
      <c r="I62" s="2"/>
      <c r="J62" s="2"/>
      <c r="K62" s="2"/>
      <c r="L62" s="8"/>
      <c r="M62" s="2"/>
      <c r="N62" s="2"/>
      <c r="O62" s="2"/>
      <c r="P62" s="2"/>
      <c r="Q62" s="8"/>
      <c r="R62" s="2"/>
      <c r="S62" s="2"/>
      <c r="T62" s="2"/>
    </row>
    <row r="63" spans="1:20">
      <c r="B63" s="1"/>
      <c r="C63" s="2"/>
      <c r="D63" s="2"/>
      <c r="E63" s="2"/>
      <c r="F63" s="2"/>
      <c r="G63" s="8"/>
      <c r="H63" s="2"/>
      <c r="I63" s="2"/>
      <c r="J63" s="2"/>
      <c r="K63" s="2"/>
      <c r="L63" s="8"/>
      <c r="M63" s="2"/>
      <c r="N63" s="2"/>
      <c r="O63" s="2"/>
      <c r="P63" s="2"/>
      <c r="Q63" s="8"/>
      <c r="R63" s="2"/>
      <c r="S63" s="2"/>
      <c r="T63" s="2"/>
    </row>
    <row r="64" spans="1:20" ht="37.5">
      <c r="A64" s="7" t="s">
        <v>10</v>
      </c>
      <c r="B64" s="1"/>
      <c r="C64" s="2"/>
      <c r="D64" s="2"/>
      <c r="E64" s="2"/>
      <c r="F64" s="2"/>
      <c r="G64" s="8"/>
      <c r="H64" s="2"/>
      <c r="I64" s="2"/>
      <c r="J64" s="2"/>
      <c r="K64" s="2"/>
      <c r="L64" s="8"/>
      <c r="M64" s="2"/>
      <c r="N64" s="2"/>
      <c r="O64" s="2"/>
      <c r="P64" s="2"/>
      <c r="Q64" s="8"/>
      <c r="R64" s="2"/>
      <c r="S64" s="2"/>
      <c r="T64" s="2"/>
    </row>
    <row r="65" spans="1:28" ht="21.75">
      <c r="A65" s="6"/>
      <c r="B65" s="18"/>
      <c r="C65" s="2"/>
      <c r="D65" s="2"/>
      <c r="E65" s="2"/>
      <c r="F65" s="2"/>
      <c r="G65" s="15" t="s">
        <v>32</v>
      </c>
      <c r="H65" s="2"/>
      <c r="I65" s="9" t="s">
        <v>2</v>
      </c>
      <c r="J65" s="6">
        <v>4.7059999999999998E-2</v>
      </c>
      <c r="K65" s="6"/>
      <c r="L65" s="15" t="s">
        <v>33</v>
      </c>
      <c r="M65" s="2"/>
      <c r="N65" s="9" t="s">
        <v>2</v>
      </c>
      <c r="O65" s="6">
        <v>9.8419999999999994E-2</v>
      </c>
      <c r="P65" s="6"/>
      <c r="Q65" s="15" t="s">
        <v>34</v>
      </c>
      <c r="R65" s="2"/>
      <c r="S65" s="9" t="s">
        <v>2</v>
      </c>
      <c r="T65" s="6">
        <v>0.19506000000000001</v>
      </c>
      <c r="V65" s="19" t="s">
        <v>19</v>
      </c>
      <c r="W65" s="20"/>
      <c r="X65" s="20"/>
      <c r="Y65" s="20"/>
      <c r="Z65" s="20"/>
      <c r="AA65" s="20"/>
      <c r="AB65" s="26"/>
    </row>
    <row r="66" spans="1:28" ht="20.25">
      <c r="B66" s="1"/>
      <c r="C66" s="2"/>
      <c r="D66" s="2"/>
      <c r="E66" s="2"/>
      <c r="F66" s="2"/>
      <c r="G66" s="8"/>
      <c r="H66" s="2"/>
      <c r="I66" s="9" t="s">
        <v>3</v>
      </c>
      <c r="J66" s="6">
        <v>-2.2811699999999999</v>
      </c>
      <c r="K66" s="6"/>
      <c r="L66" s="8"/>
      <c r="M66" s="2"/>
      <c r="N66" s="9" t="s">
        <v>3</v>
      </c>
      <c r="O66" s="6">
        <v>-3.8348499999999999</v>
      </c>
      <c r="P66" s="6"/>
      <c r="Q66" s="8"/>
      <c r="R66" s="2"/>
      <c r="S66" s="9" t="s">
        <v>3</v>
      </c>
      <c r="T66" s="6">
        <v>-6.7454900000000002</v>
      </c>
      <c r="V66" s="22" t="s">
        <v>23</v>
      </c>
      <c r="W66" s="20"/>
      <c r="X66" s="20"/>
      <c r="Y66" s="20"/>
      <c r="Z66" s="20"/>
      <c r="AA66" s="20"/>
      <c r="AB66" s="26"/>
    </row>
    <row r="67" spans="1:28" ht="20.25">
      <c r="B67" s="16" t="s">
        <v>11</v>
      </c>
      <c r="C67" s="2"/>
      <c r="D67" s="1">
        <v>3.05</v>
      </c>
      <c r="E67" s="2">
        <v>110</v>
      </c>
      <c r="F67" s="2"/>
      <c r="G67" s="8"/>
      <c r="H67" s="2"/>
      <c r="I67" s="9" t="s">
        <v>4</v>
      </c>
      <c r="J67" s="6">
        <v>35.3249</v>
      </c>
      <c r="K67" s="6"/>
      <c r="L67" s="8"/>
      <c r="M67" s="2"/>
      <c r="N67" s="9" t="s">
        <v>4</v>
      </c>
      <c r="O67" s="6">
        <v>49.113779999999998</v>
      </c>
      <c r="P67" s="6"/>
      <c r="Q67" s="8"/>
      <c r="R67" s="2"/>
      <c r="S67" s="9" t="s">
        <v>4</v>
      </c>
      <c r="T67" s="6">
        <v>69.654769999999999</v>
      </c>
      <c r="V67" s="23" t="s">
        <v>0</v>
      </c>
      <c r="W67" s="20">
        <v>7</v>
      </c>
      <c r="X67" s="20"/>
      <c r="Y67" s="20"/>
      <c r="Z67" s="20"/>
      <c r="AA67" s="20"/>
      <c r="AB67" s="26"/>
    </row>
    <row r="68" spans="1:28">
      <c r="B68" s="1"/>
      <c r="C68" s="2"/>
      <c r="D68" s="1">
        <v>0.2</v>
      </c>
      <c r="E68" s="1">
        <v>0.39</v>
      </c>
      <c r="F68" s="1"/>
      <c r="G68" s="8"/>
      <c r="H68" s="2"/>
      <c r="I68" s="9" t="s">
        <v>5</v>
      </c>
      <c r="J68" s="6">
        <v>31.83379</v>
      </c>
      <c r="K68" s="6"/>
      <c r="L68" s="8"/>
      <c r="M68" s="2"/>
      <c r="N68" s="9" t="s">
        <v>5</v>
      </c>
      <c r="O68" s="6">
        <v>192.03656000000001</v>
      </c>
      <c r="P68" s="6"/>
      <c r="Q68" s="8"/>
      <c r="R68" s="2"/>
      <c r="S68" s="9" t="s">
        <v>5</v>
      </c>
      <c r="T68" s="6">
        <v>469.06880999999998</v>
      </c>
      <c r="V68" s="24" t="s">
        <v>20</v>
      </c>
      <c r="W68" s="25">
        <v>3.3333300000000001</v>
      </c>
      <c r="X68" s="20"/>
      <c r="Y68" s="20"/>
      <c r="Z68" s="20"/>
      <c r="AA68" s="20"/>
      <c r="AB68" s="26"/>
    </row>
    <row r="69" spans="1:28" s="5" customFormat="1">
      <c r="B69" s="5" t="s">
        <v>7</v>
      </c>
      <c r="C69" s="5" t="s">
        <v>7</v>
      </c>
      <c r="D69" s="5" t="s">
        <v>6</v>
      </c>
      <c r="E69" s="5" t="s">
        <v>6</v>
      </c>
      <c r="G69" s="5" t="s">
        <v>7</v>
      </c>
      <c r="H69" s="5" t="s">
        <v>7</v>
      </c>
      <c r="I69" s="5" t="s">
        <v>7</v>
      </c>
      <c r="J69" s="5" t="s">
        <v>6</v>
      </c>
      <c r="L69" s="5" t="s">
        <v>7</v>
      </c>
      <c r="M69" s="5" t="s">
        <v>7</v>
      </c>
      <c r="N69" s="5" t="s">
        <v>7</v>
      </c>
      <c r="O69" s="14" t="s">
        <v>6</v>
      </c>
      <c r="P69" s="14"/>
      <c r="Q69" s="5" t="s">
        <v>7</v>
      </c>
      <c r="R69" s="5" t="s">
        <v>7</v>
      </c>
      <c r="S69" s="5" t="s">
        <v>7</v>
      </c>
      <c r="T69" s="5" t="s">
        <v>6</v>
      </c>
      <c r="V69" s="23"/>
      <c r="W69" s="23"/>
      <c r="X69" s="20"/>
      <c r="Y69" s="20"/>
      <c r="Z69" s="20"/>
      <c r="AA69" s="20"/>
      <c r="AB69" s="26"/>
    </row>
    <row r="70" spans="1:28" ht="20.25">
      <c r="A70" s="5" t="s">
        <v>0</v>
      </c>
      <c r="B70" s="3" t="s">
        <v>12</v>
      </c>
      <c r="C70" s="3" t="s">
        <v>13</v>
      </c>
      <c r="D70" s="3" t="s">
        <v>12</v>
      </c>
      <c r="E70" s="3" t="s">
        <v>13</v>
      </c>
      <c r="F70" s="3"/>
      <c r="G70" s="5" t="s">
        <v>1</v>
      </c>
      <c r="H70" s="3" t="s">
        <v>14</v>
      </c>
      <c r="I70" s="5" t="s">
        <v>15</v>
      </c>
      <c r="J70" s="5" t="s">
        <v>15</v>
      </c>
      <c r="L70" s="5" t="s">
        <v>1</v>
      </c>
      <c r="M70" s="3" t="s">
        <v>14</v>
      </c>
      <c r="N70" s="5" t="s">
        <v>15</v>
      </c>
      <c r="O70" s="5" t="s">
        <v>15</v>
      </c>
      <c r="Q70" s="5" t="s">
        <v>1</v>
      </c>
      <c r="R70" s="3" t="s">
        <v>14</v>
      </c>
      <c r="S70" s="5" t="s">
        <v>15</v>
      </c>
      <c r="T70" s="5" t="s">
        <v>15</v>
      </c>
      <c r="V70" s="22" t="s">
        <v>24</v>
      </c>
      <c r="W70" s="20"/>
      <c r="X70" s="20"/>
      <c r="Y70" s="20"/>
      <c r="Z70" s="20"/>
      <c r="AA70" s="20"/>
      <c r="AB70" s="26"/>
    </row>
    <row r="71" spans="1:28" ht="15.75">
      <c r="A71" s="5">
        <v>3</v>
      </c>
      <c r="B71" s="1">
        <v>3.76715</v>
      </c>
      <c r="C71" s="2">
        <v>167.73152999999999</v>
      </c>
      <c r="D71" s="1">
        <f>D$67*$A71^D$68</f>
        <v>3.7994793658273278</v>
      </c>
      <c r="E71" s="2">
        <f>E$67*$A71^E$68</f>
        <v>168.83791272142579</v>
      </c>
      <c r="F71" s="2"/>
      <c r="G71" s="8">
        <v>3.2115219399196299E-10</v>
      </c>
      <c r="H71" s="2">
        <v>356.24137271447302</v>
      </c>
      <c r="I71" s="2">
        <f t="shared" ref="I71" si="17">H71*G71*10^9</f>
        <v>114.40769843796163</v>
      </c>
      <c r="J71" s="2">
        <f>J$65*$A71^3+J$66*$A71^2+J$67*$A71+J$68</f>
        <v>118.54857999999999</v>
      </c>
      <c r="K71" s="2"/>
      <c r="L71" s="8">
        <v>4.30201680171301E-10</v>
      </c>
      <c r="M71" s="2">
        <v>703.63586655577706</v>
      </c>
      <c r="N71" s="2">
        <f t="shared" ref="N71:N80" si="18">M71*L71*10^9</f>
        <v>302.70533202108459</v>
      </c>
      <c r="O71" s="2">
        <f>O$65*$A71^3+O$66*$A71^2+O$67*$A71+O$68</f>
        <v>307.52159</v>
      </c>
      <c r="P71" s="2"/>
      <c r="Q71" s="8">
        <v>5.2752251321719902E-10</v>
      </c>
      <c r="R71" s="2">
        <v>1157.5681973513799</v>
      </c>
      <c r="S71" s="2">
        <f t="shared" ref="S71:S80" si="19">R71*Q71*10^9</f>
        <v>610.64328468710255</v>
      </c>
      <c r="T71" s="2">
        <f>T$65*$A71^3+T$66*$A71^2+T$67*$A71+T$68</f>
        <v>622.59032999999999</v>
      </c>
      <c r="V71" s="27" t="s">
        <v>21</v>
      </c>
      <c r="W71" s="25">
        <f>D$67*$W67^D$68</f>
        <v>4.5011081428633828</v>
      </c>
      <c r="X71" s="20"/>
      <c r="Y71" s="20"/>
      <c r="Z71" s="20"/>
      <c r="AA71" s="20"/>
      <c r="AB71" s="31" t="s">
        <v>35</v>
      </c>
    </row>
    <row r="72" spans="1:28" ht="15.75">
      <c r="A72" s="5">
        <v>4</v>
      </c>
      <c r="B72" s="1">
        <v>4.0028699999999997</v>
      </c>
      <c r="C72" s="2">
        <v>188.33851999999999</v>
      </c>
      <c r="D72" s="1">
        <f t="shared" ref="D72:E80" si="20">D$67*$A72^D$68</f>
        <v>4.024499127857327</v>
      </c>
      <c r="E72" s="2">
        <f t="shared" si="20"/>
        <v>188.88439601630583</v>
      </c>
      <c r="F72" s="2"/>
      <c r="G72" s="8">
        <v>3.5592555998110099E-10</v>
      </c>
      <c r="H72" s="2">
        <v>413.829338006434</v>
      </c>
      <c r="I72" s="2">
        <f t="shared" ref="I72:I80" si="21">H72*G72*10^9</f>
        <v>147.29243886654834</v>
      </c>
      <c r="J72" s="2">
        <f t="shared" ref="J72:J80" si="22">J$65*$A72^3+J$66*$A72^2+J$67*$A72+J$68</f>
        <v>139.64651000000001</v>
      </c>
      <c r="K72" s="2"/>
      <c r="L72" s="8">
        <v>4.7223085975765804E-10</v>
      </c>
      <c r="M72" s="2">
        <v>720.61767910540698</v>
      </c>
      <c r="N72" s="2">
        <f t="shared" si="18"/>
        <v>340.29790616051446</v>
      </c>
      <c r="O72" s="2">
        <f t="shared" ref="O72:O80" si="23">O$65*$A72^3+O$66*$A72^2+O$67*$A72+O$68</f>
        <v>333.43295999999998</v>
      </c>
      <c r="P72" s="2"/>
      <c r="Q72" s="8">
        <v>5.7704193438209902E-10</v>
      </c>
      <c r="R72" s="2">
        <v>1154.9247292658299</v>
      </c>
      <c r="S72" s="2">
        <f t="shared" si="19"/>
        <v>666.43999984127652</v>
      </c>
      <c r="T72" s="2">
        <f t="shared" ref="T72:T80" si="24">T$65*$A72^3+T$66*$A72^2+T$67*$A72+T$68</f>
        <v>652.24388999999996</v>
      </c>
      <c r="V72" s="27" t="s">
        <v>22</v>
      </c>
      <c r="W72" s="28">
        <f>E$67*$W67^E$68</f>
        <v>234.95296000689032</v>
      </c>
      <c r="X72" s="20"/>
      <c r="Y72" s="20"/>
      <c r="Z72" s="20"/>
      <c r="AA72" s="20"/>
      <c r="AB72" s="31" t="s">
        <v>36</v>
      </c>
    </row>
    <row r="73" spans="1:28">
      <c r="A73" s="5">
        <v>5</v>
      </c>
      <c r="B73" s="1">
        <v>4.1893799999999999</v>
      </c>
      <c r="C73" s="2">
        <v>206.92104</v>
      </c>
      <c r="D73" s="1">
        <f t="shared" si="20"/>
        <v>4.2081754674567051</v>
      </c>
      <c r="E73" s="2">
        <f t="shared" si="20"/>
        <v>206.05871483350262</v>
      </c>
      <c r="F73" s="2"/>
      <c r="G73" s="8">
        <v>3.86899910313348E-10</v>
      </c>
      <c r="H73" s="2">
        <v>406.42991895946301</v>
      </c>
      <c r="I73" s="2">
        <f t="shared" si="21"/>
        <v>157.24769919407754</v>
      </c>
      <c r="J73" s="2">
        <f t="shared" si="22"/>
        <v>157.31154000000001</v>
      </c>
      <c r="K73" s="2"/>
      <c r="L73" s="8">
        <v>5.0911312169742699E-10</v>
      </c>
      <c r="M73" s="2">
        <v>695.45905537835301</v>
      </c>
      <c r="N73" s="2">
        <f t="shared" si="18"/>
        <v>354.06733069641706</v>
      </c>
      <c r="O73" s="2">
        <f t="shared" si="23"/>
        <v>354.03670999999997</v>
      </c>
      <c r="P73" s="2"/>
      <c r="Q73" s="8">
        <v>6.2026967027928704E-10</v>
      </c>
      <c r="R73" s="2">
        <v>1100.9190022509699</v>
      </c>
      <c r="S73" s="2">
        <f t="shared" si="19"/>
        <v>682.86666653041084</v>
      </c>
      <c r="T73" s="2">
        <f t="shared" si="24"/>
        <v>673.08790999999997</v>
      </c>
      <c r="V73" s="21"/>
      <c r="W73" s="20"/>
      <c r="X73" s="20"/>
      <c r="Y73" s="20"/>
      <c r="Z73" s="20"/>
      <c r="AA73" s="20"/>
      <c r="AB73" s="30" t="s">
        <v>27</v>
      </c>
    </row>
    <row r="74" spans="1:28">
      <c r="A74" s="5">
        <v>6</v>
      </c>
      <c r="B74" s="1">
        <v>4.4099300000000001</v>
      </c>
      <c r="C74" s="2">
        <v>222.22055</v>
      </c>
      <c r="D74" s="1">
        <f t="shared" si="20"/>
        <v>4.3644556973710289</v>
      </c>
      <c r="E74" s="2">
        <f t="shared" si="20"/>
        <v>221.24408715137034</v>
      </c>
      <c r="F74" s="2"/>
      <c r="G74" s="8">
        <v>4.2686025676436799E-10</v>
      </c>
      <c r="H74" s="2">
        <v>395.814720930161</v>
      </c>
      <c r="I74" s="2">
        <f t="shared" si="21"/>
        <v>168.95757340736517</v>
      </c>
      <c r="J74" s="2">
        <f t="shared" si="22"/>
        <v>171.82602999999997</v>
      </c>
      <c r="K74" s="2"/>
      <c r="L74" s="8">
        <v>5.5803443232986904E-10</v>
      </c>
      <c r="M74" s="2">
        <v>665.23127000409102</v>
      </c>
      <c r="N74" s="2">
        <f t="shared" si="18"/>
        <v>371.22195412481079</v>
      </c>
      <c r="O74" s="2">
        <f t="shared" si="23"/>
        <v>369.92336</v>
      </c>
      <c r="P74" s="2"/>
      <c r="Q74" s="8">
        <v>6.7829153555306501E-10</v>
      </c>
      <c r="R74" s="2">
        <v>1014.41817196124</v>
      </c>
      <c r="S74" s="2">
        <f t="shared" si="19"/>
        <v>688.07125955252263</v>
      </c>
      <c r="T74" s="2">
        <f t="shared" si="24"/>
        <v>686.29274999999996</v>
      </c>
      <c r="V74" s="23" t="s">
        <v>26</v>
      </c>
      <c r="W74" s="20">
        <v>300</v>
      </c>
      <c r="X74" s="20">
        <v>1000</v>
      </c>
      <c r="Y74" s="20">
        <v>2000</v>
      </c>
      <c r="Z74" s="20"/>
      <c r="AA74" s="20"/>
      <c r="AB74" s="30">
        <v>1500</v>
      </c>
    </row>
    <row r="75" spans="1:28">
      <c r="A75" s="5">
        <v>7</v>
      </c>
      <c r="B75" s="1">
        <v>4.5727799999999998</v>
      </c>
      <c r="C75" s="2">
        <v>235.69811000000001</v>
      </c>
      <c r="D75" s="1">
        <f t="shared" si="20"/>
        <v>4.5011081428633828</v>
      </c>
      <c r="E75" s="2">
        <f t="shared" si="20"/>
        <v>234.95296000689032</v>
      </c>
      <c r="F75" s="2"/>
      <c r="G75" s="8">
        <v>4.5825899144155301E-10</v>
      </c>
      <c r="H75" s="2">
        <v>400.98493971607098</v>
      </c>
      <c r="I75" s="2">
        <f t="shared" si="21"/>
        <v>183.75495405753861</v>
      </c>
      <c r="J75" s="2">
        <f t="shared" si="22"/>
        <v>183.47233999999997</v>
      </c>
      <c r="K75" s="2"/>
      <c r="L75" s="8">
        <v>5.9573614776074605E-10</v>
      </c>
      <c r="M75" s="2">
        <v>644.51008716370904</v>
      </c>
      <c r="N75" s="2">
        <f t="shared" si="18"/>
        <v>383.95795651985071</v>
      </c>
      <c r="O75" s="2">
        <f t="shared" si="23"/>
        <v>381.68342999999999</v>
      </c>
      <c r="P75" s="2"/>
      <c r="Q75" s="8">
        <v>7.2268794998521599E-10</v>
      </c>
      <c r="R75" s="2">
        <v>932.15099287183898</v>
      </c>
      <c r="S75" s="2">
        <f t="shared" si="19"/>
        <v>673.65429011523304</v>
      </c>
      <c r="T75" s="2">
        <f t="shared" si="24"/>
        <v>693.02876999999989</v>
      </c>
      <c r="V75" s="21" t="s">
        <v>25</v>
      </c>
      <c r="W75" s="29">
        <f>VLOOKUP(W67,A71:Q82,7,FALSE)</f>
        <v>4.5825899144155301E-10</v>
      </c>
      <c r="X75" s="29">
        <f>VLOOKUP(W67,A71:L82,12,FALSE)</f>
        <v>5.9573614776074605E-10</v>
      </c>
      <c r="Y75" s="29">
        <f>VLOOKUP(W67,A71:Q82,17,FALSE)</f>
        <v>7.2268794998521599E-10</v>
      </c>
      <c r="Z75" s="29" t="str">
        <f>IF(AND((AB74-W74)/(X74-W74)&lt;=1,(AB74-W74)/(X74-W74)&gt;=0),W75+(AB74-W74)/(X74-W74)*(X75-W75),"")</f>
        <v/>
      </c>
      <c r="AA75" s="29">
        <f>IF(AND((AB74-X74)/(Y74-X74)&lt;=1,(AB74-X74)/(Y74-X74)&gt;=0),X75+(AB74-X74)/(Y74-X74)*(Y75-X75),"")</f>
        <v>6.5921204887298097E-10</v>
      </c>
      <c r="AB75" s="32">
        <f>MIN(Z75:AA75)</f>
        <v>6.5921204887298097E-10</v>
      </c>
    </row>
    <row r="76" spans="1:28" ht="15.75">
      <c r="A76" s="5">
        <v>8</v>
      </c>
      <c r="B76" s="1">
        <v>4.7214999999999998</v>
      </c>
      <c r="C76" s="2">
        <v>247.99602999999999</v>
      </c>
      <c r="D76" s="1">
        <f t="shared" si="20"/>
        <v>4.6229355278567139</v>
      </c>
      <c r="E76" s="2">
        <f t="shared" si="20"/>
        <v>247.51286663153806</v>
      </c>
      <c r="F76" s="2"/>
      <c r="G76" s="8">
        <v>4.8879227805249398E-10</v>
      </c>
      <c r="H76" s="2">
        <v>381.87286307560498</v>
      </c>
      <c r="I76" s="2">
        <f t="shared" si="21"/>
        <v>186.65650666915306</v>
      </c>
      <c r="J76" s="2">
        <f t="shared" si="22"/>
        <v>192.53282999999999</v>
      </c>
      <c r="K76" s="2"/>
      <c r="L76" s="8">
        <v>6.3226480824901598E-10</v>
      </c>
      <c r="M76" s="2">
        <v>597.52313473766003</v>
      </c>
      <c r="N76" s="2">
        <f t="shared" si="18"/>
        <v>377.79285020925755</v>
      </c>
      <c r="O76" s="2">
        <f t="shared" si="23"/>
        <v>389.90744000000001</v>
      </c>
      <c r="P76" s="2"/>
      <c r="Q76" s="8">
        <v>7.6566004969049004E-10</v>
      </c>
      <c r="R76" s="2">
        <v>905.30247212137601</v>
      </c>
      <c r="S76" s="2">
        <f t="shared" si="19"/>
        <v>693.15393578937619</v>
      </c>
      <c r="T76" s="2">
        <f t="shared" si="24"/>
        <v>694.46632999999997</v>
      </c>
      <c r="V76" s="27" t="s">
        <v>37</v>
      </c>
      <c r="W76" s="28">
        <f>(J$65*$W68^3+J$66*$W68^2+J$67*$W68+J$68)/W75/1000000000</f>
        <v>274.91007566286885</v>
      </c>
      <c r="X76" s="28">
        <f>(O$65*$W68^3+O$66*$W68^2+O$67*$W68+O$68)/X75/1000000000</f>
        <v>531.75354979242684</v>
      </c>
      <c r="Y76" s="28">
        <f>(T$65*$W68^3+T$66*$W68^2+T$67*$W68+T$68)/Y75/1000000000</f>
        <v>876.62431382591444</v>
      </c>
      <c r="Z76" s="29" t="str">
        <f>IF(AND((AB75-W75)/(X75-W75)&lt;=1,(AB75-W75)/(X75-W75)&gt;=0),W76+(AB75-W75)/(X75-W75)*(X76-W76),"")</f>
        <v/>
      </c>
      <c r="AA76" s="29">
        <f>IF(AND((AB75-X75)/(Y75-X75)&lt;=1,(AB75-X75)/(Y75-X75)&gt;=0),X76+(AB75-X75)/(Y75-X75)*(Y76-X76),"")</f>
        <v>704.18893180917053</v>
      </c>
      <c r="AB76" s="33">
        <f>MIN(Z76:AA76)</f>
        <v>704.18893180917053</v>
      </c>
    </row>
    <row r="77" spans="1:28">
      <c r="A77" s="5">
        <v>9</v>
      </c>
      <c r="B77" s="1">
        <v>4.8153899999999998</v>
      </c>
      <c r="C77" s="2">
        <v>263.46512000000001</v>
      </c>
      <c r="D77" s="1">
        <f t="shared" si="20"/>
        <v>4.7331290004418474</v>
      </c>
      <c r="E77" s="2">
        <f t="shared" si="20"/>
        <v>259.14764338297988</v>
      </c>
      <c r="F77" s="2"/>
      <c r="G77" s="8">
        <v>5.1215108526672502E-10</v>
      </c>
      <c r="H77" s="2">
        <v>392.19228265087401</v>
      </c>
      <c r="I77" s="2">
        <f t="shared" si="21"/>
        <v>200.8617031928793</v>
      </c>
      <c r="J77" s="2">
        <f t="shared" si="22"/>
        <v>199.28986</v>
      </c>
      <c r="K77" s="2"/>
      <c r="L77" s="8">
        <v>6.5842730165954303E-10</v>
      </c>
      <c r="M77" s="2">
        <v>612.85599639230702</v>
      </c>
      <c r="N77" s="2">
        <f t="shared" si="18"/>
        <v>403.52112001045737</v>
      </c>
      <c r="O77" s="2">
        <f t="shared" si="23"/>
        <v>395.18591000000004</v>
      </c>
      <c r="P77" s="2"/>
      <c r="Q77" s="8">
        <v>7.9564228155462504E-10</v>
      </c>
      <c r="R77" s="2">
        <v>881.26855578453001</v>
      </c>
      <c r="S77" s="2">
        <f t="shared" si="19"/>
        <v>701.17452438675275</v>
      </c>
      <c r="T77" s="2">
        <f t="shared" si="24"/>
        <v>691.77579000000003</v>
      </c>
    </row>
    <row r="78" spans="1:28">
      <c r="A78" s="5">
        <v>10</v>
      </c>
      <c r="B78" s="1">
        <v>4.9356400000000002</v>
      </c>
      <c r="C78" s="2">
        <v>274.81243000000001</v>
      </c>
      <c r="D78" s="1">
        <f t="shared" si="20"/>
        <v>4.8339242370063964</v>
      </c>
      <c r="E78" s="2">
        <f t="shared" si="20"/>
        <v>270.01798072535337</v>
      </c>
      <c r="F78" s="2"/>
      <c r="G78" s="8">
        <v>5.3996880727469498E-10</v>
      </c>
      <c r="H78" s="2">
        <v>388.90824773564998</v>
      </c>
      <c r="I78" s="2">
        <f t="shared" si="21"/>
        <v>209.99832266911054</v>
      </c>
      <c r="J78" s="2">
        <f t="shared" si="22"/>
        <v>204.02579000000003</v>
      </c>
      <c r="K78" s="2"/>
      <c r="L78" s="8">
        <v>6.9113646579418999E-10</v>
      </c>
      <c r="M78" s="2">
        <v>566.81143087176804</v>
      </c>
      <c r="N78" s="2">
        <f t="shared" si="18"/>
        <v>391.74404910446162</v>
      </c>
      <c r="O78" s="2">
        <f t="shared" si="23"/>
        <v>398.10935999999992</v>
      </c>
      <c r="P78" s="2"/>
      <c r="Q78" s="8">
        <v>8.3389733089218799E-10</v>
      </c>
      <c r="R78" s="2">
        <v>809.95972130414395</v>
      </c>
      <c r="S78" s="2">
        <f t="shared" si="19"/>
        <v>675.42324972570611</v>
      </c>
      <c r="T78" s="2">
        <f t="shared" si="24"/>
        <v>686.12751000000003</v>
      </c>
    </row>
    <row r="79" spans="1:28">
      <c r="A79" s="5">
        <v>12</v>
      </c>
      <c r="B79" s="1">
        <v>5.1205299999999996</v>
      </c>
      <c r="C79" s="2">
        <v>291.38801000000001</v>
      </c>
      <c r="D79" s="1">
        <f t="shared" si="20"/>
        <v>5.013443080027538</v>
      </c>
      <c r="E79" s="2">
        <f t="shared" si="20"/>
        <v>289.91679244582059</v>
      </c>
      <c r="F79" s="2"/>
      <c r="G79" s="8">
        <v>5.8314518369597401E-10</v>
      </c>
      <c r="H79" s="2">
        <v>352.68717741535102</v>
      </c>
      <c r="I79" s="2">
        <f t="shared" si="21"/>
        <v>205.66782886108945</v>
      </c>
      <c r="J79" s="2">
        <f t="shared" si="22"/>
        <v>208.56379000000001</v>
      </c>
      <c r="K79" s="2"/>
      <c r="L79" s="8">
        <v>7.4170379258990401E-10</v>
      </c>
      <c r="M79" s="2">
        <v>547.80034807166101</v>
      </c>
      <c r="N79" s="2">
        <f t="shared" si="18"/>
        <v>406.30559574682047</v>
      </c>
      <c r="O79" s="2">
        <f t="shared" si="23"/>
        <v>399.25328000000002</v>
      </c>
      <c r="P79" s="2"/>
      <c r="Q79" s="8">
        <v>8.9297498648941401E-10</v>
      </c>
      <c r="R79" s="2">
        <v>765.89461918452901</v>
      </c>
      <c r="S79" s="2">
        <f t="shared" si="19"/>
        <v>683.92473721861973</v>
      </c>
      <c r="T79" s="2">
        <f t="shared" si="24"/>
        <v>670.63916999999992</v>
      </c>
    </row>
    <row r="80" spans="1:28">
      <c r="A80" s="5">
        <v>14</v>
      </c>
      <c r="B80" s="1">
        <v>5.24817</v>
      </c>
      <c r="C80" s="2">
        <v>310.51166000000001</v>
      </c>
      <c r="D80" s="1">
        <f t="shared" si="20"/>
        <v>5.1704155193709278</v>
      </c>
      <c r="E80" s="2">
        <f t="shared" si="20"/>
        <v>307.88080901002684</v>
      </c>
      <c r="F80" s="2"/>
      <c r="G80" s="8">
        <v>6.1882968273284597E-10</v>
      </c>
      <c r="H80" s="2">
        <v>337.412091219979</v>
      </c>
      <c r="I80" s="2">
        <f t="shared" si="21"/>
        <v>208.80061735988571</v>
      </c>
      <c r="J80" s="2">
        <f t="shared" si="22"/>
        <v>208.40570999999997</v>
      </c>
      <c r="K80" s="2"/>
      <c r="L80" s="8">
        <v>7.8151249068994003E-10</v>
      </c>
      <c r="M80" s="2">
        <v>506.02318635788703</v>
      </c>
      <c r="N80" s="2">
        <f t="shared" si="18"/>
        <v>395.46344071741197</v>
      </c>
      <c r="O80" s="2">
        <f t="shared" si="23"/>
        <v>398.06335999999999</v>
      </c>
      <c r="P80" s="2"/>
      <c r="Q80" s="8">
        <v>9.3863124784001892E-10</v>
      </c>
      <c r="R80" s="2">
        <v>694.92398784613999</v>
      </c>
      <c r="S80" s="2">
        <f t="shared" si="19"/>
        <v>652.2773698659845</v>
      </c>
      <c r="T80" s="2">
        <f t="shared" si="24"/>
        <v>657.36418999999989</v>
      </c>
    </row>
    <row r="83" spans="8:18">
      <c r="H83" s="1"/>
      <c r="M83" s="1"/>
      <c r="R83" s="1"/>
    </row>
    <row r="84" spans="8:18">
      <c r="H84" s="1"/>
      <c r="M84" s="1"/>
      <c r="R84" s="1"/>
    </row>
    <row r="85" spans="8:18">
      <c r="H85" s="5" t="str">
        <f t="shared" ref="H85:H88" si="25">"[" &amp; _xlfn.TEXTJOIN(", ", TRUE, ROUND(G71*10^10,2), ROUND(L71*10^10,2), ROUND(Q71*10^10,2)) &amp; "]"</f>
        <v>[3.21, 4.3, 5.28]</v>
      </c>
      <c r="M85" s="1"/>
      <c r="R85" s="1"/>
    </row>
    <row r="86" spans="8:18">
      <c r="H86" s="5" t="str">
        <f t="shared" si="25"/>
        <v>[3.56, 4.72, 5.77]</v>
      </c>
      <c r="M86" s="1"/>
      <c r="R86" s="1"/>
    </row>
    <row r="87" spans="8:18">
      <c r="H87" s="5" t="str">
        <f t="shared" si="25"/>
        <v>[3.87, 5.09, 6.2]</v>
      </c>
      <c r="M87" s="1"/>
      <c r="R87" s="1"/>
    </row>
    <row r="88" spans="8:18">
      <c r="H88" s="5" t="str">
        <f t="shared" si="25"/>
        <v>[4.27, 5.58, 6.78]</v>
      </c>
      <c r="M88" s="1"/>
      <c r="R88" s="1"/>
    </row>
    <row r="89" spans="8:18">
      <c r="H89" s="1"/>
      <c r="M89" s="1"/>
      <c r="R89" s="1"/>
    </row>
    <row r="90" spans="8:18">
      <c r="H90" s="1"/>
      <c r="M90" s="1"/>
      <c r="R90" s="1"/>
    </row>
    <row r="91" spans="8:18">
      <c r="H91" s="1"/>
      <c r="M91" s="1"/>
      <c r="R91" s="1"/>
    </row>
    <row r="92" spans="8:18">
      <c r="H92" s="1"/>
      <c r="M92" s="1"/>
      <c r="R92" s="1"/>
    </row>
    <row r="93" spans="8:18">
      <c r="H93" s="1"/>
      <c r="M93" s="1"/>
      <c r="R93" s="1"/>
    </row>
    <row r="100" spans="8:18">
      <c r="H100" s="1"/>
    </row>
    <row r="101" spans="8:18">
      <c r="H101" s="1"/>
    </row>
    <row r="102" spans="8:18">
      <c r="H102" s="1"/>
      <c r="M102" s="1"/>
      <c r="R102" s="1"/>
    </row>
    <row r="103" spans="8:18">
      <c r="H103" s="1"/>
      <c r="M103" s="1"/>
      <c r="R103" s="1"/>
    </row>
    <row r="104" spans="8:18">
      <c r="H104" s="1"/>
      <c r="M104" s="1"/>
      <c r="R104" s="1"/>
    </row>
    <row r="105" spans="8:18">
      <c r="H105" s="1"/>
      <c r="M105" s="1"/>
      <c r="R105" s="1"/>
    </row>
    <row r="106" spans="8:18">
      <c r="H106" s="1"/>
      <c r="M106" s="1"/>
      <c r="R106" s="1"/>
    </row>
    <row r="107" spans="8:18">
      <c r="H107" s="1"/>
      <c r="M107" s="1"/>
      <c r="R107" s="1"/>
    </row>
    <row r="108" spans="8:18">
      <c r="H108" s="1"/>
      <c r="M108" s="1"/>
      <c r="R108" s="1"/>
    </row>
    <row r="109" spans="8:18">
      <c r="H109" s="1"/>
      <c r="M109" s="1"/>
      <c r="R109" s="1"/>
    </row>
    <row r="110" spans="8:18">
      <c r="H110" s="1"/>
      <c r="M110" s="1"/>
      <c r="R110" s="1"/>
    </row>
    <row r="111" spans="8:18">
      <c r="H111" s="1"/>
      <c r="M111" s="1"/>
      <c r="R111" s="1"/>
    </row>
    <row r="112" spans="8:18">
      <c r="H112" s="1"/>
    </row>
    <row r="113" spans="8:8">
      <c r="H113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0666-A8DF-DB44-A794-35C6A74316EB}">
  <dimension ref="A1:AB97"/>
  <sheetViews>
    <sheetView topLeftCell="A60" workbookViewId="0">
      <selection activeCell="H84" sqref="H84:H87"/>
    </sheetView>
  </sheetViews>
  <sheetFormatPr baseColWidth="10" defaultColWidth="10.875" defaultRowHeight="15"/>
  <cols>
    <col min="1" max="5" width="10.5" style="5" customWidth="1"/>
    <col min="6" max="6" width="4.875" style="5" customWidth="1"/>
    <col min="7" max="10" width="10.5" style="5" customWidth="1"/>
    <col min="11" max="11" width="4.875" style="5" customWidth="1"/>
    <col min="12" max="15" width="10.5" style="5" customWidth="1"/>
    <col min="16" max="16" width="4.875" style="5" customWidth="1"/>
    <col min="17" max="18" width="10.5" style="5" customWidth="1"/>
    <col min="19" max="20" width="10.5" style="6" customWidth="1"/>
    <col min="21" max="21" width="4.875" style="6" customWidth="1"/>
    <col min="22" max="22" width="18.875" style="6" bestFit="1" customWidth="1"/>
    <col min="23" max="25" width="10.625" style="9" customWidth="1"/>
    <col min="26" max="27" width="11.125" style="9" hidden="1" customWidth="1"/>
    <col min="28" max="28" width="16" style="5" customWidth="1"/>
    <col min="29" max="16384" width="10.875" style="6"/>
  </cols>
  <sheetData>
    <row r="1" spans="1:28" ht="37.5">
      <c r="A1" s="7" t="s">
        <v>16</v>
      </c>
    </row>
    <row r="2" spans="1:28" ht="21.75">
      <c r="A2" s="6"/>
      <c r="B2" s="6"/>
      <c r="G2" s="15" t="s">
        <v>32</v>
      </c>
      <c r="I2" s="9" t="s">
        <v>2</v>
      </c>
      <c r="J2" s="56">
        <v>7.1882000000000001E-2</v>
      </c>
      <c r="K2" s="12"/>
      <c r="L2" s="15" t="s">
        <v>33</v>
      </c>
      <c r="N2" s="9" t="s">
        <v>2</v>
      </c>
      <c r="O2" s="12">
        <v>0.305537</v>
      </c>
      <c r="P2" s="12"/>
      <c r="Q2" s="15" t="s">
        <v>34</v>
      </c>
      <c r="S2" s="9" t="s">
        <v>2</v>
      </c>
      <c r="T2" s="12">
        <v>0.414858</v>
      </c>
      <c r="V2" s="19" t="s">
        <v>19</v>
      </c>
      <c r="W2" s="20"/>
      <c r="X2" s="20"/>
      <c r="Y2" s="20"/>
      <c r="Z2" s="20"/>
      <c r="AA2" s="20"/>
      <c r="AB2" s="26"/>
    </row>
    <row r="3" spans="1:28" ht="20.25">
      <c r="I3" s="9" t="s">
        <v>3</v>
      </c>
      <c r="J3" s="56">
        <v>-3.1655600000000002</v>
      </c>
      <c r="K3" s="12"/>
      <c r="N3" s="9" t="s">
        <v>3</v>
      </c>
      <c r="O3" s="12">
        <v>-10.232371000000001</v>
      </c>
      <c r="P3" s="12"/>
      <c r="S3" s="9" t="s">
        <v>3</v>
      </c>
      <c r="T3" s="12">
        <v>-15.030357</v>
      </c>
      <c r="V3" s="22" t="s">
        <v>23</v>
      </c>
      <c r="W3" s="20"/>
      <c r="X3" s="20"/>
      <c r="Y3" s="20"/>
      <c r="Z3" s="20"/>
      <c r="AA3" s="20"/>
      <c r="AB3" s="26"/>
    </row>
    <row r="4" spans="1:28" ht="20.25">
      <c r="B4" s="16" t="s">
        <v>11</v>
      </c>
      <c r="D4" s="1">
        <v>3.33</v>
      </c>
      <c r="E4" s="5">
        <v>21.3</v>
      </c>
      <c r="I4" s="9" t="s">
        <v>4</v>
      </c>
      <c r="J4" s="56">
        <v>51.303812000000001</v>
      </c>
      <c r="K4" s="12"/>
      <c r="N4" s="9" t="s">
        <v>4</v>
      </c>
      <c r="O4" s="12">
        <v>113.62909999999999</v>
      </c>
      <c r="P4" s="12"/>
      <c r="S4" s="9" t="s">
        <v>4</v>
      </c>
      <c r="T4" s="12">
        <v>158.39491100000001</v>
      </c>
      <c r="V4" s="23" t="s">
        <v>0</v>
      </c>
      <c r="W4" s="20">
        <v>7</v>
      </c>
      <c r="X4" s="20"/>
      <c r="Y4" s="20"/>
      <c r="Z4" s="20"/>
      <c r="AA4" s="20"/>
      <c r="AB4" s="26"/>
    </row>
    <row r="5" spans="1:28">
      <c r="B5" s="2"/>
      <c r="D5" s="5">
        <v>0.17</v>
      </c>
      <c r="E5" s="5">
        <v>0.31</v>
      </c>
      <c r="I5" s="9" t="s">
        <v>5</v>
      </c>
      <c r="J5" s="56">
        <v>9.5707970000000007</v>
      </c>
      <c r="K5" s="12"/>
      <c r="N5" s="9" t="s">
        <v>5</v>
      </c>
      <c r="O5" s="12">
        <v>180.20528899999999</v>
      </c>
      <c r="P5" s="12"/>
      <c r="S5" s="9" t="s">
        <v>5</v>
      </c>
      <c r="T5" s="12">
        <v>534.04780200000005</v>
      </c>
      <c r="V5" s="24" t="s">
        <v>20</v>
      </c>
      <c r="W5" s="25">
        <v>3.3333300000000001</v>
      </c>
      <c r="X5" s="20"/>
      <c r="Y5" s="20"/>
      <c r="Z5" s="20"/>
      <c r="AA5" s="20"/>
      <c r="AB5" s="26"/>
    </row>
    <row r="6" spans="1:28" s="5" customFormat="1" ht="15.75">
      <c r="A6" s="11"/>
      <c r="B6" s="11" t="s">
        <v>7</v>
      </c>
      <c r="C6" s="11" t="s">
        <v>7</v>
      </c>
      <c r="D6" s="11" t="s">
        <v>6</v>
      </c>
      <c r="E6" s="11" t="s">
        <v>6</v>
      </c>
      <c r="F6" s="11"/>
      <c r="G6" s="11" t="s">
        <v>7</v>
      </c>
      <c r="H6" s="11" t="s">
        <v>7</v>
      </c>
      <c r="I6" s="11" t="s">
        <v>7</v>
      </c>
      <c r="J6" s="11" t="s">
        <v>6</v>
      </c>
      <c r="K6" s="11"/>
      <c r="L6" s="11" t="s">
        <v>7</v>
      </c>
      <c r="M6" s="11" t="s">
        <v>7</v>
      </c>
      <c r="N6" s="11" t="s">
        <v>7</v>
      </c>
      <c r="O6" s="13" t="s">
        <v>6</v>
      </c>
      <c r="P6" s="13"/>
      <c r="Q6" s="11" t="s">
        <v>7</v>
      </c>
      <c r="R6" s="11" t="s">
        <v>7</v>
      </c>
      <c r="S6" s="11" t="s">
        <v>7</v>
      </c>
      <c r="T6" s="11" t="s">
        <v>6</v>
      </c>
      <c r="V6" s="23"/>
      <c r="W6" s="23"/>
      <c r="X6" s="20"/>
      <c r="Y6" s="20"/>
      <c r="Z6" s="20"/>
      <c r="AA6" s="20"/>
      <c r="AB6" s="26"/>
    </row>
    <row r="7" spans="1:28" ht="20.25">
      <c r="A7" s="11" t="s">
        <v>0</v>
      </c>
      <c r="B7" s="4" t="s">
        <v>28</v>
      </c>
      <c r="C7" s="4" t="s">
        <v>29</v>
      </c>
      <c r="D7" s="4" t="s">
        <v>28</v>
      </c>
      <c r="E7" s="4" t="s">
        <v>29</v>
      </c>
      <c r="F7" s="4"/>
      <c r="G7" s="11" t="s">
        <v>1</v>
      </c>
      <c r="H7" s="4" t="s">
        <v>30</v>
      </c>
      <c r="I7" s="11" t="s">
        <v>31</v>
      </c>
      <c r="J7" s="11" t="s">
        <v>31</v>
      </c>
      <c r="K7" s="11"/>
      <c r="L7" s="11" t="s">
        <v>1</v>
      </c>
      <c r="M7" s="4" t="s">
        <v>30</v>
      </c>
      <c r="N7" s="11" t="s">
        <v>31</v>
      </c>
      <c r="O7" s="11" t="s">
        <v>31</v>
      </c>
      <c r="P7" s="11"/>
      <c r="Q7" s="11" t="s">
        <v>1</v>
      </c>
      <c r="R7" s="4" t="s">
        <v>30</v>
      </c>
      <c r="S7" s="11" t="s">
        <v>31</v>
      </c>
      <c r="T7" s="11" t="s">
        <v>31</v>
      </c>
      <c r="V7" s="22" t="s">
        <v>24</v>
      </c>
      <c r="W7" s="20"/>
      <c r="X7" s="20"/>
      <c r="Y7" s="20"/>
      <c r="Z7" s="20"/>
      <c r="AA7" s="20"/>
      <c r="AB7" s="26"/>
    </row>
    <row r="8" spans="1:28" ht="15.75">
      <c r="A8" s="5">
        <v>1</v>
      </c>
      <c r="B8" s="1">
        <v>3.3342900000000002</v>
      </c>
      <c r="C8" s="2">
        <v>21.232869999999998</v>
      </c>
      <c r="D8" s="1">
        <f>D$4*$A8^D$5</f>
        <v>3.33</v>
      </c>
      <c r="E8" s="2">
        <f>E$4*$A8^E$5</f>
        <v>21.3</v>
      </c>
      <c r="F8" s="2"/>
      <c r="G8" s="8">
        <v>4.0450848386596599E-10</v>
      </c>
      <c r="H8" s="2">
        <v>155.511624589322</v>
      </c>
      <c r="I8" s="2">
        <f t="shared" ref="I8:I18" si="0">H8*G8*10^9</f>
        <v>62.905771486159921</v>
      </c>
      <c r="J8" s="2">
        <f t="shared" ref="J8:J19" si="1">J$2*$A8^3+J$3*$A8^2+J$4*$A8+J$5</f>
        <v>57.780931000000002</v>
      </c>
      <c r="K8" s="2"/>
      <c r="L8" s="8">
        <v>6.0356078490165496E-10</v>
      </c>
      <c r="M8" s="2">
        <v>406.98630223039902</v>
      </c>
      <c r="N8" s="2">
        <f t="shared" ref="N8:N18" si="2">M8*L8*10^9</f>
        <v>245.64097201840178</v>
      </c>
      <c r="O8" s="2">
        <f t="shared" ref="O8:O19" si="3">O$2*$A8^3+O$3*$A8^2+O$4*$A8+O$5</f>
        <v>283.907555</v>
      </c>
      <c r="P8" s="2"/>
      <c r="Q8" s="8">
        <v>7.72306950395834E-10</v>
      </c>
      <c r="R8" s="2">
        <v>816.62408606806605</v>
      </c>
      <c r="S8" s="2">
        <f t="shared" ref="S8:S18" si="4">R8*Q8*10^9</f>
        <v>630.68445753101309</v>
      </c>
      <c r="T8" s="2">
        <f t="shared" ref="T8:T19" si="5">T$2*$A8^3+T$3*$A8^2+T$4*$A8+T$5</f>
        <v>677.82721400000003</v>
      </c>
      <c r="V8" s="27" t="s">
        <v>21</v>
      </c>
      <c r="W8" s="25">
        <f>D$4*$W4^D$5</f>
        <v>4.6356527944706452</v>
      </c>
      <c r="X8" s="20"/>
      <c r="Y8" s="20"/>
      <c r="Z8" s="20"/>
      <c r="AA8" s="20"/>
      <c r="AB8" s="31" t="s">
        <v>35</v>
      </c>
    </row>
    <row r="9" spans="1:28" ht="15.75">
      <c r="A9" s="5">
        <v>2</v>
      </c>
      <c r="B9" s="1">
        <v>3.6602000000000001</v>
      </c>
      <c r="C9" s="2">
        <v>28.189509999999999</v>
      </c>
      <c r="D9" s="1">
        <f t="shared" ref="D9:E19" si="6">D$4*$A9^D$5</f>
        <v>3.7464447540137353</v>
      </c>
      <c r="E9" s="2">
        <f t="shared" si="6"/>
        <v>26.405774008700412</v>
      </c>
      <c r="F9" s="2"/>
      <c r="G9" s="8">
        <v>4.8997189537869102E-10</v>
      </c>
      <c r="H9" s="2">
        <v>191.65778033794501</v>
      </c>
      <c r="I9" s="2">
        <f t="shared" si="0"/>
        <v>93.906925896255743</v>
      </c>
      <c r="J9" s="2">
        <f t="shared" si="1"/>
        <v>100.09123700000001</v>
      </c>
      <c r="K9" s="2"/>
      <c r="L9" s="8">
        <v>7.2373068220406697E-10</v>
      </c>
      <c r="M9" s="2">
        <v>542.72440699778303</v>
      </c>
      <c r="N9" s="2">
        <f t="shared" si="2"/>
        <v>392.7863053253032</v>
      </c>
      <c r="O9" s="2">
        <f t="shared" si="3"/>
        <v>368.97830099999999</v>
      </c>
      <c r="P9" s="2"/>
      <c r="Q9" s="8">
        <v>9.2212848796619303E-10</v>
      </c>
      <c r="R9" s="2">
        <v>900.81328575100702</v>
      </c>
      <c r="S9" s="2">
        <f t="shared" si="4"/>
        <v>830.66559312943434</v>
      </c>
      <c r="T9" s="2">
        <f t="shared" si="5"/>
        <v>794.03506000000004</v>
      </c>
      <c r="V9" s="27" t="s">
        <v>22</v>
      </c>
      <c r="W9" s="28">
        <f>E$4*$W4^E$5</f>
        <v>38.936776640440073</v>
      </c>
      <c r="X9" s="20"/>
      <c r="Y9" s="20"/>
      <c r="Z9" s="20"/>
      <c r="AA9" s="20"/>
      <c r="AB9" s="31" t="s">
        <v>36</v>
      </c>
    </row>
    <row r="10" spans="1:28">
      <c r="A10" s="5">
        <v>3</v>
      </c>
      <c r="B10" s="1">
        <v>3.87338</v>
      </c>
      <c r="C10" s="2">
        <v>33.830919999999999</v>
      </c>
      <c r="D10" s="1">
        <f t="shared" si="6"/>
        <v>4.0137918501619163</v>
      </c>
      <c r="E10" s="2">
        <f t="shared" si="6"/>
        <v>29.942440305582693</v>
      </c>
      <c r="F10" s="2"/>
      <c r="G10" s="8">
        <v>5.5832063936995395E-10</v>
      </c>
      <c r="H10" s="2">
        <v>243.542623905981</v>
      </c>
      <c r="I10" s="2">
        <f t="shared" si="0"/>
        <v>135.97487349302352</v>
      </c>
      <c r="J10" s="2">
        <f t="shared" si="1"/>
        <v>136.933007</v>
      </c>
      <c r="K10" s="2"/>
      <c r="L10" s="8">
        <v>8.1888726111196602E-10</v>
      </c>
      <c r="M10" s="2">
        <v>559.18475968851703</v>
      </c>
      <c r="N10" s="2">
        <f t="shared" si="2"/>
        <v>457.9092763168826</v>
      </c>
      <c r="O10" s="2">
        <f t="shared" si="3"/>
        <v>437.25074899999998</v>
      </c>
      <c r="P10" s="2"/>
      <c r="Q10" s="8">
        <v>1.04030008988688E-9</v>
      </c>
      <c r="R10" s="2">
        <v>872.94039817560099</v>
      </c>
      <c r="S10" s="2">
        <f t="shared" si="4"/>
        <v>908.11997468796653</v>
      </c>
      <c r="T10" s="2">
        <f t="shared" si="5"/>
        <v>885.1604880000001</v>
      </c>
      <c r="V10" s="21"/>
      <c r="W10" s="20"/>
      <c r="X10" s="20"/>
      <c r="Y10" s="20"/>
      <c r="Z10" s="20"/>
      <c r="AA10" s="20"/>
      <c r="AB10" s="30" t="s">
        <v>27</v>
      </c>
    </row>
    <row r="11" spans="1:28">
      <c r="A11" s="5">
        <v>4</v>
      </c>
      <c r="B11" s="1">
        <v>4.0797400000000001</v>
      </c>
      <c r="C11" s="2">
        <v>37.192059999999998</v>
      </c>
      <c r="D11" s="1">
        <f t="shared" si="6"/>
        <v>4.2149694579210326</v>
      </c>
      <c r="E11" s="2">
        <f t="shared" si="6"/>
        <v>32.735441361434667</v>
      </c>
      <c r="F11" s="2"/>
      <c r="G11" s="8">
        <v>6.2518115303645601E-10</v>
      </c>
      <c r="H11" s="2">
        <v>270.466926837372</v>
      </c>
      <c r="I11" s="2">
        <f t="shared" si="0"/>
        <v>169.090825178415</v>
      </c>
      <c r="J11" s="2">
        <f t="shared" si="1"/>
        <v>168.73753300000001</v>
      </c>
      <c r="K11" s="2"/>
      <c r="L11" s="8">
        <v>9.1342393410229499E-10</v>
      </c>
      <c r="M11" s="2">
        <v>578.06242386688405</v>
      </c>
      <c r="N11" s="2">
        <f t="shared" si="2"/>
        <v>528.01605336519754</v>
      </c>
      <c r="O11" s="2">
        <f t="shared" si="3"/>
        <v>490.55812099999997</v>
      </c>
      <c r="P11" s="2"/>
      <c r="Q11" s="8">
        <v>1.15854618772891E-9</v>
      </c>
      <c r="R11" s="2">
        <v>818.59343662887602</v>
      </c>
      <c r="S11" s="2">
        <f t="shared" si="4"/>
        <v>948.37830530629128</v>
      </c>
      <c r="T11" s="2">
        <f t="shared" si="5"/>
        <v>953.69264600000008</v>
      </c>
      <c r="V11" s="23" t="s">
        <v>26</v>
      </c>
      <c r="W11" s="20">
        <v>300</v>
      </c>
      <c r="X11" s="20">
        <v>1000</v>
      </c>
      <c r="Y11" s="20">
        <v>2000</v>
      </c>
      <c r="Z11" s="20"/>
      <c r="AA11" s="20"/>
      <c r="AB11" s="30">
        <v>1500</v>
      </c>
    </row>
    <row r="12" spans="1:28">
      <c r="A12" s="5">
        <v>5</v>
      </c>
      <c r="B12" s="1">
        <v>4.2316500000000001</v>
      </c>
      <c r="C12" s="2">
        <v>42.182110000000002</v>
      </c>
      <c r="D12" s="1">
        <f t="shared" si="6"/>
        <v>4.3779332360330603</v>
      </c>
      <c r="E12" s="2">
        <f t="shared" si="6"/>
        <v>35.080058165002384</v>
      </c>
      <c r="F12" s="2"/>
      <c r="G12" s="8">
        <v>6.8629001912297597E-10</v>
      </c>
      <c r="H12" s="2">
        <v>280.24350522718299</v>
      </c>
      <c r="I12" s="2">
        <f t="shared" si="0"/>
        <v>192.32832056145324</v>
      </c>
      <c r="J12" s="2">
        <f t="shared" si="1"/>
        <v>195.93610700000002</v>
      </c>
      <c r="K12" s="2"/>
      <c r="L12" s="8">
        <v>9.9736798207794505E-10</v>
      </c>
      <c r="M12" s="2">
        <v>533.21557972568496</v>
      </c>
      <c r="N12" s="2">
        <f t="shared" si="2"/>
        <v>531.81214676352806</v>
      </c>
      <c r="O12" s="2">
        <f t="shared" si="3"/>
        <v>530.73363899999993</v>
      </c>
      <c r="P12" s="2"/>
      <c r="Q12" s="8">
        <v>1.26223980333952E-9</v>
      </c>
      <c r="R12" s="2">
        <v>837.50701951542601</v>
      </c>
      <c r="S12" s="2">
        <f t="shared" si="4"/>
        <v>1057.1346956086188</v>
      </c>
      <c r="T12" s="2">
        <f t="shared" si="5"/>
        <v>1002.120682</v>
      </c>
      <c r="V12" s="21" t="s">
        <v>25</v>
      </c>
      <c r="W12" s="29">
        <f>VLOOKUP(W4,A8:Q19,7,FALSE)</f>
        <v>7.9919304159793697E-10</v>
      </c>
      <c r="X12" s="29">
        <f>VLOOKUP(W4,A8:L19,12,FALSE)</f>
        <v>1.1562280913657201E-9</v>
      </c>
      <c r="Y12" s="29">
        <f>VLOOKUP(W4,A8:Q19,17,FALSE)</f>
        <v>1.4605969395137201E-9</v>
      </c>
      <c r="Z12" s="29" t="str">
        <f>IF(AND((AB11-W11)/(X11-W11)&lt;=1,(AB11-W11)/(X11-W11)&gt;=0),W12+(AB11-W11)/(X11-W11)*(X12-W12),"")</f>
        <v/>
      </c>
      <c r="AA12" s="29">
        <f>IF(AND((AB11-X11)/(Y11-X11)&lt;=1,(AB11-X11)/(Y11-X11)&gt;=0),X12+(AB11-X11)/(Y11-X11)*(Y12-X12),"")</f>
        <v>1.3084125154397201E-9</v>
      </c>
      <c r="AB12" s="32">
        <f>MIN(Z12:AA12)</f>
        <v>1.3084125154397201E-9</v>
      </c>
    </row>
    <row r="13" spans="1:28" ht="15.75">
      <c r="A13" s="5">
        <v>6</v>
      </c>
      <c r="B13" s="1">
        <v>4.44008</v>
      </c>
      <c r="C13" s="2">
        <v>43.035629999999998</v>
      </c>
      <c r="D13" s="1">
        <f t="shared" si="6"/>
        <v>4.5157505767994577</v>
      </c>
      <c r="E13" s="2">
        <f t="shared" si="6"/>
        <v>37.119873801794327</v>
      </c>
      <c r="F13" s="2"/>
      <c r="G13" s="8">
        <v>7.5554219548585003E-10</v>
      </c>
      <c r="H13" s="2">
        <v>295.35264563560003</v>
      </c>
      <c r="I13" s="2">
        <f t="shared" si="0"/>
        <v>223.15138632607551</v>
      </c>
      <c r="J13" s="2">
        <f t="shared" si="1"/>
        <v>218.96002100000001</v>
      </c>
      <c r="K13" s="2"/>
      <c r="L13" s="8">
        <v>1.09705194405151E-9</v>
      </c>
      <c r="M13" s="2">
        <v>496.08984394301802</v>
      </c>
      <c r="N13" s="2">
        <f t="shared" si="2"/>
        <v>544.23632772189808</v>
      </c>
      <c r="O13" s="2">
        <f t="shared" si="3"/>
        <v>559.61052499999994</v>
      </c>
      <c r="P13" s="2"/>
      <c r="Q13" s="8">
        <v>1.3879000678804E-9</v>
      </c>
      <c r="R13" s="2">
        <v>725.65499251336303</v>
      </c>
      <c r="S13" s="2">
        <f t="shared" si="4"/>
        <v>1007.1366133670477</v>
      </c>
      <c r="T13" s="2">
        <f t="shared" si="5"/>
        <v>1032.9337440000002</v>
      </c>
      <c r="V13" s="27" t="s">
        <v>40</v>
      </c>
      <c r="W13" s="28">
        <f>(J$2*$W5^3+J$3*$W5^2+J$4*$W5+J$5)/W12/1000000000</f>
        <v>185.2778924653382</v>
      </c>
      <c r="X13" s="28">
        <f>(O$2*$W5^3+O$3*$W5^2+O$4*$W5+O$5)/X12/1000000000</f>
        <v>394.89781283132555</v>
      </c>
      <c r="Y13" s="28">
        <f>(T$2*$W5^3+T$3*$W5^2+T$4*$W5+T$5)/Y12/1000000000</f>
        <v>623.30114380744385</v>
      </c>
      <c r="Z13" s="29" t="str">
        <f>IF(AND((AB12-W12)/(X12-W12)&lt;=1,(AB12-W12)/(X12-W12)&gt;=0),W13+(AB12-W12)/(X12-W12)*(X13-W13),"")</f>
        <v/>
      </c>
      <c r="AA13" s="29">
        <f>IF(AND((AB12-X12)/(Y12-X12)&lt;=1,(AB12-X12)/(Y12-X12)&gt;=0),X13+(AB12-X12)/(Y12-X12)*(Y13-X13),"")</f>
        <v>509.09947831938473</v>
      </c>
      <c r="AB13" s="33">
        <f>MIN(Z13:AA13)</f>
        <v>509.09947831938473</v>
      </c>
    </row>
    <row r="14" spans="1:28">
      <c r="A14" s="5">
        <v>7</v>
      </c>
      <c r="B14" s="1">
        <v>4.5335700000000001</v>
      </c>
      <c r="C14" s="2">
        <v>46.697180000000003</v>
      </c>
      <c r="D14" s="1">
        <f t="shared" si="6"/>
        <v>4.6356527944706452</v>
      </c>
      <c r="E14" s="2">
        <f t="shared" si="6"/>
        <v>38.936776640440073</v>
      </c>
      <c r="F14" s="2"/>
      <c r="G14" s="8">
        <v>7.9919304159793697E-10</v>
      </c>
      <c r="H14" s="2">
        <v>310.19465794519698</v>
      </c>
      <c r="I14" s="2">
        <f t="shared" si="0"/>
        <v>247.90541217065362</v>
      </c>
      <c r="J14" s="2">
        <f t="shared" si="1"/>
        <v>238.240567</v>
      </c>
      <c r="K14" s="2"/>
      <c r="L14" s="8">
        <v>1.1562280913657201E-9</v>
      </c>
      <c r="M14" s="2">
        <v>485.96290051681001</v>
      </c>
      <c r="N14" s="2">
        <f t="shared" si="2"/>
        <v>561.88395693910059</v>
      </c>
      <c r="O14" s="2">
        <f t="shared" si="3"/>
        <v>579.02200099999993</v>
      </c>
      <c r="P14" s="2"/>
      <c r="Q14" s="8">
        <v>1.4605969395137201E-9</v>
      </c>
      <c r="R14" s="2">
        <v>741.15088899104796</v>
      </c>
      <c r="S14" s="2">
        <f t="shared" si="4"/>
        <v>1082.5227201781977</v>
      </c>
      <c r="T14" s="2">
        <f t="shared" si="5"/>
        <v>1048.6209800000001</v>
      </c>
    </row>
    <row r="15" spans="1:28">
      <c r="A15" s="5">
        <v>8</v>
      </c>
      <c r="B15" s="1">
        <v>4.6035500000000003</v>
      </c>
      <c r="C15" s="2">
        <v>49.058340000000001</v>
      </c>
      <c r="D15" s="1">
        <f t="shared" si="6"/>
        <v>4.7420871513382492</v>
      </c>
      <c r="E15" s="2">
        <f t="shared" si="6"/>
        <v>40.582378716671734</v>
      </c>
      <c r="F15" s="2"/>
      <c r="G15" s="8">
        <v>8.3102817078604398E-10</v>
      </c>
      <c r="H15" s="2">
        <v>287.32897703064299</v>
      </c>
      <c r="I15" s="2">
        <f t="shared" si="0"/>
        <v>238.7784741956005</v>
      </c>
      <c r="J15" s="2">
        <f t="shared" si="1"/>
        <v>254.209037</v>
      </c>
      <c r="K15" s="2"/>
      <c r="L15" s="8">
        <v>1.1995837908511999E-9</v>
      </c>
      <c r="M15" s="2">
        <v>454.315164770443</v>
      </c>
      <c r="N15" s="2">
        <f t="shared" si="2"/>
        <v>544.98910759651551</v>
      </c>
      <c r="O15" s="2">
        <f t="shared" si="3"/>
        <v>590.80128899999988</v>
      </c>
      <c r="P15" s="2"/>
      <c r="Q15" s="8">
        <v>1.51397939143073E-9</v>
      </c>
      <c r="R15" s="2">
        <v>623.615135156002</v>
      </c>
      <c r="S15" s="2">
        <f t="shared" si="4"/>
        <v>944.14046281047627</v>
      </c>
      <c r="T15" s="2">
        <f t="shared" si="5"/>
        <v>1051.6715380000001</v>
      </c>
      <c r="V15" s="10"/>
      <c r="W15" s="17"/>
      <c r="Y15" s="17"/>
      <c r="Z15" s="17"/>
      <c r="AA15" s="17"/>
    </row>
    <row r="16" spans="1:28">
      <c r="A16" s="5">
        <v>10</v>
      </c>
      <c r="B16" s="1">
        <v>4.9858399999999996</v>
      </c>
      <c r="C16" s="2">
        <v>48.866909999999997</v>
      </c>
      <c r="D16" s="1">
        <f t="shared" si="6"/>
        <v>4.9254309326001309</v>
      </c>
      <c r="E16" s="2">
        <f t="shared" si="6"/>
        <v>43.489018221460981</v>
      </c>
      <c r="F16" s="2"/>
      <c r="G16" s="8">
        <v>9.7068432333294293E-10</v>
      </c>
      <c r="H16" s="2">
        <v>301.29235652988399</v>
      </c>
      <c r="I16" s="2">
        <f t="shared" si="0"/>
        <v>292.45976722359825</v>
      </c>
      <c r="J16" s="2">
        <f t="shared" si="1"/>
        <v>277.93491700000004</v>
      </c>
      <c r="K16" s="2"/>
      <c r="L16" s="8">
        <v>1.40142863763744E-9</v>
      </c>
      <c r="M16" s="2">
        <v>432.68269964122197</v>
      </c>
      <c r="N16" s="2">
        <f t="shared" si="2"/>
        <v>606.37392628748728</v>
      </c>
      <c r="O16" s="2">
        <f t="shared" si="3"/>
        <v>598.79618899999991</v>
      </c>
      <c r="P16" s="2"/>
      <c r="Q16" s="8">
        <v>1.76885447284904E-9</v>
      </c>
      <c r="R16" s="2">
        <v>574.65243128510201</v>
      </c>
      <c r="S16" s="2">
        <f t="shared" si="4"/>
        <v>1016.4765234122283</v>
      </c>
      <c r="T16" s="2">
        <f t="shared" si="5"/>
        <v>1029.8192119999999</v>
      </c>
      <c r="V16" s="10"/>
    </row>
    <row r="17" spans="1:20">
      <c r="A17" s="5">
        <v>12</v>
      </c>
      <c r="B17" s="1">
        <v>5.29162</v>
      </c>
      <c r="C17" s="2">
        <v>50.681489999999997</v>
      </c>
      <c r="D17" s="1">
        <f t="shared" si="6"/>
        <v>5.080483501166615</v>
      </c>
      <c r="E17" s="2">
        <f t="shared" si="6"/>
        <v>46.017793372847891</v>
      </c>
      <c r="F17" s="2"/>
      <c r="G17" s="8">
        <v>1.0997422232407399E-9</v>
      </c>
      <c r="H17" s="2">
        <v>260.054440390298</v>
      </c>
      <c r="I17" s="2">
        <f t="shared" si="0"/>
        <v>285.99284843845277</v>
      </c>
      <c r="J17" s="2">
        <f t="shared" si="1"/>
        <v>293.58799700000003</v>
      </c>
      <c r="K17" s="2"/>
      <c r="L17" s="8">
        <v>1.5850777440948701E-9</v>
      </c>
      <c r="M17" s="2">
        <v>395.81293171998198</v>
      </c>
      <c r="N17" s="2">
        <f t="shared" si="2"/>
        <v>627.3942688942858</v>
      </c>
      <c r="O17" s="2">
        <f t="shared" si="3"/>
        <v>598.26100099999985</v>
      </c>
      <c r="P17" s="2"/>
      <c r="Q17" s="8">
        <v>1.9992821183283098E-9</v>
      </c>
      <c r="R17" s="2">
        <v>516.12324834795902</v>
      </c>
      <c r="S17" s="2">
        <f t="shared" si="4"/>
        <v>1031.8759812755957</v>
      </c>
      <c r="T17" s="2">
        <f t="shared" si="5"/>
        <v>987.28995000000032</v>
      </c>
    </row>
    <row r="18" spans="1:20">
      <c r="A18" s="5">
        <v>14</v>
      </c>
      <c r="B18" s="1">
        <v>5.1269</v>
      </c>
      <c r="C18" s="2">
        <v>56.515889999999999</v>
      </c>
      <c r="D18" s="1">
        <f t="shared" si="6"/>
        <v>5.2153805084905889</v>
      </c>
      <c r="E18" s="2">
        <f t="shared" si="6"/>
        <v>48.270221811958024</v>
      </c>
      <c r="F18" s="2"/>
      <c r="G18" s="8">
        <v>1.0561568422608399E-9</v>
      </c>
      <c r="H18" s="2">
        <v>286.23330380299302</v>
      </c>
      <c r="I18" s="2">
        <f t="shared" si="0"/>
        <v>302.30726229445673</v>
      </c>
      <c r="J18" s="2">
        <f t="shared" si="1"/>
        <v>304.61861299999998</v>
      </c>
      <c r="K18" s="2"/>
      <c r="L18" s="8">
        <v>1.51437020582351E-9</v>
      </c>
      <c r="M18" s="2">
        <v>406.42798261439299</v>
      </c>
      <c r="N18" s="2">
        <f t="shared" si="2"/>
        <v>615.4824276841922</v>
      </c>
      <c r="O18" s="2">
        <f t="shared" si="3"/>
        <v>603.86150099999986</v>
      </c>
      <c r="P18" s="2"/>
      <c r="Q18" s="8">
        <v>1.9060943799429999E-9</v>
      </c>
      <c r="R18" s="2">
        <v>513.42236535374502</v>
      </c>
      <c r="S18" s="2">
        <f t="shared" si="4"/>
        <v>978.63148513781505</v>
      </c>
      <c r="T18" s="2">
        <f t="shared" si="5"/>
        <v>943.99693600000001</v>
      </c>
    </row>
    <row r="19" spans="1:20">
      <c r="A19" s="5">
        <v>16</v>
      </c>
      <c r="B19" s="1">
        <v>5.2638400000000001</v>
      </c>
      <c r="C19" s="2">
        <v>61.7014</v>
      </c>
      <c r="D19" s="1">
        <f t="shared" si="6"/>
        <v>5.3351253847468838</v>
      </c>
      <c r="E19" s="2">
        <f t="shared" si="6"/>
        <v>50.310287376897989</v>
      </c>
      <c r="F19" s="2"/>
      <c r="G19" s="8">
        <v>1.1345746135510901E-9</v>
      </c>
      <c r="H19" s="2">
        <v>279.13657025675298</v>
      </c>
      <c r="I19" s="2">
        <f>H19*G19*10^9</f>
        <v>316.70126632703222</v>
      </c>
      <c r="J19" s="2">
        <f t="shared" si="1"/>
        <v>314.477101</v>
      </c>
      <c r="K19" s="2"/>
      <c r="L19" s="8">
        <v>1.6197401437624699E-9</v>
      </c>
      <c r="M19" s="2">
        <v>380.00960527035198</v>
      </c>
      <c r="N19" s="2">
        <f>M19*L19*10^9</f>
        <v>615.51681267171932</v>
      </c>
      <c r="O19" s="2">
        <f t="shared" si="3"/>
        <v>630.26346499999977</v>
      </c>
      <c r="P19" s="2"/>
      <c r="Q19" s="8">
        <v>2.0351616252363002E-9</v>
      </c>
      <c r="R19" s="2">
        <v>437.92736869280998</v>
      </c>
      <c r="S19" s="2">
        <f>R19*Q19*10^9</f>
        <v>891.25297540431563</v>
      </c>
      <c r="T19" s="2">
        <f t="shared" si="5"/>
        <v>919.85335400000031</v>
      </c>
    </row>
    <row r="20" spans="1:20">
      <c r="B20" s="1"/>
      <c r="C20" s="2"/>
      <c r="D20" s="1"/>
      <c r="E20" s="2"/>
      <c r="F20" s="2"/>
      <c r="G20" s="8"/>
      <c r="H20" s="2"/>
      <c r="I20" s="2"/>
      <c r="J20" s="2"/>
      <c r="K20" s="2"/>
      <c r="L20" s="8"/>
      <c r="M20" s="2"/>
      <c r="N20" s="2"/>
      <c r="O20" s="2"/>
      <c r="P20" s="2"/>
      <c r="Q20" s="8"/>
      <c r="R20" s="2"/>
      <c r="S20" s="2"/>
      <c r="T20" s="2"/>
    </row>
    <row r="21" spans="1:20">
      <c r="B21" s="1"/>
      <c r="C21" s="2"/>
      <c r="D21" s="1"/>
      <c r="E21" s="2"/>
      <c r="F21" s="2"/>
      <c r="G21" s="8"/>
      <c r="H21" s="2"/>
      <c r="I21" s="2"/>
      <c r="J21" s="2"/>
      <c r="K21" s="2"/>
      <c r="L21" s="8"/>
      <c r="M21" s="2"/>
      <c r="N21" s="2"/>
      <c r="O21" s="2"/>
      <c r="P21" s="2"/>
      <c r="Q21" s="8"/>
      <c r="R21" s="2"/>
      <c r="S21" s="2"/>
      <c r="T21" s="2"/>
    </row>
    <row r="22" spans="1:20">
      <c r="B22" s="1"/>
      <c r="C22" s="2"/>
      <c r="D22" s="1"/>
      <c r="E22" s="2"/>
      <c r="F22" s="2"/>
      <c r="G22" s="8"/>
      <c r="H22" s="5" t="str">
        <f>"[" &amp; _xlfn.TEXTJOIN(", ", TRUE, ROUND(G8*10^10,2), ROUND(L8*10^10,2), ROUND(Q8*10^10,2)) &amp; "]"</f>
        <v>[4.05, 6.04, 7.72]</v>
      </c>
      <c r="I22" s="2"/>
      <c r="J22" s="2"/>
      <c r="K22" s="2"/>
      <c r="L22" s="8"/>
      <c r="M22" s="2"/>
      <c r="N22" s="2"/>
      <c r="O22" s="2"/>
      <c r="P22" s="2"/>
      <c r="Q22" s="8"/>
      <c r="R22" s="2"/>
      <c r="S22" s="2"/>
      <c r="T22" s="2"/>
    </row>
    <row r="23" spans="1:20">
      <c r="B23" s="1"/>
      <c r="C23" s="2"/>
      <c r="D23" s="1"/>
      <c r="E23" s="2"/>
      <c r="F23" s="2"/>
      <c r="G23" s="8"/>
      <c r="H23" s="5" t="str">
        <f t="shared" ref="H23:H33" si="7">"[" &amp; _xlfn.TEXTJOIN(", ", TRUE, ROUND(G9*10^10,2), ROUND(L9*10^10,2), ROUND(Q9*10^10,2)) &amp; "]"</f>
        <v>[4.9, 7.24, 9.22]</v>
      </c>
      <c r="I23" s="2"/>
      <c r="J23" s="2"/>
      <c r="K23" s="2"/>
      <c r="L23" s="8"/>
      <c r="M23" s="2"/>
      <c r="N23" s="2"/>
      <c r="O23" s="2"/>
      <c r="P23" s="2"/>
      <c r="Q23" s="8"/>
      <c r="R23" s="2"/>
      <c r="S23" s="2"/>
      <c r="T23" s="2"/>
    </row>
    <row r="24" spans="1:20">
      <c r="B24" s="1"/>
      <c r="C24" s="2"/>
      <c r="D24" s="1"/>
      <c r="E24" s="2"/>
      <c r="F24" s="2"/>
      <c r="G24" s="8"/>
      <c r="H24" s="5" t="str">
        <f t="shared" si="7"/>
        <v>[5.58, 8.19, 10.4]</v>
      </c>
      <c r="I24" s="2"/>
      <c r="J24" s="2"/>
      <c r="K24" s="2"/>
      <c r="L24" s="8"/>
      <c r="M24" s="2"/>
      <c r="N24" s="2"/>
      <c r="O24" s="2"/>
      <c r="P24" s="2"/>
      <c r="Q24" s="8"/>
      <c r="R24" s="2"/>
      <c r="S24" s="2"/>
      <c r="T24" s="2"/>
    </row>
    <row r="25" spans="1:20">
      <c r="B25" s="1"/>
      <c r="C25" s="2"/>
      <c r="D25" s="1"/>
      <c r="E25" s="2"/>
      <c r="F25" s="2"/>
      <c r="G25" s="8"/>
      <c r="H25" s="5" t="str">
        <f t="shared" si="7"/>
        <v>[6.25, 9.13, 11.59]</v>
      </c>
      <c r="I25" s="2"/>
      <c r="J25" s="2"/>
      <c r="K25" s="2"/>
      <c r="L25" s="8"/>
      <c r="M25" s="2"/>
      <c r="N25" s="2"/>
      <c r="O25" s="2"/>
      <c r="P25" s="2"/>
      <c r="Q25" s="8"/>
      <c r="R25" s="2"/>
      <c r="S25" s="2"/>
      <c r="T25" s="2"/>
    </row>
    <row r="26" spans="1:20">
      <c r="B26" s="1"/>
      <c r="C26" s="2"/>
      <c r="D26" s="1"/>
      <c r="E26" s="2"/>
      <c r="F26" s="2"/>
      <c r="G26" s="8"/>
      <c r="H26" s="5" t="str">
        <f t="shared" si="7"/>
        <v>[6.86, 9.97, 12.62]</v>
      </c>
      <c r="I26" s="2"/>
      <c r="J26" s="2"/>
      <c r="K26" s="2"/>
      <c r="L26" s="8"/>
      <c r="M26" s="2"/>
      <c r="N26" s="2"/>
      <c r="O26" s="2"/>
      <c r="P26" s="2"/>
      <c r="Q26" s="8"/>
      <c r="R26" s="2"/>
      <c r="S26" s="2"/>
      <c r="T26" s="2"/>
    </row>
    <row r="27" spans="1:20">
      <c r="B27" s="1"/>
      <c r="C27" s="2"/>
      <c r="D27" s="1"/>
      <c r="E27" s="2"/>
      <c r="F27" s="2"/>
      <c r="G27" s="8"/>
      <c r="H27" s="5" t="str">
        <f t="shared" si="7"/>
        <v>[7.56, 10.97, 13.88]</v>
      </c>
      <c r="I27" s="2"/>
      <c r="J27" s="2"/>
      <c r="K27" s="2"/>
      <c r="L27" s="8"/>
      <c r="M27" s="2"/>
      <c r="N27" s="2"/>
      <c r="O27" s="2"/>
      <c r="P27" s="2"/>
      <c r="Q27" s="8"/>
      <c r="R27" s="2"/>
      <c r="S27" s="2"/>
      <c r="T27" s="2"/>
    </row>
    <row r="28" spans="1:20">
      <c r="B28" s="1"/>
      <c r="C28" s="2"/>
      <c r="D28" s="1"/>
      <c r="E28" s="2"/>
      <c r="F28" s="2"/>
      <c r="G28" s="8"/>
      <c r="H28" s="5" t="str">
        <f t="shared" si="7"/>
        <v>[7.99, 11.56, 14.61]</v>
      </c>
      <c r="I28" s="2"/>
      <c r="J28" s="2"/>
      <c r="K28" s="2"/>
      <c r="L28" s="8"/>
      <c r="M28" s="2"/>
      <c r="N28" s="2"/>
      <c r="O28" s="2"/>
      <c r="P28" s="2"/>
      <c r="Q28" s="8"/>
      <c r="R28" s="2"/>
      <c r="S28" s="2"/>
      <c r="T28" s="2"/>
    </row>
    <row r="29" spans="1:20">
      <c r="B29" s="1"/>
      <c r="C29" s="2"/>
      <c r="D29" s="1"/>
      <c r="E29" s="2"/>
      <c r="F29" s="2"/>
      <c r="G29" s="8"/>
      <c r="H29" s="5" t="str">
        <f t="shared" si="7"/>
        <v>[8.31, 12, 15.14]</v>
      </c>
      <c r="I29" s="2"/>
      <c r="J29" s="2"/>
      <c r="K29" s="2"/>
      <c r="L29" s="8"/>
      <c r="M29" s="2"/>
      <c r="N29" s="2"/>
      <c r="O29" s="2"/>
      <c r="P29" s="2"/>
      <c r="Q29" s="8"/>
      <c r="R29" s="2"/>
      <c r="S29" s="2"/>
      <c r="T29" s="2"/>
    </row>
    <row r="30" spans="1:20">
      <c r="B30" s="1"/>
      <c r="C30" s="2"/>
      <c r="D30" s="1"/>
      <c r="E30" s="2"/>
      <c r="F30" s="2"/>
      <c r="G30" s="8"/>
      <c r="H30" s="5" t="str">
        <f t="shared" si="7"/>
        <v>[9.71, 14.01, 17.69]</v>
      </c>
      <c r="I30" s="2"/>
      <c r="J30" s="2"/>
      <c r="K30" s="2"/>
      <c r="L30" s="8"/>
      <c r="M30" s="2"/>
      <c r="N30" s="2"/>
      <c r="O30" s="2"/>
      <c r="P30" s="2"/>
      <c r="Q30" s="8"/>
      <c r="R30" s="2"/>
      <c r="S30" s="2"/>
      <c r="T30" s="2"/>
    </row>
    <row r="31" spans="1:20">
      <c r="B31" s="1"/>
      <c r="C31" s="2"/>
      <c r="D31" s="1"/>
      <c r="E31" s="2"/>
      <c r="F31" s="2"/>
      <c r="G31" s="8"/>
      <c r="H31" s="5" t="str">
        <f t="shared" si="7"/>
        <v>[11, 15.85, 19.99]</v>
      </c>
      <c r="I31" s="2"/>
      <c r="J31" s="2"/>
      <c r="K31" s="2"/>
      <c r="L31" s="8"/>
      <c r="M31" s="2"/>
      <c r="N31" s="2"/>
      <c r="O31" s="2"/>
      <c r="P31" s="2"/>
      <c r="Q31" s="8"/>
      <c r="R31" s="2"/>
      <c r="S31" s="2"/>
      <c r="T31" s="2"/>
    </row>
    <row r="32" spans="1:20">
      <c r="B32" s="1"/>
      <c r="C32" s="2"/>
      <c r="D32" s="1"/>
      <c r="E32" s="2"/>
      <c r="F32" s="2"/>
      <c r="G32" s="8"/>
      <c r="H32" s="5" t="str">
        <f t="shared" si="7"/>
        <v>[10.56, 15.14, 19.06]</v>
      </c>
      <c r="I32" s="2"/>
      <c r="J32" s="2"/>
      <c r="K32" s="2"/>
      <c r="L32" s="8"/>
      <c r="M32" s="2"/>
      <c r="N32" s="2"/>
      <c r="O32" s="2"/>
      <c r="P32" s="2"/>
      <c r="Q32" s="8"/>
      <c r="R32" s="2"/>
      <c r="S32" s="2"/>
      <c r="T32" s="2"/>
    </row>
    <row r="33" spans="1:28">
      <c r="B33" s="1"/>
      <c r="C33" s="2"/>
      <c r="D33" s="1"/>
      <c r="E33" s="2"/>
      <c r="F33" s="2"/>
      <c r="G33" s="8"/>
      <c r="H33" s="5" t="str">
        <f t="shared" si="7"/>
        <v>[11.35, 16.2, 20.35]</v>
      </c>
      <c r="I33" s="2"/>
      <c r="J33" s="2"/>
      <c r="K33" s="2"/>
      <c r="L33" s="8"/>
      <c r="M33" s="2"/>
      <c r="N33" s="2"/>
      <c r="O33" s="2"/>
      <c r="P33" s="2"/>
      <c r="Q33" s="8"/>
      <c r="R33" s="2"/>
      <c r="S33" s="2"/>
      <c r="T33" s="2"/>
    </row>
    <row r="34" spans="1:28">
      <c r="B34" s="1"/>
      <c r="C34" s="2"/>
      <c r="D34" s="1"/>
      <c r="E34" s="2"/>
      <c r="F34" s="2"/>
      <c r="G34" s="8"/>
      <c r="H34" s="2"/>
      <c r="I34" s="2"/>
      <c r="J34" s="2"/>
      <c r="K34" s="2"/>
      <c r="L34" s="8"/>
      <c r="M34" s="2"/>
      <c r="N34" s="2"/>
      <c r="O34" s="2"/>
      <c r="P34" s="2"/>
      <c r="Q34" s="8"/>
      <c r="R34" s="2"/>
      <c r="S34" s="2"/>
      <c r="T34" s="2"/>
    </row>
    <row r="35" spans="1:28">
      <c r="B35" s="1"/>
      <c r="C35" s="2"/>
      <c r="D35" s="2"/>
      <c r="E35" s="2"/>
      <c r="F35" s="2"/>
      <c r="G35" s="8"/>
      <c r="H35" s="2"/>
      <c r="I35" s="2"/>
      <c r="J35" s="2"/>
      <c r="K35" s="2"/>
      <c r="L35" s="8"/>
      <c r="M35" s="2"/>
      <c r="N35" s="2"/>
      <c r="O35" s="2"/>
      <c r="P35" s="2"/>
      <c r="Q35" s="8"/>
      <c r="R35" s="2"/>
    </row>
    <row r="36" spans="1:28" ht="37.5">
      <c r="A36" s="7" t="s">
        <v>17</v>
      </c>
      <c r="B36" s="1"/>
      <c r="C36" s="2"/>
      <c r="D36" s="2"/>
      <c r="E36" s="2"/>
      <c r="F36" s="2"/>
      <c r="G36" s="8"/>
      <c r="H36" s="2"/>
      <c r="I36" s="2"/>
      <c r="J36" s="2"/>
      <c r="K36" s="2"/>
      <c r="L36" s="8"/>
      <c r="M36" s="2"/>
      <c r="N36" s="2"/>
      <c r="O36" s="2"/>
      <c r="P36" s="2"/>
      <c r="Q36" s="8"/>
      <c r="R36" s="2"/>
    </row>
    <row r="37" spans="1:28" ht="21.75">
      <c r="B37" s="18"/>
      <c r="C37" s="2"/>
      <c r="D37" s="2"/>
      <c r="E37" s="2"/>
      <c r="F37" s="2"/>
      <c r="G37" s="15" t="s">
        <v>32</v>
      </c>
      <c r="H37" s="2"/>
      <c r="I37" s="9" t="s">
        <v>2</v>
      </c>
      <c r="J37" s="6">
        <v>7.0440000000000003E-2</v>
      </c>
      <c r="K37" s="6"/>
      <c r="L37" s="15" t="s">
        <v>33</v>
      </c>
      <c r="M37" s="2"/>
      <c r="N37" s="9" t="s">
        <v>2</v>
      </c>
      <c r="O37" s="6">
        <v>0.39050000000000001</v>
      </c>
      <c r="P37" s="6"/>
      <c r="Q37" s="15" t="s">
        <v>34</v>
      </c>
      <c r="R37" s="2"/>
      <c r="S37" s="9" t="s">
        <v>2</v>
      </c>
      <c r="T37" s="6">
        <v>0.12611</v>
      </c>
      <c r="V37" s="19" t="s">
        <v>19</v>
      </c>
      <c r="W37" s="20"/>
      <c r="X37" s="20"/>
      <c r="Y37" s="20"/>
      <c r="Z37" s="20"/>
      <c r="AA37" s="20"/>
      <c r="AB37" s="26"/>
    </row>
    <row r="38" spans="1:28" ht="20.25">
      <c r="B38" s="1"/>
      <c r="C38" s="2"/>
      <c r="D38" s="2"/>
      <c r="E38" s="2"/>
      <c r="F38" s="2"/>
      <c r="G38" s="8"/>
      <c r="H38" s="2"/>
      <c r="I38" s="9" t="s">
        <v>3</v>
      </c>
      <c r="J38" s="6">
        <v>-3.2838799999999999</v>
      </c>
      <c r="K38" s="6"/>
      <c r="L38" s="8"/>
      <c r="M38" s="2"/>
      <c r="N38" s="9" t="s">
        <v>3</v>
      </c>
      <c r="O38" s="6">
        <v>-12.61792</v>
      </c>
      <c r="P38" s="6"/>
      <c r="Q38" s="8"/>
      <c r="R38" s="2"/>
      <c r="S38" s="9" t="s">
        <v>3</v>
      </c>
      <c r="T38" s="6">
        <v>-6.7077900000000001</v>
      </c>
      <c r="V38" s="22" t="s">
        <v>23</v>
      </c>
      <c r="W38" s="20"/>
      <c r="X38" s="20"/>
      <c r="Y38" s="20"/>
      <c r="Z38" s="20"/>
      <c r="AA38" s="20"/>
      <c r="AB38" s="26"/>
    </row>
    <row r="39" spans="1:28" ht="20.25">
      <c r="B39" s="16" t="s">
        <v>11</v>
      </c>
      <c r="C39" s="2"/>
      <c r="D39" s="1">
        <v>2.9</v>
      </c>
      <c r="E39" s="58">
        <v>22</v>
      </c>
      <c r="F39" s="2"/>
      <c r="G39" s="8"/>
      <c r="H39" s="2"/>
      <c r="I39" s="9" t="s">
        <v>4</v>
      </c>
      <c r="J39" s="6">
        <v>50.875259999999997</v>
      </c>
      <c r="K39" s="6"/>
      <c r="L39" s="8"/>
      <c r="M39" s="2"/>
      <c r="N39" s="9" t="s">
        <v>4</v>
      </c>
      <c r="O39" s="6">
        <v>129.09927999999999</v>
      </c>
      <c r="P39" s="6"/>
      <c r="Q39" s="8"/>
      <c r="R39" s="2"/>
      <c r="S39" s="9" t="s">
        <v>4</v>
      </c>
      <c r="T39" s="6">
        <v>83.351579999999998</v>
      </c>
      <c r="V39" s="23" t="s">
        <v>0</v>
      </c>
      <c r="W39" s="20">
        <v>7</v>
      </c>
      <c r="X39" s="20"/>
      <c r="Y39" s="20"/>
      <c r="Z39" s="20"/>
      <c r="AA39" s="20"/>
      <c r="AB39" s="26"/>
    </row>
    <row r="40" spans="1:28">
      <c r="B40" s="1"/>
      <c r="C40" s="2"/>
      <c r="D40" s="1">
        <v>0.21</v>
      </c>
      <c r="E40" s="1">
        <v>0.28000000000000003</v>
      </c>
      <c r="F40" s="1"/>
      <c r="G40" s="8"/>
      <c r="H40" s="2"/>
      <c r="I40" s="9" t="s">
        <v>5</v>
      </c>
      <c r="J40" s="6">
        <v>-1.05945</v>
      </c>
      <c r="K40" s="6"/>
      <c r="L40" s="8"/>
      <c r="M40" s="2"/>
      <c r="N40" s="9" t="s">
        <v>5</v>
      </c>
      <c r="O40" s="6">
        <v>122.81934</v>
      </c>
      <c r="P40" s="6"/>
      <c r="Q40" s="8"/>
      <c r="R40" s="2"/>
      <c r="S40" s="9" t="s">
        <v>5</v>
      </c>
      <c r="T40" s="6">
        <v>649.16697999999997</v>
      </c>
      <c r="V40" s="24" t="s">
        <v>20</v>
      </c>
      <c r="W40" s="25">
        <v>3.3333300000000001</v>
      </c>
      <c r="X40" s="20"/>
      <c r="Y40" s="20"/>
      <c r="Z40" s="20"/>
      <c r="AA40" s="20"/>
      <c r="AB40" s="26"/>
    </row>
    <row r="41" spans="1:28" s="5" customFormat="1">
      <c r="B41" s="5" t="s">
        <v>7</v>
      </c>
      <c r="C41" s="5" t="s">
        <v>7</v>
      </c>
      <c r="D41" s="5" t="s">
        <v>6</v>
      </c>
      <c r="E41" s="5" t="s">
        <v>6</v>
      </c>
      <c r="G41" s="5" t="s">
        <v>7</v>
      </c>
      <c r="H41" s="5" t="s">
        <v>7</v>
      </c>
      <c r="I41" s="5" t="s">
        <v>7</v>
      </c>
      <c r="J41" s="5" t="s">
        <v>6</v>
      </c>
      <c r="L41" s="5" t="s">
        <v>7</v>
      </c>
      <c r="M41" s="5" t="s">
        <v>7</v>
      </c>
      <c r="N41" s="5" t="s">
        <v>7</v>
      </c>
      <c r="O41" s="14" t="s">
        <v>6</v>
      </c>
      <c r="P41" s="14"/>
      <c r="Q41" s="5" t="s">
        <v>7</v>
      </c>
      <c r="R41" s="5" t="s">
        <v>7</v>
      </c>
      <c r="S41" s="5" t="s">
        <v>7</v>
      </c>
      <c r="T41" s="5" t="s">
        <v>6</v>
      </c>
      <c r="V41" s="23"/>
      <c r="W41" s="23"/>
      <c r="X41" s="20"/>
      <c r="Y41" s="20"/>
      <c r="Z41" s="20"/>
      <c r="AA41" s="20"/>
      <c r="AB41" s="26"/>
    </row>
    <row r="42" spans="1:28" ht="20.25">
      <c r="A42" s="5" t="s">
        <v>0</v>
      </c>
      <c r="B42" s="3" t="s">
        <v>12</v>
      </c>
      <c r="C42" s="3" t="s">
        <v>13</v>
      </c>
      <c r="D42" s="3" t="s">
        <v>12</v>
      </c>
      <c r="E42" s="3" t="s">
        <v>13</v>
      </c>
      <c r="F42" s="3"/>
      <c r="G42" s="5" t="s">
        <v>1</v>
      </c>
      <c r="H42" s="3" t="s">
        <v>14</v>
      </c>
      <c r="I42" s="5" t="s">
        <v>15</v>
      </c>
      <c r="J42" s="5" t="s">
        <v>15</v>
      </c>
      <c r="L42" s="5" t="s">
        <v>1</v>
      </c>
      <c r="M42" s="3" t="s">
        <v>14</v>
      </c>
      <c r="N42" s="5" t="s">
        <v>15</v>
      </c>
      <c r="O42" s="5" t="s">
        <v>15</v>
      </c>
      <c r="Q42" s="5" t="s">
        <v>1</v>
      </c>
      <c r="R42" s="3" t="s">
        <v>14</v>
      </c>
      <c r="S42" s="5" t="s">
        <v>15</v>
      </c>
      <c r="T42" s="5" t="s">
        <v>15</v>
      </c>
      <c r="V42" s="22" t="s">
        <v>24</v>
      </c>
      <c r="W42" s="20"/>
      <c r="X42" s="20"/>
      <c r="Y42" s="20"/>
      <c r="Z42" s="20"/>
      <c r="AA42" s="20"/>
      <c r="AB42" s="26"/>
    </row>
    <row r="43" spans="1:28" ht="15.75">
      <c r="A43" s="5">
        <v>2</v>
      </c>
      <c r="B43" s="1">
        <v>3.3742200000000002</v>
      </c>
      <c r="C43" s="2">
        <v>27.889040000000001</v>
      </c>
      <c r="D43" s="1">
        <f>D$39*$A43^D$40</f>
        <v>3.3543957333253331</v>
      </c>
      <c r="E43" s="2">
        <f>E$39*$A43^E$40</f>
        <v>26.712287456691033</v>
      </c>
      <c r="F43" s="2"/>
      <c r="G43" s="8">
        <v>4.14012534684859E-10</v>
      </c>
      <c r="H43" s="2">
        <v>200.74927368302701</v>
      </c>
      <c r="I43" s="2">
        <f t="shared" ref="I43:I53" si="8">H43*G43*10^9</f>
        <v>83.112715633654474</v>
      </c>
      <c r="J43" s="2">
        <f>J$37*$A43^3+J$38*$A43^2+J$39*$A43+J$40</f>
        <v>88.119069999999994</v>
      </c>
      <c r="K43" s="2"/>
      <c r="L43" s="8">
        <v>6.1177710135731595E-10</v>
      </c>
      <c r="M43" s="2">
        <v>513.11870775975797</v>
      </c>
      <c r="N43" s="2">
        <f t="shared" ref="N43:N53" si="9">M43*L43*10^9</f>
        <v>313.91427568547641</v>
      </c>
      <c r="O43" s="2">
        <f>O$37*$A43^3+O$38*$A43^2+O$39*$A43+O$40</f>
        <v>333.67021999999997</v>
      </c>
      <c r="P43" s="2"/>
      <c r="Q43" s="8">
        <v>7.79615873209743E-10</v>
      </c>
      <c r="R43" s="2">
        <v>960.71789900912597</v>
      </c>
      <c r="S43" s="2">
        <f t="shared" ref="S43:S53" si="10">R43*Q43*10^9</f>
        <v>748.99092374422946</v>
      </c>
      <c r="T43" s="2">
        <f t="shared" ref="T43:T53" si="11">T$37*$A43^3+T$38*$A43^2+T$39*$A43+T$40</f>
        <v>790.0478599999999</v>
      </c>
      <c r="V43" s="27" t="s">
        <v>21</v>
      </c>
      <c r="W43" s="25">
        <f>D$39*$W39^D$40</f>
        <v>4.3638376636299796</v>
      </c>
      <c r="X43" s="20"/>
      <c r="Y43" s="20"/>
      <c r="Z43" s="20"/>
      <c r="AA43" s="20"/>
      <c r="AB43" s="31" t="s">
        <v>35</v>
      </c>
    </row>
    <row r="44" spans="1:28" ht="15.75">
      <c r="A44" s="5">
        <v>3</v>
      </c>
      <c r="B44" s="1">
        <v>3.6513200000000001</v>
      </c>
      <c r="C44" s="2">
        <v>30.233910000000002</v>
      </c>
      <c r="D44" s="1">
        <f t="shared" ref="D44:E53" si="12">D$39*$A44^D$40</f>
        <v>3.6525272220744185</v>
      </c>
      <c r="E44" s="2">
        <f t="shared" si="12"/>
        <v>29.923792333404112</v>
      </c>
      <c r="F44" s="2"/>
      <c r="G44" s="8">
        <v>4.8418354059186895E-10</v>
      </c>
      <c r="H44" s="2">
        <v>260.47213422746302</v>
      </c>
      <c r="I44" s="2">
        <f t="shared" si="8"/>
        <v>126.11632017577359</v>
      </c>
      <c r="J44" s="2">
        <f t="shared" ref="J44:J53" si="13">J$37*$A44^3+J$38*$A44^2+J$39*$A44+J$40</f>
        <v>123.91328999999999</v>
      </c>
      <c r="K44" s="2"/>
      <c r="L44" s="8">
        <v>7.1328502253056797E-10</v>
      </c>
      <c r="M44" s="2">
        <v>598.52690776835198</v>
      </c>
      <c r="N44" s="2">
        <f t="shared" si="9"/>
        <v>426.92027889270008</v>
      </c>
      <c r="O44" s="2">
        <f t="shared" ref="O44:O53" si="14">O$37*$A44^3+O$38*$A44^2+O$39*$A44+O$40</f>
        <v>407.09939999999995</v>
      </c>
      <c r="P44" s="2"/>
      <c r="Q44" s="8">
        <v>9.0780953345495295E-10</v>
      </c>
      <c r="R44" s="2">
        <v>964.25690306383603</v>
      </c>
      <c r="S44" s="2">
        <f t="shared" si="10"/>
        <v>875.36160930109884</v>
      </c>
      <c r="T44" s="2">
        <f t="shared" si="11"/>
        <v>842.25657999999999</v>
      </c>
      <c r="V44" s="27" t="s">
        <v>22</v>
      </c>
      <c r="W44" s="28">
        <f>E$39*$W39^E$40</f>
        <v>37.935877306477728</v>
      </c>
      <c r="X44" s="20"/>
      <c r="Y44" s="20"/>
      <c r="Z44" s="20"/>
      <c r="AA44" s="20"/>
      <c r="AB44" s="31" t="s">
        <v>36</v>
      </c>
    </row>
    <row r="45" spans="1:28">
      <c r="A45" s="5">
        <v>4</v>
      </c>
      <c r="B45" s="1">
        <v>3.8301099999999999</v>
      </c>
      <c r="C45" s="2">
        <v>32.668610000000001</v>
      </c>
      <c r="D45" s="1">
        <f t="shared" si="12"/>
        <v>3.8799899088797249</v>
      </c>
      <c r="E45" s="2">
        <f t="shared" si="12"/>
        <v>32.433922780404224</v>
      </c>
      <c r="F45" s="2"/>
      <c r="G45" s="8">
        <v>5.3601834347514604E-10</v>
      </c>
      <c r="H45" s="2">
        <v>294.10678227080302</v>
      </c>
      <c r="I45" s="2">
        <f t="shared" si="8"/>
        <v>157.64663023760127</v>
      </c>
      <c r="J45" s="2">
        <f t="shared" si="13"/>
        <v>154.40767</v>
      </c>
      <c r="K45" s="2"/>
      <c r="L45" s="8">
        <v>7.8726931157333603E-10</v>
      </c>
      <c r="M45" s="2">
        <v>593.39953644687296</v>
      </c>
      <c r="N45" s="2">
        <f t="shared" si="9"/>
        <v>467.1652445464664</v>
      </c>
      <c r="O45" s="2">
        <f t="shared" si="14"/>
        <v>462.32173999999998</v>
      </c>
      <c r="P45" s="2"/>
      <c r="Q45" s="8">
        <v>1.0007110868696401E-9</v>
      </c>
      <c r="R45" s="2">
        <v>945.63396296128201</v>
      </c>
      <c r="S45" s="2">
        <f t="shared" si="10"/>
        <v>946.30639085582948</v>
      </c>
      <c r="T45" s="2">
        <f t="shared" si="11"/>
        <v>883.31970000000001</v>
      </c>
      <c r="V45" s="21"/>
      <c r="W45" s="20"/>
      <c r="X45" s="20"/>
      <c r="Y45" s="20"/>
      <c r="Z45" s="20"/>
      <c r="AA45" s="20"/>
      <c r="AB45" s="30" t="s">
        <v>27</v>
      </c>
    </row>
    <row r="46" spans="1:28">
      <c r="A46" s="5">
        <v>5</v>
      </c>
      <c r="B46" s="1">
        <v>4.1022800000000004</v>
      </c>
      <c r="C46" s="2">
        <v>32.65851</v>
      </c>
      <c r="D46" s="1">
        <f t="shared" si="12"/>
        <v>4.0661341127057025</v>
      </c>
      <c r="E46" s="2">
        <f t="shared" si="12"/>
        <v>34.525047283556525</v>
      </c>
      <c r="F46" s="2"/>
      <c r="G46" s="8">
        <v>6.1122083755302005E-10</v>
      </c>
      <c r="H46" s="2">
        <v>308.67538100951998</v>
      </c>
      <c r="I46" s="2">
        <f t="shared" si="8"/>
        <v>188.66882491263638</v>
      </c>
      <c r="J46" s="2">
        <f t="shared" si="13"/>
        <v>180.02484999999999</v>
      </c>
      <c r="K46" s="2"/>
      <c r="L46" s="8">
        <v>8.9773286359986002E-10</v>
      </c>
      <c r="M46" s="2">
        <v>584.84354764075795</v>
      </c>
      <c r="N46" s="2">
        <f t="shared" si="9"/>
        <v>525.03327278143877</v>
      </c>
      <c r="O46" s="2">
        <f t="shared" si="14"/>
        <v>501.68024000000003</v>
      </c>
      <c r="P46" s="2"/>
      <c r="Q46" s="8">
        <v>1.14112894014559E-9</v>
      </c>
      <c r="R46" s="2">
        <v>787.74872994319401</v>
      </c>
      <c r="S46" s="2">
        <f t="shared" si="10"/>
        <v>898.92287330111162</v>
      </c>
      <c r="T46" s="2">
        <f t="shared" si="11"/>
        <v>913.99387999999999</v>
      </c>
      <c r="V46" s="23" t="s">
        <v>26</v>
      </c>
      <c r="W46" s="20">
        <v>300</v>
      </c>
      <c r="X46" s="20">
        <v>1000</v>
      </c>
      <c r="Y46" s="20">
        <v>2000</v>
      </c>
      <c r="Z46" s="20"/>
      <c r="AA46" s="20"/>
      <c r="AB46" s="30">
        <v>1500</v>
      </c>
    </row>
    <row r="47" spans="1:28">
      <c r="A47" s="5">
        <v>6</v>
      </c>
      <c r="B47" s="1">
        <v>4.2742000000000004</v>
      </c>
      <c r="C47" s="2">
        <v>33.530610000000003</v>
      </c>
      <c r="D47" s="1">
        <f t="shared" si="12"/>
        <v>4.2248350791658833</v>
      </c>
      <c r="E47" s="2">
        <f t="shared" si="12"/>
        <v>36.333315572918991</v>
      </c>
      <c r="F47" s="2"/>
      <c r="G47" s="8">
        <v>6.6434762557867297E-10</v>
      </c>
      <c r="H47" s="2">
        <v>301.086246311808</v>
      </c>
      <c r="I47" s="2">
        <f t="shared" si="8"/>
        <v>200.02593283164512</v>
      </c>
      <c r="J47" s="2">
        <f t="shared" si="13"/>
        <v>201.18746999999999</v>
      </c>
      <c r="K47" s="2"/>
      <c r="L47" s="8">
        <v>9.7474362910229803E-10</v>
      </c>
      <c r="M47" s="2">
        <v>528.48870734449201</v>
      </c>
      <c r="N47" s="2">
        <f t="shared" si="9"/>
        <v>515.14100053655238</v>
      </c>
      <c r="O47" s="2">
        <f t="shared" si="14"/>
        <v>527.51789999999994</v>
      </c>
      <c r="P47" s="2"/>
      <c r="Q47" s="8">
        <v>1.2384804818337901E-9</v>
      </c>
      <c r="R47" s="2">
        <v>739.57847872682999</v>
      </c>
      <c r="S47" s="2">
        <f t="shared" si="10"/>
        <v>915.95351068750585</v>
      </c>
      <c r="T47" s="2">
        <f t="shared" si="11"/>
        <v>935.03577999999993</v>
      </c>
      <c r="V47" s="21" t="s">
        <v>25</v>
      </c>
      <c r="W47" s="29">
        <f>VLOOKUP(W39,A43:Q62,7,FALSE)</f>
        <v>7.0212861958692605E-10</v>
      </c>
      <c r="X47" s="29">
        <f>VLOOKUP(W39,A43:L62,12,FALSE)</f>
        <v>1.0267810322245601E-9</v>
      </c>
      <c r="Y47" s="29">
        <f>VLOOKUP(W39,A43:Q62,17,FALSE)</f>
        <v>1.3028126840117599E-9</v>
      </c>
      <c r="Z47" s="29" t="str">
        <f>IF(AND((AB46-W46)/(X46-W46)&lt;=1,(AB46-W46)/(X46-W46)&gt;=0),W47+(AB46-W46)/(X46-W46)*(X47-W47),"")</f>
        <v/>
      </c>
      <c r="AA47" s="29">
        <f>IF(AND((AB46-X46)/(Y46-X46)&lt;=1,(AB46-X46)/(Y46-X46)&gt;=0),X47+(AB46-X46)/(Y46-X46)*(Y47-X47),"")</f>
        <v>1.16479685811816E-9</v>
      </c>
      <c r="AB47" s="32">
        <f>MIN(Z47:AA47)</f>
        <v>1.16479685811816E-9</v>
      </c>
    </row>
    <row r="48" spans="1:28" ht="15.75">
      <c r="A48" s="5">
        <v>7</v>
      </c>
      <c r="B48" s="1">
        <v>4.3640400000000001</v>
      </c>
      <c r="C48" s="2">
        <v>36.381529999999998</v>
      </c>
      <c r="D48" s="1">
        <f t="shared" si="12"/>
        <v>4.3638376636299796</v>
      </c>
      <c r="E48" s="2">
        <f t="shared" si="12"/>
        <v>37.935877306477728</v>
      </c>
      <c r="F48" s="2"/>
      <c r="G48" s="8">
        <v>7.0212861958692605E-10</v>
      </c>
      <c r="H48" s="2">
        <v>302.35221165884099</v>
      </c>
      <c r="I48" s="2">
        <f t="shared" si="8"/>
        <v>212.29014100107611</v>
      </c>
      <c r="J48" s="2">
        <f t="shared" si="13"/>
        <v>218.31816999999995</v>
      </c>
      <c r="K48" s="2"/>
      <c r="L48" s="8">
        <v>1.0267810322245601E-9</v>
      </c>
      <c r="M48" s="2">
        <v>516.17974674797199</v>
      </c>
      <c r="N48" s="2">
        <f t="shared" si="9"/>
        <v>530.00357317929468</v>
      </c>
      <c r="O48" s="2">
        <f t="shared" si="14"/>
        <v>542.17771999999991</v>
      </c>
      <c r="P48" s="2"/>
      <c r="Q48" s="8">
        <v>1.3028126840117599E-9</v>
      </c>
      <c r="R48" s="2">
        <v>682.18135805664804</v>
      </c>
      <c r="S48" s="2">
        <f t="shared" si="10"/>
        <v>888.75452607256909</v>
      </c>
      <c r="T48" s="2">
        <f t="shared" si="11"/>
        <v>947.20205999999996</v>
      </c>
      <c r="V48" s="27" t="s">
        <v>40</v>
      </c>
      <c r="W48" s="28">
        <f>(J$37*$W40^3+J$38*$W40^2+J$39*$W40+J$40)/W47/1000000000</f>
        <v>191.7682531966345</v>
      </c>
      <c r="X48" s="28">
        <f>(O$37*$W40^3+O$38*$W40^2+O$39*$W40+O$40)/X47/1000000000</f>
        <v>416.26590134556722</v>
      </c>
      <c r="Y48" s="28">
        <f>(T$37*$W40^3+T$38*$W40^2+T$39*$W40+T$40)/Y47/1000000000</f>
        <v>657.91896906656211</v>
      </c>
      <c r="Z48" s="29" t="str">
        <f>IF(AND((AB47-W47)/(X47-W47)&lt;=1,(AB47-W47)/(X47-W47)&gt;=0),W48+(AB47-W47)/(X47-W47)*(X48-W48),"")</f>
        <v/>
      </c>
      <c r="AA48" s="29">
        <f>IF(AND((AB47-X47)/(Y47-X47)&lt;=1,(AB47-X47)/(Y47-X47)&gt;=0),X48+(AB47-X47)/(Y47-X47)*(Y48-X48),"")</f>
        <v>537.09243520606469</v>
      </c>
      <c r="AB48" s="33">
        <f>MIN(Z48:AA48)</f>
        <v>537.09243520606469</v>
      </c>
    </row>
    <row r="49" spans="1:28">
      <c r="A49" s="5">
        <v>8</v>
      </c>
      <c r="B49" s="1">
        <v>4.4538399999999996</v>
      </c>
      <c r="C49" s="2">
        <v>38.974150000000002</v>
      </c>
      <c r="D49" s="1">
        <f t="shared" si="12"/>
        <v>4.4879384812729306</v>
      </c>
      <c r="E49" s="2">
        <f t="shared" si="12"/>
        <v>39.381103120830787</v>
      </c>
      <c r="F49" s="2"/>
      <c r="G49" s="8">
        <v>7.4016998091902398E-10</v>
      </c>
      <c r="H49" s="2">
        <v>310.61609385247999</v>
      </c>
      <c r="I49" s="2">
        <f t="shared" si="8"/>
        <v>229.90870825993187</v>
      </c>
      <c r="J49" s="2">
        <f t="shared" si="13"/>
        <v>231.83958999999999</v>
      </c>
      <c r="K49" s="2"/>
      <c r="L49" s="8">
        <v>1.07931650176298E-9</v>
      </c>
      <c r="M49" s="2">
        <v>494.20083991277801</v>
      </c>
      <c r="N49" s="2">
        <f t="shared" si="9"/>
        <v>533.39912170298601</v>
      </c>
      <c r="O49" s="2">
        <f t="shared" si="14"/>
        <v>548.0027</v>
      </c>
      <c r="P49" s="2"/>
      <c r="Q49" s="8">
        <v>1.3678528900516899E-9</v>
      </c>
      <c r="R49" s="2">
        <v>710.19352892560505</v>
      </c>
      <c r="S49" s="2">
        <f t="shared" si="10"/>
        <v>971.44027103689734</v>
      </c>
      <c r="T49" s="2">
        <f t="shared" si="11"/>
        <v>951.24937999999997</v>
      </c>
    </row>
    <row r="50" spans="1:28">
      <c r="A50" s="5">
        <v>9</v>
      </c>
      <c r="B50" s="1">
        <v>4.6192099999999998</v>
      </c>
      <c r="C50" s="2">
        <v>39.332470000000001</v>
      </c>
      <c r="D50" s="1">
        <f t="shared" si="12"/>
        <v>4.6003293475843678</v>
      </c>
      <c r="E50" s="2">
        <f t="shared" si="12"/>
        <v>40.701515800577035</v>
      </c>
      <c r="F50" s="2"/>
      <c r="G50" s="8">
        <v>7.9625074822458497E-10</v>
      </c>
      <c r="H50" s="2">
        <v>295.26558835356798</v>
      </c>
      <c r="I50" s="2">
        <f t="shared" si="8"/>
        <v>235.10544565150082</v>
      </c>
      <c r="J50" s="2">
        <f t="shared" si="13"/>
        <v>242.17437000000001</v>
      </c>
      <c r="K50" s="2"/>
      <c r="L50" s="8">
        <v>1.1606450128473201E-9</v>
      </c>
      <c r="M50" s="2">
        <v>464.44747979669501</v>
      </c>
      <c r="N50" s="2">
        <f t="shared" si="9"/>
        <v>539.05865115554059</v>
      </c>
      <c r="O50" s="2">
        <f t="shared" si="14"/>
        <v>547.33583999999996</v>
      </c>
      <c r="P50" s="2"/>
      <c r="Q50" s="8">
        <v>1.47068906218696E-9</v>
      </c>
      <c r="R50" s="2">
        <v>641.10908548590805</v>
      </c>
      <c r="S50" s="2">
        <f t="shared" si="10"/>
        <v>942.87211969280975</v>
      </c>
      <c r="T50" s="2">
        <f t="shared" si="11"/>
        <v>947.93439999999987</v>
      </c>
    </row>
    <row r="51" spans="1:28">
      <c r="A51" s="5">
        <v>11</v>
      </c>
      <c r="B51" s="1">
        <v>4.8710500000000003</v>
      </c>
      <c r="C51" s="2">
        <v>42.075839999999999</v>
      </c>
      <c r="D51" s="1">
        <f t="shared" si="12"/>
        <v>4.7983338557953603</v>
      </c>
      <c r="E51" s="2">
        <f t="shared" si="12"/>
        <v>43.053913374130509</v>
      </c>
      <c r="F51" s="2"/>
      <c r="G51" s="8">
        <v>8.9576469486815604E-10</v>
      </c>
      <c r="H51" s="2">
        <v>290.10758212572199</v>
      </c>
      <c r="I51" s="2">
        <f t="shared" si="8"/>
        <v>259.86812978178591</v>
      </c>
      <c r="J51" s="2">
        <f t="shared" si="13"/>
        <v>254.97456999999994</v>
      </c>
      <c r="K51" s="2"/>
      <c r="L51" s="8">
        <v>1.3019347938546101E-9</v>
      </c>
      <c r="M51" s="2">
        <v>428.23534295291699</v>
      </c>
      <c r="N51" s="2">
        <f t="shared" si="9"/>
        <v>557.53449294866425</v>
      </c>
      <c r="O51" s="2">
        <f t="shared" si="14"/>
        <v>535.89859999999999</v>
      </c>
      <c r="P51" s="2"/>
      <c r="Q51" s="8">
        <v>1.64776466404263E-9</v>
      </c>
      <c r="R51" s="2">
        <v>581.77927898705104</v>
      </c>
      <c r="S51" s="2">
        <f t="shared" si="10"/>
        <v>958.63533818706162</v>
      </c>
      <c r="T51" s="2">
        <f t="shared" si="11"/>
        <v>922.24417999999991</v>
      </c>
    </row>
    <row r="52" spans="1:28">
      <c r="A52" s="5">
        <v>13</v>
      </c>
      <c r="B52" s="1">
        <v>5.06989</v>
      </c>
      <c r="C52" s="2">
        <v>43.505339999999997</v>
      </c>
      <c r="D52" s="1">
        <f t="shared" si="12"/>
        <v>4.9696534139808008</v>
      </c>
      <c r="E52" s="2">
        <f t="shared" si="12"/>
        <v>45.11560851527264</v>
      </c>
      <c r="F52" s="2"/>
      <c r="G52" s="8">
        <v>9.7551878333548805E-10</v>
      </c>
      <c r="H52" s="2">
        <v>272.58020207851001</v>
      </c>
      <c r="I52" s="2">
        <f t="shared" si="8"/>
        <v>265.90710709296957</v>
      </c>
      <c r="J52" s="2">
        <f t="shared" si="13"/>
        <v>260.09988999999996</v>
      </c>
      <c r="K52" s="2"/>
      <c r="L52" s="8">
        <v>1.4157851642560801E-9</v>
      </c>
      <c r="M52" s="2">
        <v>374.21371615440398</v>
      </c>
      <c r="N52" s="2">
        <f t="shared" si="9"/>
        <v>529.80622759254095</v>
      </c>
      <c r="O52" s="2">
        <f t="shared" si="14"/>
        <v>526.6099999999999</v>
      </c>
      <c r="P52" s="2"/>
      <c r="Q52" s="8">
        <v>1.79078607629489E-9</v>
      </c>
      <c r="R52" s="2">
        <v>482.895863698185</v>
      </c>
      <c r="S52" s="2">
        <f t="shared" si="10"/>
        <v>864.76318901110471</v>
      </c>
      <c r="T52" s="2">
        <f t="shared" si="11"/>
        <v>876.18467999999984</v>
      </c>
    </row>
    <row r="53" spans="1:28">
      <c r="A53" s="5">
        <v>15</v>
      </c>
      <c r="B53" s="1">
        <v>5.2319599999999999</v>
      </c>
      <c r="C53" s="2">
        <v>44.234560000000002</v>
      </c>
      <c r="D53" s="1">
        <f t="shared" si="12"/>
        <v>5.1212639776768931</v>
      </c>
      <c r="E53" s="2">
        <f t="shared" si="12"/>
        <v>46.96001569155014</v>
      </c>
      <c r="F53" s="2"/>
      <c r="G53" s="8">
        <v>1.04116199597837E-9</v>
      </c>
      <c r="H53" s="2">
        <v>247.16675346893101</v>
      </c>
      <c r="I53" s="2">
        <f t="shared" si="8"/>
        <v>257.34063038120593</v>
      </c>
      <c r="J53" s="2">
        <f t="shared" si="13"/>
        <v>260.93144999999998</v>
      </c>
      <c r="K53" s="2"/>
      <c r="L53" s="8">
        <v>1.50994720322109E-9</v>
      </c>
      <c r="M53" s="2">
        <v>352.719173692217</v>
      </c>
      <c r="N53" s="2">
        <f t="shared" si="9"/>
        <v>532.58732983901689</v>
      </c>
      <c r="O53" s="2">
        <f t="shared" si="14"/>
        <v>538.21403999999984</v>
      </c>
      <c r="P53" s="2"/>
      <c r="Q53" s="8">
        <v>1.9093164244680698E-9</v>
      </c>
      <c r="R53" s="2">
        <v>425.956559732095</v>
      </c>
      <c r="S53" s="2">
        <f t="shared" si="10"/>
        <v>813.2858556064034</v>
      </c>
      <c r="T53" s="2">
        <f t="shared" si="11"/>
        <v>815.80917999999974</v>
      </c>
    </row>
    <row r="54" spans="1:28">
      <c r="B54" s="1"/>
      <c r="C54" s="2"/>
      <c r="D54" s="1"/>
      <c r="E54" s="2"/>
      <c r="F54" s="2"/>
      <c r="G54" s="8"/>
      <c r="H54" s="2"/>
      <c r="I54" s="2"/>
      <c r="J54" s="2"/>
      <c r="K54" s="2"/>
      <c r="L54" s="8"/>
      <c r="M54" s="2"/>
      <c r="N54" s="2"/>
      <c r="O54" s="2"/>
      <c r="P54" s="2"/>
      <c r="Q54" s="8"/>
      <c r="R54" s="2"/>
      <c r="S54" s="2"/>
      <c r="T54" s="2"/>
    </row>
    <row r="55" spans="1:28">
      <c r="B55" s="1"/>
      <c r="C55" s="2"/>
      <c r="D55" s="1"/>
      <c r="E55" s="2"/>
      <c r="F55" s="2"/>
      <c r="G55" s="8"/>
      <c r="H55" s="2"/>
      <c r="I55" s="2"/>
      <c r="J55" s="2"/>
      <c r="K55" s="2"/>
      <c r="L55" s="8"/>
      <c r="M55" s="2"/>
      <c r="N55" s="2"/>
      <c r="O55" s="2"/>
      <c r="P55" s="2"/>
      <c r="Q55" s="8"/>
      <c r="R55" s="2"/>
      <c r="S55" s="2"/>
      <c r="T55" s="2"/>
    </row>
    <row r="56" spans="1:28">
      <c r="B56" s="1"/>
      <c r="C56" s="2"/>
      <c r="D56" s="1"/>
      <c r="E56" s="2"/>
      <c r="F56" s="2"/>
      <c r="G56" s="8"/>
      <c r="H56" s="2"/>
      <c r="I56" s="2"/>
      <c r="J56" s="2"/>
      <c r="K56" s="2"/>
      <c r="L56" s="8"/>
      <c r="M56" s="2"/>
      <c r="N56" s="2"/>
      <c r="O56" s="2"/>
      <c r="P56" s="2"/>
      <c r="Q56" s="8"/>
      <c r="R56" s="2"/>
      <c r="S56" s="2"/>
      <c r="T56" s="2"/>
    </row>
    <row r="57" spans="1:28">
      <c r="B57" s="1"/>
      <c r="C57" s="2"/>
      <c r="D57" s="1"/>
      <c r="E57" s="2"/>
      <c r="F57" s="2"/>
      <c r="G57" s="8"/>
      <c r="H57" s="5" t="str">
        <f t="shared" ref="H57:H61" si="15">"[" &amp; _xlfn.TEXTJOIN(", ", TRUE, ROUND(G43*10^10,2), ROUND(L43*10^10,2), ROUND(Q43*10^10,2)) &amp; "]"</f>
        <v>[4.14, 6.12, 7.8]</v>
      </c>
      <c r="I57" s="2"/>
      <c r="J57" s="2"/>
      <c r="K57" s="2"/>
      <c r="L57" s="8"/>
      <c r="M57" s="2"/>
      <c r="N57" s="2"/>
      <c r="O57" s="2"/>
      <c r="P57" s="2"/>
      <c r="Q57" s="8"/>
      <c r="R57" s="2"/>
      <c r="S57" s="2"/>
      <c r="T57" s="2"/>
    </row>
    <row r="58" spans="1:28">
      <c r="B58" s="1"/>
      <c r="C58" s="2"/>
      <c r="D58" s="1"/>
      <c r="E58" s="2"/>
      <c r="F58" s="2"/>
      <c r="G58" s="8"/>
      <c r="H58" s="5" t="str">
        <f t="shared" si="15"/>
        <v>[4.84, 7.13, 9.08]</v>
      </c>
      <c r="I58" s="2"/>
      <c r="J58" s="2"/>
      <c r="K58" s="2"/>
      <c r="L58" s="8"/>
      <c r="M58" s="2"/>
      <c r="N58" s="2"/>
      <c r="O58" s="2"/>
      <c r="P58" s="2"/>
      <c r="Q58" s="8"/>
      <c r="R58" s="2"/>
      <c r="S58" s="2"/>
      <c r="T58" s="2"/>
    </row>
    <row r="59" spans="1:28">
      <c r="B59" s="1"/>
      <c r="C59" s="2"/>
      <c r="D59" s="1"/>
      <c r="E59" s="2"/>
      <c r="F59" s="2"/>
      <c r="G59" s="8"/>
      <c r="H59" s="5" t="str">
        <f t="shared" si="15"/>
        <v>[5.36, 7.87, 10.01]</v>
      </c>
      <c r="I59" s="2"/>
      <c r="J59" s="2"/>
      <c r="K59" s="2"/>
      <c r="L59" s="8"/>
      <c r="M59" s="2"/>
      <c r="N59" s="2"/>
      <c r="O59" s="2"/>
      <c r="P59" s="2"/>
      <c r="Q59" s="8"/>
      <c r="R59" s="2"/>
      <c r="S59" s="2"/>
      <c r="T59" s="2"/>
    </row>
    <row r="60" spans="1:28">
      <c r="B60" s="1"/>
      <c r="C60" s="2"/>
      <c r="D60" s="1"/>
      <c r="E60" s="2"/>
      <c r="F60" s="2"/>
      <c r="G60" s="8"/>
      <c r="H60" s="5" t="str">
        <f t="shared" si="15"/>
        <v>[6.11, 8.98, 11.41]</v>
      </c>
      <c r="I60" s="2"/>
      <c r="J60" s="2"/>
      <c r="K60" s="2"/>
      <c r="L60" s="8"/>
      <c r="M60" s="2"/>
      <c r="N60" s="2"/>
      <c r="O60" s="2"/>
      <c r="P60" s="2"/>
      <c r="Q60" s="8"/>
      <c r="R60" s="2"/>
      <c r="S60" s="2"/>
      <c r="T60" s="2"/>
    </row>
    <row r="61" spans="1:28">
      <c r="B61" s="1"/>
      <c r="C61" s="2"/>
      <c r="D61" s="1"/>
      <c r="E61" s="2"/>
      <c r="F61" s="2"/>
      <c r="G61" s="8"/>
      <c r="H61" s="5" t="str">
        <f t="shared" si="15"/>
        <v>[6.64, 9.75, 12.38]</v>
      </c>
      <c r="I61" s="2"/>
      <c r="J61" s="2"/>
      <c r="K61" s="2"/>
      <c r="L61" s="8"/>
      <c r="M61" s="2"/>
      <c r="N61" s="2"/>
      <c r="O61" s="2"/>
      <c r="P61" s="2"/>
      <c r="Q61" s="8"/>
      <c r="R61" s="2"/>
      <c r="S61" s="2"/>
      <c r="T61" s="2"/>
    </row>
    <row r="62" spans="1:28">
      <c r="B62" s="1"/>
      <c r="C62" s="2"/>
      <c r="D62" s="2"/>
      <c r="E62" s="2"/>
      <c r="F62" s="2"/>
      <c r="G62" s="8"/>
      <c r="H62" s="2"/>
      <c r="I62" s="2"/>
      <c r="J62" s="2"/>
      <c r="K62" s="2"/>
      <c r="L62" s="8"/>
      <c r="M62" s="2"/>
      <c r="N62" s="2"/>
      <c r="O62" s="2"/>
      <c r="P62" s="2"/>
      <c r="Q62" s="8"/>
      <c r="R62" s="2"/>
      <c r="S62" s="2"/>
      <c r="T62" s="2"/>
    </row>
    <row r="63" spans="1:28" ht="37.5">
      <c r="A63" s="7" t="s">
        <v>18</v>
      </c>
      <c r="B63" s="1"/>
      <c r="C63" s="2"/>
      <c r="D63" s="2"/>
      <c r="E63" s="2"/>
      <c r="F63" s="2"/>
      <c r="G63" s="8"/>
      <c r="H63" s="2"/>
      <c r="I63" s="2"/>
      <c r="J63" s="2"/>
      <c r="K63" s="2"/>
      <c r="L63" s="8"/>
      <c r="M63" s="2"/>
      <c r="N63" s="2"/>
      <c r="O63" s="2"/>
      <c r="P63" s="2"/>
      <c r="Q63" s="8"/>
      <c r="R63" s="2"/>
      <c r="S63" s="2"/>
      <c r="T63" s="2"/>
    </row>
    <row r="64" spans="1:28" ht="21.75">
      <c r="A64" s="6"/>
      <c r="B64" s="18"/>
      <c r="C64" s="2"/>
      <c r="D64" s="2"/>
      <c r="E64" s="2"/>
      <c r="F64" s="2"/>
      <c r="G64" s="15" t="s">
        <v>32</v>
      </c>
      <c r="H64" s="2"/>
      <c r="I64" s="9" t="s">
        <v>2</v>
      </c>
      <c r="J64" s="6">
        <v>6.9339999999999999E-2</v>
      </c>
      <c r="K64" s="6"/>
      <c r="L64" s="15" t="s">
        <v>33</v>
      </c>
      <c r="M64" s="2"/>
      <c r="N64" s="9" t="s">
        <v>2</v>
      </c>
      <c r="O64" s="56">
        <v>-1.873E-2</v>
      </c>
      <c r="P64" s="6"/>
      <c r="Q64" s="15" t="s">
        <v>34</v>
      </c>
      <c r="R64" s="2"/>
      <c r="S64" s="9" t="s">
        <v>2</v>
      </c>
      <c r="T64" s="6">
        <v>-0.33498</v>
      </c>
      <c r="V64" s="19" t="s">
        <v>19</v>
      </c>
      <c r="W64" s="20"/>
      <c r="X64" s="20"/>
      <c r="Y64" s="20"/>
      <c r="Z64" s="20"/>
      <c r="AA64" s="20"/>
      <c r="AB64" s="26"/>
    </row>
    <row r="65" spans="1:28" ht="20.25">
      <c r="B65" s="1"/>
      <c r="C65" s="2"/>
      <c r="D65" s="2"/>
      <c r="E65" s="2"/>
      <c r="F65" s="2"/>
      <c r="G65" s="8"/>
      <c r="H65" s="2"/>
      <c r="I65" s="9" t="s">
        <v>3</v>
      </c>
      <c r="J65" s="6">
        <v>-2.1684600000000001</v>
      </c>
      <c r="K65" s="6"/>
      <c r="L65" s="8"/>
      <c r="M65" s="2"/>
      <c r="N65" s="9" t="s">
        <v>3</v>
      </c>
      <c r="O65" s="56">
        <v>0.94630000000000003</v>
      </c>
      <c r="P65" s="6"/>
      <c r="Q65" s="8"/>
      <c r="R65" s="2"/>
      <c r="S65" s="9" t="s">
        <v>3</v>
      </c>
      <c r="T65" s="6">
        <v>7.8137100000000004</v>
      </c>
      <c r="V65" s="22" t="s">
        <v>23</v>
      </c>
      <c r="W65" s="20"/>
      <c r="X65" s="20"/>
      <c r="Y65" s="20"/>
      <c r="Z65" s="20"/>
      <c r="AA65" s="20"/>
      <c r="AB65" s="26"/>
    </row>
    <row r="66" spans="1:28" ht="20.25">
      <c r="B66" s="16" t="s">
        <v>11</v>
      </c>
      <c r="C66" s="2"/>
      <c r="D66" s="1">
        <v>2.9</v>
      </c>
      <c r="E66" s="58">
        <v>10</v>
      </c>
      <c r="F66" s="2"/>
      <c r="G66" s="8"/>
      <c r="H66" s="2"/>
      <c r="I66" s="9" t="s">
        <v>4</v>
      </c>
      <c r="J66" s="6">
        <v>28.097860000000001</v>
      </c>
      <c r="K66" s="6"/>
      <c r="L66" s="8"/>
      <c r="M66" s="2"/>
      <c r="N66" s="9" t="s">
        <v>4</v>
      </c>
      <c r="O66" s="56">
        <v>-9.1904900000000005</v>
      </c>
      <c r="P66" s="6"/>
      <c r="Q66" s="8"/>
      <c r="R66" s="2"/>
      <c r="S66" s="9" t="s">
        <v>4</v>
      </c>
      <c r="T66" s="6">
        <v>-60.109070000000003</v>
      </c>
      <c r="V66" s="23" t="s">
        <v>0</v>
      </c>
      <c r="W66" s="20">
        <v>7</v>
      </c>
      <c r="X66" s="20"/>
      <c r="Y66" s="20"/>
      <c r="Z66" s="20"/>
      <c r="AA66" s="20"/>
      <c r="AB66" s="26"/>
    </row>
    <row r="67" spans="1:28">
      <c r="B67" s="1"/>
      <c r="C67" s="2"/>
      <c r="D67" s="1">
        <v>0.21</v>
      </c>
      <c r="E67" s="1">
        <v>0.75</v>
      </c>
      <c r="F67" s="1"/>
      <c r="G67" s="8"/>
      <c r="H67" s="2"/>
      <c r="I67" s="9" t="s">
        <v>5</v>
      </c>
      <c r="J67" s="12">
        <v>57.990020000000001</v>
      </c>
      <c r="K67" s="6"/>
      <c r="L67" s="8"/>
      <c r="M67" s="2"/>
      <c r="N67" s="9" t="s">
        <v>5</v>
      </c>
      <c r="O67" s="57">
        <v>421.53109000000001</v>
      </c>
      <c r="P67" s="6"/>
      <c r="Q67" s="8"/>
      <c r="R67" s="2"/>
      <c r="S67" s="9" t="s">
        <v>5</v>
      </c>
      <c r="T67" s="6">
        <v>848.66240000000005</v>
      </c>
      <c r="V67" s="24" t="s">
        <v>20</v>
      </c>
      <c r="W67" s="25">
        <v>3.3333300000000001</v>
      </c>
      <c r="X67" s="20"/>
      <c r="Y67" s="20"/>
      <c r="Z67" s="20"/>
      <c r="AA67" s="20"/>
      <c r="AB67" s="26"/>
    </row>
    <row r="68" spans="1:28" s="5" customFormat="1">
      <c r="B68" s="5" t="s">
        <v>7</v>
      </c>
      <c r="C68" s="5" t="s">
        <v>7</v>
      </c>
      <c r="D68" s="5" t="s">
        <v>6</v>
      </c>
      <c r="E68" s="5" t="s">
        <v>6</v>
      </c>
      <c r="G68" s="5" t="s">
        <v>7</v>
      </c>
      <c r="H68" s="5" t="s">
        <v>7</v>
      </c>
      <c r="I68" s="5" t="s">
        <v>7</v>
      </c>
      <c r="J68" s="5" t="s">
        <v>6</v>
      </c>
      <c r="L68" s="5" t="s">
        <v>7</v>
      </c>
      <c r="M68" s="5" t="s">
        <v>7</v>
      </c>
      <c r="N68" s="5" t="s">
        <v>7</v>
      </c>
      <c r="O68" s="14" t="s">
        <v>6</v>
      </c>
      <c r="P68" s="14"/>
      <c r="Q68" s="5" t="s">
        <v>7</v>
      </c>
      <c r="R68" s="5" t="s">
        <v>7</v>
      </c>
      <c r="S68" s="5" t="s">
        <v>7</v>
      </c>
      <c r="T68" s="5" t="s">
        <v>6</v>
      </c>
      <c r="V68" s="23"/>
      <c r="W68" s="23"/>
      <c r="X68" s="20"/>
      <c r="Y68" s="20"/>
      <c r="Z68" s="20"/>
      <c r="AA68" s="20"/>
      <c r="AB68" s="26"/>
    </row>
    <row r="69" spans="1:28" ht="20.25">
      <c r="A69" s="5" t="s">
        <v>0</v>
      </c>
      <c r="B69" s="3" t="s">
        <v>12</v>
      </c>
      <c r="C69" s="3" t="s">
        <v>13</v>
      </c>
      <c r="D69" s="3" t="s">
        <v>12</v>
      </c>
      <c r="E69" s="3" t="s">
        <v>13</v>
      </c>
      <c r="F69" s="3"/>
      <c r="G69" s="5" t="s">
        <v>1</v>
      </c>
      <c r="H69" s="3" t="s">
        <v>14</v>
      </c>
      <c r="I69" s="5" t="s">
        <v>15</v>
      </c>
      <c r="J69" s="5" t="s">
        <v>15</v>
      </c>
      <c r="L69" s="5" t="s">
        <v>1</v>
      </c>
      <c r="M69" s="3" t="s">
        <v>14</v>
      </c>
      <c r="N69" s="5" t="s">
        <v>15</v>
      </c>
      <c r="O69" s="5" t="s">
        <v>15</v>
      </c>
      <c r="Q69" s="5" t="s">
        <v>1</v>
      </c>
      <c r="R69" s="3" t="s">
        <v>14</v>
      </c>
      <c r="S69" s="5" t="s">
        <v>15</v>
      </c>
      <c r="T69" s="5" t="s">
        <v>15</v>
      </c>
      <c r="V69" s="22" t="s">
        <v>24</v>
      </c>
      <c r="W69" s="20"/>
      <c r="X69" s="20"/>
      <c r="Y69" s="20"/>
      <c r="Z69" s="20"/>
      <c r="AA69" s="20"/>
      <c r="AB69" s="26"/>
    </row>
    <row r="70" spans="1:28" ht="15.75">
      <c r="A70" s="5">
        <v>3</v>
      </c>
      <c r="B70" s="1">
        <v>3.6065399999999999</v>
      </c>
      <c r="C70" s="2">
        <v>28.395569999999999</v>
      </c>
      <c r="D70" s="1">
        <f>D$66*$A70^D$67</f>
        <v>3.6525272220744185</v>
      </c>
      <c r="E70" s="2">
        <f>E$66*$A70^E$67</f>
        <v>22.795070569547775</v>
      </c>
      <c r="F70" s="2"/>
      <c r="G70" s="8">
        <v>4.6579266351511804E-10</v>
      </c>
      <c r="H70" s="2">
        <v>268.01452397971201</v>
      </c>
      <c r="I70" s="2">
        <f t="shared" ref="I70:I79" si="16">H70*G70*10^9</f>
        <v>124.83919898524654</v>
      </c>
      <c r="J70" s="2">
        <f>J$64*$A70^3+J$65*$A70^2+J$66*$A70+J$67</f>
        <v>124.63964</v>
      </c>
      <c r="K70" s="2"/>
      <c r="L70" s="8">
        <v>6.8782804814534897E-10</v>
      </c>
      <c r="M70" s="2">
        <v>575.40253008515901</v>
      </c>
      <c r="N70" s="2">
        <f t="shared" ref="N70:N79" si="17">M70*L70*10^9</f>
        <v>395.77799916637036</v>
      </c>
      <c r="O70" s="2">
        <f>O$64*$A70^3+O$65*$A70^2+O$66*$A70+O$67</f>
        <v>401.97061000000002</v>
      </c>
      <c r="P70" s="2"/>
      <c r="Q70" s="8">
        <v>8.7628340270897002E-10</v>
      </c>
      <c r="R70" s="2">
        <v>828.65081688212001</v>
      </c>
      <c r="S70" s="2">
        <f t="shared" ref="S70:S79" si="18">R70*Q70*10^9</f>
        <v>726.13295747503173</v>
      </c>
      <c r="T70" s="2">
        <f>T$64*$A70^3+T$65*$A70^2+T$66*$A70+T$67</f>
        <v>729.61412000000007</v>
      </c>
      <c r="V70" s="27" t="s">
        <v>21</v>
      </c>
      <c r="W70" s="25">
        <f>D$66*$W66^D$67</f>
        <v>4.3638376636299796</v>
      </c>
      <c r="X70" s="20"/>
      <c r="Y70" s="20"/>
      <c r="Z70" s="20"/>
      <c r="AA70" s="20"/>
      <c r="AB70" s="31" t="s">
        <v>35</v>
      </c>
    </row>
    <row r="71" spans="1:28" ht="15.75">
      <c r="A71" s="5">
        <v>4</v>
      </c>
      <c r="B71" s="1">
        <v>3.80328</v>
      </c>
      <c r="C71" s="2">
        <v>37.005510000000001</v>
      </c>
      <c r="D71" s="1">
        <f t="shared" ref="D71:E79" si="19">D$66*$A71^D$67</f>
        <v>3.8799899088797249</v>
      </c>
      <c r="E71" s="2">
        <f t="shared" si="19"/>
        <v>28.284271247461898</v>
      </c>
      <c r="F71" s="2"/>
      <c r="G71" s="8">
        <v>5.4163885173217602E-10</v>
      </c>
      <c r="H71" s="2">
        <v>259.94427933018198</v>
      </c>
      <c r="I71" s="2">
        <f t="shared" si="16"/>
        <v>140.7959209707478</v>
      </c>
      <c r="J71" s="2">
        <f t="shared" ref="J71:J79" si="20">J$64*$A71^3+J$65*$A71^2+J$66*$A71+J$67</f>
        <v>140.12386000000001</v>
      </c>
      <c r="K71" s="2"/>
      <c r="L71" s="8">
        <v>7.9152870528543498E-10</v>
      </c>
      <c r="M71" s="2">
        <v>521.51433013291899</v>
      </c>
      <c r="N71" s="2">
        <f t="shared" si="17"/>
        <v>412.79356251791029</v>
      </c>
      <c r="O71" s="2">
        <f t="shared" ref="O71:O79" si="21">O$64*$A71^3+O$65*$A71^2+O$66*$A71+O$67</f>
        <v>398.71120999999999</v>
      </c>
      <c r="P71" s="2"/>
      <c r="Q71" s="8">
        <v>1.0040260325559399E-9</v>
      </c>
      <c r="R71" s="2">
        <v>718.44800658759698</v>
      </c>
      <c r="S71" s="2">
        <f t="shared" si="18"/>
        <v>721.34050165186875</v>
      </c>
      <c r="T71" s="2">
        <f t="shared" ref="T71:T79" si="22">T$64*$A71^3+T$65*$A71^2+T$66*$A71+T$67</f>
        <v>711.80676000000005</v>
      </c>
      <c r="V71" s="27" t="s">
        <v>22</v>
      </c>
      <c r="W71" s="28">
        <f>E$66*$W66^E$67</f>
        <v>43.035170706588495</v>
      </c>
      <c r="X71" s="20"/>
      <c r="Y71" s="20"/>
      <c r="Z71" s="20"/>
      <c r="AA71" s="20"/>
      <c r="AB71" s="31" t="s">
        <v>36</v>
      </c>
    </row>
    <row r="72" spans="1:28">
      <c r="A72" s="5">
        <v>5</v>
      </c>
      <c r="B72" s="1">
        <v>3.9688400000000001</v>
      </c>
      <c r="C72" s="2">
        <v>43.661409999999997</v>
      </c>
      <c r="D72" s="1">
        <f t="shared" si="19"/>
        <v>4.0661341127057025</v>
      </c>
      <c r="E72" s="2">
        <f t="shared" si="19"/>
        <v>33.437015248821098</v>
      </c>
      <c r="F72" s="2"/>
      <c r="G72" s="8">
        <v>6.0732119102821503E-10</v>
      </c>
      <c r="H72" s="2">
        <v>256.767454953769</v>
      </c>
      <c r="I72" s="2">
        <f t="shared" si="16"/>
        <v>155.94031655980655</v>
      </c>
      <c r="J72" s="2">
        <f t="shared" si="20"/>
        <v>152.93532000000002</v>
      </c>
      <c r="K72" s="2"/>
      <c r="L72" s="8">
        <v>8.8127563857765797E-10</v>
      </c>
      <c r="M72" s="2">
        <v>434.02030254127999</v>
      </c>
      <c r="N72" s="2">
        <f t="shared" si="17"/>
        <v>382.49151927773482</v>
      </c>
      <c r="O72" s="2">
        <f t="shared" si="21"/>
        <v>396.89489000000003</v>
      </c>
      <c r="P72" s="2"/>
      <c r="Q72" s="8">
        <v>1.1146284555421699E-9</v>
      </c>
      <c r="R72" s="2">
        <v>632.52418691768503</v>
      </c>
      <c r="S72" s="2">
        <f t="shared" si="18"/>
        <v>705.02945755712597</v>
      </c>
      <c r="T72" s="2">
        <f t="shared" si="22"/>
        <v>701.58730000000014</v>
      </c>
      <c r="V72" s="21"/>
      <c r="W72" s="20"/>
      <c r="X72" s="20"/>
      <c r="Y72" s="20"/>
      <c r="Z72" s="20"/>
      <c r="AA72" s="20"/>
      <c r="AB72" s="30" t="s">
        <v>27</v>
      </c>
    </row>
    <row r="73" spans="1:28">
      <c r="A73" s="5">
        <v>6</v>
      </c>
      <c r="B73" s="1">
        <v>4.1809900000000004</v>
      </c>
      <c r="C73" s="2">
        <v>48.710279999999997</v>
      </c>
      <c r="D73" s="1">
        <f t="shared" si="19"/>
        <v>4.2248350791658833</v>
      </c>
      <c r="E73" s="2">
        <f t="shared" si="19"/>
        <v>38.33658625477635</v>
      </c>
      <c r="F73" s="2"/>
      <c r="G73" s="8">
        <v>6.8748964917725604E-10</v>
      </c>
      <c r="H73" s="2">
        <v>229.00086556718401</v>
      </c>
      <c r="I73" s="2">
        <f t="shared" si="16"/>
        <v>157.43572473007131</v>
      </c>
      <c r="J73" s="2">
        <f t="shared" si="20"/>
        <v>163.49006000000003</v>
      </c>
      <c r="K73" s="2"/>
      <c r="L73" s="8">
        <v>9.9271183539129508E-10</v>
      </c>
      <c r="M73" s="2">
        <v>423.14148661571102</v>
      </c>
      <c r="N73" s="2">
        <f t="shared" si="17"/>
        <v>420.05756180848357</v>
      </c>
      <c r="O73" s="2">
        <f t="shared" si="21"/>
        <v>396.40926999999999</v>
      </c>
      <c r="P73" s="2"/>
      <c r="Q73" s="8">
        <v>1.2530556210394899E-9</v>
      </c>
      <c r="R73" s="2">
        <v>547.79535652912</v>
      </c>
      <c r="S73" s="2">
        <f t="shared" si="18"/>
        <v>686.41805067814516</v>
      </c>
      <c r="T73" s="2">
        <f t="shared" si="22"/>
        <v>696.94586000000004</v>
      </c>
      <c r="V73" s="23" t="s">
        <v>26</v>
      </c>
      <c r="W73" s="20">
        <v>300</v>
      </c>
      <c r="X73" s="20">
        <v>1000</v>
      </c>
      <c r="Y73" s="20">
        <v>2000</v>
      </c>
      <c r="Z73" s="20"/>
      <c r="AA73" s="20"/>
      <c r="AB73" s="30">
        <v>1500</v>
      </c>
    </row>
    <row r="74" spans="1:28">
      <c r="A74" s="5">
        <v>7</v>
      </c>
      <c r="B74" s="1">
        <v>4.3371700000000004</v>
      </c>
      <c r="C74" s="2">
        <v>52.645440000000001</v>
      </c>
      <c r="D74" s="1">
        <f t="shared" si="19"/>
        <v>4.3638376636299796</v>
      </c>
      <c r="E74" s="2">
        <f t="shared" si="19"/>
        <v>43.035170706588495</v>
      </c>
      <c r="F74" s="2"/>
      <c r="G74" s="8">
        <v>7.5049248228687599E-10</v>
      </c>
      <c r="H74" s="2">
        <v>224.87817715287301</v>
      </c>
      <c r="I74" s="2">
        <f t="shared" si="16"/>
        <v>168.76938138360751</v>
      </c>
      <c r="J74" s="2">
        <f t="shared" si="20"/>
        <v>172.20411999999999</v>
      </c>
      <c r="K74" s="2"/>
      <c r="L74" s="8">
        <v>1.0797668565092899E-9</v>
      </c>
      <c r="M74" s="2">
        <v>355.96316887487399</v>
      </c>
      <c r="N74" s="2">
        <f t="shared" si="17"/>
        <v>384.35723188910822</v>
      </c>
      <c r="O74" s="2">
        <f t="shared" si="21"/>
        <v>397.14197000000001</v>
      </c>
      <c r="P74" s="2"/>
      <c r="Q74" s="8">
        <v>1.36094111542701E-9</v>
      </c>
      <c r="R74" s="2">
        <v>495.061760766909</v>
      </c>
      <c r="S74" s="2">
        <f t="shared" si="18"/>
        <v>673.74990490337666</v>
      </c>
      <c r="T74" s="2">
        <f t="shared" si="22"/>
        <v>695.87256000000002</v>
      </c>
      <c r="V74" s="21" t="s">
        <v>25</v>
      </c>
      <c r="W74" s="29">
        <f>VLOOKUP(W66,A70:Q81,7,FALSE)</f>
        <v>7.5049248228687599E-10</v>
      </c>
      <c r="X74" s="29">
        <f>VLOOKUP(W66,A70:L81,12,FALSE)</f>
        <v>1.0797668565092899E-9</v>
      </c>
      <c r="Y74" s="29">
        <f>VLOOKUP(W66,A70:Q81,17,FALSE)</f>
        <v>1.36094111542701E-9</v>
      </c>
      <c r="Z74" s="29" t="str">
        <f>IF(AND((AB73-W73)/(X73-W73)&lt;=1,(AB73-W73)/(X73-W73)&gt;=0),W74+(AB73-W73)/(X73-W73)*(X74-W74),"")</f>
        <v/>
      </c>
      <c r="AA74" s="29">
        <f>IF(AND((AB73-X73)/(Y73-X73)&lt;=1,(AB73-X73)/(Y73-X73)&gt;=0),X74+(AB73-X73)/(Y73-X73)*(Y74-X74),"")</f>
        <v>1.2203539859681501E-9</v>
      </c>
      <c r="AB74" s="32">
        <f>MIN(Z74:AA74)</f>
        <v>1.2203539859681501E-9</v>
      </c>
    </row>
    <row r="75" spans="1:28" ht="15.75">
      <c r="A75" s="5">
        <v>8</v>
      </c>
      <c r="B75" s="1">
        <v>4.4663399999999998</v>
      </c>
      <c r="C75" s="2">
        <v>57.263719999999999</v>
      </c>
      <c r="D75" s="1">
        <f t="shared" si="19"/>
        <v>4.4879384812729306</v>
      </c>
      <c r="E75" s="2">
        <f t="shared" si="19"/>
        <v>47.568284600108832</v>
      </c>
      <c r="F75" s="2"/>
      <c r="G75" s="8">
        <v>8.0931383342214398E-10</v>
      </c>
      <c r="H75" s="2">
        <v>222.48434536232301</v>
      </c>
      <c r="I75" s="2">
        <f t="shared" si="16"/>
        <v>180.05965842159782</v>
      </c>
      <c r="J75" s="2">
        <f t="shared" si="20"/>
        <v>179.49354</v>
      </c>
      <c r="K75" s="2"/>
      <c r="L75" s="8">
        <v>1.15968936646548E-9</v>
      </c>
      <c r="M75" s="2">
        <v>320.43232843054301</v>
      </c>
      <c r="N75" s="2">
        <f t="shared" si="17"/>
        <v>371.60196395267502</v>
      </c>
      <c r="O75" s="2">
        <f t="shared" si="21"/>
        <v>398.98061000000001</v>
      </c>
      <c r="P75" s="2"/>
      <c r="Q75" s="8">
        <v>1.45929073712458E-9</v>
      </c>
      <c r="R75" s="2">
        <v>491.33297643212302</v>
      </c>
      <c r="S75" s="2">
        <f t="shared" si="18"/>
        <v>716.99766135124673</v>
      </c>
      <c r="T75" s="2">
        <f t="shared" si="22"/>
        <v>696.35752000000002</v>
      </c>
      <c r="V75" s="27" t="s">
        <v>37</v>
      </c>
      <c r="W75" s="28">
        <f>(J$64*$W67^3+J$65*$W67^2+J$66*$W67+J$67)/W74/1000000000</f>
        <v>173.38434611493886</v>
      </c>
      <c r="X75" s="28">
        <f>(O$64*$W67^3+O$65*$W67^2+O$66*$W67+O$67)/X74/1000000000</f>
        <v>371.11425799521544</v>
      </c>
      <c r="Y75" s="28">
        <f>(T$64*$W67^3+T$65*$W67^2+T$66*$W67+T$67)/Y74/1000000000</f>
        <v>531.0378402268525</v>
      </c>
      <c r="Z75" s="29" t="str">
        <f>IF(AND((AB74-W74)/(X74-W74)&lt;=1,(AB74-W74)/(X74-W74)&gt;=0),W75+(AB74-W74)/(X74-W74)*(X75-W75),"")</f>
        <v/>
      </c>
      <c r="AA75" s="29">
        <f>IF(AND((AB74-X74)/(Y74-X74)&lt;=1,(AB74-X74)/(Y74-X74)&gt;=0),X75+(AB74-X74)/(Y74-X74)*(Y75-X75),"")</f>
        <v>451.07604911103402</v>
      </c>
      <c r="AB75" s="33">
        <f>MIN(Z75:AA75)</f>
        <v>451.07604911103402</v>
      </c>
    </row>
    <row r="76" spans="1:28">
      <c r="A76" s="5">
        <v>9</v>
      </c>
      <c r="B76" s="1">
        <v>4.5560999999999998</v>
      </c>
      <c r="C76" s="2">
        <v>62.157029999999999</v>
      </c>
      <c r="D76" s="1">
        <f t="shared" si="19"/>
        <v>4.6003293475843678</v>
      </c>
      <c r="E76" s="2">
        <f t="shared" si="19"/>
        <v>51.96152422706632</v>
      </c>
      <c r="F76" s="2"/>
      <c r="G76" s="8">
        <v>8.5669895706528899E-10</v>
      </c>
      <c r="H76" s="2">
        <v>223.701934351331</v>
      </c>
      <c r="I76" s="2">
        <f t="shared" si="16"/>
        <v>191.645213852273</v>
      </c>
      <c r="J76" s="2">
        <f t="shared" si="20"/>
        <v>185.77436</v>
      </c>
      <c r="K76" s="2"/>
      <c r="L76" s="8">
        <v>1.22258451416308E-9</v>
      </c>
      <c r="M76" s="2">
        <v>338.78288014530801</v>
      </c>
      <c r="N76" s="2">
        <f t="shared" si="17"/>
        <v>414.19070292922038</v>
      </c>
      <c r="O76" s="2">
        <f t="shared" si="21"/>
        <v>401.81281000000001</v>
      </c>
      <c r="P76" s="2"/>
      <c r="Q76" s="8">
        <v>1.53591725594623E-9</v>
      </c>
      <c r="R76" s="2">
        <v>458.003543183452</v>
      </c>
      <c r="S76" s="2">
        <f t="shared" si="18"/>
        <v>703.45554525997829</v>
      </c>
      <c r="T76" s="2">
        <f t="shared" si="22"/>
        <v>696.39086000000009</v>
      </c>
    </row>
    <row r="77" spans="1:28">
      <c r="A77" s="5">
        <v>10</v>
      </c>
      <c r="B77" s="1">
        <v>4.6677099999999996</v>
      </c>
      <c r="C77" s="2">
        <v>65.995570000000001</v>
      </c>
      <c r="D77" s="1">
        <f t="shared" si="19"/>
        <v>4.7032492823408969</v>
      </c>
      <c r="E77" s="2">
        <f t="shared" si="19"/>
        <v>56.234132519034922</v>
      </c>
      <c r="F77" s="2"/>
      <c r="G77" s="8">
        <v>9.1057726325481102E-10</v>
      </c>
      <c r="H77" s="2">
        <v>216.60892041059</v>
      </c>
      <c r="I77" s="2">
        <f t="shared" si="16"/>
        <v>197.23915794405423</v>
      </c>
      <c r="J77" s="2">
        <f t="shared" si="20"/>
        <v>191.46262000000002</v>
      </c>
      <c r="K77" s="2"/>
      <c r="L77" s="8">
        <v>1.2954851910100801E-9</v>
      </c>
      <c r="M77" s="2">
        <v>330.19118008383901</v>
      </c>
      <c r="N77" s="2">
        <f t="shared" si="17"/>
        <v>427.75778400075592</v>
      </c>
      <c r="O77" s="2">
        <f t="shared" si="21"/>
        <v>405.52619000000004</v>
      </c>
      <c r="P77" s="2"/>
      <c r="Q77" s="8">
        <v>1.62550703884335E-9</v>
      </c>
      <c r="R77" s="2">
        <v>430.27438625940903</v>
      </c>
      <c r="S77" s="2">
        <f t="shared" si="18"/>
        <v>699.41404349867173</v>
      </c>
      <c r="T77" s="2">
        <f t="shared" si="22"/>
        <v>693.96270000000015</v>
      </c>
    </row>
    <row r="78" spans="1:28">
      <c r="A78" s="5">
        <v>12</v>
      </c>
      <c r="B78" s="1">
        <v>4.8435600000000001</v>
      </c>
      <c r="C78" s="2">
        <v>70.788579999999996</v>
      </c>
      <c r="D78" s="1">
        <f t="shared" si="19"/>
        <v>4.8868168150197366</v>
      </c>
      <c r="E78" s="2">
        <f t="shared" si="19"/>
        <v>64.474195909412529</v>
      </c>
      <c r="F78" s="2"/>
      <c r="G78" s="8">
        <v>9.9478401942359208E-10</v>
      </c>
      <c r="H78" s="2">
        <v>194.04999428076701</v>
      </c>
      <c r="I78" s="2">
        <f t="shared" si="16"/>
        <v>193.03783327974645</v>
      </c>
      <c r="J78" s="2">
        <f t="shared" si="20"/>
        <v>202.72562000000005</v>
      </c>
      <c r="K78" s="2"/>
      <c r="L78" s="8">
        <v>1.4100657493960799E-9</v>
      </c>
      <c r="M78" s="2">
        <v>284.04334520488999</v>
      </c>
      <c r="N78" s="2">
        <f t="shared" si="17"/>
        <v>400.5197924173026</v>
      </c>
      <c r="O78" s="2">
        <f t="shared" si="21"/>
        <v>415.14697000000001</v>
      </c>
      <c r="P78" s="2"/>
      <c r="Q78" s="8">
        <v>1.76668256722208E-9</v>
      </c>
      <c r="R78" s="2">
        <v>372.88327680167299</v>
      </c>
      <c r="S78" s="2">
        <f t="shared" si="18"/>
        <v>658.76638473416108</v>
      </c>
      <c r="T78" s="2">
        <f t="shared" si="22"/>
        <v>673.68236000000002</v>
      </c>
    </row>
    <row r="79" spans="1:28">
      <c r="A79" s="5">
        <v>14</v>
      </c>
      <c r="B79" s="1">
        <v>4.9487800000000002</v>
      </c>
      <c r="C79" s="2">
        <v>77.483680000000007</v>
      </c>
      <c r="D79" s="1">
        <f t="shared" si="19"/>
        <v>5.0475994620016529</v>
      </c>
      <c r="E79" s="2">
        <f t="shared" si="19"/>
        <v>72.376241554003855</v>
      </c>
      <c r="F79" s="2"/>
      <c r="G79" s="8">
        <v>1.05976791998947E-9</v>
      </c>
      <c r="H79" s="2">
        <v>207.295469410777</v>
      </c>
      <c r="I79" s="2">
        <f t="shared" si="16"/>
        <v>219.68508844069993</v>
      </c>
      <c r="J79" s="2">
        <f t="shared" si="20"/>
        <v>216.61086</v>
      </c>
      <c r="K79" s="2"/>
      <c r="L79" s="8">
        <v>1.49479107207067E-9</v>
      </c>
      <c r="M79" s="2">
        <v>287.67331515674698</v>
      </c>
      <c r="N79" s="2">
        <f t="shared" si="17"/>
        <v>430.01150316927755</v>
      </c>
      <c r="O79" s="2">
        <f t="shared" si="21"/>
        <v>426.94391000000002</v>
      </c>
      <c r="P79" s="2"/>
      <c r="Q79" s="8">
        <v>1.8691958733514601E-9</v>
      </c>
      <c r="R79" s="2">
        <v>334.03966483724702</v>
      </c>
      <c r="S79" s="2">
        <f t="shared" si="18"/>
        <v>624.38556304948702</v>
      </c>
      <c r="T79" s="2">
        <f t="shared" si="22"/>
        <v>619.4374600000001</v>
      </c>
    </row>
    <row r="81" spans="8:12">
      <c r="H81" s="8"/>
    </row>
    <row r="82" spans="8:12">
      <c r="H82" s="8"/>
    </row>
    <row r="83" spans="8:12">
      <c r="H83" s="8"/>
    </row>
    <row r="84" spans="8:12">
      <c r="H84" s="5" t="str">
        <f t="shared" ref="H84:H87" si="23">"[" &amp; _xlfn.TEXTJOIN(", ", TRUE, ROUND(G70*10^10,2), ROUND(L70*10^10,2), ROUND(Q70*10^10,2)) &amp; "]"</f>
        <v>[4.66, 6.88, 8.76]</v>
      </c>
    </row>
    <row r="85" spans="8:12">
      <c r="H85" s="5" t="str">
        <f t="shared" si="23"/>
        <v>[5.42, 7.92, 10.04]</v>
      </c>
    </row>
    <row r="86" spans="8:12">
      <c r="H86" s="5" t="str">
        <f t="shared" si="23"/>
        <v>[6.07, 8.81, 11.15]</v>
      </c>
    </row>
    <row r="87" spans="8:12">
      <c r="H87" s="5" t="str">
        <f t="shared" si="23"/>
        <v>[6.87, 9.93, 12.53]</v>
      </c>
    </row>
    <row r="88" spans="8:12">
      <c r="H88" s="8"/>
      <c r="L88" s="8"/>
    </row>
    <row r="89" spans="8:12">
      <c r="H89" s="8"/>
      <c r="L89" s="8"/>
    </row>
    <row r="90" spans="8:12">
      <c r="H90" s="8"/>
      <c r="L90" s="8"/>
    </row>
    <row r="91" spans="8:12">
      <c r="H91" s="8"/>
      <c r="L91" s="8"/>
    </row>
    <row r="92" spans="8:12">
      <c r="H92" s="8"/>
      <c r="L92" s="8"/>
    </row>
    <row r="93" spans="8:12">
      <c r="H93" s="8"/>
      <c r="L93" s="8"/>
    </row>
    <row r="94" spans="8:12">
      <c r="H94" s="8"/>
      <c r="L94" s="8"/>
    </row>
    <row r="95" spans="8:12">
      <c r="H95" s="8"/>
      <c r="L95" s="8"/>
    </row>
    <row r="96" spans="8:12">
      <c r="H96" s="8"/>
      <c r="L96" s="8"/>
    </row>
    <row r="97" spans="12:12">
      <c r="L97" s="8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11FA-3FC8-D746-A62B-CBAD353AC76E}">
  <dimension ref="A1:AB33"/>
  <sheetViews>
    <sheetView topLeftCell="A48" workbookViewId="0">
      <selection activeCell="H22" sqref="H22:H27"/>
    </sheetView>
  </sheetViews>
  <sheetFormatPr baseColWidth="10" defaultColWidth="10.875" defaultRowHeight="15"/>
  <cols>
    <col min="1" max="5" width="10.5" style="5" customWidth="1"/>
    <col min="6" max="6" width="4.875" style="5" customWidth="1"/>
    <col min="7" max="10" width="10.5" style="5" customWidth="1"/>
    <col min="11" max="11" width="4.875" style="5" customWidth="1"/>
    <col min="12" max="15" width="10.5" style="5" customWidth="1"/>
    <col min="16" max="16" width="4.875" style="5" customWidth="1"/>
    <col min="17" max="18" width="10.5" style="5" customWidth="1"/>
    <col min="19" max="20" width="10.5" style="6" customWidth="1"/>
    <col min="21" max="21" width="4.875" style="6" customWidth="1"/>
    <col min="22" max="22" width="18.875" style="6" bestFit="1" customWidth="1"/>
    <col min="23" max="25" width="10.625" style="9" customWidth="1"/>
    <col min="26" max="27" width="11.125" style="9" hidden="1" customWidth="1"/>
    <col min="28" max="28" width="16" style="5" customWidth="1"/>
    <col min="29" max="16384" width="10.875" style="6"/>
  </cols>
  <sheetData>
    <row r="1" spans="1:28" ht="37.5">
      <c r="A1" s="7" t="s">
        <v>38</v>
      </c>
    </row>
    <row r="2" spans="1:28" ht="21.75">
      <c r="A2" s="6"/>
      <c r="B2" s="6"/>
      <c r="G2" s="15" t="s">
        <v>32</v>
      </c>
      <c r="I2" s="9" t="s">
        <v>2</v>
      </c>
      <c r="J2" s="12">
        <v>1.9689000000000002E-2</v>
      </c>
      <c r="K2" s="12"/>
      <c r="L2" s="15" t="s">
        <v>33</v>
      </c>
      <c r="N2" s="9" t="s">
        <v>2</v>
      </c>
      <c r="O2" s="12">
        <v>0.32310800000000001</v>
      </c>
      <c r="P2" s="12"/>
      <c r="Q2" s="15" t="s">
        <v>34</v>
      </c>
      <c r="S2" s="9" t="s">
        <v>2</v>
      </c>
      <c r="T2" s="12">
        <v>0.52741300000000002</v>
      </c>
      <c r="V2" s="19" t="s">
        <v>19</v>
      </c>
      <c r="W2" s="20"/>
      <c r="X2" s="20"/>
      <c r="Y2" s="20"/>
      <c r="Z2" s="20"/>
      <c r="AA2" s="20"/>
      <c r="AB2" s="26"/>
    </row>
    <row r="3" spans="1:28" ht="20.25">
      <c r="I3" s="9" t="s">
        <v>3</v>
      </c>
      <c r="J3" s="12">
        <v>-2.1098349999999999</v>
      </c>
      <c r="K3" s="12"/>
      <c r="N3" s="9" t="s">
        <v>3</v>
      </c>
      <c r="O3" s="12">
        <v>-11.888669999999999</v>
      </c>
      <c r="P3" s="12"/>
      <c r="S3" s="9" t="s">
        <v>3</v>
      </c>
      <c r="T3" s="12">
        <v>-20.87865</v>
      </c>
      <c r="V3" s="22" t="s">
        <v>23</v>
      </c>
      <c r="W3" s="20"/>
      <c r="X3" s="20"/>
      <c r="Y3" s="20"/>
      <c r="Z3" s="20"/>
      <c r="AA3" s="20"/>
      <c r="AB3" s="26"/>
    </row>
    <row r="4" spans="1:28" ht="20.25">
      <c r="B4" s="16" t="s">
        <v>11</v>
      </c>
      <c r="D4" s="1">
        <v>3.68</v>
      </c>
      <c r="E4" s="5">
        <v>100</v>
      </c>
      <c r="I4" s="9" t="s">
        <v>4</v>
      </c>
      <c r="J4" s="12">
        <v>49.893115999999999</v>
      </c>
      <c r="K4" s="12"/>
      <c r="N4" s="9" t="s">
        <v>4</v>
      </c>
      <c r="O4" s="12">
        <v>140.28580199999999</v>
      </c>
      <c r="P4" s="12"/>
      <c r="S4" s="9" t="s">
        <v>4</v>
      </c>
      <c r="T4" s="12">
        <v>236.98027200000001</v>
      </c>
      <c r="V4" s="23" t="s">
        <v>0</v>
      </c>
      <c r="W4" s="20">
        <v>7</v>
      </c>
      <c r="X4" s="20"/>
      <c r="Y4" s="20"/>
      <c r="Z4" s="20"/>
      <c r="AA4" s="20"/>
      <c r="AB4" s="26"/>
    </row>
    <row r="5" spans="1:28">
      <c r="B5" s="2"/>
      <c r="D5" s="5">
        <v>0.16</v>
      </c>
      <c r="E5" s="5">
        <v>0.25</v>
      </c>
      <c r="I5" s="9" t="s">
        <v>5</v>
      </c>
      <c r="J5" s="12">
        <v>7.1303080000000003</v>
      </c>
      <c r="K5" s="12"/>
      <c r="N5" s="9" t="s">
        <v>5</v>
      </c>
      <c r="O5" s="12">
        <v>56.212929000000003</v>
      </c>
      <c r="P5" s="12"/>
      <c r="S5" s="9" t="s">
        <v>5</v>
      </c>
      <c r="T5" s="12">
        <v>213.76554200000001</v>
      </c>
      <c r="V5" s="24" t="s">
        <v>20</v>
      </c>
      <c r="W5" s="25">
        <v>3.3333300000000001</v>
      </c>
      <c r="X5" s="20"/>
      <c r="Y5" s="20"/>
      <c r="Z5" s="20"/>
      <c r="AA5" s="20"/>
      <c r="AB5" s="26"/>
    </row>
    <row r="6" spans="1:28" s="5" customFormat="1" ht="15.75">
      <c r="A6" s="11"/>
      <c r="B6" s="11" t="s">
        <v>7</v>
      </c>
      <c r="C6" s="11" t="s">
        <v>7</v>
      </c>
      <c r="D6" s="11" t="s">
        <v>6</v>
      </c>
      <c r="E6" s="11" t="s">
        <v>6</v>
      </c>
      <c r="F6" s="11"/>
      <c r="G6" s="11" t="s">
        <v>7</v>
      </c>
      <c r="H6" s="11" t="s">
        <v>7</v>
      </c>
      <c r="I6" s="11" t="s">
        <v>7</v>
      </c>
      <c r="J6" s="11" t="s">
        <v>6</v>
      </c>
      <c r="K6" s="11"/>
      <c r="L6" s="11" t="s">
        <v>7</v>
      </c>
      <c r="M6" s="11" t="s">
        <v>7</v>
      </c>
      <c r="N6" s="11" t="s">
        <v>7</v>
      </c>
      <c r="O6" s="13" t="s">
        <v>6</v>
      </c>
      <c r="P6" s="13"/>
      <c r="Q6" s="11" t="s">
        <v>7</v>
      </c>
      <c r="R6" s="11" t="s">
        <v>7</v>
      </c>
      <c r="S6" s="11" t="s">
        <v>7</v>
      </c>
      <c r="T6" s="11" t="s">
        <v>6</v>
      </c>
      <c r="V6" s="23"/>
      <c r="W6" s="23"/>
      <c r="X6" s="20"/>
      <c r="Y6" s="20"/>
      <c r="Z6" s="20"/>
      <c r="AA6" s="20"/>
      <c r="AB6" s="26"/>
    </row>
    <row r="7" spans="1:28" ht="20.25">
      <c r="A7" s="11" t="s">
        <v>0</v>
      </c>
      <c r="B7" s="4" t="s">
        <v>28</v>
      </c>
      <c r="C7" s="4" t="s">
        <v>29</v>
      </c>
      <c r="D7" s="4" t="s">
        <v>28</v>
      </c>
      <c r="E7" s="4" t="s">
        <v>29</v>
      </c>
      <c r="F7" s="4"/>
      <c r="G7" s="11" t="s">
        <v>1</v>
      </c>
      <c r="H7" s="4" t="s">
        <v>30</v>
      </c>
      <c r="I7" s="11" t="s">
        <v>31</v>
      </c>
      <c r="J7" s="11" t="s">
        <v>31</v>
      </c>
      <c r="K7" s="11"/>
      <c r="L7" s="11" t="s">
        <v>1</v>
      </c>
      <c r="M7" s="4" t="s">
        <v>30</v>
      </c>
      <c r="N7" s="11" t="s">
        <v>31</v>
      </c>
      <c r="O7" s="11" t="s">
        <v>31</v>
      </c>
      <c r="P7" s="11"/>
      <c r="Q7" s="11" t="s">
        <v>1</v>
      </c>
      <c r="R7" s="4" t="s">
        <v>30</v>
      </c>
      <c r="S7" s="11" t="s">
        <v>31</v>
      </c>
      <c r="T7" s="11" t="s">
        <v>31</v>
      </c>
      <c r="V7" s="22" t="s">
        <v>24</v>
      </c>
      <c r="W7" s="20"/>
      <c r="X7" s="20"/>
      <c r="Y7" s="20"/>
      <c r="Z7" s="20"/>
      <c r="AA7" s="20"/>
      <c r="AB7" s="26"/>
    </row>
    <row r="8" spans="1:28" ht="15.75">
      <c r="A8" s="5">
        <v>1</v>
      </c>
      <c r="B8" s="1">
        <v>3.67923</v>
      </c>
      <c r="C8" s="2">
        <v>99.272369999999995</v>
      </c>
      <c r="D8" s="1">
        <f>D$4*$A8^D$5</f>
        <v>3.68</v>
      </c>
      <c r="E8" s="2">
        <f>E$4*$A8^E$5</f>
        <v>100</v>
      </c>
      <c r="F8" s="2"/>
      <c r="G8" s="8">
        <v>3.8689163509071001E-10</v>
      </c>
      <c r="H8" s="2">
        <v>161.45807687033101</v>
      </c>
      <c r="I8" s="2">
        <f t="shared" ref="I8:I18" si="0">H8*G8*10^9</f>
        <v>62.466779358963912</v>
      </c>
      <c r="J8" s="2">
        <f t="shared" ref="J8:J19" si="1">J$2*$A8^3+J$3*$A8^2+J$4*$A8+J$5</f>
        <v>54.933278000000001</v>
      </c>
      <c r="K8" s="2"/>
      <c r="L8" s="8">
        <v>5.3781635069029296E-10</v>
      </c>
      <c r="M8" s="2">
        <v>346.05484181736898</v>
      </c>
      <c r="N8" s="2">
        <f t="shared" ref="N8:N18" si="2">M8*L8*10^9</f>
        <v>186.11395216492397</v>
      </c>
      <c r="O8" s="2">
        <f t="shared" ref="O8:O19" si="3">O$2*$A8^3+O$3*$A8^2+O$4*$A8+O$5</f>
        <v>184.93316899999999</v>
      </c>
      <c r="P8" s="2"/>
      <c r="Q8" s="8">
        <v>6.6872235026411305E-10</v>
      </c>
      <c r="R8" s="2">
        <v>608.04539902241197</v>
      </c>
      <c r="S8" s="2">
        <f t="shared" ref="S8:S18" si="4">R8*Q8*10^9</f>
        <v>406.61354830154778</v>
      </c>
      <c r="T8" s="2">
        <f t="shared" ref="T8:T19" si="5">T$2*$A8^3+T$3*$A8^2+T$4*$A8+T$5</f>
        <v>430.39457700000003</v>
      </c>
      <c r="V8" s="27" t="s">
        <v>21</v>
      </c>
      <c r="W8" s="25">
        <f>D$4*$W4^D$5</f>
        <v>5.0241605036074724</v>
      </c>
      <c r="X8" s="20"/>
      <c r="Y8" s="20"/>
      <c r="Z8" s="20"/>
      <c r="AA8" s="20"/>
      <c r="AB8" s="31" t="s">
        <v>35</v>
      </c>
    </row>
    <row r="9" spans="1:28" ht="15.75">
      <c r="A9" s="5">
        <v>2</v>
      </c>
      <c r="B9" s="1">
        <v>4.0575099999999997</v>
      </c>
      <c r="C9" s="2">
        <v>111.952</v>
      </c>
      <c r="D9" s="1">
        <f t="shared" ref="D9:E19" si="6">D$4*$A9^D$5</f>
        <v>4.1116166681057695</v>
      </c>
      <c r="E9" s="2">
        <f t="shared" si="6"/>
        <v>118.92071150027211</v>
      </c>
      <c r="F9" s="2"/>
      <c r="G9" s="8">
        <v>4.0736723036197101E-10</v>
      </c>
      <c r="H9" s="2">
        <v>218.399033740405</v>
      </c>
      <c r="I9" s="2">
        <f t="shared" si="0"/>
        <v>88.968609488559437</v>
      </c>
      <c r="J9" s="2">
        <f t="shared" si="1"/>
        <v>98.634711999999993</v>
      </c>
      <c r="K9" s="2"/>
      <c r="L9" s="8">
        <v>5.6194842108925997E-10</v>
      </c>
      <c r="M9" s="2">
        <v>511.99960869435102</v>
      </c>
      <c r="N9" s="2">
        <f t="shared" si="2"/>
        <v>287.7173717041095</v>
      </c>
      <c r="O9" s="2">
        <f t="shared" si="3"/>
        <v>291.81471699999997</v>
      </c>
      <c r="P9" s="2"/>
      <c r="Q9" s="8">
        <v>6.96674733473727E-10</v>
      </c>
      <c r="R9" s="2">
        <v>854.31181779939902</v>
      </c>
      <c r="S9" s="2">
        <f t="shared" si="4"/>
        <v>595.17745796885151</v>
      </c>
      <c r="T9" s="2">
        <f t="shared" si="5"/>
        <v>608.43079</v>
      </c>
      <c r="V9" s="27" t="s">
        <v>22</v>
      </c>
      <c r="W9" s="28">
        <f>E$4*$W4^E$5</f>
        <v>162.65765616977856</v>
      </c>
      <c r="X9" s="20"/>
      <c r="Y9" s="20"/>
      <c r="Z9" s="20"/>
      <c r="AA9" s="20"/>
      <c r="AB9" s="31" t="s">
        <v>36</v>
      </c>
    </row>
    <row r="10" spans="1:28">
      <c r="A10" s="5">
        <v>3</v>
      </c>
      <c r="B10" s="1">
        <v>4.2964900000000004</v>
      </c>
      <c r="C10" s="2">
        <v>125.54389</v>
      </c>
      <c r="D10" s="1">
        <f t="shared" si="6"/>
        <v>4.3871978414186303</v>
      </c>
      <c r="E10" s="2">
        <f t="shared" si="6"/>
        <v>131.60740129524925</v>
      </c>
      <c r="F10" s="2"/>
      <c r="G10" s="8">
        <v>4.3361321583389299E-10</v>
      </c>
      <c r="H10" s="2">
        <v>306.43017854425</v>
      </c>
      <c r="I10" s="2">
        <f t="shared" si="0"/>
        <v>132.87217514712623</v>
      </c>
      <c r="J10" s="2">
        <f t="shared" si="1"/>
        <v>138.35274400000003</v>
      </c>
      <c r="K10" s="2"/>
      <c r="L10" s="8">
        <v>5.9354479541754998E-10</v>
      </c>
      <c r="M10" s="2">
        <v>627.94532028634296</v>
      </c>
      <c r="N10" s="2">
        <f t="shared" si="2"/>
        <v>372.71367666276535</v>
      </c>
      <c r="O10" s="2">
        <f t="shared" si="3"/>
        <v>378.79622099999995</v>
      </c>
      <c r="P10" s="2"/>
      <c r="Q10" s="8">
        <v>7.3369050093429898E-10</v>
      </c>
      <c r="R10" s="2">
        <v>1084.3228559868001</v>
      </c>
      <c r="S10" s="2">
        <f t="shared" si="4"/>
        <v>795.5573793834651</v>
      </c>
      <c r="T10" s="2">
        <f t="shared" si="5"/>
        <v>751.03865900000005</v>
      </c>
      <c r="V10" s="21"/>
      <c r="W10" s="20"/>
      <c r="X10" s="20"/>
      <c r="Y10" s="20"/>
      <c r="Z10" s="20"/>
      <c r="AA10" s="20"/>
      <c r="AB10" s="30" t="s">
        <v>27</v>
      </c>
    </row>
    <row r="11" spans="1:28">
      <c r="A11" s="5">
        <v>4</v>
      </c>
      <c r="B11" s="1">
        <v>4.5044700000000004</v>
      </c>
      <c r="C11" s="2">
        <v>135.15635</v>
      </c>
      <c r="D11" s="1">
        <f t="shared" si="6"/>
        <v>4.5938564199579321</v>
      </c>
      <c r="E11" s="2">
        <f t="shared" si="6"/>
        <v>141.42135623730948</v>
      </c>
      <c r="F11" s="2"/>
      <c r="G11" s="8">
        <v>4.6318499018545001E-10</v>
      </c>
      <c r="H11" s="2">
        <v>380.89016944564298</v>
      </c>
      <c r="I11" s="2">
        <f t="shared" si="0"/>
        <v>176.42260939641454</v>
      </c>
      <c r="J11" s="2">
        <f t="shared" si="1"/>
        <v>174.20550800000001</v>
      </c>
      <c r="K11" s="2"/>
      <c r="L11" s="8">
        <v>6.3072767159105297E-10</v>
      </c>
      <c r="M11" s="2">
        <v>719.91232400176102</v>
      </c>
      <c r="N11" s="2">
        <f t="shared" si="2"/>
        <v>454.06862386733445</v>
      </c>
      <c r="O11" s="2">
        <f t="shared" si="3"/>
        <v>447.816329</v>
      </c>
      <c r="P11" s="2"/>
      <c r="Q11" s="8">
        <v>7.7812672116855903E-10</v>
      </c>
      <c r="R11" s="2">
        <v>1153.8084266527801</v>
      </c>
      <c r="S11" s="2">
        <f t="shared" si="4"/>
        <v>897.80916788798163</v>
      </c>
      <c r="T11" s="2">
        <f t="shared" si="5"/>
        <v>861.3826620000001</v>
      </c>
      <c r="V11" s="23" t="s">
        <v>26</v>
      </c>
      <c r="W11" s="20">
        <v>300</v>
      </c>
      <c r="X11" s="20">
        <v>1000</v>
      </c>
      <c r="Y11" s="20">
        <v>2000</v>
      </c>
      <c r="Z11" s="20"/>
      <c r="AA11" s="20"/>
      <c r="AB11" s="30">
        <v>1500</v>
      </c>
    </row>
    <row r="12" spans="1:28">
      <c r="A12" s="5">
        <v>5</v>
      </c>
      <c r="B12" s="1">
        <v>4.6851399999999996</v>
      </c>
      <c r="C12" s="2">
        <v>146.67868000000001</v>
      </c>
      <c r="D12" s="1">
        <f t="shared" si="6"/>
        <v>4.7608337866690684</v>
      </c>
      <c r="E12" s="2">
        <f t="shared" si="6"/>
        <v>149.53487812212205</v>
      </c>
      <c r="F12" s="2"/>
      <c r="G12" s="8">
        <v>4.9647710436397003E-10</v>
      </c>
      <c r="H12" s="2">
        <v>425.53826725280999</v>
      </c>
      <c r="I12" s="2">
        <f t="shared" si="0"/>
        <v>211.27000672173631</v>
      </c>
      <c r="J12" s="2">
        <f t="shared" si="1"/>
        <v>206.311138</v>
      </c>
      <c r="K12" s="2"/>
      <c r="L12" s="8">
        <v>6.72013559797556E-10</v>
      </c>
      <c r="M12" s="2">
        <v>764.60894875516203</v>
      </c>
      <c r="N12" s="2">
        <f t="shared" si="2"/>
        <v>513.82758150602342</v>
      </c>
      <c r="O12" s="2">
        <f t="shared" si="3"/>
        <v>500.81368899999995</v>
      </c>
      <c r="P12" s="2"/>
      <c r="Q12" s="8">
        <v>8.2720539759326699E-10</v>
      </c>
      <c r="R12" s="2">
        <v>1140.84249012177</v>
      </c>
      <c r="S12" s="2">
        <f t="shared" si="4"/>
        <v>943.71106563247156</v>
      </c>
      <c r="T12" s="2">
        <f t="shared" si="5"/>
        <v>942.62727699999994</v>
      </c>
      <c r="V12" s="21" t="s">
        <v>25</v>
      </c>
      <c r="W12" s="29">
        <f>VLOOKUP(W4,A8:Q19,7,FALSE)</f>
        <v>5.5702609374057395E-10</v>
      </c>
      <c r="X12" s="29">
        <f>VLOOKUP(W4,A8:L19,12,FALSE)</f>
        <v>7.4907462972096998E-10</v>
      </c>
      <c r="Y12" s="29">
        <f>VLOOKUP(W4,A8:Q19,17,FALSE)</f>
        <v>9.1984360820661003E-10</v>
      </c>
      <c r="Z12" s="29" t="str">
        <f>IF(AND((AB11-W11)/(X11-W11)&lt;=1,(AB11-W11)/(X11-W11)&gt;=0),W12+(AB11-W11)/(X11-W11)*(X12-W12),"")</f>
        <v/>
      </c>
      <c r="AA12" s="29">
        <f>IF(AND((AB11-X11)/(Y11-X11)&lt;=1,(AB11-X11)/(Y11-X11)&gt;=0),X12+(AB11-X11)/(Y11-X11)*(Y12-X12),"")</f>
        <v>8.3445911896379006E-10</v>
      </c>
      <c r="AB12" s="32">
        <f>MIN(Z12:AA12)</f>
        <v>8.3445911896379006E-10</v>
      </c>
    </row>
    <row r="13" spans="1:28" ht="15.75">
      <c r="A13" s="5">
        <v>6</v>
      </c>
      <c r="B13" s="1">
        <v>4.9066400000000003</v>
      </c>
      <c r="C13" s="2">
        <v>150.32028</v>
      </c>
      <c r="D13" s="1">
        <f t="shared" si="6"/>
        <v>4.9017597203952423</v>
      </c>
      <c r="E13" s="2">
        <f t="shared" si="6"/>
        <v>156.50845800732873</v>
      </c>
      <c r="F13" s="2"/>
      <c r="G13" s="8">
        <v>5.3579485266496796E-10</v>
      </c>
      <c r="H13" s="2">
        <v>440.060180043819</v>
      </c>
      <c r="I13" s="2">
        <f t="shared" si="0"/>
        <v>235.78197933029728</v>
      </c>
      <c r="J13" s="2">
        <f t="shared" si="1"/>
        <v>234.78776800000003</v>
      </c>
      <c r="K13" s="2"/>
      <c r="L13" s="8">
        <v>7.2389286030656905E-10</v>
      </c>
      <c r="M13" s="2">
        <v>746.25020415745496</v>
      </c>
      <c r="N13" s="2">
        <f t="shared" si="2"/>
        <v>540.20519479190114</v>
      </c>
      <c r="O13" s="2">
        <f t="shared" si="3"/>
        <v>539.72694899999999</v>
      </c>
      <c r="P13" s="2"/>
      <c r="Q13" s="8">
        <v>8.9045433573359302E-10</v>
      </c>
      <c r="R13" s="2">
        <v>1109.6034396038899</v>
      </c>
      <c r="S13" s="2">
        <f t="shared" si="4"/>
        <v>988.05119374019182</v>
      </c>
      <c r="T13" s="2">
        <f t="shared" si="5"/>
        <v>997.93698200000006</v>
      </c>
      <c r="V13" s="27" t="s">
        <v>40</v>
      </c>
      <c r="W13" s="28">
        <f>(J$2*$W5^3+J$3*$W5^2+J$4*$W5+J$5)/W12/1000000000</f>
        <v>270.59268113052565</v>
      </c>
      <c r="X13" s="28">
        <f>(O$2*$W5^3+O$3*$W5^2+O$4*$W5+O$5)/X12/1000000000</f>
        <v>538.93516518153911</v>
      </c>
      <c r="Y13" s="28">
        <f>(T$2*$W5^3+T$3*$W5^2+T$4*$W5+T$5)/Y12/1000000000</f>
        <v>860.19863071248449</v>
      </c>
      <c r="Z13" s="29" t="str">
        <f>IF(AND((AB12-W12)/(X12-W12)&lt;=1,(AB12-W12)/(X12-W12)&gt;=0),W13+(AB12-W12)/(X12-W12)*(X13-W13),"")</f>
        <v/>
      </c>
      <c r="AA13" s="29">
        <f>IF(AND((AB12-X12)/(Y12-X12)&lt;=1,(AB12-X12)/(Y12-X12)&gt;=0),X13+(AB12-X12)/(Y12-X12)*(Y13-X13),"")</f>
        <v>699.56689794701197</v>
      </c>
      <c r="AB13" s="33">
        <f>MIN(Z13:AA13)</f>
        <v>699.56689794701197</v>
      </c>
    </row>
    <row r="14" spans="1:28">
      <c r="A14" s="5">
        <v>7</v>
      </c>
      <c r="B14" s="1">
        <v>5.00204</v>
      </c>
      <c r="C14" s="2">
        <v>159.70314999999999</v>
      </c>
      <c r="D14" s="1">
        <f t="shared" si="6"/>
        <v>5.0241605036074724</v>
      </c>
      <c r="E14" s="2">
        <f t="shared" si="6"/>
        <v>162.65765616977856</v>
      </c>
      <c r="F14" s="2"/>
      <c r="G14" s="8">
        <v>5.5702609374057395E-10</v>
      </c>
      <c r="H14" s="2">
        <v>478.543470040996</v>
      </c>
      <c r="I14" s="2">
        <f t="shared" si="0"/>
        <v>266.56119980199537</v>
      </c>
      <c r="J14" s="2">
        <f t="shared" si="1"/>
        <v>259.75353200000001</v>
      </c>
      <c r="K14" s="2"/>
      <c r="L14" s="8">
        <v>7.4907462972096998E-10</v>
      </c>
      <c r="M14" s="2">
        <v>753.75066749695304</v>
      </c>
      <c r="N14" s="2">
        <f t="shared" si="2"/>
        <v>564.615502157214</v>
      </c>
      <c r="O14" s="2">
        <f t="shared" si="3"/>
        <v>566.49475700000005</v>
      </c>
      <c r="P14" s="2"/>
      <c r="Q14" s="8">
        <v>9.1984360820661003E-10</v>
      </c>
      <c r="R14" s="2">
        <v>1103.46576567077</v>
      </c>
      <c r="S14" s="2">
        <f t="shared" si="4"/>
        <v>1015.0159314270708</v>
      </c>
      <c r="T14" s="2">
        <f t="shared" si="5"/>
        <v>1030.476255</v>
      </c>
    </row>
    <row r="15" spans="1:28">
      <c r="A15" s="5">
        <v>8</v>
      </c>
      <c r="B15" s="1">
        <v>5.08596</v>
      </c>
      <c r="C15" s="2">
        <v>168.60264000000001</v>
      </c>
      <c r="D15" s="1">
        <f t="shared" si="6"/>
        <v>5.1326566921694923</v>
      </c>
      <c r="E15" s="2">
        <f t="shared" si="6"/>
        <v>168.1792830507429</v>
      </c>
      <c r="F15" s="2"/>
      <c r="G15" s="8">
        <v>5.7739426595060101E-10</v>
      </c>
      <c r="H15" s="2">
        <v>477.50181694843502</v>
      </c>
      <c r="I15" s="2">
        <f t="shared" si="0"/>
        <v>275.7068110870199</v>
      </c>
      <c r="J15" s="2">
        <f t="shared" si="1"/>
        <v>281.32656400000002</v>
      </c>
      <c r="K15" s="2"/>
      <c r="L15" s="8">
        <v>7.7313055454227598E-10</v>
      </c>
      <c r="M15" s="2">
        <v>735.493796745336</v>
      </c>
      <c r="N15" s="2">
        <f t="shared" si="2"/>
        <v>568.63272694012562</v>
      </c>
      <c r="O15" s="2">
        <f t="shared" si="3"/>
        <v>583.05576099999996</v>
      </c>
      <c r="P15" s="2"/>
      <c r="Q15" s="8">
        <v>9.4788471366726009E-10</v>
      </c>
      <c r="R15" s="2">
        <v>1044.9430941649</v>
      </c>
      <c r="S15" s="2">
        <f t="shared" si="4"/>
        <v>990.48558561107711</v>
      </c>
      <c r="T15" s="2">
        <f t="shared" si="5"/>
        <v>1043.4095740000002</v>
      </c>
      <c r="V15" s="10"/>
      <c r="W15" s="17"/>
      <c r="Y15" s="17"/>
      <c r="Z15" s="17"/>
      <c r="AA15" s="17"/>
    </row>
    <row r="16" spans="1:28">
      <c r="A16" s="5">
        <v>10</v>
      </c>
      <c r="B16" s="1">
        <v>5.4435900000000004</v>
      </c>
      <c r="C16" s="2">
        <v>169.00841</v>
      </c>
      <c r="D16" s="1">
        <f t="shared" si="6"/>
        <v>5.3192183563450133</v>
      </c>
      <c r="E16" s="2">
        <f t="shared" si="6"/>
        <v>177.82794100389231</v>
      </c>
      <c r="F16" s="2"/>
      <c r="G16" s="8">
        <v>6.48947064144588E-10</v>
      </c>
      <c r="H16" s="2">
        <v>485.87080739766799</v>
      </c>
      <c r="I16" s="2">
        <f t="shared" si="0"/>
        <v>315.30443401427721</v>
      </c>
      <c r="J16" s="2">
        <f t="shared" si="1"/>
        <v>314.76696800000002</v>
      </c>
      <c r="K16" s="2"/>
      <c r="L16" s="8">
        <v>8.6877148966210397E-10</v>
      </c>
      <c r="M16" s="2">
        <v>689.88807463026205</v>
      </c>
      <c r="N16" s="2">
        <f t="shared" si="2"/>
        <v>599.35509029665354</v>
      </c>
      <c r="O16" s="2">
        <f t="shared" si="3"/>
        <v>593.31194899999991</v>
      </c>
      <c r="P16" s="2"/>
      <c r="Q16" s="8">
        <v>1.0650683241399001E-9</v>
      </c>
      <c r="R16" s="2">
        <v>961.32303486117598</v>
      </c>
      <c r="S16" s="2">
        <f t="shared" si="4"/>
        <v>1023.8747136966754</v>
      </c>
      <c r="T16" s="2">
        <f t="shared" si="5"/>
        <v>1023.1162619999999</v>
      </c>
      <c r="V16" s="10"/>
    </row>
    <row r="17" spans="1:20">
      <c r="A17" s="5">
        <v>12</v>
      </c>
      <c r="B17" s="1">
        <v>5.8192500000000003</v>
      </c>
      <c r="C17" s="2">
        <v>167.81833</v>
      </c>
      <c r="D17" s="1">
        <f t="shared" si="6"/>
        <v>5.4766730895180862</v>
      </c>
      <c r="E17" s="2">
        <f t="shared" si="6"/>
        <v>186.12097182041992</v>
      </c>
      <c r="F17" s="2"/>
      <c r="G17" s="8">
        <v>7.2992719065696905E-10</v>
      </c>
      <c r="H17" s="2">
        <v>448.42024338901399</v>
      </c>
      <c r="I17" s="2">
        <f t="shared" si="0"/>
        <v>327.31412849065725</v>
      </c>
      <c r="J17" s="2">
        <f t="shared" si="1"/>
        <v>336.05405200000007</v>
      </c>
      <c r="K17" s="2"/>
      <c r="L17" s="8">
        <v>9.7773849233943497E-10</v>
      </c>
      <c r="M17" s="2">
        <v>588.699951051928</v>
      </c>
      <c r="N17" s="2">
        <f t="shared" si="2"/>
        <v>575.59460258181116</v>
      </c>
      <c r="O17" s="2">
        <f t="shared" si="3"/>
        <v>586.00469700000008</v>
      </c>
      <c r="P17" s="2"/>
      <c r="Q17" s="8">
        <v>1.1989056409153799E-9</v>
      </c>
      <c r="R17" s="2">
        <v>834.63694182674101</v>
      </c>
      <c r="S17" s="2">
        <f t="shared" si="4"/>
        <v>1000.6509376724417</v>
      </c>
      <c r="T17" s="2">
        <f t="shared" si="5"/>
        <v>962.37287000000003</v>
      </c>
    </row>
    <row r="18" spans="1:20">
      <c r="A18" s="5">
        <v>14</v>
      </c>
      <c r="B18" s="1">
        <v>5.74451</v>
      </c>
      <c r="C18" s="2">
        <v>187.33582999999999</v>
      </c>
      <c r="D18" s="1">
        <f t="shared" si="6"/>
        <v>5.6134299102910754</v>
      </c>
      <c r="E18" s="2">
        <f t="shared" si="6"/>
        <v>193.4336420267669</v>
      </c>
      <c r="F18" s="2"/>
      <c r="G18" s="8">
        <v>7.2831558075755804E-10</v>
      </c>
      <c r="H18" s="2">
        <v>487.54543064786901</v>
      </c>
      <c r="I18" s="2">
        <f t="shared" si="0"/>
        <v>355.08693346799646</v>
      </c>
      <c r="J18" s="2">
        <f t="shared" si="1"/>
        <v>346.13288799999998</v>
      </c>
      <c r="K18" s="2"/>
      <c r="L18" s="8">
        <v>9.6674607068190895E-10</v>
      </c>
      <c r="M18" s="2">
        <v>613.78114457808999</v>
      </c>
      <c r="N18" s="2">
        <f t="shared" si="2"/>
        <v>593.37050977951321</v>
      </c>
      <c r="O18" s="2">
        <f t="shared" si="3"/>
        <v>576.64318900000012</v>
      </c>
      <c r="P18" s="2"/>
      <c r="Q18" s="8">
        <v>1.18150860719303E-9</v>
      </c>
      <c r="R18" s="2">
        <v>758.01409273894797</v>
      </c>
      <c r="S18" s="2">
        <f t="shared" si="4"/>
        <v>895.60017494468264</v>
      </c>
      <c r="T18" s="2">
        <f t="shared" si="5"/>
        <v>886.4952219999999</v>
      </c>
    </row>
    <row r="19" spans="1:20">
      <c r="A19" s="5">
        <v>16</v>
      </c>
      <c r="B19" s="1">
        <v>5.8166500000000001</v>
      </c>
      <c r="C19" s="2">
        <v>207.71982</v>
      </c>
      <c r="D19" s="1">
        <f t="shared" si="6"/>
        <v>5.7346513063012798</v>
      </c>
      <c r="E19" s="2">
        <f t="shared" si="6"/>
        <v>200</v>
      </c>
      <c r="F19" s="2"/>
      <c r="G19" s="8">
        <v>7.6563595729317495E-10</v>
      </c>
      <c r="H19" s="2">
        <v>448.58790531491701</v>
      </c>
      <c r="I19" s="2">
        <f>H19*G19*10^9</f>
        <v>343.45503031592659</v>
      </c>
      <c r="J19" s="2">
        <f t="shared" si="1"/>
        <v>345.94854800000002</v>
      </c>
      <c r="K19" s="2"/>
      <c r="L19" s="8">
        <v>1.0071344140552699E-9</v>
      </c>
      <c r="M19" s="2">
        <v>569.87240804472196</v>
      </c>
      <c r="N19" s="2">
        <f>M19*L19*10^9</f>
        <v>573.93811376238671</v>
      </c>
      <c r="O19" s="2">
        <f t="shared" si="3"/>
        <v>580.73660900000004</v>
      </c>
      <c r="P19" s="2"/>
      <c r="Q19" s="8">
        <v>1.2268737896078E-9</v>
      </c>
      <c r="R19" s="2">
        <v>656.90012587618799</v>
      </c>
      <c r="S19" s="2">
        <f>R19*Q19*10^9</f>
        <v>805.93354682755955</v>
      </c>
      <c r="T19" s="2">
        <f t="shared" si="5"/>
        <v>820.79914200000019</v>
      </c>
    </row>
    <row r="20" spans="1:20">
      <c r="B20" s="1"/>
      <c r="C20" s="2"/>
      <c r="D20" s="2"/>
      <c r="E20" s="2"/>
      <c r="F20" s="2"/>
      <c r="G20" s="8"/>
      <c r="H20" s="2"/>
      <c r="I20" s="2"/>
      <c r="J20" s="2"/>
      <c r="K20" s="2"/>
      <c r="L20" s="8"/>
      <c r="M20" s="2"/>
      <c r="N20" s="2"/>
      <c r="O20" s="2"/>
      <c r="P20" s="2"/>
      <c r="Q20" s="8"/>
      <c r="R20" s="2"/>
    </row>
    <row r="22" spans="1:20">
      <c r="H22" s="5" t="str">
        <f>"[" &amp; _xlfn.TEXTJOIN(", ", TRUE, ROUND(G8*10^10,2), ROUND(L8*10^10,2), ROUND(Q8*10^10,2)) &amp; "]"</f>
        <v>[3.87, 5.38, 6.69]</v>
      </c>
    </row>
    <row r="23" spans="1:20">
      <c r="H23" s="5" t="str">
        <f t="shared" ref="H23:H33" si="7">"[" &amp; _xlfn.TEXTJOIN(", ", TRUE, ROUND(G9*10^10,2), ROUND(L9*10^10,2), ROUND(Q9*10^10,2)) &amp; "]"</f>
        <v>[4.07, 5.62, 6.97]</v>
      </c>
    </row>
    <row r="24" spans="1:20">
      <c r="H24" s="5" t="str">
        <f t="shared" si="7"/>
        <v>[4.34, 5.94, 7.34]</v>
      </c>
    </row>
    <row r="25" spans="1:20">
      <c r="H25" s="5" t="str">
        <f t="shared" si="7"/>
        <v>[4.63, 6.31, 7.78]</v>
      </c>
    </row>
    <row r="26" spans="1:20">
      <c r="H26" s="5" t="str">
        <f t="shared" si="7"/>
        <v>[4.96, 6.72, 8.27]</v>
      </c>
    </row>
    <row r="27" spans="1:20">
      <c r="H27" s="5" t="str">
        <f t="shared" si="7"/>
        <v>[5.36, 7.24, 8.9]</v>
      </c>
    </row>
    <row r="28" spans="1:20">
      <c r="H28" s="5" t="str">
        <f t="shared" si="7"/>
        <v>[5.57, 7.49, 9.2]</v>
      </c>
    </row>
    <row r="29" spans="1:20">
      <c r="H29" s="5" t="str">
        <f t="shared" si="7"/>
        <v>[5.77, 7.73, 9.48]</v>
      </c>
    </row>
    <row r="30" spans="1:20">
      <c r="H30" s="5" t="str">
        <f t="shared" si="7"/>
        <v>[6.49, 8.69, 10.65]</v>
      </c>
    </row>
    <row r="31" spans="1:20">
      <c r="H31" s="5" t="str">
        <f t="shared" si="7"/>
        <v>[7.3, 9.78, 11.99]</v>
      </c>
    </row>
    <row r="32" spans="1:20">
      <c r="H32" s="5" t="str">
        <f t="shared" si="7"/>
        <v>[7.28, 9.67, 11.82]</v>
      </c>
    </row>
    <row r="33" spans="8:8">
      <c r="H33" s="5" t="str">
        <f t="shared" si="7"/>
        <v>[7.66, 10.07, 12.27]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A955-0D37-324E-8EA3-ECA4D3FC203E}">
  <dimension ref="A1:AB35"/>
  <sheetViews>
    <sheetView topLeftCell="D1" workbookViewId="0">
      <selection activeCell="H22" sqref="H22:H27"/>
    </sheetView>
  </sheetViews>
  <sheetFormatPr baseColWidth="10" defaultColWidth="10.875" defaultRowHeight="15"/>
  <cols>
    <col min="1" max="5" width="10.5" style="5" customWidth="1"/>
    <col min="6" max="6" width="4.875" style="5" customWidth="1"/>
    <col min="7" max="10" width="10.5" style="5" customWidth="1"/>
    <col min="11" max="11" width="4.875" style="5" customWidth="1"/>
    <col min="12" max="15" width="10.5" style="5" customWidth="1"/>
    <col min="16" max="16" width="4.875" style="5" customWidth="1"/>
    <col min="17" max="18" width="10.5" style="5" customWidth="1"/>
    <col min="19" max="20" width="10.5" style="6" customWidth="1"/>
    <col min="21" max="21" width="4.875" style="6" customWidth="1"/>
    <col min="22" max="22" width="18.875" style="6" bestFit="1" customWidth="1"/>
    <col min="23" max="25" width="10.625" style="9" customWidth="1"/>
    <col min="26" max="27" width="11.125" style="9" hidden="1" customWidth="1"/>
    <col min="28" max="28" width="16" style="5" customWidth="1"/>
    <col min="29" max="16384" width="10.875" style="6"/>
  </cols>
  <sheetData>
    <row r="1" spans="1:28" ht="37.5">
      <c r="A1" s="7" t="s">
        <v>39</v>
      </c>
    </row>
    <row r="2" spans="1:28" ht="21.75">
      <c r="A2" s="6"/>
      <c r="B2" s="6"/>
      <c r="G2" s="15" t="s">
        <v>32</v>
      </c>
      <c r="I2" s="9" t="s">
        <v>2</v>
      </c>
      <c r="J2" s="12">
        <v>0.185</v>
      </c>
      <c r="K2" s="12"/>
      <c r="L2" s="15" t="s">
        <v>33</v>
      </c>
      <c r="N2" s="9" t="s">
        <v>2</v>
      </c>
      <c r="O2" s="12">
        <v>0.61729999999999996</v>
      </c>
      <c r="P2" s="12"/>
      <c r="Q2" s="15" t="s">
        <v>34</v>
      </c>
      <c r="S2" s="9" t="s">
        <v>2</v>
      </c>
      <c r="T2" s="12">
        <v>0.38669999999999999</v>
      </c>
      <c r="V2" s="19" t="s">
        <v>19</v>
      </c>
      <c r="W2" s="20"/>
      <c r="X2" s="20"/>
      <c r="Y2" s="20"/>
      <c r="Z2" s="20"/>
      <c r="AA2" s="20"/>
      <c r="AB2" s="26"/>
    </row>
    <row r="3" spans="1:28" ht="20.25">
      <c r="I3" s="9" t="s">
        <v>3</v>
      </c>
      <c r="J3" s="12">
        <v>-7.2964000000000002</v>
      </c>
      <c r="K3" s="12"/>
      <c r="N3" s="9" t="s">
        <v>3</v>
      </c>
      <c r="O3" s="12">
        <v>-19.585599999999999</v>
      </c>
      <c r="P3" s="12"/>
      <c r="S3" s="9" t="s">
        <v>3</v>
      </c>
      <c r="T3" s="12">
        <v>-14.6607</v>
      </c>
      <c r="V3" s="22" t="s">
        <v>23</v>
      </c>
      <c r="W3" s="20"/>
      <c r="X3" s="20"/>
      <c r="Y3" s="20"/>
      <c r="Z3" s="20"/>
      <c r="AA3" s="20"/>
      <c r="AB3" s="26"/>
    </row>
    <row r="4" spans="1:28" ht="20.25">
      <c r="B4" s="16" t="s">
        <v>11</v>
      </c>
      <c r="D4" s="1">
        <v>3.15</v>
      </c>
      <c r="E4" s="5">
        <v>75</v>
      </c>
      <c r="I4" s="9" t="s">
        <v>4</v>
      </c>
      <c r="J4" s="12">
        <v>102.61279999999999</v>
      </c>
      <c r="K4" s="12"/>
      <c r="N4" s="9" t="s">
        <v>4</v>
      </c>
      <c r="O4" s="12">
        <v>194.28880000000001</v>
      </c>
      <c r="P4" s="12"/>
      <c r="S4" s="9" t="s">
        <v>4</v>
      </c>
      <c r="T4" s="12">
        <v>153.5746</v>
      </c>
      <c r="V4" s="23" t="s">
        <v>0</v>
      </c>
      <c r="W4" s="20">
        <v>7</v>
      </c>
      <c r="X4" s="20"/>
      <c r="Y4" s="20"/>
      <c r="Z4" s="20"/>
      <c r="AA4" s="20"/>
      <c r="AB4" s="26"/>
    </row>
    <row r="5" spans="1:28">
      <c r="B5" s="2"/>
      <c r="D5" s="5">
        <v>0.18</v>
      </c>
      <c r="E5" s="5">
        <v>0.3</v>
      </c>
      <c r="I5" s="9" t="s">
        <v>5</v>
      </c>
      <c r="J5" s="12">
        <v>46.668399999999998</v>
      </c>
      <c r="K5" s="12"/>
      <c r="N5" s="9" t="s">
        <v>5</v>
      </c>
      <c r="O5" s="12">
        <v>295.38189999999997</v>
      </c>
      <c r="P5" s="12"/>
      <c r="S5" s="9" t="s">
        <v>5</v>
      </c>
      <c r="T5" s="12">
        <v>922.49509999999998</v>
      </c>
      <c r="V5" s="24" t="s">
        <v>20</v>
      </c>
      <c r="W5" s="25">
        <v>3.3333300000000001</v>
      </c>
      <c r="X5" s="20"/>
      <c r="Y5" s="20"/>
      <c r="Z5" s="20"/>
      <c r="AA5" s="20"/>
      <c r="AB5" s="26"/>
    </row>
    <row r="6" spans="1:28" s="5" customFormat="1" ht="15.75">
      <c r="A6" s="11"/>
      <c r="B6" s="11" t="s">
        <v>7</v>
      </c>
      <c r="C6" s="11" t="s">
        <v>7</v>
      </c>
      <c r="D6" s="11" t="s">
        <v>6</v>
      </c>
      <c r="E6" s="11" t="s">
        <v>6</v>
      </c>
      <c r="F6" s="11"/>
      <c r="G6" s="11" t="s">
        <v>7</v>
      </c>
      <c r="H6" s="11" t="s">
        <v>7</v>
      </c>
      <c r="I6" s="11" t="s">
        <v>7</v>
      </c>
      <c r="J6" s="11" t="s">
        <v>6</v>
      </c>
      <c r="K6" s="11"/>
      <c r="L6" s="11" t="s">
        <v>7</v>
      </c>
      <c r="M6" s="11" t="s">
        <v>7</v>
      </c>
      <c r="N6" s="11" t="s">
        <v>7</v>
      </c>
      <c r="O6" s="13" t="s">
        <v>6</v>
      </c>
      <c r="P6" s="13"/>
      <c r="Q6" s="11" t="s">
        <v>7</v>
      </c>
      <c r="R6" s="11" t="s">
        <v>7</v>
      </c>
      <c r="S6" s="11" t="s">
        <v>7</v>
      </c>
      <c r="T6" s="11" t="s">
        <v>6</v>
      </c>
      <c r="V6" s="23"/>
      <c r="W6" s="23"/>
      <c r="X6" s="20"/>
      <c r="Y6" s="20"/>
      <c r="Z6" s="20"/>
      <c r="AA6" s="20"/>
      <c r="AB6" s="26"/>
    </row>
    <row r="7" spans="1:28" ht="20.25">
      <c r="A7" s="11" t="s">
        <v>0</v>
      </c>
      <c r="B7" s="4" t="s">
        <v>28</v>
      </c>
      <c r="C7" s="4" t="s">
        <v>29</v>
      </c>
      <c r="D7" s="4" t="s">
        <v>28</v>
      </c>
      <c r="E7" s="4" t="s">
        <v>29</v>
      </c>
      <c r="F7" s="4"/>
      <c r="G7" s="11" t="s">
        <v>1</v>
      </c>
      <c r="H7" s="4" t="s">
        <v>30</v>
      </c>
      <c r="I7" s="11" t="s">
        <v>31</v>
      </c>
      <c r="J7" s="11" t="s">
        <v>31</v>
      </c>
      <c r="K7" s="11"/>
      <c r="L7" s="11" t="s">
        <v>1</v>
      </c>
      <c r="M7" s="4" t="s">
        <v>30</v>
      </c>
      <c r="N7" s="11" t="s">
        <v>31</v>
      </c>
      <c r="O7" s="11" t="s">
        <v>31</v>
      </c>
      <c r="P7" s="11"/>
      <c r="Q7" s="11" t="s">
        <v>1</v>
      </c>
      <c r="R7" s="4" t="s">
        <v>30</v>
      </c>
      <c r="S7" s="11" t="s">
        <v>31</v>
      </c>
      <c r="T7" s="11" t="s">
        <v>31</v>
      </c>
      <c r="V7" s="22" t="s">
        <v>24</v>
      </c>
      <c r="W7" s="20"/>
      <c r="X7" s="20"/>
      <c r="Y7" s="20"/>
      <c r="Z7" s="20"/>
      <c r="AA7" s="20"/>
      <c r="AB7" s="26"/>
    </row>
    <row r="8" spans="1:28" ht="15.75">
      <c r="A8" s="5">
        <v>1</v>
      </c>
      <c r="B8" s="1">
        <v>3.1956099999999998</v>
      </c>
      <c r="C8" s="2">
        <v>77.440820000000002</v>
      </c>
      <c r="D8" s="1">
        <f>D$4*$A8^D$5</f>
        <v>3.15</v>
      </c>
      <c r="E8" s="2">
        <f>E$4*$A8^E$5</f>
        <v>75</v>
      </c>
      <c r="F8" s="2"/>
      <c r="G8" s="8">
        <v>6.5416560727437899E-10</v>
      </c>
      <c r="H8" s="2">
        <v>201.66482213906301</v>
      </c>
      <c r="I8" s="2">
        <f t="shared" ref="I8:I19" si="0">H8*G8*10^9</f>
        <v>131.92219084047977</v>
      </c>
      <c r="J8" s="2">
        <f t="shared" ref="J8:J19" si="1">J$2*$A8^3+J$3*$A8^2+J$4*$A8+J$5</f>
        <v>142.16979999999998</v>
      </c>
      <c r="K8" s="2"/>
      <c r="L8" s="8">
        <v>9.2272183342633004E-10</v>
      </c>
      <c r="M8" s="2">
        <v>497.30312515194203</v>
      </c>
      <c r="N8" s="2">
        <f t="shared" ref="N8:N19" si="2">M8*L8*10^9</f>
        <v>458.87245140884363</v>
      </c>
      <c r="O8" s="2">
        <f t="shared" ref="O8:O19" si="3">O$2*$A8^3+O$3*$A8^2+O$4*$A8+O$5</f>
        <v>470.70240000000001</v>
      </c>
      <c r="P8" s="2"/>
      <c r="Q8" s="8">
        <v>1.1538527005959201E-9</v>
      </c>
      <c r="R8" s="2">
        <v>869.91752907671105</v>
      </c>
      <c r="S8" s="2">
        <f t="shared" ref="S8:S19" si="4">R8*Q8*10^9</f>
        <v>1003.7566902208929</v>
      </c>
      <c r="T8" s="2">
        <f t="shared" ref="T8:T19" si="5">T$2*$A8^3+T$3*$A8^2+T$4*$A8+T$5</f>
        <v>1061.7956999999999</v>
      </c>
      <c r="V8" s="27" t="s">
        <v>21</v>
      </c>
      <c r="W8" s="25">
        <f>D$4*$W4^D$5</f>
        <v>4.4712422561433431</v>
      </c>
      <c r="X8" s="20"/>
      <c r="Y8" s="20"/>
      <c r="Z8" s="20"/>
      <c r="AA8" s="20"/>
      <c r="AB8" s="31" t="s">
        <v>35</v>
      </c>
    </row>
    <row r="9" spans="1:28" ht="15.75">
      <c r="A9" s="5">
        <v>2</v>
      </c>
      <c r="B9" s="1">
        <v>3.5444</v>
      </c>
      <c r="C9" s="2">
        <v>90.707819999999998</v>
      </c>
      <c r="D9" s="1">
        <f t="shared" ref="D9:E19" si="6">D$4*$A9^D$5</f>
        <v>3.5685842386817654</v>
      </c>
      <c r="E9" s="2">
        <f t="shared" si="6"/>
        <v>92.335831000868723</v>
      </c>
      <c r="F9" s="2"/>
      <c r="G9" s="8">
        <v>8.1502506826440901E-10</v>
      </c>
      <c r="H9" s="2">
        <v>273.71313538737002</v>
      </c>
      <c r="I9" s="2">
        <f t="shared" si="0"/>
        <v>223.08306685395667</v>
      </c>
      <c r="J9" s="2">
        <f t="shared" si="1"/>
        <v>224.18839999999997</v>
      </c>
      <c r="K9" s="2"/>
      <c r="L9" s="8">
        <v>1.13920018605476E-9</v>
      </c>
      <c r="M9" s="2">
        <v>564.27859130138199</v>
      </c>
      <c r="N9" s="2">
        <f t="shared" si="2"/>
        <v>642.82627619725224</v>
      </c>
      <c r="O9" s="2">
        <f t="shared" si="3"/>
        <v>610.55549999999994</v>
      </c>
      <c r="P9" s="2"/>
      <c r="Q9" s="8">
        <v>1.4194965584857401E-9</v>
      </c>
      <c r="R9" s="2">
        <v>844.31672412297598</v>
      </c>
      <c r="S9" s="2">
        <f t="shared" si="4"/>
        <v>1198.5046841645185</v>
      </c>
      <c r="T9" s="2">
        <f t="shared" si="5"/>
        <v>1174.0951</v>
      </c>
      <c r="V9" s="27" t="s">
        <v>22</v>
      </c>
      <c r="W9" s="28">
        <f>E$4*$W4^E$5</f>
        <v>134.45924718907477</v>
      </c>
      <c r="X9" s="20"/>
      <c r="Y9" s="20"/>
      <c r="Z9" s="20"/>
      <c r="AA9" s="20"/>
      <c r="AB9" s="31" t="s">
        <v>36</v>
      </c>
    </row>
    <row r="10" spans="1:28">
      <c r="A10" s="5">
        <v>3</v>
      </c>
      <c r="B10" s="1">
        <v>3.7658700000000001</v>
      </c>
      <c r="C10" s="2">
        <v>103.15076999999999</v>
      </c>
      <c r="D10" s="1">
        <f t="shared" si="6"/>
        <v>3.8387725413017906</v>
      </c>
      <c r="E10" s="2">
        <f t="shared" si="6"/>
        <v>104.2791877736932</v>
      </c>
      <c r="F10" s="2"/>
      <c r="G10" s="8">
        <v>9.4159835292744391E-10</v>
      </c>
      <c r="H10" s="2">
        <v>319.54779482674297</v>
      </c>
      <c r="I10" s="2">
        <f t="shared" si="0"/>
        <v>300.88567729045798</v>
      </c>
      <c r="J10" s="2">
        <f t="shared" si="1"/>
        <v>293.83419999999995</v>
      </c>
      <c r="K10" s="2"/>
      <c r="L10" s="8">
        <v>1.3057721744180001E-9</v>
      </c>
      <c r="M10" s="2">
        <v>569.87689146663502</v>
      </c>
      <c r="N10" s="2">
        <f t="shared" si="2"/>
        <v>744.12938772095868</v>
      </c>
      <c r="O10" s="2">
        <f t="shared" si="3"/>
        <v>718.64499999999998</v>
      </c>
      <c r="P10" s="2"/>
      <c r="Q10" s="8">
        <v>1.62210127392666E-9</v>
      </c>
      <c r="R10" s="2">
        <v>796.90819109613005</v>
      </c>
      <c r="S10" s="2">
        <f t="shared" si="4"/>
        <v>1292.6657919796226</v>
      </c>
      <c r="T10" s="2">
        <f t="shared" si="5"/>
        <v>1261.7134999999998</v>
      </c>
      <c r="V10" s="21"/>
      <c r="W10" s="20"/>
      <c r="X10" s="20"/>
      <c r="Y10" s="20"/>
      <c r="Z10" s="20"/>
      <c r="AA10" s="20"/>
      <c r="AB10" s="30" t="s">
        <v>27</v>
      </c>
    </row>
    <row r="11" spans="1:28">
      <c r="A11" s="5">
        <v>4</v>
      </c>
      <c r="B11" s="1">
        <v>3.9717600000000002</v>
      </c>
      <c r="C11" s="2">
        <v>110.94553000000001</v>
      </c>
      <c r="D11" s="1">
        <f t="shared" si="6"/>
        <v>4.0427915773231486</v>
      </c>
      <c r="E11" s="2">
        <f t="shared" si="6"/>
        <v>113.67874248827985</v>
      </c>
      <c r="F11" s="2"/>
      <c r="G11" s="8">
        <v>1.062173281301E-9</v>
      </c>
      <c r="H11" s="2">
        <v>356.34053286695797</v>
      </c>
      <c r="I11" s="2">
        <f t="shared" si="0"/>
        <v>378.49539305584358</v>
      </c>
      <c r="J11" s="2">
        <f t="shared" si="1"/>
        <v>352.21719999999999</v>
      </c>
      <c r="K11" s="2"/>
      <c r="L11" s="8">
        <v>1.4660973093053401E-9</v>
      </c>
      <c r="M11" s="2">
        <v>565.20727218086699</v>
      </c>
      <c r="N11" s="2">
        <f t="shared" si="2"/>
        <v>828.64886094418011</v>
      </c>
      <c r="O11" s="2">
        <f t="shared" si="3"/>
        <v>798.67470000000003</v>
      </c>
      <c r="P11" s="2"/>
      <c r="Q11" s="8">
        <v>1.8180024549763999E-9</v>
      </c>
      <c r="R11" s="2">
        <v>761.94842561077098</v>
      </c>
      <c r="S11" s="2">
        <f t="shared" si="4"/>
        <v>1385.2241083257845</v>
      </c>
      <c r="T11" s="2">
        <f t="shared" si="5"/>
        <v>1326.9711</v>
      </c>
      <c r="V11" s="23" t="s">
        <v>26</v>
      </c>
      <c r="W11" s="20">
        <v>300</v>
      </c>
      <c r="X11" s="20">
        <v>1000</v>
      </c>
      <c r="Y11" s="20">
        <v>2000</v>
      </c>
      <c r="Z11" s="20"/>
      <c r="AA11" s="20"/>
      <c r="AB11" s="30">
        <v>1500</v>
      </c>
    </row>
    <row r="12" spans="1:28">
      <c r="A12" s="5">
        <v>5</v>
      </c>
      <c r="B12" s="1">
        <v>4.1196400000000004</v>
      </c>
      <c r="C12" s="2">
        <v>122.60008999999999</v>
      </c>
      <c r="D12" s="1">
        <f t="shared" si="6"/>
        <v>4.2084789045518045</v>
      </c>
      <c r="E12" s="2">
        <f t="shared" si="6"/>
        <v>121.54924475195718</v>
      </c>
      <c r="F12" s="2"/>
      <c r="G12" s="8">
        <v>1.1703461197299401E-9</v>
      </c>
      <c r="H12" s="2">
        <v>331.39121683282298</v>
      </c>
      <c r="I12" s="2">
        <f t="shared" si="0"/>
        <v>387.84242473287759</v>
      </c>
      <c r="J12" s="2">
        <f t="shared" si="1"/>
        <v>400.44740000000002</v>
      </c>
      <c r="K12" s="2"/>
      <c r="L12" s="8">
        <v>1.6046347402654299E-9</v>
      </c>
      <c r="M12" s="2">
        <v>502.49807719019498</v>
      </c>
      <c r="N12" s="2">
        <f t="shared" si="2"/>
        <v>806.32587157596652</v>
      </c>
      <c r="O12" s="2">
        <f t="shared" si="3"/>
        <v>854.34840000000008</v>
      </c>
      <c r="P12" s="2"/>
      <c r="Q12" s="8">
        <v>1.9847421349711E-9</v>
      </c>
      <c r="R12" s="2">
        <v>720.782752337646</v>
      </c>
      <c r="S12" s="2">
        <f t="shared" si="4"/>
        <v>1430.5678987249651</v>
      </c>
      <c r="T12" s="2">
        <f t="shared" si="5"/>
        <v>1372.1881000000001</v>
      </c>
      <c r="V12" s="21" t="s">
        <v>25</v>
      </c>
      <c r="W12" s="29">
        <f>VLOOKUP(W4,A8:Q19,7,FALSE)</f>
        <v>1.38598864190681E-9</v>
      </c>
      <c r="X12" s="29">
        <f>VLOOKUP(W4,A8:L19,12,FALSE)</f>
        <v>1.8864258705946499E-9</v>
      </c>
      <c r="Y12" s="29">
        <f>VLOOKUP(W4,A8:Q19,17,FALSE)</f>
        <v>2.3268615810870299E-9</v>
      </c>
      <c r="Z12" s="29" t="str">
        <f>IF(AND((AB11-W11)/(X11-W11)&lt;=1,(AB11-W11)/(X11-W11)&gt;=0),W12+(AB11-W11)/(X11-W11)*(X12-W12),"")</f>
        <v/>
      </c>
      <c r="AA12" s="29">
        <f>IF(AND((AB11-X11)/(Y11-X11)&lt;=1,(AB11-X11)/(Y11-X11)&gt;=0),X12+(AB11-X11)/(Y11-X11)*(Y12-X12),"")</f>
        <v>2.1066437258408399E-9</v>
      </c>
      <c r="AB12" s="32">
        <f>MIN(Z12:AA12)</f>
        <v>2.1066437258408399E-9</v>
      </c>
    </row>
    <row r="13" spans="1:28" ht="15.75">
      <c r="A13" s="5">
        <v>6</v>
      </c>
      <c r="B13" s="1">
        <v>4.3379399999999997</v>
      </c>
      <c r="C13" s="2">
        <v>126.09773</v>
      </c>
      <c r="D13" s="1">
        <f t="shared" si="6"/>
        <v>4.3488835513567992</v>
      </c>
      <c r="E13" s="2">
        <f t="shared" si="6"/>
        <v>128.38273945572789</v>
      </c>
      <c r="F13" s="2"/>
      <c r="G13" s="8">
        <v>1.3049005376692301E-9</v>
      </c>
      <c r="H13" s="2">
        <v>345.84142046270398</v>
      </c>
      <c r="I13" s="2">
        <f t="shared" si="0"/>
        <v>451.28865551007272</v>
      </c>
      <c r="J13" s="2">
        <f t="shared" si="1"/>
        <v>439.63479999999993</v>
      </c>
      <c r="K13" s="2"/>
      <c r="L13" s="8">
        <v>1.7856470541776999E-9</v>
      </c>
      <c r="M13" s="2">
        <v>472.68428236320898</v>
      </c>
      <c r="N13" s="2">
        <f t="shared" si="2"/>
        <v>844.04729635796423</v>
      </c>
      <c r="O13" s="2">
        <f t="shared" si="3"/>
        <v>889.36990000000003</v>
      </c>
      <c r="P13" s="2"/>
      <c r="Q13" s="8">
        <v>2.2070132081713E-9</v>
      </c>
      <c r="R13" s="2">
        <v>607.624530207367</v>
      </c>
      <c r="S13" s="2">
        <f t="shared" si="4"/>
        <v>1341.03536377654</v>
      </c>
      <c r="T13" s="2">
        <f t="shared" si="5"/>
        <v>1399.6846999999998</v>
      </c>
      <c r="V13" s="27" t="s">
        <v>40</v>
      </c>
      <c r="W13" s="28">
        <f>(J$2*$W5^3+J$3*$W5^2+J$4*$W5+J$5)/W12/1000000000</f>
        <v>226.90778080163551</v>
      </c>
      <c r="X13" s="28">
        <f>(O$2*$W5^3+O$3*$W5^2+O$4*$W5+O$5)/X12/1000000000</f>
        <v>396.65281800860441</v>
      </c>
      <c r="Y13" s="28">
        <f>(T$2*$W5^3+T$3*$W5^2+T$4*$W5+T$5)/Y12/1000000000</f>
        <v>552.60517868854231</v>
      </c>
      <c r="Z13" s="29" t="str">
        <f>IF(AND((AB12-W12)/(X12-W12)&lt;=1,(AB12-W12)/(X12-W12)&gt;=0),W13+(AB12-W12)/(X12-W12)*(X13-W13),"")</f>
        <v/>
      </c>
      <c r="AA13" s="29">
        <f>IF(AND((AB12-X12)/(Y12-X12)&lt;=1,(AB12-X12)/(Y12-X12)&gt;=0),X13+(AB12-X12)/(Y12-X12)*(Y13-X13),"")</f>
        <v>474.62899834857336</v>
      </c>
      <c r="AB13" s="33">
        <f>MIN(Z13:AA13)</f>
        <v>474.62899834857336</v>
      </c>
    </row>
    <row r="14" spans="1:28">
      <c r="A14" s="5">
        <v>7</v>
      </c>
      <c r="B14" s="1">
        <v>4.4268299999999998</v>
      </c>
      <c r="C14" s="2">
        <v>136.05484999999999</v>
      </c>
      <c r="D14" s="1">
        <f t="shared" si="6"/>
        <v>4.4712422561433431</v>
      </c>
      <c r="E14" s="2">
        <f t="shared" si="6"/>
        <v>134.45924718907477</v>
      </c>
      <c r="F14" s="2"/>
      <c r="G14" s="8">
        <v>1.38598864190681E-9</v>
      </c>
      <c r="H14" s="2">
        <v>334.63486064186702</v>
      </c>
      <c r="I14" s="2">
        <f t="shared" si="0"/>
        <v>463.80011603569591</v>
      </c>
      <c r="J14" s="2">
        <f t="shared" si="1"/>
        <v>470.88939999999997</v>
      </c>
      <c r="K14" s="2"/>
      <c r="L14" s="8">
        <v>1.8864258705946499E-9</v>
      </c>
      <c r="M14" s="2">
        <v>462.86174844254498</v>
      </c>
      <c r="N14" s="2">
        <f t="shared" si="2"/>
        <v>873.15437677068974</v>
      </c>
      <c r="O14" s="2">
        <f t="shared" si="3"/>
        <v>907.44299999999998</v>
      </c>
      <c r="P14" s="2"/>
      <c r="Q14" s="8">
        <v>2.3268615810870299E-9</v>
      </c>
      <c r="R14" s="2">
        <v>589.46094504147902</v>
      </c>
      <c r="S14" s="2">
        <f t="shared" si="4"/>
        <v>1371.5940265682707</v>
      </c>
      <c r="T14" s="2">
        <f t="shared" si="5"/>
        <v>1411.7811000000002</v>
      </c>
    </row>
    <row r="15" spans="1:28">
      <c r="A15" s="5">
        <v>8</v>
      </c>
      <c r="B15" s="1">
        <v>4.52355350224998</v>
      </c>
      <c r="C15" s="2">
        <v>136.90357458604799</v>
      </c>
      <c r="D15" s="1">
        <f t="shared" si="6"/>
        <v>4.5800134295589778</v>
      </c>
      <c r="E15" s="2">
        <f t="shared" si="6"/>
        <v>139.95494873052112</v>
      </c>
      <c r="F15" s="2"/>
      <c r="G15" s="8">
        <v>1.44801527014211E-9</v>
      </c>
      <c r="H15" s="2">
        <v>322.75440228075399</v>
      </c>
      <c r="I15" s="2">
        <f t="shared" si="0"/>
        <v>467.3533030081212</v>
      </c>
      <c r="J15" s="2">
        <f t="shared" si="1"/>
        <v>495.32119999999998</v>
      </c>
      <c r="K15" s="2"/>
      <c r="L15" s="8">
        <v>1.93674218254625E-9</v>
      </c>
      <c r="M15" s="2">
        <v>418.75777127651901</v>
      </c>
      <c r="N15" s="2">
        <f t="shared" si="2"/>
        <v>811.0258399002887</v>
      </c>
      <c r="O15" s="2">
        <f t="shared" si="3"/>
        <v>912.27150000000006</v>
      </c>
      <c r="P15" s="2"/>
      <c r="Q15" s="8">
        <v>2.4294935486064599E-9</v>
      </c>
      <c r="R15" s="2">
        <v>557.71185795969802</v>
      </c>
      <c r="S15" s="2">
        <f t="shared" si="4"/>
        <v>1354.9573608944086</v>
      </c>
      <c r="T15" s="2">
        <f t="shared" si="5"/>
        <v>1410.7975000000001</v>
      </c>
      <c r="V15" s="10"/>
      <c r="W15" s="17"/>
      <c r="Y15" s="17"/>
      <c r="Z15" s="17"/>
      <c r="AA15" s="17"/>
    </row>
    <row r="16" spans="1:28">
      <c r="A16" s="5">
        <v>10</v>
      </c>
      <c r="B16" s="1">
        <v>4.7860112389450702</v>
      </c>
      <c r="C16" s="2">
        <v>146.85625859726801</v>
      </c>
      <c r="D16" s="1">
        <f t="shared" si="6"/>
        <v>4.7677179325740555</v>
      </c>
      <c r="E16" s="2">
        <f t="shared" si="6"/>
        <v>149.64467362266598</v>
      </c>
      <c r="F16" s="2"/>
      <c r="G16" s="8">
        <v>1.65105675200761E-9</v>
      </c>
      <c r="H16" s="2">
        <v>323.38892938499799</v>
      </c>
      <c r="I16" s="2">
        <f t="shared" si="0"/>
        <v>533.93347538561306</v>
      </c>
      <c r="J16" s="2">
        <f t="shared" si="1"/>
        <v>528.15639999999996</v>
      </c>
      <c r="K16" s="2"/>
      <c r="L16" s="8">
        <v>2.3019956369946201E-9</v>
      </c>
      <c r="M16" s="2">
        <v>390.79235399524703</v>
      </c>
      <c r="N16" s="2">
        <f t="shared" si="2"/>
        <v>899.60229386791582</v>
      </c>
      <c r="O16" s="2">
        <f t="shared" si="3"/>
        <v>897.00990000000013</v>
      </c>
      <c r="P16" s="2"/>
      <c r="Q16" s="8">
        <v>2.75056628968694E-9</v>
      </c>
      <c r="R16" s="2">
        <v>492.25665854710098</v>
      </c>
      <c r="S16" s="2">
        <f t="shared" si="4"/>
        <v>1353.9845708735904</v>
      </c>
      <c r="T16" s="2">
        <f t="shared" si="5"/>
        <v>1378.8711000000003</v>
      </c>
      <c r="V16" s="10"/>
    </row>
    <row r="17" spans="1:20">
      <c r="A17" s="5">
        <v>12</v>
      </c>
      <c r="B17" s="1">
        <v>4.9699381296081899</v>
      </c>
      <c r="C17" s="2">
        <v>154.84294543981699</v>
      </c>
      <c r="D17" s="1">
        <f t="shared" si="6"/>
        <v>4.9267800943600815</v>
      </c>
      <c r="E17" s="2">
        <f t="shared" si="6"/>
        <v>158.05769245083533</v>
      </c>
      <c r="F17" s="2"/>
      <c r="G17" s="8">
        <v>1.80606683613124E-9</v>
      </c>
      <c r="H17" s="2">
        <v>302.03503313650401</v>
      </c>
      <c r="I17" s="2">
        <f t="shared" si="0"/>
        <v>545.49545669763995</v>
      </c>
      <c r="J17" s="2">
        <f t="shared" si="1"/>
        <v>547.02039999999988</v>
      </c>
      <c r="K17" s="2"/>
      <c r="L17" s="8">
        <v>2.4345877728767399E-9</v>
      </c>
      <c r="M17" s="2">
        <v>341.41889263357399</v>
      </c>
      <c r="N17" s="2">
        <f t="shared" si="2"/>
        <v>831.21426143481574</v>
      </c>
      <c r="O17" s="2">
        <f t="shared" si="3"/>
        <v>873.21549999999991</v>
      </c>
      <c r="P17" s="2"/>
      <c r="Q17" s="8">
        <v>2.9922554881198798E-9</v>
      </c>
      <c r="R17" s="2">
        <v>463.80177647360199</v>
      </c>
      <c r="S17" s="2">
        <f t="shared" si="4"/>
        <v>1387.8134110528852</v>
      </c>
      <c r="T17" s="2">
        <f t="shared" si="5"/>
        <v>1322.4670999999998</v>
      </c>
    </row>
    <row r="18" spans="1:20">
      <c r="A18" s="5">
        <v>14</v>
      </c>
      <c r="B18" s="1">
        <v>5.2458647015267497</v>
      </c>
      <c r="C18" s="2">
        <v>165.48703361691</v>
      </c>
      <c r="D18" s="1">
        <f t="shared" si="6"/>
        <v>5.0653982992384234</v>
      </c>
      <c r="E18" s="2">
        <f t="shared" si="6"/>
        <v>165.53875099939256</v>
      </c>
      <c r="F18" s="2"/>
      <c r="G18" s="8">
        <v>2.0506406443924199E-9</v>
      </c>
      <c r="H18" s="2">
        <v>284.00989080895101</v>
      </c>
      <c r="I18" s="2">
        <f t="shared" si="0"/>
        <v>582.40222550228816</v>
      </c>
      <c r="J18" s="2">
        <f t="shared" si="1"/>
        <v>560.79319999999996</v>
      </c>
      <c r="K18" s="2"/>
      <c r="L18" s="8">
        <v>2.7499120118060601E-9</v>
      </c>
      <c r="M18" s="2">
        <v>347.46378635423002</v>
      </c>
      <c r="N18" s="2">
        <f t="shared" si="2"/>
        <v>955.49483976311171</v>
      </c>
      <c r="O18" s="2">
        <f t="shared" si="3"/>
        <v>870.51870000000019</v>
      </c>
      <c r="P18" s="2"/>
      <c r="Q18" s="8">
        <v>3.37333318747518E-9</v>
      </c>
      <c r="R18" s="2">
        <v>383.67877994334202</v>
      </c>
      <c r="S18" s="2">
        <f t="shared" si="4"/>
        <v>1294.2763617128621</v>
      </c>
      <c r="T18" s="2">
        <f t="shared" si="5"/>
        <v>1260.1471000000001</v>
      </c>
    </row>
    <row r="19" spans="1:20">
      <c r="A19" s="5">
        <v>16</v>
      </c>
      <c r="B19" s="1">
        <v>5.22094335784577</v>
      </c>
      <c r="C19" s="2">
        <v>168.86779589231901</v>
      </c>
      <c r="D19" s="1">
        <f t="shared" si="6"/>
        <v>5.1886234087857108</v>
      </c>
      <c r="E19" s="2">
        <f t="shared" si="6"/>
        <v>172.30475324955526</v>
      </c>
      <c r="F19" s="2"/>
      <c r="G19" s="8">
        <v>2.0423368249095102E-9</v>
      </c>
      <c r="H19" s="2">
        <v>277.38704789195998</v>
      </c>
      <c r="I19" s="2">
        <f t="shared" si="0"/>
        <v>566.51778266268775</v>
      </c>
      <c r="J19" s="2">
        <f t="shared" si="1"/>
        <v>578.35479999999984</v>
      </c>
      <c r="K19" s="2"/>
      <c r="L19" s="8">
        <v>2.73434168124279E-9</v>
      </c>
      <c r="M19" s="2">
        <v>346.583201306467</v>
      </c>
      <c r="N19" s="2">
        <f t="shared" si="2"/>
        <v>947.67689335083332</v>
      </c>
      <c r="O19" s="2">
        <f t="shared" si="3"/>
        <v>918.54990000000009</v>
      </c>
      <c r="P19" s="2"/>
      <c r="Q19" s="8">
        <v>3.35224190245375E-9</v>
      </c>
      <c r="R19" s="2">
        <v>351.00634067233</v>
      </c>
      <c r="S19" s="2">
        <f t="shared" si="4"/>
        <v>1176.6581632287407</v>
      </c>
      <c r="T19" s="2">
        <f t="shared" si="5"/>
        <v>1210.4726999999998</v>
      </c>
    </row>
    <row r="20" spans="1:20">
      <c r="B20" s="1"/>
      <c r="C20" s="2"/>
      <c r="D20" s="2"/>
      <c r="E20" s="2"/>
      <c r="F20" s="2"/>
      <c r="G20" s="8"/>
      <c r="H20" s="2"/>
      <c r="I20" s="2"/>
      <c r="J20" s="2"/>
      <c r="K20" s="2"/>
      <c r="L20" s="8"/>
      <c r="M20" s="2"/>
      <c r="N20" s="2"/>
      <c r="O20" s="2"/>
      <c r="P20" s="2"/>
      <c r="Q20" s="8"/>
      <c r="R20" s="2"/>
    </row>
    <row r="21" spans="1:20">
      <c r="O21" s="2"/>
    </row>
    <row r="22" spans="1:20">
      <c r="H22" s="5" t="str">
        <f>"[" &amp; _xlfn.TEXTJOIN(", ", TRUE, ROUND(G8*10^10,2), ROUND(L8*10^10,2), ROUND(Q8*10^10,2)) &amp; "]"</f>
        <v>[6.54, 9.23, 11.54]</v>
      </c>
      <c r="O22" s="2"/>
    </row>
    <row r="23" spans="1:20">
      <c r="H23" s="5" t="str">
        <f t="shared" ref="H23:H34" si="7">"[" &amp; _xlfn.TEXTJOIN(", ", TRUE, ROUND(G9*10^10,2), ROUND(L9*10^10,2), ROUND(Q9*10^10,2)) &amp; "]"</f>
        <v>[8.15, 11.39, 14.19]</v>
      </c>
      <c r="O23" s="2"/>
    </row>
    <row r="24" spans="1:20">
      <c r="H24" s="5" t="str">
        <f t="shared" si="7"/>
        <v>[9.42, 13.06, 16.22]</v>
      </c>
      <c r="O24" s="2"/>
      <c r="R24" s="8"/>
    </row>
    <row r="25" spans="1:20">
      <c r="H25" s="5" t="str">
        <f t="shared" si="7"/>
        <v>[10.62, 14.66, 18.18]</v>
      </c>
      <c r="O25" s="2"/>
      <c r="R25" s="8"/>
    </row>
    <row r="26" spans="1:20">
      <c r="H26" s="5" t="str">
        <f t="shared" si="7"/>
        <v>[11.7, 16.05, 19.85]</v>
      </c>
      <c r="O26" s="2"/>
      <c r="R26" s="8"/>
    </row>
    <row r="27" spans="1:20">
      <c r="H27" s="5" t="str">
        <f t="shared" si="7"/>
        <v>[13.05, 17.86, 22.07]</v>
      </c>
      <c r="O27" s="2"/>
      <c r="R27" s="8"/>
    </row>
    <row r="28" spans="1:20">
      <c r="H28" s="5" t="str">
        <f t="shared" si="7"/>
        <v>[13.86, 18.86, 23.27]</v>
      </c>
      <c r="O28" s="2"/>
      <c r="R28" s="8"/>
    </row>
    <row r="29" spans="1:20">
      <c r="H29" s="5" t="str">
        <f t="shared" si="7"/>
        <v>[14.48, 19.37, 24.29]</v>
      </c>
      <c r="O29" s="2"/>
      <c r="R29" s="8"/>
    </row>
    <row r="30" spans="1:20">
      <c r="H30" s="5" t="str">
        <f t="shared" si="7"/>
        <v>[16.51, 23.02, 27.51]</v>
      </c>
      <c r="O30" s="2"/>
      <c r="R30" s="8"/>
    </row>
    <row r="31" spans="1:20">
      <c r="H31" s="5" t="str">
        <f t="shared" si="7"/>
        <v>[18.06, 24.35, 29.92]</v>
      </c>
      <c r="O31" s="2"/>
      <c r="R31" s="8"/>
    </row>
    <row r="32" spans="1:20">
      <c r="H32" s="5" t="str">
        <f t="shared" si="7"/>
        <v>[20.51, 27.5, 33.73]</v>
      </c>
      <c r="O32" s="2"/>
      <c r="R32" s="8"/>
    </row>
    <row r="33" spans="8:18">
      <c r="H33" s="5" t="str">
        <f t="shared" si="7"/>
        <v>[20.42, 27.34, 33.52]</v>
      </c>
      <c r="O33" s="2"/>
      <c r="R33" s="8"/>
    </row>
    <row r="34" spans="8:18">
      <c r="O34" s="2"/>
      <c r="R34" s="8"/>
    </row>
    <row r="35" spans="8:18">
      <c r="O35" s="2"/>
      <c r="R35" s="8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EDC8-F146-7E49-AFE3-6D6E0A32D589}">
  <sheetPr>
    <pageSetUpPr fitToPage="1"/>
  </sheetPr>
  <dimension ref="A1:BS389"/>
  <sheetViews>
    <sheetView zoomScaleNormal="100" workbookViewId="0"/>
  </sheetViews>
  <sheetFormatPr baseColWidth="10" defaultColWidth="10.875" defaultRowHeight="15.75"/>
  <cols>
    <col min="1" max="1" width="18.875" style="35" bestFit="1" customWidth="1"/>
    <col min="2" max="2" width="5.875" style="36" bestFit="1" customWidth="1"/>
    <col min="3" max="7" width="3.875" style="35" customWidth="1"/>
    <col min="8" max="9" width="4.125" style="35" customWidth="1"/>
    <col min="10" max="10" width="3.875" style="35" customWidth="1"/>
    <col min="11" max="11" width="4.125" style="35" customWidth="1"/>
    <col min="12" max="15" width="4.5" style="35" customWidth="1"/>
    <col min="16" max="16" width="3.125" style="35" bestFit="1" customWidth="1"/>
    <col min="17" max="18" width="8" style="35" customWidth="1"/>
    <col min="19" max="19" width="8" style="40" customWidth="1"/>
    <col min="20" max="20" width="8" style="43" customWidth="1"/>
    <col min="21" max="21" width="8" style="53" customWidth="1"/>
    <col min="22" max="23" width="8" style="43" customWidth="1"/>
    <col min="24" max="24" width="6.5" style="45" customWidth="1"/>
    <col min="25" max="26" width="6.5" style="46" customWidth="1"/>
    <col min="27" max="16384" width="10.875" style="35"/>
  </cols>
  <sheetData>
    <row r="1" spans="1:71" ht="64.5">
      <c r="AB1" s="37" t="s">
        <v>111</v>
      </c>
      <c r="AI1" s="37" t="s">
        <v>112</v>
      </c>
      <c r="AV1" s="37" t="s">
        <v>113</v>
      </c>
    </row>
    <row r="2" spans="1:71">
      <c r="C2" s="35" t="s">
        <v>114</v>
      </c>
    </row>
    <row r="3" spans="1:71">
      <c r="C3" s="35">
        <v>1</v>
      </c>
      <c r="D3" s="35">
        <v>1</v>
      </c>
      <c r="E3" s="35">
        <v>1</v>
      </c>
      <c r="F3" s="35">
        <v>1.5</v>
      </c>
      <c r="G3" s="35">
        <v>1.5</v>
      </c>
      <c r="H3" s="35">
        <v>999</v>
      </c>
      <c r="I3" s="35">
        <v>3</v>
      </c>
      <c r="J3" s="35">
        <v>3</v>
      </c>
      <c r="K3" s="35">
        <v>999</v>
      </c>
      <c r="L3" s="35">
        <v>2</v>
      </c>
      <c r="M3" s="35">
        <v>1.5</v>
      </c>
      <c r="N3" s="35">
        <v>999</v>
      </c>
      <c r="O3" s="35">
        <v>3</v>
      </c>
      <c r="X3" s="45" t="s">
        <v>123</v>
      </c>
    </row>
    <row r="4" spans="1:71">
      <c r="C4" s="35">
        <v>1</v>
      </c>
      <c r="D4" s="39">
        <v>1</v>
      </c>
      <c r="E4" s="35">
        <f>D4</f>
        <v>1</v>
      </c>
      <c r="F4" s="39">
        <v>1.5</v>
      </c>
      <c r="G4" s="35">
        <f>F4</f>
        <v>1.5</v>
      </c>
      <c r="H4" s="39">
        <v>999</v>
      </c>
      <c r="I4" s="39">
        <v>3</v>
      </c>
      <c r="J4" s="35">
        <f>I4</f>
        <v>3</v>
      </c>
      <c r="K4" s="35">
        <f>H4</f>
        <v>999</v>
      </c>
      <c r="L4" s="39">
        <v>2</v>
      </c>
      <c r="M4" s="35">
        <f>G4</f>
        <v>1.5</v>
      </c>
      <c r="N4" s="35">
        <f>K4</f>
        <v>999</v>
      </c>
      <c r="O4" s="39">
        <v>3</v>
      </c>
    </row>
    <row r="5" spans="1:71">
      <c r="C5" s="36">
        <f>1/C4</f>
        <v>1</v>
      </c>
      <c r="D5" s="36">
        <f t="shared" ref="D5:N5" si="0">1/D4</f>
        <v>1</v>
      </c>
      <c r="E5" s="36">
        <f t="shared" si="0"/>
        <v>1</v>
      </c>
      <c r="F5" s="36">
        <f t="shared" si="0"/>
        <v>0.66666666666666663</v>
      </c>
      <c r="G5" s="36">
        <f t="shared" si="0"/>
        <v>0.66666666666666663</v>
      </c>
      <c r="H5" s="36">
        <v>0</v>
      </c>
      <c r="I5" s="36">
        <f t="shared" si="0"/>
        <v>0.33333333333333331</v>
      </c>
      <c r="J5" s="36">
        <f t="shared" si="0"/>
        <v>0.33333333333333331</v>
      </c>
      <c r="K5" s="36">
        <f t="shared" si="0"/>
        <v>1.001001001001001E-3</v>
      </c>
      <c r="L5" s="36">
        <f t="shared" si="0"/>
        <v>0.5</v>
      </c>
      <c r="M5" s="36">
        <f t="shared" si="0"/>
        <v>0.66666666666666663</v>
      </c>
      <c r="N5" s="36">
        <f t="shared" si="0"/>
        <v>1.001001001001001E-3</v>
      </c>
      <c r="O5" s="36">
        <f>1/O4</f>
        <v>0.33333333333333331</v>
      </c>
      <c r="Y5" s="47">
        <f>Y6*10^9</f>
        <v>9657615790588124</v>
      </c>
    </row>
    <row r="6" spans="1:71">
      <c r="R6" s="38"/>
      <c r="Y6" s="47">
        <f>1/((100^3)*1.380603E-23*0.0075)/1000000000/1000</f>
        <v>9657615.7905881237</v>
      </c>
    </row>
    <row r="7" spans="1:71">
      <c r="C7" s="35" t="s">
        <v>125</v>
      </c>
      <c r="Y7" s="48"/>
      <c r="AE7" s="35" t="s">
        <v>41</v>
      </c>
      <c r="AF7" s="35" t="s">
        <v>42</v>
      </c>
      <c r="AG7" s="35" t="s">
        <v>133</v>
      </c>
    </row>
    <row r="8" spans="1:71">
      <c r="A8" s="35" t="s">
        <v>124</v>
      </c>
      <c r="B8" s="36" t="s">
        <v>115</v>
      </c>
      <c r="C8" s="35" t="s">
        <v>43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  <c r="J8" s="35" t="s">
        <v>50</v>
      </c>
      <c r="K8" s="35" t="s">
        <v>51</v>
      </c>
      <c r="L8" s="35" t="s">
        <v>52</v>
      </c>
      <c r="M8" s="35" t="s">
        <v>53</v>
      </c>
      <c r="N8" s="35" t="s">
        <v>54</v>
      </c>
      <c r="O8" s="35" t="s">
        <v>55</v>
      </c>
      <c r="P8" s="35" t="s">
        <v>56</v>
      </c>
      <c r="Q8" s="35" t="s">
        <v>116</v>
      </c>
      <c r="R8" s="35" t="s">
        <v>117</v>
      </c>
      <c r="S8" s="40" t="s">
        <v>118</v>
      </c>
      <c r="T8" s="43" t="s">
        <v>119</v>
      </c>
      <c r="U8" s="53" t="s">
        <v>1</v>
      </c>
      <c r="V8" s="43" t="s">
        <v>120</v>
      </c>
      <c r="W8" s="43" t="s">
        <v>126</v>
      </c>
      <c r="X8" s="45" t="s">
        <v>115</v>
      </c>
      <c r="Y8" s="46" t="s">
        <v>121</v>
      </c>
      <c r="Z8" s="46" t="s">
        <v>122</v>
      </c>
    </row>
    <row r="9" spans="1:71">
      <c r="A9" s="35" t="s">
        <v>58</v>
      </c>
      <c r="B9" s="36">
        <f t="shared" ref="B9:B20" si="1">1+C9*C$5+D9*D$5+E9*E$5+F9*F$5+G9*G$5+H9*H$5+I9*I$5+J9*J$5+K9*K$5</f>
        <v>1</v>
      </c>
      <c r="P9" s="35">
        <v>1</v>
      </c>
      <c r="Q9" s="35" t="s">
        <v>57</v>
      </c>
      <c r="R9" s="35">
        <v>1000</v>
      </c>
      <c r="S9" s="40">
        <v>3.5388099999999998</v>
      </c>
      <c r="T9" s="43">
        <v>112.65558</v>
      </c>
      <c r="U9" s="53">
        <v>4.81746068913095E-10</v>
      </c>
      <c r="V9" s="43">
        <v>323.782270756076</v>
      </c>
      <c r="W9" s="43">
        <v>7.7798073529225302</v>
      </c>
      <c r="X9" s="45">
        <f t="shared" ref="X9:X20" si="2">B9</f>
        <v>1</v>
      </c>
      <c r="Y9" s="48">
        <f t="shared" ref="Y9:Y38" si="3">U9*V9*$Y$6</f>
        <v>1.5064029859464307</v>
      </c>
      <c r="Z9" s="48">
        <f>U9*10^10</f>
        <v>4.8174606891309502</v>
      </c>
    </row>
    <row r="10" spans="1:71">
      <c r="B10" s="36">
        <f t="shared" si="1"/>
        <v>2</v>
      </c>
      <c r="C10" s="35">
        <v>1</v>
      </c>
      <c r="P10" s="35">
        <v>2</v>
      </c>
      <c r="Q10" s="35" t="s">
        <v>57</v>
      </c>
      <c r="R10" s="35">
        <v>1000</v>
      </c>
      <c r="S10" s="40">
        <v>3.8924599999999998</v>
      </c>
      <c r="T10" s="43">
        <v>134.53824</v>
      </c>
      <c r="U10" s="53">
        <v>4.9386260778270001E-10</v>
      </c>
      <c r="V10" s="43">
        <v>472.870694259635</v>
      </c>
      <c r="W10" s="43">
        <v>11.4645161588217</v>
      </c>
      <c r="X10" s="45">
        <f t="shared" si="2"/>
        <v>2</v>
      </c>
      <c r="Y10" s="48">
        <f t="shared" si="3"/>
        <v>2.2553734777347696</v>
      </c>
      <c r="Z10" s="48">
        <f t="shared" ref="Z10:Z73" si="4">U10*10^10</f>
        <v>4.9386260778270001</v>
      </c>
    </row>
    <row r="11" spans="1:71">
      <c r="B11" s="36">
        <f t="shared" si="1"/>
        <v>3</v>
      </c>
      <c r="D11" s="35">
        <v>2</v>
      </c>
      <c r="P11" s="35">
        <v>3</v>
      </c>
      <c r="Q11" s="35" t="s">
        <v>57</v>
      </c>
      <c r="R11" s="35">
        <v>1000</v>
      </c>
      <c r="S11" s="40">
        <v>4.1179800000000002</v>
      </c>
      <c r="T11" s="43">
        <v>154.74476999999999</v>
      </c>
      <c r="U11" s="53">
        <v>5.1526022607264998E-10</v>
      </c>
      <c r="V11" s="43">
        <v>611.53616914962095</v>
      </c>
      <c r="W11" s="43">
        <v>14.8206286003307</v>
      </c>
      <c r="X11" s="45">
        <f t="shared" si="2"/>
        <v>3</v>
      </c>
      <c r="Y11" s="48">
        <f t="shared" si="3"/>
        <v>3.0431172926384202</v>
      </c>
      <c r="Z11" s="48">
        <f t="shared" si="4"/>
        <v>5.1526022607264998</v>
      </c>
    </row>
    <row r="12" spans="1:71">
      <c r="B12" s="36">
        <f t="shared" si="1"/>
        <v>4</v>
      </c>
      <c r="D12" s="35">
        <v>2</v>
      </c>
      <c r="E12" s="35">
        <v>1</v>
      </c>
      <c r="P12" s="35">
        <v>4</v>
      </c>
      <c r="Q12" s="35" t="s">
        <v>57</v>
      </c>
      <c r="R12" s="35">
        <v>1000</v>
      </c>
      <c r="S12" s="40">
        <v>4.3276700000000003</v>
      </c>
      <c r="T12" s="43">
        <v>167.55595</v>
      </c>
      <c r="U12" s="53">
        <v>5.4483603202544897E-10</v>
      </c>
      <c r="V12" s="43">
        <v>703.665005677365</v>
      </c>
      <c r="W12" s="43">
        <v>16.250867697077201</v>
      </c>
      <c r="X12" s="45">
        <f t="shared" si="2"/>
        <v>4</v>
      </c>
      <c r="Y12" s="48">
        <f t="shared" si="3"/>
        <v>3.7025565357400172</v>
      </c>
      <c r="Z12" s="48">
        <f t="shared" si="4"/>
        <v>5.4483603202544897</v>
      </c>
    </row>
    <row r="13" spans="1:71">
      <c r="B13" s="36">
        <f t="shared" si="1"/>
        <v>5</v>
      </c>
      <c r="D13" s="35">
        <v>2</v>
      </c>
      <c r="E13" s="35">
        <v>2</v>
      </c>
      <c r="P13" s="35">
        <v>5</v>
      </c>
      <c r="Q13" s="35" t="s">
        <v>57</v>
      </c>
      <c r="R13" s="35">
        <v>1000</v>
      </c>
      <c r="S13" s="40">
        <v>4.4932299999999996</v>
      </c>
      <c r="T13" s="43">
        <v>185.72290000000001</v>
      </c>
      <c r="U13" s="53">
        <v>5.7669646049015304E-10</v>
      </c>
      <c r="V13" s="43">
        <v>786.11817677580905</v>
      </c>
      <c r="W13" s="43">
        <v>18.662686714445702</v>
      </c>
      <c r="X13" s="45">
        <f t="shared" si="2"/>
        <v>5</v>
      </c>
      <c r="Y13" s="48">
        <f t="shared" si="3"/>
        <v>4.378295281830539</v>
      </c>
      <c r="Z13" s="48">
        <f t="shared" si="4"/>
        <v>5.7669646049015304</v>
      </c>
      <c r="BQ13" s="42"/>
      <c r="BR13" s="42"/>
      <c r="BS13" s="42"/>
    </row>
    <row r="14" spans="1:71">
      <c r="B14" s="36">
        <f t="shared" si="1"/>
        <v>6</v>
      </c>
      <c r="D14" s="35">
        <v>2</v>
      </c>
      <c r="E14" s="35">
        <v>3</v>
      </c>
      <c r="P14" s="35">
        <v>6</v>
      </c>
      <c r="Q14" s="35" t="s">
        <v>57</v>
      </c>
      <c r="R14" s="35">
        <v>1000</v>
      </c>
      <c r="S14" s="40">
        <v>4.6993999999999998</v>
      </c>
      <c r="T14" s="43">
        <v>191.82804999999999</v>
      </c>
      <c r="U14" s="53">
        <v>6.1676494824852495E-10</v>
      </c>
      <c r="V14" s="43">
        <v>759.72600872369298</v>
      </c>
      <c r="W14" s="43">
        <v>18.364385721343201</v>
      </c>
      <c r="X14" s="45">
        <f t="shared" si="2"/>
        <v>6</v>
      </c>
      <c r="Y14" s="48">
        <f t="shared" si="3"/>
        <v>4.5252919432405205</v>
      </c>
      <c r="Z14" s="48">
        <f t="shared" si="4"/>
        <v>6.1676494824852499</v>
      </c>
      <c r="BQ14" s="42"/>
      <c r="BR14" s="42"/>
      <c r="BS14" s="42"/>
    </row>
    <row r="15" spans="1:71">
      <c r="B15" s="36">
        <f t="shared" si="1"/>
        <v>7</v>
      </c>
      <c r="D15" s="35">
        <v>2</v>
      </c>
      <c r="E15" s="35">
        <v>4</v>
      </c>
      <c r="P15" s="35">
        <v>7</v>
      </c>
      <c r="Q15" s="35" t="s">
        <v>57</v>
      </c>
      <c r="R15" s="35">
        <v>1000</v>
      </c>
      <c r="S15" s="40">
        <v>4.79718</v>
      </c>
      <c r="T15" s="43">
        <v>205.23743999999999</v>
      </c>
      <c r="U15" s="53">
        <v>6.38105601411698E-10</v>
      </c>
      <c r="V15" s="43">
        <v>797.37965137080403</v>
      </c>
      <c r="W15" s="43">
        <v>19.1730991010783</v>
      </c>
      <c r="X15" s="45">
        <f t="shared" si="2"/>
        <v>7</v>
      </c>
      <c r="Y15" s="48">
        <f t="shared" si="3"/>
        <v>4.9139148810716966</v>
      </c>
      <c r="Z15" s="48">
        <f t="shared" si="4"/>
        <v>6.3810560141169796</v>
      </c>
      <c r="BQ15" s="42"/>
      <c r="BR15" s="42"/>
      <c r="BS15" s="42"/>
    </row>
    <row r="16" spans="1:71">
      <c r="B16" s="36">
        <f t="shared" si="1"/>
        <v>8</v>
      </c>
      <c r="D16" s="35">
        <v>2</v>
      </c>
      <c r="E16" s="35">
        <v>5</v>
      </c>
      <c r="P16" s="35">
        <v>8</v>
      </c>
      <c r="Q16" s="35" t="s">
        <v>57</v>
      </c>
      <c r="R16" s="35">
        <v>1000</v>
      </c>
      <c r="S16" s="40">
        <v>4.89466</v>
      </c>
      <c r="T16" s="43">
        <v>212.58690999999999</v>
      </c>
      <c r="U16" s="53">
        <v>6.5792251792536505E-10</v>
      </c>
      <c r="V16" s="43">
        <v>777.14894120713495</v>
      </c>
      <c r="W16" s="43">
        <v>20.346420184808601</v>
      </c>
      <c r="X16" s="45">
        <f t="shared" si="2"/>
        <v>8</v>
      </c>
      <c r="Y16" s="48">
        <f t="shared" si="3"/>
        <v>4.9379755387274473</v>
      </c>
      <c r="Z16" s="48">
        <f t="shared" si="4"/>
        <v>6.5792251792536502</v>
      </c>
    </row>
    <row r="17" spans="1:66">
      <c r="B17" s="36">
        <f t="shared" si="1"/>
        <v>10</v>
      </c>
      <c r="D17" s="35">
        <v>2</v>
      </c>
      <c r="E17" s="35">
        <v>7</v>
      </c>
      <c r="P17" s="35">
        <v>10</v>
      </c>
      <c r="Q17" s="35" t="s">
        <v>57</v>
      </c>
      <c r="R17" s="35">
        <v>1000</v>
      </c>
      <c r="S17" s="40">
        <v>5.2438000000000002</v>
      </c>
      <c r="T17" s="43">
        <v>215.30985000000001</v>
      </c>
      <c r="U17" s="53">
        <v>7.3776424211904297E-10</v>
      </c>
      <c r="V17" s="43">
        <v>731.26485982404802</v>
      </c>
      <c r="W17" s="43">
        <v>18.6337609488473</v>
      </c>
      <c r="X17" s="45">
        <f t="shared" si="2"/>
        <v>10</v>
      </c>
      <c r="Y17" s="48">
        <f t="shared" si="3"/>
        <v>5.210294005313882</v>
      </c>
      <c r="Z17" s="48">
        <f t="shared" si="4"/>
        <v>7.3776424211904299</v>
      </c>
    </row>
    <row r="18" spans="1:66">
      <c r="A18" s="50"/>
      <c r="B18" s="36">
        <f t="shared" si="1"/>
        <v>12</v>
      </c>
      <c r="D18" s="35">
        <v>2</v>
      </c>
      <c r="E18" s="35">
        <v>9</v>
      </c>
      <c r="P18" s="35">
        <v>12</v>
      </c>
      <c r="Q18" s="35" t="s">
        <v>57</v>
      </c>
      <c r="R18" s="35">
        <v>1000</v>
      </c>
      <c r="S18" s="40">
        <v>5.39595</v>
      </c>
      <c r="T18" s="43">
        <v>218.26232999999999</v>
      </c>
      <c r="U18" s="53">
        <v>7.6940692244762802E-10</v>
      </c>
      <c r="V18" s="43">
        <v>687.26190368416201</v>
      </c>
      <c r="W18" s="43">
        <v>18.113672910730902</v>
      </c>
      <c r="X18" s="45">
        <f t="shared" si="2"/>
        <v>12</v>
      </c>
      <c r="Y18" s="48">
        <f t="shared" si="3"/>
        <v>5.1067933478258345</v>
      </c>
      <c r="Z18" s="48">
        <f t="shared" si="4"/>
        <v>7.6940692244762801</v>
      </c>
    </row>
    <row r="19" spans="1:66">
      <c r="B19" s="36">
        <f t="shared" si="1"/>
        <v>14</v>
      </c>
      <c r="D19" s="35">
        <v>2</v>
      </c>
      <c r="E19" s="35">
        <v>11</v>
      </c>
      <c r="P19" s="35">
        <v>14</v>
      </c>
      <c r="Q19" s="35" t="s">
        <v>57</v>
      </c>
      <c r="R19" s="35">
        <v>1000</v>
      </c>
      <c r="S19" s="40">
        <v>5.4817299999999998</v>
      </c>
      <c r="T19" s="43">
        <v>244.21236999999999</v>
      </c>
      <c r="U19" s="53">
        <v>8.0454330608614805E-10</v>
      </c>
      <c r="V19" s="43">
        <v>668.79091941255797</v>
      </c>
      <c r="W19" s="43">
        <v>17.667173609345099</v>
      </c>
      <c r="X19" s="45">
        <f t="shared" si="2"/>
        <v>14</v>
      </c>
      <c r="Y19" s="48">
        <f t="shared" si="3"/>
        <v>5.1964854717788684</v>
      </c>
      <c r="Z19" s="48">
        <f t="shared" si="4"/>
        <v>8.0454330608614804</v>
      </c>
    </row>
    <row r="20" spans="1:66">
      <c r="B20" s="36">
        <f t="shared" si="1"/>
        <v>16</v>
      </c>
      <c r="D20" s="35">
        <v>2</v>
      </c>
      <c r="E20" s="35">
        <v>13</v>
      </c>
      <c r="P20" s="35">
        <v>16</v>
      </c>
      <c r="Q20" s="35" t="s">
        <v>57</v>
      </c>
      <c r="R20" s="35">
        <v>1000</v>
      </c>
      <c r="S20" s="40">
        <v>5.5718300000000003</v>
      </c>
      <c r="T20" s="43">
        <v>266.68063999999998</v>
      </c>
      <c r="U20" s="53">
        <v>8.4036652285405205E-10</v>
      </c>
      <c r="V20" s="43">
        <v>643.36266862764103</v>
      </c>
      <c r="W20" s="43">
        <v>17.639485991302699</v>
      </c>
      <c r="X20" s="45">
        <f t="shared" si="2"/>
        <v>16</v>
      </c>
      <c r="Y20" s="48">
        <f t="shared" si="3"/>
        <v>5.2214908873751975</v>
      </c>
      <c r="Z20" s="48">
        <f t="shared" si="4"/>
        <v>8.40366522854052</v>
      </c>
    </row>
    <row r="21" spans="1:66">
      <c r="Y21" s="48"/>
      <c r="Z21" s="48"/>
    </row>
    <row r="22" spans="1:66">
      <c r="A22" s="35" t="s">
        <v>59</v>
      </c>
      <c r="B22" s="36">
        <f t="shared" ref="B22:B30" si="5">1+C22*C$5+D22*D$5+E22*E$5+F22*F$5+G22*G$5+H22*H$5+I22*I$5+J22*J$5+K22*K$5</f>
        <v>3</v>
      </c>
      <c r="F22" s="35">
        <v>3</v>
      </c>
      <c r="P22" s="35">
        <v>4</v>
      </c>
      <c r="Q22" s="35" t="s">
        <v>57</v>
      </c>
      <c r="R22" s="35">
        <v>1000</v>
      </c>
      <c r="S22" s="40">
        <v>4.3057499999999997</v>
      </c>
      <c r="T22" s="43">
        <v>167.18692999999999</v>
      </c>
      <c r="U22" s="53">
        <v>5.3906786323654098E-10</v>
      </c>
      <c r="V22" s="43">
        <v>629.31451385573496</v>
      </c>
      <c r="W22" s="43">
        <v>14.5715731636312</v>
      </c>
      <c r="X22" s="45">
        <f t="shared" ref="X22:X30" si="6">B22</f>
        <v>3</v>
      </c>
      <c r="Y22" s="48">
        <f t="shared" si="3"/>
        <v>3.2762807776790637</v>
      </c>
      <c r="Z22" s="48">
        <f t="shared" si="4"/>
        <v>5.3906786323654101</v>
      </c>
    </row>
    <row r="23" spans="1:66">
      <c r="B23" s="36">
        <f t="shared" si="5"/>
        <v>3.9999999999999996</v>
      </c>
      <c r="D23" s="35">
        <v>1</v>
      </c>
      <c r="F23" s="35">
        <v>2</v>
      </c>
      <c r="G23" s="35">
        <v>1</v>
      </c>
      <c r="P23" s="35">
        <v>5</v>
      </c>
      <c r="Q23" s="35" t="s">
        <v>57</v>
      </c>
      <c r="R23" s="35">
        <v>1000</v>
      </c>
      <c r="S23" s="40">
        <v>4.4163300000000003</v>
      </c>
      <c r="T23" s="43">
        <v>186.14107999999999</v>
      </c>
      <c r="U23" s="53">
        <v>5.5740915933783998E-10</v>
      </c>
      <c r="V23" s="43">
        <v>733.12306322088</v>
      </c>
      <c r="W23" s="43">
        <v>17.059798354041</v>
      </c>
      <c r="X23" s="45">
        <f t="shared" si="6"/>
        <v>3.9999999999999996</v>
      </c>
      <c r="Y23" s="48">
        <f t="shared" si="3"/>
        <v>3.9465799640797816</v>
      </c>
      <c r="Z23" s="48">
        <f t="shared" si="4"/>
        <v>5.5740915933783999</v>
      </c>
    </row>
    <row r="24" spans="1:66">
      <c r="B24" s="36">
        <f t="shared" si="5"/>
        <v>5</v>
      </c>
      <c r="D24" s="35">
        <v>1</v>
      </c>
      <c r="E24" s="35">
        <v>1</v>
      </c>
      <c r="F24" s="35">
        <v>2</v>
      </c>
      <c r="G24" s="35">
        <v>1</v>
      </c>
      <c r="P24" s="35">
        <v>6</v>
      </c>
      <c r="Q24" s="35" t="s">
        <v>57</v>
      </c>
      <c r="R24" s="35">
        <v>1000</v>
      </c>
      <c r="S24" s="40">
        <v>4.60595</v>
      </c>
      <c r="T24" s="43">
        <v>191.96951000000001</v>
      </c>
      <c r="U24" s="53">
        <v>5.9257901593402204E-10</v>
      </c>
      <c r="V24" s="43">
        <v>780.52459041941404</v>
      </c>
      <c r="W24" s="43">
        <v>18.939478598129298</v>
      </c>
      <c r="X24" s="45">
        <f t="shared" si="6"/>
        <v>5</v>
      </c>
      <c r="Y24" s="48">
        <f t="shared" si="3"/>
        <v>4.4668645386886947</v>
      </c>
      <c r="Z24" s="48">
        <f t="shared" si="4"/>
        <v>5.9257901593402202</v>
      </c>
    </row>
    <row r="25" spans="1:66">
      <c r="B25" s="36">
        <f t="shared" si="5"/>
        <v>6</v>
      </c>
      <c r="D25" s="35">
        <v>1</v>
      </c>
      <c r="E25" s="35">
        <v>2</v>
      </c>
      <c r="F25" s="35">
        <v>2</v>
      </c>
      <c r="G25" s="35">
        <v>1</v>
      </c>
      <c r="P25" s="35">
        <v>7</v>
      </c>
      <c r="Q25" s="35" t="s">
        <v>57</v>
      </c>
      <c r="R25" s="35">
        <v>1000</v>
      </c>
      <c r="S25" s="40">
        <v>4.6636100000000003</v>
      </c>
      <c r="T25" s="43">
        <v>206.56332</v>
      </c>
      <c r="U25" s="53">
        <v>6.0396654179911796E-10</v>
      </c>
      <c r="V25" s="43">
        <v>782.26367814344496</v>
      </c>
      <c r="W25" s="43">
        <v>19.2256688677335</v>
      </c>
      <c r="X25" s="45">
        <f t="shared" si="6"/>
        <v>6</v>
      </c>
      <c r="Y25" s="48">
        <f t="shared" si="3"/>
        <v>4.5628476683821466</v>
      </c>
      <c r="Z25" s="48">
        <f t="shared" si="4"/>
        <v>6.0396654179911797</v>
      </c>
    </row>
    <row r="26" spans="1:66">
      <c r="B26" s="36">
        <f t="shared" si="5"/>
        <v>7</v>
      </c>
      <c r="D26" s="35">
        <v>1</v>
      </c>
      <c r="E26" s="35">
        <v>3</v>
      </c>
      <c r="F26" s="35">
        <v>2</v>
      </c>
      <c r="G26" s="35">
        <v>1</v>
      </c>
      <c r="P26" s="35">
        <v>8</v>
      </c>
      <c r="Q26" s="35" t="s">
        <v>57</v>
      </c>
      <c r="R26" s="35">
        <v>1000</v>
      </c>
      <c r="S26" s="40">
        <v>4.7933300000000001</v>
      </c>
      <c r="T26" s="43">
        <v>216.10064</v>
      </c>
      <c r="U26" s="53">
        <v>6.3338733807921503E-10</v>
      </c>
      <c r="V26" s="43">
        <v>775.84260660310395</v>
      </c>
      <c r="W26" s="43">
        <v>18.756517448149399</v>
      </c>
      <c r="X26" s="45">
        <f t="shared" si="6"/>
        <v>7</v>
      </c>
      <c r="Y26" s="48">
        <f t="shared" si="3"/>
        <v>4.7458381916189731</v>
      </c>
      <c r="Z26" s="48">
        <f t="shared" si="4"/>
        <v>6.3338733807921503</v>
      </c>
    </row>
    <row r="27" spans="1:66">
      <c r="B27" s="36">
        <f t="shared" si="5"/>
        <v>9</v>
      </c>
      <c r="D27" s="35">
        <v>1</v>
      </c>
      <c r="E27" s="35">
        <v>5</v>
      </c>
      <c r="F27" s="35">
        <v>2</v>
      </c>
      <c r="G27" s="35">
        <v>1</v>
      </c>
      <c r="P27" s="35">
        <v>10</v>
      </c>
      <c r="Q27" s="35" t="s">
        <v>57</v>
      </c>
      <c r="R27" s="35">
        <v>1000</v>
      </c>
      <c r="S27" s="40">
        <v>4.9529800000000002</v>
      </c>
      <c r="T27" s="43">
        <v>235.65253999999999</v>
      </c>
      <c r="U27" s="53">
        <v>6.7241272650933899E-10</v>
      </c>
      <c r="V27" s="43">
        <v>765.04187938011501</v>
      </c>
      <c r="W27" s="43">
        <v>18.305999780508198</v>
      </c>
      <c r="X27" s="45">
        <f t="shared" si="6"/>
        <v>9</v>
      </c>
      <c r="Y27" s="48">
        <f t="shared" si="3"/>
        <v>4.9681083411409075</v>
      </c>
      <c r="Z27" s="48">
        <f t="shared" si="4"/>
        <v>6.7241272650933901</v>
      </c>
    </row>
    <row r="28" spans="1:66">
      <c r="B28" s="36">
        <f t="shared" si="5"/>
        <v>11</v>
      </c>
      <c r="D28" s="35">
        <v>1</v>
      </c>
      <c r="E28" s="35">
        <v>7</v>
      </c>
      <c r="F28" s="35">
        <v>2</v>
      </c>
      <c r="G28" s="35">
        <v>1</v>
      </c>
      <c r="P28" s="35">
        <v>12</v>
      </c>
      <c r="Q28" s="35" t="s">
        <v>57</v>
      </c>
      <c r="R28" s="35">
        <v>1000</v>
      </c>
      <c r="S28" s="40">
        <v>5.1539999999999999</v>
      </c>
      <c r="T28" s="43">
        <v>246.24399</v>
      </c>
      <c r="U28" s="53">
        <v>7.2242078728396701E-10</v>
      </c>
      <c r="V28" s="43">
        <v>736.73719811664398</v>
      </c>
      <c r="W28" s="43">
        <v>19.431779945077601</v>
      </c>
      <c r="X28" s="45">
        <f t="shared" si="6"/>
        <v>11</v>
      </c>
      <c r="Y28" s="48">
        <f t="shared" si="3"/>
        <v>5.1401140582273106</v>
      </c>
      <c r="Z28" s="48">
        <f t="shared" si="4"/>
        <v>7.2242078728396697</v>
      </c>
    </row>
    <row r="29" spans="1:66">
      <c r="B29" s="36">
        <f t="shared" si="5"/>
        <v>13</v>
      </c>
      <c r="D29" s="35">
        <v>1</v>
      </c>
      <c r="E29" s="35">
        <v>9</v>
      </c>
      <c r="F29" s="35">
        <v>2</v>
      </c>
      <c r="G29" s="35">
        <v>1</v>
      </c>
      <c r="P29" s="35">
        <v>14</v>
      </c>
      <c r="Q29" s="35" t="s">
        <v>57</v>
      </c>
      <c r="R29" s="35">
        <v>1000</v>
      </c>
      <c r="S29" s="40">
        <v>5.3309300000000004</v>
      </c>
      <c r="T29" s="43">
        <v>258.63549</v>
      </c>
      <c r="U29" s="53">
        <v>7.7156680577167502E-10</v>
      </c>
      <c r="V29" s="43">
        <v>672.57892251492103</v>
      </c>
      <c r="W29" s="43">
        <v>18.131147508281501</v>
      </c>
      <c r="X29" s="45">
        <f t="shared" si="6"/>
        <v>13</v>
      </c>
      <c r="Y29" s="48">
        <f t="shared" si="3"/>
        <v>5.0117189940356264</v>
      </c>
      <c r="Z29" s="48">
        <f t="shared" si="4"/>
        <v>7.7156680577167505</v>
      </c>
      <c r="BL29" s="42"/>
      <c r="BM29" s="43"/>
      <c r="BN29" s="40"/>
    </row>
    <row r="30" spans="1:66">
      <c r="B30" s="36">
        <f t="shared" si="5"/>
        <v>15</v>
      </c>
      <c r="D30" s="35">
        <v>1</v>
      </c>
      <c r="E30" s="35">
        <v>11</v>
      </c>
      <c r="F30" s="35">
        <v>2</v>
      </c>
      <c r="G30" s="35">
        <v>1</v>
      </c>
      <c r="P30" s="35">
        <v>16</v>
      </c>
      <c r="Q30" s="35" t="s">
        <v>57</v>
      </c>
      <c r="R30" s="35">
        <v>1000</v>
      </c>
      <c r="S30" s="40">
        <v>5.6093099999999998</v>
      </c>
      <c r="T30" s="43">
        <v>256.13166999999999</v>
      </c>
      <c r="U30" s="53">
        <v>8.4332192453268104E-10</v>
      </c>
      <c r="V30" s="43">
        <v>589.13642036932299</v>
      </c>
      <c r="W30" s="43">
        <v>16.641408776321299</v>
      </c>
      <c r="X30" s="45">
        <f t="shared" si="6"/>
        <v>15</v>
      </c>
      <c r="Y30" s="48">
        <f t="shared" si="3"/>
        <v>4.7982092833170444</v>
      </c>
      <c r="Z30" s="48">
        <f t="shared" si="4"/>
        <v>8.4332192453268107</v>
      </c>
      <c r="BL30" s="42"/>
      <c r="BM30" s="43"/>
      <c r="BN30" s="40"/>
    </row>
    <row r="31" spans="1:66">
      <c r="Y31" s="48"/>
      <c r="Z31" s="48"/>
      <c r="BL31" s="42"/>
      <c r="BM31" s="43"/>
      <c r="BN31" s="40"/>
    </row>
    <row r="32" spans="1:66">
      <c r="A32" s="35" t="s">
        <v>60</v>
      </c>
      <c r="B32" s="36">
        <f t="shared" ref="B32:B38" si="7">1+C32*C$5+D32*D$5+E32*E$5+F32*F$5+G32*G$5+H32*H$5+I32*I$5+J32*J$5+K32*K$5</f>
        <v>5</v>
      </c>
      <c r="D32" s="35">
        <v>2</v>
      </c>
      <c r="F32" s="35">
        <v>1</v>
      </c>
      <c r="G32" s="35">
        <v>2</v>
      </c>
      <c r="P32" s="35">
        <v>6</v>
      </c>
      <c r="Q32" s="35" t="s">
        <v>57</v>
      </c>
      <c r="R32" s="35">
        <v>1000</v>
      </c>
      <c r="S32" s="40">
        <v>4.6692400000000003</v>
      </c>
      <c r="T32" s="43">
        <v>192.92894000000001</v>
      </c>
      <c r="U32" s="53">
        <v>6.0966904289679104E-10</v>
      </c>
      <c r="V32" s="43">
        <v>734.19406390133804</v>
      </c>
      <c r="W32" s="43">
        <v>18.329070249038701</v>
      </c>
      <c r="X32" s="45">
        <f t="shared" ref="X32:X38" si="8">B32</f>
        <v>5</v>
      </c>
      <c r="Y32" s="48">
        <f t="shared" si="3"/>
        <v>4.3228974801999245</v>
      </c>
      <c r="Z32" s="48">
        <f t="shared" si="4"/>
        <v>6.0966904289679107</v>
      </c>
      <c r="BL32" s="42"/>
      <c r="BM32" s="43"/>
      <c r="BN32" s="40"/>
    </row>
    <row r="33" spans="1:67">
      <c r="B33" s="36">
        <f t="shared" si="7"/>
        <v>6</v>
      </c>
      <c r="D33" s="35">
        <v>2</v>
      </c>
      <c r="E33" s="35">
        <v>1</v>
      </c>
      <c r="F33" s="35">
        <v>1</v>
      </c>
      <c r="G33" s="35">
        <v>2</v>
      </c>
      <c r="P33" s="35">
        <v>7</v>
      </c>
      <c r="Q33" s="35" t="s">
        <v>57</v>
      </c>
      <c r="R33" s="35">
        <v>1000</v>
      </c>
      <c r="S33" s="40">
        <v>4.8486000000000002</v>
      </c>
      <c r="T33" s="43">
        <v>200.92657</v>
      </c>
      <c r="U33" s="53">
        <v>6.4867035746921098E-10</v>
      </c>
      <c r="V33" s="43">
        <v>685.14233150288896</v>
      </c>
      <c r="W33" s="43">
        <v>17.064804639703201</v>
      </c>
      <c r="X33" s="45">
        <f t="shared" si="8"/>
        <v>6</v>
      </c>
      <c r="Y33" s="48">
        <f t="shared" si="3"/>
        <v>4.2921488759454398</v>
      </c>
      <c r="Z33" s="48">
        <f t="shared" si="4"/>
        <v>6.4867035746921093</v>
      </c>
      <c r="BL33" s="42"/>
      <c r="BM33" s="43"/>
      <c r="BN33" s="40"/>
    </row>
    <row r="34" spans="1:67">
      <c r="B34" s="36">
        <f t="shared" si="7"/>
        <v>7</v>
      </c>
      <c r="D34" s="35">
        <v>2</v>
      </c>
      <c r="E34" s="35">
        <v>2</v>
      </c>
      <c r="F34" s="35">
        <v>1</v>
      </c>
      <c r="G34" s="35">
        <v>2</v>
      </c>
      <c r="P34" s="35">
        <v>8</v>
      </c>
      <c r="Q34" s="35" t="s">
        <v>57</v>
      </c>
      <c r="R34" s="35">
        <v>1000</v>
      </c>
      <c r="S34" s="40">
        <v>4.9218500000000001</v>
      </c>
      <c r="T34" s="43">
        <v>212.90450999999999</v>
      </c>
      <c r="U34" s="53">
        <v>6.6548432913400395E-10</v>
      </c>
      <c r="V34" s="43">
        <v>736.98416609376204</v>
      </c>
      <c r="W34" s="43">
        <v>17.891549301831301</v>
      </c>
      <c r="X34" s="45">
        <f t="shared" si="8"/>
        <v>7</v>
      </c>
      <c r="Y34" s="48">
        <f t="shared" si="3"/>
        <v>4.7365913141363167</v>
      </c>
      <c r="Z34" s="48">
        <f t="shared" si="4"/>
        <v>6.6548432913400397</v>
      </c>
      <c r="BL34" s="42"/>
      <c r="BM34" s="43"/>
      <c r="BN34" s="40"/>
    </row>
    <row r="35" spans="1:67">
      <c r="B35" s="36">
        <f t="shared" si="7"/>
        <v>9</v>
      </c>
      <c r="D35" s="35">
        <v>2</v>
      </c>
      <c r="E35" s="35">
        <v>4</v>
      </c>
      <c r="F35" s="35">
        <v>1</v>
      </c>
      <c r="G35" s="35">
        <v>2</v>
      </c>
      <c r="P35" s="35">
        <v>10</v>
      </c>
      <c r="Q35" s="35" t="s">
        <v>57</v>
      </c>
      <c r="R35" s="35">
        <v>1000</v>
      </c>
      <c r="S35" s="40">
        <v>5.0869799999999996</v>
      </c>
      <c r="T35" s="43">
        <v>230.37567000000001</v>
      </c>
      <c r="U35" s="53">
        <v>7.054672283791E-10</v>
      </c>
      <c r="V35" s="43">
        <v>699.91363107018799</v>
      </c>
      <c r="W35" s="43">
        <v>17.961121537914099</v>
      </c>
      <c r="X35" s="45">
        <f t="shared" si="8"/>
        <v>9</v>
      </c>
      <c r="Y35" s="48">
        <f t="shared" si="3"/>
        <v>4.7686035683039707</v>
      </c>
      <c r="Z35" s="48">
        <f t="shared" si="4"/>
        <v>7.0546722837909996</v>
      </c>
      <c r="AA35" s="35">
        <v>1</v>
      </c>
      <c r="AB35" s="38">
        <v>4.4497039471633699E-10</v>
      </c>
      <c r="AC35" s="38">
        <f>AB35*10^10</f>
        <v>4.4497039471633695</v>
      </c>
      <c r="BL35" s="42"/>
      <c r="BM35" s="43"/>
      <c r="BN35" s="40"/>
    </row>
    <row r="36" spans="1:67">
      <c r="B36" s="36">
        <f t="shared" si="7"/>
        <v>11</v>
      </c>
      <c r="D36" s="35">
        <v>2</v>
      </c>
      <c r="E36" s="35">
        <v>6</v>
      </c>
      <c r="F36" s="35">
        <v>1</v>
      </c>
      <c r="G36" s="35">
        <v>2</v>
      </c>
      <c r="P36" s="35">
        <v>12</v>
      </c>
      <c r="Q36" s="35" t="s">
        <v>57</v>
      </c>
      <c r="R36" s="35">
        <v>1000</v>
      </c>
      <c r="S36" s="40">
        <v>5.3049099999999996</v>
      </c>
      <c r="T36" s="43">
        <v>237.01517999999999</v>
      </c>
      <c r="U36" s="53">
        <v>7.5834377556882797E-10</v>
      </c>
      <c r="V36" s="43">
        <v>655.73759672285303</v>
      </c>
      <c r="W36" s="43">
        <v>17.288809924411101</v>
      </c>
      <c r="X36" s="45">
        <f t="shared" si="8"/>
        <v>11</v>
      </c>
      <c r="Y36" s="48">
        <f t="shared" si="3"/>
        <v>4.802486303750249</v>
      </c>
      <c r="Z36" s="48">
        <f t="shared" si="4"/>
        <v>7.5834377556882799</v>
      </c>
      <c r="AA36" s="35">
        <v>2</v>
      </c>
      <c r="AB36" s="38">
        <v>4.8775746622314004E-10</v>
      </c>
      <c r="AC36" s="38">
        <f t="shared" ref="AC36:AC50" si="9">AB36*10^10</f>
        <v>4.8775746622314005</v>
      </c>
      <c r="AD36" s="38">
        <v>4.2045360914067198E-10</v>
      </c>
      <c r="AE36" s="38">
        <f t="shared" ref="AE36:AE50" si="10">AD36*10^10</f>
        <v>4.2045360914067196</v>
      </c>
      <c r="BL36" s="42"/>
      <c r="BM36" s="43"/>
      <c r="BN36" s="40"/>
    </row>
    <row r="37" spans="1:67">
      <c r="B37" s="36">
        <f t="shared" si="7"/>
        <v>13</v>
      </c>
      <c r="D37" s="35">
        <v>2</v>
      </c>
      <c r="E37" s="35">
        <v>8</v>
      </c>
      <c r="F37" s="35">
        <v>1</v>
      </c>
      <c r="G37" s="35">
        <v>2</v>
      </c>
      <c r="P37" s="35">
        <v>14</v>
      </c>
      <c r="Q37" s="35" t="s">
        <v>57</v>
      </c>
      <c r="R37" s="35">
        <v>1000</v>
      </c>
      <c r="S37" s="40">
        <v>5.4258899999999999</v>
      </c>
      <c r="T37" s="43">
        <v>254.52624</v>
      </c>
      <c r="U37" s="53">
        <v>7.9618030923039795E-10</v>
      </c>
      <c r="V37" s="43">
        <v>644.59944531805502</v>
      </c>
      <c r="W37" s="43">
        <v>17.818637915546901</v>
      </c>
      <c r="X37" s="45">
        <f t="shared" si="8"/>
        <v>13</v>
      </c>
      <c r="Y37" s="48">
        <f t="shared" si="3"/>
        <v>4.9564563281703444</v>
      </c>
      <c r="Z37" s="48">
        <f t="shared" si="4"/>
        <v>7.9618030923039793</v>
      </c>
      <c r="AA37" s="35">
        <v>3</v>
      </c>
      <c r="AB37" s="38">
        <v>5.2463528920324595E-10</v>
      </c>
      <c r="AC37" s="38">
        <f t="shared" si="9"/>
        <v>5.2463528920324594</v>
      </c>
      <c r="AD37" s="38">
        <v>4.63058240694931E-10</v>
      </c>
      <c r="AE37" s="38">
        <f t="shared" si="10"/>
        <v>4.6305824069493102</v>
      </c>
      <c r="AF37" s="38">
        <v>4.3825833919425101E-10</v>
      </c>
      <c r="AG37" s="38">
        <f t="shared" ref="AG37:AG50" si="11">AF37*10^10</f>
        <v>4.3825833919425099</v>
      </c>
      <c r="BL37" s="42"/>
      <c r="BM37" s="43"/>
      <c r="BN37" s="40"/>
    </row>
    <row r="38" spans="1:67">
      <c r="B38" s="36">
        <f t="shared" si="7"/>
        <v>15</v>
      </c>
      <c r="D38" s="35">
        <v>2</v>
      </c>
      <c r="E38" s="35">
        <v>10</v>
      </c>
      <c r="F38" s="35">
        <v>1</v>
      </c>
      <c r="G38" s="35">
        <v>2</v>
      </c>
      <c r="P38" s="35">
        <v>16</v>
      </c>
      <c r="Q38" s="35" t="s">
        <v>57</v>
      </c>
      <c r="R38" s="35">
        <v>1000</v>
      </c>
      <c r="S38" s="40">
        <v>5.57437</v>
      </c>
      <c r="T38" s="43">
        <v>269.37243999999998</v>
      </c>
      <c r="U38" s="53">
        <v>8.4322004595838397E-10</v>
      </c>
      <c r="V38" s="43">
        <v>612.50606560499796</v>
      </c>
      <c r="W38" s="43">
        <v>16.869964096646601</v>
      </c>
      <c r="X38" s="45">
        <f t="shared" si="8"/>
        <v>15</v>
      </c>
      <c r="Y38" s="48">
        <f t="shared" si="3"/>
        <v>4.9879402240831041</v>
      </c>
      <c r="Z38" s="48">
        <f t="shared" si="4"/>
        <v>8.4322004595838393</v>
      </c>
      <c r="AA38" s="35">
        <v>4</v>
      </c>
      <c r="AB38" s="38">
        <v>5.58355519710514E-10</v>
      </c>
      <c r="AC38" s="38">
        <f t="shared" si="9"/>
        <v>5.5835551971051398</v>
      </c>
      <c r="AD38" s="38">
        <v>5.00226629529783E-10</v>
      </c>
      <c r="AE38" s="38">
        <f t="shared" si="10"/>
        <v>5.0022662952978303</v>
      </c>
      <c r="AF38" s="38">
        <v>4.7766448363242902E-10</v>
      </c>
      <c r="AG38" s="38">
        <f t="shared" si="11"/>
        <v>4.7766448363242899</v>
      </c>
      <c r="BL38" s="42"/>
      <c r="BM38" s="43"/>
      <c r="BN38" s="40"/>
    </row>
    <row r="39" spans="1:67">
      <c r="Y39" s="48"/>
      <c r="Z39" s="48"/>
      <c r="AA39" s="35">
        <v>5</v>
      </c>
      <c r="AB39" s="38">
        <v>5.8968399663536201E-10</v>
      </c>
      <c r="AC39" s="38">
        <f t="shared" si="9"/>
        <v>5.8968399663536202</v>
      </c>
      <c r="AD39" s="38">
        <v>5.3401618479648797E-10</v>
      </c>
      <c r="AE39" s="38">
        <f t="shared" si="10"/>
        <v>5.3401618479648798</v>
      </c>
      <c r="AF39" s="38">
        <v>5.1319654144446801E-10</v>
      </c>
      <c r="AG39" s="38">
        <f t="shared" si="11"/>
        <v>5.1319654144446805</v>
      </c>
      <c r="BL39" s="42"/>
      <c r="BM39" s="43"/>
      <c r="BN39" s="40"/>
    </row>
    <row r="40" spans="1:67">
      <c r="A40" s="35" t="s">
        <v>61</v>
      </c>
      <c r="B40" s="36">
        <f>1+C40*C$5+D40*D$5+E40*E$5+F40*F$5+G40*G$5+H40*H$5+I40*I$5+J40*J$5+K40*K$5</f>
        <v>7</v>
      </c>
      <c r="D40" s="35">
        <v>2</v>
      </c>
      <c r="E40" s="35">
        <v>2</v>
      </c>
      <c r="F40" s="35">
        <v>1</v>
      </c>
      <c r="G40" s="35">
        <v>2</v>
      </c>
      <c r="P40" s="35">
        <v>8</v>
      </c>
      <c r="Q40" s="35" t="s">
        <v>57</v>
      </c>
      <c r="R40" s="35">
        <v>1000</v>
      </c>
      <c r="S40" s="40">
        <v>4.99092</v>
      </c>
      <c r="T40" s="43">
        <v>211.96749</v>
      </c>
      <c r="U40" s="53">
        <v>6.8358924180164801E-10</v>
      </c>
      <c r="V40" s="43">
        <v>690.31493615051704</v>
      </c>
      <c r="W40" s="43">
        <v>17.5810452581796</v>
      </c>
      <c r="X40" s="45">
        <f>B40</f>
        <v>7</v>
      </c>
      <c r="Y40" s="48">
        <f t="shared" ref="Y40:Y44" si="12">U40*V40*$Y$6</f>
        <v>4.557350315357227</v>
      </c>
      <c r="Z40" s="48">
        <f t="shared" si="4"/>
        <v>6.8358924180164804</v>
      </c>
      <c r="AA40" s="35">
        <v>6</v>
      </c>
      <c r="AB40" s="38">
        <v>6.1905897953175305E-10</v>
      </c>
      <c r="AC40" s="38">
        <f t="shared" si="9"/>
        <v>6.1905897953175302</v>
      </c>
      <c r="AD40" s="38">
        <v>5.6534733246389395E-10</v>
      </c>
      <c r="AE40" s="38">
        <f t="shared" si="10"/>
        <v>5.6534733246389397</v>
      </c>
      <c r="AF40" s="38">
        <v>5.4601958145239002E-10</v>
      </c>
      <c r="AG40" s="38">
        <f t="shared" si="11"/>
        <v>5.4601958145239005</v>
      </c>
      <c r="BL40" s="42"/>
      <c r="BM40" s="43"/>
      <c r="BN40" s="40"/>
    </row>
    <row r="41" spans="1:67">
      <c r="B41" s="36">
        <f>1+C41*C$5+D41*D$5+E41*E$5+F41*F$5+G41*G$5+H41*H$5+I41*I$5+J41*J$5+K41*K$5</f>
        <v>9</v>
      </c>
      <c r="D41" s="35">
        <v>2</v>
      </c>
      <c r="E41" s="35">
        <v>4</v>
      </c>
      <c r="F41" s="35">
        <v>1</v>
      </c>
      <c r="G41" s="35">
        <v>2</v>
      </c>
      <c r="P41" s="35">
        <v>10</v>
      </c>
      <c r="Q41" s="35" t="s">
        <v>57</v>
      </c>
      <c r="R41" s="35">
        <v>1000</v>
      </c>
      <c r="S41" s="40">
        <v>5.1601800000000004</v>
      </c>
      <c r="T41" s="43">
        <v>231.78346999999999</v>
      </c>
      <c r="U41" s="53">
        <v>7.2696978721123203E-10</v>
      </c>
      <c r="V41" s="43">
        <v>667.83509243451795</v>
      </c>
      <c r="W41" s="43">
        <v>16.923355225942</v>
      </c>
      <c r="X41" s="45">
        <f>B41</f>
        <v>9</v>
      </c>
      <c r="Y41" s="48">
        <f t="shared" si="12"/>
        <v>4.6887332085020343</v>
      </c>
      <c r="Z41" s="48">
        <f t="shared" si="4"/>
        <v>7.26969787211232</v>
      </c>
      <c r="AA41" s="35">
        <v>7</v>
      </c>
      <c r="AB41" s="38">
        <v>6.4678939015581205E-10</v>
      </c>
      <c r="AC41" s="38">
        <f t="shared" si="9"/>
        <v>6.4678939015581207</v>
      </c>
      <c r="AD41" s="38">
        <v>5.9474695234687104E-10</v>
      </c>
      <c r="AE41" s="38">
        <f t="shared" si="10"/>
        <v>5.9474695234687101</v>
      </c>
      <c r="AF41" s="38">
        <v>5.7677238351420396E-10</v>
      </c>
      <c r="AG41" s="38">
        <f t="shared" si="11"/>
        <v>5.7677238351420392</v>
      </c>
    </row>
    <row r="42" spans="1:67">
      <c r="B42" s="36">
        <f>1+C42*C$5+D42*D$5+E42*E$5+F42*F$5+G42*G$5+H42*H$5+I42*I$5+J42*J$5+K42*K$5</f>
        <v>11</v>
      </c>
      <c r="D42" s="35">
        <v>2</v>
      </c>
      <c r="E42" s="35">
        <v>6</v>
      </c>
      <c r="F42" s="35">
        <v>1</v>
      </c>
      <c r="G42" s="35">
        <v>2</v>
      </c>
      <c r="P42" s="35">
        <v>12</v>
      </c>
      <c r="Q42" s="35" t="s">
        <v>57</v>
      </c>
      <c r="R42" s="35">
        <v>1000</v>
      </c>
      <c r="S42" s="40">
        <v>5.3779399999999997</v>
      </c>
      <c r="T42" s="43">
        <v>237.72522000000001</v>
      </c>
      <c r="U42" s="53">
        <v>7.7992569270123795E-10</v>
      </c>
      <c r="V42" s="43">
        <v>626.11341600159301</v>
      </c>
      <c r="W42" s="43">
        <v>15.8832526598767</v>
      </c>
      <c r="X42" s="45">
        <f>B42</f>
        <v>11</v>
      </c>
      <c r="Y42" s="48">
        <f t="shared" si="12"/>
        <v>4.7160256755884289</v>
      </c>
      <c r="Z42" s="48">
        <f t="shared" si="4"/>
        <v>7.7992569270123795</v>
      </c>
      <c r="AA42" s="35">
        <v>8</v>
      </c>
      <c r="AB42" s="38">
        <v>6.7310928151952496E-10</v>
      </c>
      <c r="AC42" s="38">
        <f t="shared" si="9"/>
        <v>6.7310928151952494</v>
      </c>
      <c r="AD42" s="38">
        <v>6.2256049899091702E-10</v>
      </c>
      <c r="AE42" s="38">
        <f t="shared" si="10"/>
        <v>6.2256049899091703</v>
      </c>
      <c r="AF42" s="38">
        <v>6.0585753918582796E-10</v>
      </c>
      <c r="AG42" s="38">
        <f t="shared" si="11"/>
        <v>6.0585753918582794</v>
      </c>
      <c r="BO42" s="40"/>
    </row>
    <row r="43" spans="1:67">
      <c r="B43" s="36">
        <f>1+C43*C$5+D43*D$5+E43*E$5+F43*F$5+G43*G$5+H43*H$5+I43*I$5+J43*J$5+K43*K$5</f>
        <v>13</v>
      </c>
      <c r="D43" s="35">
        <v>2</v>
      </c>
      <c r="E43" s="35">
        <v>8</v>
      </c>
      <c r="F43" s="35">
        <v>1</v>
      </c>
      <c r="G43" s="35">
        <v>2</v>
      </c>
      <c r="P43" s="35">
        <v>14</v>
      </c>
      <c r="Q43" s="35" t="s">
        <v>57</v>
      </c>
      <c r="R43" s="35">
        <v>1000</v>
      </c>
      <c r="S43" s="40">
        <v>5.5779300000000003</v>
      </c>
      <c r="T43" s="43">
        <v>252.31851</v>
      </c>
      <c r="U43" s="53">
        <v>8.3964306190919902E-10</v>
      </c>
      <c r="V43" s="43">
        <v>565.62940539572196</v>
      </c>
      <c r="W43" s="43">
        <v>15.839664555708</v>
      </c>
      <c r="X43" s="45">
        <f>B43</f>
        <v>13</v>
      </c>
      <c r="Y43" s="48">
        <f t="shared" si="12"/>
        <v>4.5866606195731734</v>
      </c>
      <c r="Z43" s="48">
        <f t="shared" si="4"/>
        <v>8.3964306190919906</v>
      </c>
      <c r="AA43" s="35">
        <v>9</v>
      </c>
      <c r="AB43" s="38">
        <v>6.9820240944940502E-10</v>
      </c>
      <c r="AC43" s="38">
        <f t="shared" si="9"/>
        <v>6.9820240944940499</v>
      </c>
      <c r="AD43" s="38">
        <v>6.4903378490360305E-10</v>
      </c>
      <c r="AE43" s="38">
        <f t="shared" si="10"/>
        <v>6.4903378490360302</v>
      </c>
      <c r="AF43" s="38">
        <v>6.3355240265450302E-10</v>
      </c>
      <c r="AG43" s="38">
        <f t="shared" si="11"/>
        <v>6.3355240265450306</v>
      </c>
      <c r="BJ43" s="41"/>
      <c r="BL43" s="41"/>
      <c r="BM43" s="43"/>
      <c r="BO43" s="40"/>
    </row>
    <row r="44" spans="1:67">
      <c r="B44" s="36">
        <f>1+C44*C$5+D44*D$5+E44*E$5+F44*F$5+G44*G$5+H44*H$5+I44*I$5+J44*J$5+K44*K$5</f>
        <v>15</v>
      </c>
      <c r="D44" s="35">
        <v>2</v>
      </c>
      <c r="E44" s="35">
        <v>10</v>
      </c>
      <c r="F44" s="35">
        <v>1</v>
      </c>
      <c r="G44" s="35">
        <v>2</v>
      </c>
      <c r="P44" s="35">
        <v>16</v>
      </c>
      <c r="Q44" s="35" t="s">
        <v>57</v>
      </c>
      <c r="R44" s="35">
        <v>1000</v>
      </c>
      <c r="S44" s="40">
        <v>5.7719500000000004</v>
      </c>
      <c r="T44" s="43">
        <v>259.55203999999998</v>
      </c>
      <c r="U44" s="53">
        <v>8.9583438847456502E-10</v>
      </c>
      <c r="V44" s="43">
        <v>541.74906441276698</v>
      </c>
      <c r="W44" s="43">
        <v>15.8706928737037</v>
      </c>
      <c r="X44" s="45">
        <f>B44</f>
        <v>15</v>
      </c>
      <c r="Y44" s="48">
        <f t="shared" si="12"/>
        <v>4.6870093896157838</v>
      </c>
      <c r="Z44" s="48">
        <f t="shared" si="4"/>
        <v>8.9583438847456502</v>
      </c>
      <c r="AA44" s="35">
        <v>10</v>
      </c>
      <c r="AB44" s="38">
        <v>7.2221643370504002E-10</v>
      </c>
      <c r="AC44" s="38">
        <f t="shared" si="9"/>
        <v>7.2221643370504003</v>
      </c>
      <c r="AD44" s="38">
        <v>6.7435131817863405E-10</v>
      </c>
      <c r="AE44" s="38">
        <f t="shared" si="10"/>
        <v>6.7435131817863407</v>
      </c>
      <c r="AF44" s="38">
        <v>6.6005992641055302E-10</v>
      </c>
      <c r="AG44" s="38">
        <f t="shared" si="11"/>
        <v>6.6005992641055302</v>
      </c>
      <c r="BJ44" s="41"/>
      <c r="BL44" s="41"/>
      <c r="BM44" s="43"/>
      <c r="BO44" s="40"/>
    </row>
    <row r="45" spans="1:67">
      <c r="Y45" s="48"/>
      <c r="Z45" s="48"/>
      <c r="AA45" s="35">
        <v>11</v>
      </c>
      <c r="AB45" s="38">
        <v>7.4527213019277602E-10</v>
      </c>
      <c r="AC45" s="38">
        <f t="shared" si="9"/>
        <v>7.4527213019277605</v>
      </c>
      <c r="AD45" s="38">
        <v>6.9865686098200196E-10</v>
      </c>
      <c r="AE45" s="38">
        <f t="shared" si="10"/>
        <v>6.9865686098200195</v>
      </c>
      <c r="AF45" s="38">
        <v>6.8553513918858096E-10</v>
      </c>
      <c r="AG45" s="38">
        <f t="shared" si="11"/>
        <v>6.8553513918858098</v>
      </c>
      <c r="BJ45" s="41"/>
      <c r="BL45" s="41"/>
      <c r="BM45" s="43"/>
      <c r="BO45" s="40"/>
    </row>
    <row r="46" spans="1:67">
      <c r="A46" s="35" t="s">
        <v>62</v>
      </c>
      <c r="B46" s="36">
        <f>1+C46*C$5+D46*D$5+E46*E$5+F46*F$5+G46*G$5+H46*H$5+I46*I$5+J46*J$5+K46*K$5</f>
        <v>11</v>
      </c>
      <c r="D46" s="35">
        <v>2</v>
      </c>
      <c r="E46" s="35">
        <v>6</v>
      </c>
      <c r="F46" s="35">
        <v>1</v>
      </c>
      <c r="G46" s="35">
        <v>2</v>
      </c>
      <c r="P46" s="35">
        <v>12</v>
      </c>
      <c r="Q46" s="35" t="s">
        <v>57</v>
      </c>
      <c r="R46" s="35">
        <v>1000</v>
      </c>
      <c r="S46" s="40">
        <v>5.2712000000000003</v>
      </c>
      <c r="T46" s="43">
        <v>249.49868000000001</v>
      </c>
      <c r="U46" s="53">
        <v>7.5805550256106696E-10</v>
      </c>
      <c r="V46" s="43">
        <v>683.891442704425</v>
      </c>
      <c r="W46" s="43">
        <v>17.638053851719299</v>
      </c>
      <c r="X46" s="45">
        <f>B46</f>
        <v>11</v>
      </c>
      <c r="Y46" s="48">
        <f t="shared" ref="Y46:Y50" si="13">U46*V46*$Y$6</f>
        <v>5.006775264591063</v>
      </c>
      <c r="Z46" s="48">
        <f t="shared" si="4"/>
        <v>7.5805550256106695</v>
      </c>
      <c r="AA46" s="35">
        <v>12</v>
      </c>
      <c r="AB46" s="38">
        <v>7.6746973558851098E-10</v>
      </c>
      <c r="AC46" s="38">
        <f t="shared" si="9"/>
        <v>7.6746973558851099</v>
      </c>
      <c r="AD46" s="38">
        <v>7.2206556321797799E-10</v>
      </c>
      <c r="AE46" s="38">
        <f t="shared" si="10"/>
        <v>7.2206556321797795</v>
      </c>
      <c r="AF46" s="38">
        <v>7.1010030730840205E-10</v>
      </c>
      <c r="AG46" s="38">
        <f t="shared" si="11"/>
        <v>7.1010030730840201</v>
      </c>
      <c r="BJ46" s="41"/>
      <c r="BL46" s="41"/>
      <c r="BM46" s="43"/>
      <c r="BO46" s="40"/>
    </row>
    <row r="47" spans="1:67">
      <c r="B47" s="36">
        <f>1+C47*C$5+D47*D$5+E47*E$5+F47*F$5+G47*G$5+H47*H$5+I47*I$5+J47*J$5+K47*K$5</f>
        <v>13</v>
      </c>
      <c r="D47" s="35">
        <v>2</v>
      </c>
      <c r="E47" s="35">
        <v>8</v>
      </c>
      <c r="F47" s="35">
        <v>1</v>
      </c>
      <c r="G47" s="35">
        <v>2</v>
      </c>
      <c r="P47" s="35">
        <v>14</v>
      </c>
      <c r="Q47" s="35" t="s">
        <v>57</v>
      </c>
      <c r="R47" s="35">
        <v>1000</v>
      </c>
      <c r="S47" s="40">
        <v>5.5179799999999997</v>
      </c>
      <c r="T47" s="43">
        <v>256.53879999999998</v>
      </c>
      <c r="U47" s="53">
        <v>8.25018981442186E-10</v>
      </c>
      <c r="V47" s="43">
        <v>618.39573766436899</v>
      </c>
      <c r="W47" s="43">
        <v>16.835928932129899</v>
      </c>
      <c r="X47" s="45">
        <f>B47</f>
        <v>13</v>
      </c>
      <c r="Y47" s="48">
        <f t="shared" si="13"/>
        <v>4.9272018252512089</v>
      </c>
      <c r="Z47" s="48">
        <f t="shared" si="4"/>
        <v>8.2501898144218604</v>
      </c>
      <c r="AA47" s="35">
        <v>13</v>
      </c>
      <c r="AB47" s="38">
        <v>7.8889348113765205E-10</v>
      </c>
      <c r="AC47" s="38">
        <f t="shared" si="9"/>
        <v>7.8889348113765205</v>
      </c>
      <c r="AD47" s="38">
        <v>7.4467164632951102E-10</v>
      </c>
      <c r="AE47" s="38">
        <f t="shared" si="10"/>
        <v>7.4467164632951102</v>
      </c>
      <c r="AF47" s="38">
        <v>7.3385426421575904E-10</v>
      </c>
      <c r="AG47" s="38">
        <f t="shared" si="11"/>
        <v>7.3385426421575906</v>
      </c>
      <c r="BJ47" s="41"/>
      <c r="BL47" s="41"/>
      <c r="BM47" s="43"/>
      <c r="BO47" s="40"/>
    </row>
    <row r="48" spans="1:67">
      <c r="B48" s="36">
        <f>1+C48*C$5+D48*D$5+E48*E$5+F48*F$5+G48*G$5+H48*H$5+I48*I$5+J48*J$5+K48*K$5</f>
        <v>15</v>
      </c>
      <c r="D48" s="35">
        <v>2</v>
      </c>
      <c r="E48" s="35">
        <v>10</v>
      </c>
      <c r="F48" s="35">
        <v>1</v>
      </c>
      <c r="G48" s="35">
        <v>2</v>
      </c>
      <c r="P48" s="35">
        <v>16</v>
      </c>
      <c r="Q48" s="35" t="s">
        <v>57</v>
      </c>
      <c r="R48" s="35">
        <v>1000</v>
      </c>
      <c r="S48" s="40">
        <v>5.7474600000000002</v>
      </c>
      <c r="T48" s="43">
        <v>257.68736999999999</v>
      </c>
      <c r="U48" s="53">
        <v>8.86683471385054E-10</v>
      </c>
      <c r="V48" s="43">
        <v>595.28510704790494</v>
      </c>
      <c r="W48" s="43">
        <v>16.410104173332801</v>
      </c>
      <c r="X48" s="45">
        <f>B48</f>
        <v>15</v>
      </c>
      <c r="Y48" s="48">
        <f t="shared" si="13"/>
        <v>5.0975741776702881</v>
      </c>
      <c r="Z48" s="48">
        <f t="shared" si="4"/>
        <v>8.8668347138505403</v>
      </c>
      <c r="AA48" s="35">
        <v>14</v>
      </c>
      <c r="AB48" s="38">
        <v>8.0961491906887696E-10</v>
      </c>
      <c r="AC48" s="38">
        <f t="shared" si="9"/>
        <v>8.0961491906887701</v>
      </c>
      <c r="AD48" s="38">
        <v>7.6655353518421202E-10</v>
      </c>
      <c r="AE48" s="38">
        <f t="shared" si="10"/>
        <v>7.6655353518421201</v>
      </c>
      <c r="AF48" s="38">
        <v>7.5687848214107505E-10</v>
      </c>
      <c r="AG48" s="38">
        <f t="shared" si="11"/>
        <v>7.5687848214107509</v>
      </c>
      <c r="BJ48" s="41"/>
      <c r="BL48" s="41"/>
      <c r="BM48" s="43"/>
      <c r="BO48" s="40"/>
    </row>
    <row r="49" spans="1:67">
      <c r="Y49" s="48"/>
      <c r="Z49" s="48"/>
      <c r="AA49" s="35">
        <v>15</v>
      </c>
      <c r="AB49" s="38">
        <v>8.2969541458965905E-10</v>
      </c>
      <c r="AC49" s="38">
        <f t="shared" si="9"/>
        <v>8.2969541458965903</v>
      </c>
      <c r="AD49" s="38">
        <v>7.8777743026683996E-10</v>
      </c>
      <c r="AE49" s="38">
        <f t="shared" si="10"/>
        <v>7.8777743026683993</v>
      </c>
      <c r="AF49" s="38">
        <v>7.7924120321093601E-10</v>
      </c>
      <c r="AG49" s="38">
        <f t="shared" si="11"/>
        <v>7.7924120321093602</v>
      </c>
      <c r="BJ49" s="41"/>
      <c r="BL49" s="41"/>
      <c r="BM49" s="43"/>
      <c r="BO49" s="40"/>
    </row>
    <row r="50" spans="1:67">
      <c r="A50" s="35" t="s">
        <v>63</v>
      </c>
      <c r="B50" s="36">
        <f>1+C50*C$5+D50*D$5+E50*E$5+F50*F$5+G50*G$5+H50*H$5+I50*I$5+J50*J$5+K50*K$5</f>
        <v>15</v>
      </c>
      <c r="D50" s="35">
        <v>2</v>
      </c>
      <c r="E50" s="35">
        <v>10</v>
      </c>
      <c r="F50" s="35">
        <v>1</v>
      </c>
      <c r="G50" s="35">
        <v>2</v>
      </c>
      <c r="P50" s="35">
        <v>16</v>
      </c>
      <c r="Q50" s="35" t="s">
        <v>57</v>
      </c>
      <c r="R50" s="35">
        <v>1000</v>
      </c>
      <c r="S50" s="40">
        <v>5.7027700000000001</v>
      </c>
      <c r="T50" s="43">
        <v>263.18117999999998</v>
      </c>
      <c r="U50" s="53">
        <v>8.7747201754211602E-10</v>
      </c>
      <c r="V50" s="43">
        <v>578.46138267997799</v>
      </c>
      <c r="W50" s="43">
        <v>16.2139075832423</v>
      </c>
      <c r="X50" s="45">
        <f>B50</f>
        <v>15</v>
      </c>
      <c r="Y50" s="48">
        <f t="shared" si="13"/>
        <v>4.9020481295047871</v>
      </c>
      <c r="Z50" s="48">
        <f t="shared" si="4"/>
        <v>8.7747201754211606</v>
      </c>
      <c r="AA50" s="35">
        <v>16</v>
      </c>
      <c r="AB50" s="38">
        <v>8.4918804570689999E-10</v>
      </c>
      <c r="AC50" s="38">
        <f t="shared" si="9"/>
        <v>8.4918804570689996</v>
      </c>
      <c r="AD50" s="38">
        <v>8.08399877474131E-10</v>
      </c>
      <c r="AE50" s="38">
        <f t="shared" si="10"/>
        <v>8.0839987747413105</v>
      </c>
      <c r="AF50" s="38">
        <v>8.0100035316298505E-10</v>
      </c>
      <c r="AG50" s="38">
        <f t="shared" si="11"/>
        <v>8.0100035316298506</v>
      </c>
      <c r="BJ50" s="41"/>
      <c r="BL50" s="41"/>
      <c r="BM50" s="43"/>
      <c r="BO50" s="40"/>
    </row>
    <row r="51" spans="1:67">
      <c r="Z51" s="48"/>
      <c r="BJ51" s="41"/>
      <c r="BL51" s="41"/>
      <c r="BM51" s="43"/>
      <c r="BO51" s="40"/>
    </row>
    <row r="52" spans="1:67">
      <c r="A52" s="35" t="s">
        <v>64</v>
      </c>
      <c r="B52" s="36">
        <f t="shared" ref="B52:B58" si="14">1+C52*C$5+D52*D$5+E52*E$5+F52*F$5+G52*G$5+H52*H$5+I52*I$5+J52*J$5+K52*K$5</f>
        <v>3.6666666666666665</v>
      </c>
      <c r="F52" s="35">
        <v>4</v>
      </c>
      <c r="H52" s="35">
        <v>1</v>
      </c>
      <c r="P52" s="35">
        <v>6</v>
      </c>
      <c r="Q52" s="35" t="s">
        <v>57</v>
      </c>
      <c r="R52" s="35">
        <v>1000</v>
      </c>
      <c r="S52" s="40">
        <v>4.71021</v>
      </c>
      <c r="T52" s="43">
        <v>186.8836</v>
      </c>
      <c r="U52" s="53">
        <v>6.1593929759187295E-10</v>
      </c>
      <c r="V52" s="43">
        <v>657.84480086173198</v>
      </c>
      <c r="W52" s="43">
        <v>15.8464799505043</v>
      </c>
      <c r="X52" s="45">
        <f t="shared" ref="X52:X58" si="15">B52</f>
        <v>3.6666666666666665</v>
      </c>
      <c r="Y52" s="48">
        <f t="shared" ref="Y52:Y58" si="16">U52*V52*$Y$6</f>
        <v>3.913193144031903</v>
      </c>
      <c r="Z52" s="48">
        <f t="shared" si="4"/>
        <v>6.1593929759187294</v>
      </c>
      <c r="AB52" s="38"/>
      <c r="AC52" s="38"/>
      <c r="BJ52" s="41"/>
      <c r="BL52" s="41"/>
      <c r="BM52" s="43"/>
      <c r="BO52" s="40"/>
    </row>
    <row r="53" spans="1:67">
      <c r="B53" s="36">
        <f t="shared" si="14"/>
        <v>4.666666666666667</v>
      </c>
      <c r="D53" s="35">
        <v>1</v>
      </c>
      <c r="F53" s="35">
        <v>3</v>
      </c>
      <c r="G53" s="35">
        <v>1</v>
      </c>
      <c r="H53" s="35">
        <v>1</v>
      </c>
      <c r="P53" s="35">
        <v>7</v>
      </c>
      <c r="Q53" s="35" t="s">
        <v>57</v>
      </c>
      <c r="R53" s="35">
        <v>1000</v>
      </c>
      <c r="S53" s="40">
        <v>4.8362999999999996</v>
      </c>
      <c r="T53" s="43">
        <v>197.05393000000001</v>
      </c>
      <c r="U53" s="53">
        <v>6.4250262344730797E-10</v>
      </c>
      <c r="V53" s="43">
        <v>648.77149124605398</v>
      </c>
      <c r="W53" s="43">
        <v>16.119606541778001</v>
      </c>
      <c r="X53" s="45">
        <f t="shared" si="15"/>
        <v>4.666666666666667</v>
      </c>
      <c r="Y53" s="48">
        <f t="shared" si="16"/>
        <v>4.0256553128684782</v>
      </c>
      <c r="Z53" s="48">
        <f t="shared" si="4"/>
        <v>6.42502623447308</v>
      </c>
      <c r="AB53" s="38"/>
      <c r="AC53" s="38"/>
      <c r="BJ53" s="41"/>
      <c r="BL53" s="41"/>
      <c r="BM53" s="43"/>
      <c r="BO53" s="40"/>
    </row>
    <row r="54" spans="1:67">
      <c r="B54" s="36">
        <f t="shared" si="14"/>
        <v>5.666666666666667</v>
      </c>
      <c r="D54" s="35">
        <v>1</v>
      </c>
      <c r="E54" s="35">
        <v>1</v>
      </c>
      <c r="F54" s="35">
        <v>3</v>
      </c>
      <c r="G54" s="35">
        <v>1</v>
      </c>
      <c r="H54" s="35">
        <v>1</v>
      </c>
      <c r="P54" s="35">
        <v>8</v>
      </c>
      <c r="Q54" s="35" t="s">
        <v>57</v>
      </c>
      <c r="R54" s="35">
        <v>1000</v>
      </c>
      <c r="S54" s="40">
        <v>4.9373500000000003</v>
      </c>
      <c r="T54" s="43">
        <v>209.27690000000001</v>
      </c>
      <c r="U54" s="53">
        <v>6.6700581175977196E-10</v>
      </c>
      <c r="V54" s="43">
        <v>645.59624421573005</v>
      </c>
      <c r="W54" s="43">
        <v>15.8692852532286</v>
      </c>
      <c r="X54" s="45">
        <f t="shared" si="15"/>
        <v>5.666666666666667</v>
      </c>
      <c r="Y54" s="48">
        <f t="shared" si="16"/>
        <v>4.1587281976756829</v>
      </c>
      <c r="Z54" s="48">
        <f t="shared" si="4"/>
        <v>6.6700581175977192</v>
      </c>
      <c r="AB54" s="38"/>
      <c r="AC54" s="38"/>
      <c r="BM54" s="43"/>
      <c r="BO54" s="40"/>
    </row>
    <row r="55" spans="1:67">
      <c r="B55" s="36">
        <f t="shared" si="14"/>
        <v>7.666666666666667</v>
      </c>
      <c r="D55" s="35">
        <v>1</v>
      </c>
      <c r="E55" s="35">
        <v>3</v>
      </c>
      <c r="F55" s="35">
        <v>3</v>
      </c>
      <c r="G55" s="35">
        <v>1</v>
      </c>
      <c r="H55" s="35">
        <v>1</v>
      </c>
      <c r="P55" s="35">
        <v>10</v>
      </c>
      <c r="Q55" s="35" t="s">
        <v>57</v>
      </c>
      <c r="R55" s="35">
        <v>1000</v>
      </c>
      <c r="S55" s="40">
        <v>5.1160899999999998</v>
      </c>
      <c r="T55" s="43">
        <v>228.14275000000001</v>
      </c>
      <c r="U55" s="53">
        <v>7.1191490587087799E-10</v>
      </c>
      <c r="V55" s="43">
        <v>710.82792740170601</v>
      </c>
      <c r="W55" s="43">
        <v>17.981643147087201</v>
      </c>
      <c r="X55" s="45">
        <f t="shared" si="15"/>
        <v>7.666666666666667</v>
      </c>
      <c r="Y55" s="48">
        <f t="shared" si="16"/>
        <v>4.8872267844951507</v>
      </c>
      <c r="Z55" s="48">
        <f t="shared" si="4"/>
        <v>7.1191490587087802</v>
      </c>
      <c r="AB55" s="38"/>
      <c r="AC55" s="38"/>
      <c r="BJ55" s="40"/>
      <c r="BL55" s="40"/>
      <c r="BM55" s="43"/>
      <c r="BO55" s="40"/>
    </row>
    <row r="56" spans="1:67">
      <c r="B56" s="36">
        <f t="shared" si="14"/>
        <v>9.6666666666666661</v>
      </c>
      <c r="D56" s="35">
        <v>1</v>
      </c>
      <c r="E56" s="35">
        <v>5</v>
      </c>
      <c r="F56" s="35">
        <v>3</v>
      </c>
      <c r="G56" s="35">
        <v>1</v>
      </c>
      <c r="H56" s="35">
        <v>1</v>
      </c>
      <c r="P56" s="35">
        <v>12</v>
      </c>
      <c r="Q56" s="35" t="s">
        <v>57</v>
      </c>
      <c r="R56" s="35">
        <v>1000</v>
      </c>
      <c r="S56" s="40">
        <v>5.2872199999999996</v>
      </c>
      <c r="T56" s="43">
        <v>243.82691</v>
      </c>
      <c r="U56" s="53">
        <v>7.5844127853445995E-10</v>
      </c>
      <c r="V56" s="43">
        <v>671.70679142010295</v>
      </c>
      <c r="W56" s="43">
        <v>16.872977369596502</v>
      </c>
      <c r="X56" s="45">
        <f t="shared" si="15"/>
        <v>9.6666666666666661</v>
      </c>
      <c r="Y56" s="48">
        <f t="shared" si="16"/>
        <v>4.9200738873757119</v>
      </c>
      <c r="Z56" s="48">
        <f t="shared" si="4"/>
        <v>7.5844127853445995</v>
      </c>
      <c r="AB56" s="38"/>
      <c r="AC56" s="38"/>
      <c r="BJ56" s="40"/>
      <c r="BL56" s="40"/>
      <c r="BM56" s="43"/>
      <c r="BO56" s="40"/>
    </row>
    <row r="57" spans="1:67">
      <c r="B57" s="36">
        <f t="shared" si="14"/>
        <v>11.666666666666666</v>
      </c>
      <c r="D57" s="35">
        <v>1</v>
      </c>
      <c r="E57" s="35">
        <v>7</v>
      </c>
      <c r="F57" s="35">
        <v>3</v>
      </c>
      <c r="G57" s="35">
        <v>1</v>
      </c>
      <c r="H57" s="35">
        <v>1</v>
      </c>
      <c r="P57" s="35">
        <v>14</v>
      </c>
      <c r="Q57" s="35" t="s">
        <v>57</v>
      </c>
      <c r="R57" s="35">
        <v>1000</v>
      </c>
      <c r="S57" s="40">
        <v>5.4880199999999997</v>
      </c>
      <c r="T57" s="43">
        <v>249.78315000000001</v>
      </c>
      <c r="U57" s="53">
        <v>8.1080209180977196E-10</v>
      </c>
      <c r="V57" s="43">
        <v>639.65794583455204</v>
      </c>
      <c r="W57" s="43">
        <v>16.824737577181999</v>
      </c>
      <c r="X57" s="45">
        <f t="shared" si="15"/>
        <v>11.666666666666666</v>
      </c>
      <c r="Y57" s="48">
        <f t="shared" si="16"/>
        <v>5.0087872282415402</v>
      </c>
      <c r="Z57" s="48">
        <f t="shared" si="4"/>
        <v>8.1080209180977203</v>
      </c>
      <c r="AB57" s="38"/>
      <c r="AC57" s="38"/>
      <c r="BJ57" s="40"/>
      <c r="BL57" s="40"/>
      <c r="BM57" s="43"/>
      <c r="BO57" s="40"/>
    </row>
    <row r="58" spans="1:67">
      <c r="B58" s="36">
        <f t="shared" si="14"/>
        <v>13.666666666666666</v>
      </c>
      <c r="D58" s="35">
        <v>1</v>
      </c>
      <c r="E58" s="35">
        <v>9</v>
      </c>
      <c r="F58" s="35">
        <v>3</v>
      </c>
      <c r="G58" s="35">
        <v>1</v>
      </c>
      <c r="H58" s="35">
        <v>1</v>
      </c>
      <c r="P58" s="35">
        <v>16</v>
      </c>
      <c r="Q58" s="35" t="s">
        <v>57</v>
      </c>
      <c r="R58" s="35">
        <v>1000</v>
      </c>
      <c r="S58" s="40">
        <v>5.5947300000000002</v>
      </c>
      <c r="T58" s="43">
        <v>265.87518</v>
      </c>
      <c r="U58" s="53">
        <v>8.4665731973080803E-10</v>
      </c>
      <c r="V58" s="43">
        <v>568.61817019605701</v>
      </c>
      <c r="W58" s="43">
        <v>16.1581488666735</v>
      </c>
      <c r="X58" s="45">
        <f t="shared" si="15"/>
        <v>13.666666666666666</v>
      </c>
      <c r="Y58" s="48">
        <f t="shared" si="16"/>
        <v>4.6494151316821242</v>
      </c>
      <c r="Z58" s="48">
        <f t="shared" si="4"/>
        <v>8.4665731973080796</v>
      </c>
      <c r="AB58" s="38"/>
      <c r="AC58" s="38"/>
      <c r="BJ58" s="40"/>
      <c r="BL58" s="40"/>
      <c r="BM58" s="43"/>
      <c r="BO58" s="40"/>
    </row>
    <row r="59" spans="1:67">
      <c r="Z59" s="48"/>
      <c r="AB59" s="38"/>
      <c r="AC59" s="38"/>
      <c r="BJ59" s="40"/>
      <c r="BL59" s="40"/>
      <c r="BM59" s="43"/>
      <c r="BO59" s="40"/>
    </row>
    <row r="60" spans="1:67">
      <c r="A60" s="35" t="s">
        <v>65</v>
      </c>
      <c r="B60" s="36">
        <f t="shared" ref="B60:B65" si="17">1+C60*C$5+D60*D$5+E60*E$5+F60*F$5+G60*G$5+H60*H$5+I60*I$5+J60*J$5+K60*K$5</f>
        <v>5</v>
      </c>
      <c r="F60" s="35">
        <v>4</v>
      </c>
      <c r="G60" s="35">
        <v>2</v>
      </c>
      <c r="P60" s="35">
        <v>7</v>
      </c>
      <c r="Q60" s="35" t="s">
        <v>57</v>
      </c>
      <c r="R60" s="35">
        <v>1000</v>
      </c>
      <c r="S60" s="40">
        <v>4.7712700000000003</v>
      </c>
      <c r="T60" s="43">
        <v>205.57083</v>
      </c>
      <c r="U60" s="53">
        <v>6.3146847002887501E-10</v>
      </c>
      <c r="V60" s="43">
        <v>696.74888207479</v>
      </c>
      <c r="W60" s="43">
        <v>17.2058979099331</v>
      </c>
      <c r="X60" s="45">
        <f t="shared" ref="X60:X65" si="18">B60</f>
        <v>5</v>
      </c>
      <c r="Y60" s="48">
        <f t="shared" ref="Y60:Y71" si="19">U60*V60*$Y$6</f>
        <v>4.2491090299731038</v>
      </c>
      <c r="Z60" s="48">
        <f t="shared" si="4"/>
        <v>6.3146847002887503</v>
      </c>
      <c r="AB60" s="38"/>
      <c r="AC60" s="38"/>
      <c r="BJ60" s="40"/>
      <c r="BL60" s="40"/>
      <c r="BM60" s="43"/>
      <c r="BO60" s="40"/>
    </row>
    <row r="61" spans="1:67">
      <c r="B61" s="36">
        <f t="shared" si="17"/>
        <v>6</v>
      </c>
      <c r="D61" s="35">
        <v>1</v>
      </c>
      <c r="F61" s="35">
        <v>3</v>
      </c>
      <c r="G61" s="35">
        <v>3</v>
      </c>
      <c r="P61" s="35">
        <v>8</v>
      </c>
      <c r="Q61" s="35" t="s">
        <v>57</v>
      </c>
      <c r="R61" s="35">
        <v>1000</v>
      </c>
      <c r="S61" s="40">
        <v>4.8971099999999996</v>
      </c>
      <c r="T61" s="43">
        <v>215.83426</v>
      </c>
      <c r="U61" s="53">
        <v>6.6092000986002002E-10</v>
      </c>
      <c r="V61" s="43">
        <v>710.32433746629897</v>
      </c>
      <c r="W61" s="43">
        <v>18.014978716405501</v>
      </c>
      <c r="X61" s="45">
        <f t="shared" si="18"/>
        <v>6</v>
      </c>
      <c r="Y61" s="48">
        <f t="shared" si="19"/>
        <v>4.5339373990644045</v>
      </c>
      <c r="Z61" s="48">
        <f t="shared" si="4"/>
        <v>6.6092000986002004</v>
      </c>
      <c r="AB61" s="38"/>
      <c r="AC61" s="38"/>
      <c r="BJ61" s="40"/>
      <c r="BL61" s="40"/>
      <c r="BM61" s="43"/>
      <c r="BO61" s="40"/>
    </row>
    <row r="62" spans="1:67">
      <c r="B62" s="36">
        <f t="shared" si="17"/>
        <v>8</v>
      </c>
      <c r="D62" s="35">
        <v>1</v>
      </c>
      <c r="E62" s="35">
        <v>2</v>
      </c>
      <c r="F62" s="35">
        <v>3</v>
      </c>
      <c r="G62" s="35">
        <v>3</v>
      </c>
      <c r="P62" s="35">
        <v>10</v>
      </c>
      <c r="Q62" s="35" t="s">
        <v>57</v>
      </c>
      <c r="R62" s="35">
        <v>1000</v>
      </c>
      <c r="S62" s="40">
        <v>5.1697899999999999</v>
      </c>
      <c r="T62" s="43">
        <v>226.04043999999999</v>
      </c>
      <c r="U62" s="53">
        <v>7.2534463397637295E-10</v>
      </c>
      <c r="V62" s="43">
        <v>659.29101994302403</v>
      </c>
      <c r="W62" s="43">
        <v>16.627955193696302</v>
      </c>
      <c r="X62" s="45">
        <f t="shared" si="18"/>
        <v>8</v>
      </c>
      <c r="Y62" s="48">
        <f t="shared" si="19"/>
        <v>4.6183993858189254</v>
      </c>
      <c r="Z62" s="48">
        <f t="shared" si="4"/>
        <v>7.2534463397637294</v>
      </c>
      <c r="AB62" s="38"/>
      <c r="AC62" s="38"/>
      <c r="BJ62" s="40"/>
      <c r="BL62" s="40"/>
      <c r="BM62" s="43"/>
      <c r="BO62" s="40"/>
    </row>
    <row r="63" spans="1:67">
      <c r="B63" s="36">
        <f t="shared" si="17"/>
        <v>10</v>
      </c>
      <c r="D63" s="35">
        <v>1</v>
      </c>
      <c r="E63" s="35">
        <v>4</v>
      </c>
      <c r="F63" s="35">
        <v>3</v>
      </c>
      <c r="G63" s="35">
        <v>3</v>
      </c>
      <c r="P63" s="35">
        <v>12</v>
      </c>
      <c r="Q63" s="35" t="s">
        <v>57</v>
      </c>
      <c r="R63" s="35">
        <v>1000</v>
      </c>
      <c r="S63" s="40">
        <v>5.3958000000000004</v>
      </c>
      <c r="T63" s="43">
        <v>238.13007999999999</v>
      </c>
      <c r="U63" s="53">
        <v>7.8543481852666302E-10</v>
      </c>
      <c r="V63" s="43">
        <v>623.19949423661797</v>
      </c>
      <c r="W63" s="43">
        <v>17.176189639821001</v>
      </c>
      <c r="X63" s="45">
        <f t="shared" si="18"/>
        <v>10</v>
      </c>
      <c r="Y63" s="48">
        <f t="shared" si="19"/>
        <v>4.7272347098733549</v>
      </c>
      <c r="Z63" s="48">
        <f t="shared" si="4"/>
        <v>7.8543481852666304</v>
      </c>
      <c r="AB63" s="38"/>
      <c r="AC63" s="38"/>
      <c r="BJ63" s="40"/>
      <c r="BL63" s="40"/>
      <c r="BM63" s="43"/>
      <c r="BO63" s="40"/>
    </row>
    <row r="64" spans="1:67">
      <c r="B64" s="36">
        <f t="shared" si="17"/>
        <v>12</v>
      </c>
      <c r="D64" s="35">
        <v>1</v>
      </c>
      <c r="E64" s="35">
        <v>6</v>
      </c>
      <c r="F64" s="35">
        <v>3</v>
      </c>
      <c r="G64" s="35">
        <v>3</v>
      </c>
      <c r="P64" s="35">
        <v>14</v>
      </c>
      <c r="Q64" s="35" t="s">
        <v>57</v>
      </c>
      <c r="R64" s="35">
        <v>1000</v>
      </c>
      <c r="S64" s="40">
        <v>5.4712899999999998</v>
      </c>
      <c r="T64" s="43">
        <v>255.40118000000001</v>
      </c>
      <c r="U64" s="53">
        <v>8.1023730252670699E-10</v>
      </c>
      <c r="V64" s="43">
        <v>611.37157630841</v>
      </c>
      <c r="W64" s="43">
        <v>16.323643243052199</v>
      </c>
      <c r="X64" s="45">
        <f t="shared" si="18"/>
        <v>12</v>
      </c>
      <c r="Y64" s="48">
        <f t="shared" si="19"/>
        <v>4.7839584764012733</v>
      </c>
      <c r="Z64" s="48">
        <f t="shared" si="4"/>
        <v>8.1023730252670703</v>
      </c>
      <c r="AB64" s="38"/>
      <c r="AC64" s="38"/>
      <c r="BJ64" s="40"/>
      <c r="BL64" s="40"/>
      <c r="BM64" s="43"/>
      <c r="BO64" s="40"/>
    </row>
    <row r="65" spans="1:29">
      <c r="B65" s="36">
        <f t="shared" si="17"/>
        <v>14</v>
      </c>
      <c r="D65" s="35">
        <v>1</v>
      </c>
      <c r="E65" s="35">
        <v>8</v>
      </c>
      <c r="F65" s="35">
        <v>3</v>
      </c>
      <c r="G65" s="35">
        <v>3</v>
      </c>
      <c r="P65" s="35">
        <v>16</v>
      </c>
      <c r="Q65" s="35" t="s">
        <v>57</v>
      </c>
      <c r="R65" s="35">
        <v>1000</v>
      </c>
      <c r="S65" s="40">
        <v>5.5659700000000001</v>
      </c>
      <c r="T65" s="43">
        <v>268.46037000000001</v>
      </c>
      <c r="U65" s="53">
        <v>8.3997680138257298E-10</v>
      </c>
      <c r="V65" s="43">
        <v>594.41747837184403</v>
      </c>
      <c r="W65" s="43">
        <v>16.018711012807099</v>
      </c>
      <c r="X65" s="45">
        <f t="shared" si="18"/>
        <v>14</v>
      </c>
      <c r="Y65" s="48">
        <f t="shared" si="19"/>
        <v>4.8220175499997842</v>
      </c>
      <c r="Z65" s="48">
        <f t="shared" si="4"/>
        <v>8.3997680138257298</v>
      </c>
      <c r="AB65" s="38"/>
      <c r="AC65" s="38"/>
    </row>
    <row r="66" spans="1:29">
      <c r="Z66" s="48"/>
      <c r="AB66" s="38"/>
      <c r="AC66" s="38"/>
    </row>
    <row r="67" spans="1:29">
      <c r="A67" s="35" t="s">
        <v>66</v>
      </c>
      <c r="B67" s="36">
        <f>1+C67*C$5+D67*D$5+E67*E$5+F67*F$5+G67*G$5+H67*H$5+I67*I$5+J67*J$5+K67*K$5</f>
        <v>6.9999999999999991</v>
      </c>
      <c r="E67" s="35">
        <v>2</v>
      </c>
      <c r="F67" s="35">
        <v>4</v>
      </c>
      <c r="G67" s="35">
        <v>2</v>
      </c>
      <c r="P67" s="35">
        <v>9</v>
      </c>
      <c r="Q67" s="35" t="s">
        <v>57</v>
      </c>
      <c r="R67" s="35">
        <v>1000</v>
      </c>
      <c r="S67" s="40">
        <v>4.8140400000000003</v>
      </c>
      <c r="T67" s="43">
        <v>230.83247</v>
      </c>
      <c r="U67" s="53">
        <v>6.3963168381392697E-10</v>
      </c>
      <c r="V67" s="43">
        <v>759.47637474040005</v>
      </c>
      <c r="W67" s="43">
        <v>18.097079448705099</v>
      </c>
      <c r="X67" s="45">
        <f>B67</f>
        <v>6.9999999999999991</v>
      </c>
      <c r="Y67" s="48">
        <f t="shared" si="19"/>
        <v>4.6915263585751941</v>
      </c>
      <c r="Z67" s="48">
        <f t="shared" si="4"/>
        <v>6.3963168381392697</v>
      </c>
      <c r="AC67" s="38"/>
    </row>
    <row r="68" spans="1:29">
      <c r="B68" s="36">
        <f>1+C68*C$5+D68*D$5+E68*E$5+F68*F$5+G68*G$5+H68*H$5+I68*I$5+J68*J$5+K68*K$5</f>
        <v>8</v>
      </c>
      <c r="D68" s="35">
        <v>1</v>
      </c>
      <c r="E68" s="35">
        <v>2</v>
      </c>
      <c r="F68" s="35">
        <v>3</v>
      </c>
      <c r="G68" s="35">
        <v>3</v>
      </c>
      <c r="P68" s="35">
        <v>10</v>
      </c>
      <c r="Q68" s="35" t="s">
        <v>57</v>
      </c>
      <c r="R68" s="35">
        <v>1000</v>
      </c>
      <c r="S68" s="40">
        <v>4.8342000000000001</v>
      </c>
      <c r="T68" s="43">
        <v>247.22085000000001</v>
      </c>
      <c r="U68" s="53">
        <v>6.4797531131143702E-10</v>
      </c>
      <c r="V68" s="43">
        <v>766.68554676807196</v>
      </c>
      <c r="W68" s="43">
        <v>19.497826310855501</v>
      </c>
      <c r="X68" s="45">
        <f>B68</f>
        <v>8</v>
      </c>
      <c r="Y68" s="48">
        <f t="shared" si="19"/>
        <v>4.7978388751873471</v>
      </c>
      <c r="Z68" s="48">
        <f t="shared" si="4"/>
        <v>6.47975311311437</v>
      </c>
    </row>
    <row r="69" spans="1:29">
      <c r="B69" s="36">
        <f>1+C69*C$5+D69*D$5+E69*E$5+F69*F$5+G69*G$5+H69*H$5+I69*I$5+J69*J$5+K69*K$5</f>
        <v>10</v>
      </c>
      <c r="D69" s="35">
        <v>1</v>
      </c>
      <c r="E69" s="35">
        <v>4</v>
      </c>
      <c r="F69" s="35">
        <v>3</v>
      </c>
      <c r="G69" s="35">
        <v>3</v>
      </c>
      <c r="P69" s="35">
        <v>12</v>
      </c>
      <c r="Q69" s="35" t="s">
        <v>57</v>
      </c>
      <c r="R69" s="35">
        <v>1000</v>
      </c>
      <c r="S69" s="40">
        <v>5.0431499999999998</v>
      </c>
      <c r="T69" s="43">
        <v>260.94716</v>
      </c>
      <c r="U69" s="53">
        <v>7.0151364339477599E-10</v>
      </c>
      <c r="V69" s="43">
        <v>723.17490718805095</v>
      </c>
      <c r="W69" s="43">
        <v>18.536917693868102</v>
      </c>
      <c r="X69" s="45">
        <f>B69</f>
        <v>10</v>
      </c>
      <c r="Y69" s="48">
        <f t="shared" si="19"/>
        <v>4.8994732876689255</v>
      </c>
      <c r="Z69" s="48">
        <f t="shared" si="4"/>
        <v>7.0151364339477595</v>
      </c>
    </row>
    <row r="70" spans="1:29">
      <c r="B70" s="36">
        <f>1+C70*C$5+D70*D$5+E70*E$5+F70*F$5+G70*G$5+H70*H$5+I70*I$5+J70*J$5+K70*K$5</f>
        <v>12</v>
      </c>
      <c r="D70" s="35">
        <v>1</v>
      </c>
      <c r="E70" s="35">
        <v>6</v>
      </c>
      <c r="F70" s="35">
        <v>3</v>
      </c>
      <c r="G70" s="35">
        <v>3</v>
      </c>
      <c r="P70" s="35">
        <v>14</v>
      </c>
      <c r="Q70" s="35" t="s">
        <v>57</v>
      </c>
      <c r="R70" s="35">
        <v>1000</v>
      </c>
      <c r="S70" s="40">
        <v>5.33758</v>
      </c>
      <c r="T70" s="43">
        <v>263.12608999999998</v>
      </c>
      <c r="U70" s="53">
        <v>7.7676361399809102E-10</v>
      </c>
      <c r="V70" s="43">
        <v>594.68275079003604</v>
      </c>
      <c r="W70" s="43">
        <v>15.648954203178899</v>
      </c>
      <c r="X70" s="45">
        <f>B70</f>
        <v>12</v>
      </c>
      <c r="Y70" s="48">
        <f t="shared" si="19"/>
        <v>4.4611224002458307</v>
      </c>
      <c r="Z70" s="48">
        <f t="shared" si="4"/>
        <v>7.76763613998091</v>
      </c>
    </row>
    <row r="71" spans="1:29">
      <c r="B71" s="36">
        <f>1+C71*C$5+D71*D$5+E71*E$5+F71*F$5+G71*G$5+H71*H$5+I71*I$5+J71*J$5+K71*K$5</f>
        <v>14</v>
      </c>
      <c r="D71" s="35">
        <v>1</v>
      </c>
      <c r="E71" s="35">
        <v>8</v>
      </c>
      <c r="F71" s="35">
        <v>3</v>
      </c>
      <c r="G71" s="35">
        <v>3</v>
      </c>
      <c r="P71" s="35">
        <v>16</v>
      </c>
      <c r="Q71" s="35" t="s">
        <v>57</v>
      </c>
      <c r="R71" s="35">
        <v>1000</v>
      </c>
      <c r="S71" s="40">
        <v>5.6051799999999998</v>
      </c>
      <c r="T71" s="43">
        <v>260.55981000000003</v>
      </c>
      <c r="U71" s="53">
        <v>8.4561751191593103E-10</v>
      </c>
      <c r="V71" s="43">
        <v>546.49842463280902</v>
      </c>
      <c r="W71" s="43">
        <v>15.7758198944264</v>
      </c>
      <c r="X71" s="45">
        <f>B71</f>
        <v>14</v>
      </c>
      <c r="Y71" s="48">
        <f t="shared" si="19"/>
        <v>4.4630608326359038</v>
      </c>
      <c r="Z71" s="48">
        <f t="shared" si="4"/>
        <v>8.45617511915931</v>
      </c>
    </row>
    <row r="72" spans="1:29">
      <c r="Z72" s="48"/>
    </row>
    <row r="73" spans="1:29">
      <c r="A73" s="35" t="s">
        <v>67</v>
      </c>
      <c r="B73" s="36">
        <f>1+C73*C$5+D73*D$5+E73*E$5+F73*F$5+G73*G$5+H73*H$5+I73*I$5+J73*J$5+K73*K$5</f>
        <v>9</v>
      </c>
      <c r="E73" s="35">
        <v>4</v>
      </c>
      <c r="F73" s="35">
        <v>4</v>
      </c>
      <c r="G73" s="35">
        <v>2</v>
      </c>
      <c r="P73" s="35">
        <v>11</v>
      </c>
      <c r="Q73" s="35" t="s">
        <v>57</v>
      </c>
      <c r="R73" s="35">
        <v>1000</v>
      </c>
      <c r="S73" s="40">
        <v>4.9967499999999996</v>
      </c>
      <c r="T73" s="43">
        <v>247.33753999999999</v>
      </c>
      <c r="U73" s="53">
        <v>6.8551343931171497E-10</v>
      </c>
      <c r="V73" s="43">
        <v>737.42722456273202</v>
      </c>
      <c r="W73" s="43">
        <v>19.248379529598601</v>
      </c>
      <c r="X73" s="45">
        <f>B73</f>
        <v>9</v>
      </c>
      <c r="Y73" s="48">
        <f>U73*V73*$Y$6</f>
        <v>4.8820819400613678</v>
      </c>
      <c r="Z73" s="48">
        <f t="shared" si="4"/>
        <v>6.85513439311715</v>
      </c>
    </row>
    <row r="74" spans="1:29">
      <c r="B74" s="36">
        <f>1+C74*C$5+D74*D$5+E74*E$5+F74*F$5+G74*G$5+H74*H$5+I74*I$5+J74*J$5+K74*K$5</f>
        <v>10</v>
      </c>
      <c r="D74" s="35">
        <v>1</v>
      </c>
      <c r="E74" s="35">
        <v>4</v>
      </c>
      <c r="F74" s="35">
        <v>3</v>
      </c>
      <c r="G74" s="35">
        <v>3</v>
      </c>
      <c r="P74" s="35">
        <v>12</v>
      </c>
      <c r="Q74" s="35" t="s">
        <v>57</v>
      </c>
      <c r="R74" s="35">
        <v>1000</v>
      </c>
      <c r="S74" s="40">
        <v>5.0265899999999997</v>
      </c>
      <c r="T74" s="43">
        <v>260.15787999999998</v>
      </c>
      <c r="U74" s="53">
        <v>6.9639695638010895E-10</v>
      </c>
      <c r="V74" s="43">
        <v>746.59169750939498</v>
      </c>
      <c r="W74" s="43">
        <v>19.341011441082799</v>
      </c>
      <c r="X74" s="45">
        <f>B74</f>
        <v>10</v>
      </c>
      <c r="Y74" s="48">
        <f>U74*V74*$Y$6</f>
        <v>5.0212280267313307</v>
      </c>
      <c r="Z74" s="48">
        <f t="shared" ref="Z74:Z136" si="20">U74*10^10</f>
        <v>6.9639695638010899</v>
      </c>
    </row>
    <row r="75" spans="1:29">
      <c r="B75" s="36">
        <f>1+C75*C$5+D75*D$5+E75*E$5+F75*F$5+G75*G$5+H75*H$5+I75*I$5+J75*J$5+K75*K$5</f>
        <v>12</v>
      </c>
      <c r="D75" s="35">
        <v>1</v>
      </c>
      <c r="E75" s="35">
        <v>6</v>
      </c>
      <c r="F75" s="35">
        <v>3</v>
      </c>
      <c r="G75" s="35">
        <v>3</v>
      </c>
      <c r="P75" s="35">
        <v>14</v>
      </c>
      <c r="Q75" s="35" t="s">
        <v>57</v>
      </c>
      <c r="R75" s="35">
        <v>1000</v>
      </c>
      <c r="S75" s="40">
        <v>5.1841100000000004</v>
      </c>
      <c r="T75" s="43">
        <v>278.60653000000002</v>
      </c>
      <c r="U75" s="53">
        <v>7.4317381290408797E-10</v>
      </c>
      <c r="V75" s="43">
        <v>712.92835408834105</v>
      </c>
      <c r="W75" s="43">
        <v>18.143070276685901</v>
      </c>
      <c r="X75" s="45">
        <f>B75</f>
        <v>12</v>
      </c>
      <c r="Y75" s="48">
        <f>U75*V75*$Y$6</f>
        <v>5.1168915151352294</v>
      </c>
      <c r="Z75" s="48">
        <f t="shared" si="20"/>
        <v>7.4317381290408795</v>
      </c>
    </row>
    <row r="76" spans="1:29">
      <c r="B76" s="36">
        <f>1+C76*C$5+D76*D$5+E76*E$5+F76*F$5+G76*G$5+H76*H$5+I76*I$5+J76*J$5+K76*K$5</f>
        <v>14</v>
      </c>
      <c r="D76" s="35">
        <v>1</v>
      </c>
      <c r="E76" s="35">
        <v>8</v>
      </c>
      <c r="F76" s="35">
        <v>3</v>
      </c>
      <c r="G76" s="35">
        <v>3</v>
      </c>
      <c r="P76" s="35">
        <v>16</v>
      </c>
      <c r="Q76" s="35" t="s">
        <v>57</v>
      </c>
      <c r="R76" s="35">
        <v>1000</v>
      </c>
      <c r="S76" s="40">
        <v>5.3917000000000002</v>
      </c>
      <c r="T76" s="43">
        <v>279.85489999999999</v>
      </c>
      <c r="U76" s="53">
        <v>7.9637297358867501E-10</v>
      </c>
      <c r="V76" s="43">
        <v>647.43750659146497</v>
      </c>
      <c r="W76" s="43">
        <v>17.594737908464399</v>
      </c>
      <c r="X76" s="45">
        <f>B76</f>
        <v>14</v>
      </c>
      <c r="Y76" s="48">
        <f>U76*V76*$Y$6</f>
        <v>4.9794834318731969</v>
      </c>
      <c r="Z76" s="48">
        <f t="shared" si="20"/>
        <v>7.9637297358867505</v>
      </c>
    </row>
    <row r="77" spans="1:29">
      <c r="Z77" s="48"/>
    </row>
    <row r="78" spans="1:29">
      <c r="A78" s="35" t="s">
        <v>68</v>
      </c>
      <c r="B78" s="36">
        <f t="shared" ref="B78:B83" si="21">1+C78*C$5+D78*D$5+E78*E$5+F78*F$5+G78*G$5+H78*H$5+I78*I$5+J78*J$5+K78*K$5</f>
        <v>6</v>
      </c>
      <c r="D78" s="35">
        <v>3</v>
      </c>
      <c r="G78" s="35">
        <v>3</v>
      </c>
      <c r="P78" s="35">
        <v>7</v>
      </c>
      <c r="Q78" s="35" t="s">
        <v>57</v>
      </c>
      <c r="R78" s="35">
        <v>1000</v>
      </c>
      <c r="S78" s="40">
        <v>4.7769899999999996</v>
      </c>
      <c r="T78" s="43">
        <v>202.99835999999999</v>
      </c>
      <c r="U78" s="53">
        <v>6.3114276328067497E-10</v>
      </c>
      <c r="V78" s="43">
        <v>745.78361659679501</v>
      </c>
      <c r="W78" s="43">
        <v>18.537440476435599</v>
      </c>
      <c r="X78" s="45">
        <f t="shared" ref="X78:X83" si="22">B78</f>
        <v>6</v>
      </c>
      <c r="Y78" s="48">
        <f t="shared" ref="Y78:Y131" si="23">U78*V78*$Y$6</f>
        <v>4.5458004711309163</v>
      </c>
      <c r="Z78" s="48">
        <f t="shared" si="20"/>
        <v>6.3114276328067493</v>
      </c>
    </row>
    <row r="79" spans="1:29">
      <c r="B79" s="36">
        <f t="shared" si="21"/>
        <v>7</v>
      </c>
      <c r="D79" s="35">
        <v>3</v>
      </c>
      <c r="E79" s="35">
        <v>1</v>
      </c>
      <c r="G79" s="35">
        <v>3</v>
      </c>
      <c r="P79" s="35">
        <v>8</v>
      </c>
      <c r="Q79" s="35" t="s">
        <v>57</v>
      </c>
      <c r="R79" s="35">
        <v>1000</v>
      </c>
      <c r="S79" s="40">
        <v>4.8774499999999996</v>
      </c>
      <c r="T79" s="43">
        <v>211.20713000000001</v>
      </c>
      <c r="U79" s="53">
        <v>6.5231258119190699E-10</v>
      </c>
      <c r="V79" s="43">
        <v>736.24161969367594</v>
      </c>
      <c r="W79" s="43">
        <v>18.229696366150499</v>
      </c>
      <c r="X79" s="45">
        <f t="shared" si="22"/>
        <v>7</v>
      </c>
      <c r="Y79" s="48">
        <f t="shared" si="23"/>
        <v>4.6381633853544875</v>
      </c>
      <c r="Z79" s="48">
        <f t="shared" si="20"/>
        <v>6.52312581191907</v>
      </c>
    </row>
    <row r="80" spans="1:29">
      <c r="B80" s="36">
        <f t="shared" si="21"/>
        <v>9</v>
      </c>
      <c r="D80" s="35">
        <v>3</v>
      </c>
      <c r="E80" s="35">
        <v>3</v>
      </c>
      <c r="G80" s="35">
        <v>3</v>
      </c>
      <c r="P80" s="35">
        <v>10</v>
      </c>
      <c r="Q80" s="35" t="s">
        <v>57</v>
      </c>
      <c r="R80" s="35">
        <v>1000</v>
      </c>
      <c r="S80" s="40">
        <v>5.0160799999999997</v>
      </c>
      <c r="T80" s="43">
        <v>227.53419</v>
      </c>
      <c r="U80" s="53">
        <v>6.8392022562628897E-10</v>
      </c>
      <c r="V80" s="43">
        <v>721.41193140221299</v>
      </c>
      <c r="W80" s="43">
        <v>18.4580432722803</v>
      </c>
      <c r="X80" s="45">
        <f t="shared" si="22"/>
        <v>9</v>
      </c>
      <c r="Y80" s="48">
        <f t="shared" si="23"/>
        <v>4.7649537764208674</v>
      </c>
      <c r="Z80" s="48">
        <f t="shared" si="20"/>
        <v>6.8392022562628894</v>
      </c>
    </row>
    <row r="81" spans="1:26">
      <c r="B81" s="36">
        <f t="shared" si="21"/>
        <v>11</v>
      </c>
      <c r="D81" s="35">
        <v>3</v>
      </c>
      <c r="E81" s="35">
        <v>5</v>
      </c>
      <c r="G81" s="35">
        <v>3</v>
      </c>
      <c r="P81" s="35">
        <v>12</v>
      </c>
      <c r="Q81" s="35" t="s">
        <v>57</v>
      </c>
      <c r="R81" s="35">
        <v>1000</v>
      </c>
      <c r="S81" s="40">
        <v>5.2188999999999997</v>
      </c>
      <c r="T81" s="43">
        <v>241.67511999999999</v>
      </c>
      <c r="U81" s="53">
        <v>7.37391108069771E-10</v>
      </c>
      <c r="V81" s="43">
        <v>689.79614967226701</v>
      </c>
      <c r="W81" s="43">
        <v>17.714163486019</v>
      </c>
      <c r="X81" s="45">
        <f t="shared" si="22"/>
        <v>11</v>
      </c>
      <c r="Y81" s="48">
        <f t="shared" si="23"/>
        <v>4.9123418984225937</v>
      </c>
      <c r="Z81" s="48">
        <f t="shared" si="20"/>
        <v>7.3739110806977104</v>
      </c>
    </row>
    <row r="82" spans="1:26">
      <c r="B82" s="36">
        <f t="shared" si="21"/>
        <v>13</v>
      </c>
      <c r="D82" s="35">
        <v>3</v>
      </c>
      <c r="E82" s="35">
        <v>7</v>
      </c>
      <c r="G82" s="35">
        <v>3</v>
      </c>
      <c r="P82" s="35">
        <v>14</v>
      </c>
      <c r="Q82" s="35" t="s">
        <v>57</v>
      </c>
      <c r="R82" s="35">
        <v>1000</v>
      </c>
      <c r="S82" s="40">
        <v>5.3495200000000001</v>
      </c>
      <c r="T82" s="43">
        <v>259.10572000000002</v>
      </c>
      <c r="U82" s="53">
        <v>7.7730275412560698E-10</v>
      </c>
      <c r="V82" s="43">
        <v>658.37844180516197</v>
      </c>
      <c r="W82" s="43">
        <v>18.524449807682501</v>
      </c>
      <c r="X82" s="45">
        <f t="shared" si="22"/>
        <v>13</v>
      </c>
      <c r="Y82" s="48">
        <f t="shared" si="23"/>
        <v>4.9423754313352273</v>
      </c>
      <c r="Z82" s="48">
        <f t="shared" si="20"/>
        <v>7.7730275412560701</v>
      </c>
    </row>
    <row r="83" spans="1:26">
      <c r="A83" s="50"/>
      <c r="B83" s="36">
        <f t="shared" si="21"/>
        <v>15</v>
      </c>
      <c r="D83" s="35">
        <v>3</v>
      </c>
      <c r="E83" s="35">
        <v>9</v>
      </c>
      <c r="G83" s="35">
        <v>3</v>
      </c>
      <c r="P83" s="35">
        <v>16</v>
      </c>
      <c r="Q83" s="35" t="s">
        <v>57</v>
      </c>
      <c r="R83" s="35">
        <v>1000</v>
      </c>
      <c r="S83" s="40">
        <v>5.4821</v>
      </c>
      <c r="T83" s="43">
        <v>274.09868</v>
      </c>
      <c r="U83" s="53">
        <v>8.1905597609217404E-10</v>
      </c>
      <c r="V83" s="43">
        <v>573.90308038170099</v>
      </c>
      <c r="W83" s="43">
        <v>16.174955116846601</v>
      </c>
      <c r="X83" s="45">
        <f t="shared" si="22"/>
        <v>15</v>
      </c>
      <c r="Y83" s="48">
        <f t="shared" si="23"/>
        <v>4.5396467841403565</v>
      </c>
      <c r="Z83" s="48">
        <f t="shared" si="20"/>
        <v>8.1905597609217402</v>
      </c>
    </row>
    <row r="84" spans="1:26">
      <c r="Z84" s="48"/>
    </row>
    <row r="85" spans="1:26">
      <c r="A85" s="35" t="s">
        <v>69</v>
      </c>
      <c r="B85" s="36">
        <f>1+C85*C$5+D85*D$5+E85*E$5+F85*F$5+G85*G$5+H85*H$5+I85*I$5+J85*J$5+K85*K$5</f>
        <v>8</v>
      </c>
      <c r="D85" s="35">
        <v>3</v>
      </c>
      <c r="E85" s="35">
        <v>2</v>
      </c>
      <c r="G85" s="35">
        <v>3</v>
      </c>
      <c r="P85" s="35">
        <v>9</v>
      </c>
      <c r="Q85" s="35" t="s">
        <v>57</v>
      </c>
      <c r="R85" s="35">
        <v>1000</v>
      </c>
      <c r="S85" s="40">
        <v>4.9880300000000002</v>
      </c>
      <c r="T85" s="43">
        <v>220.70930999999999</v>
      </c>
      <c r="U85" s="53">
        <v>6.7945090902935296E-10</v>
      </c>
      <c r="V85" s="43">
        <v>697.64104364872696</v>
      </c>
      <c r="W85" s="43">
        <v>17.638100913533702</v>
      </c>
      <c r="X85" s="45">
        <f>B85</f>
        <v>8</v>
      </c>
      <c r="Y85" s="48">
        <f t="shared" si="23"/>
        <v>4.5778339009192752</v>
      </c>
      <c r="Z85" s="48">
        <f t="shared" si="20"/>
        <v>6.7945090902935297</v>
      </c>
    </row>
    <row r="86" spans="1:26">
      <c r="B86" s="36">
        <f>1+C86*C$5+D86*D$5+E86*E$5+F86*F$5+G86*G$5+H86*H$5+I86*I$5+J86*J$5+K86*K$5</f>
        <v>9</v>
      </c>
      <c r="D86" s="35">
        <v>3</v>
      </c>
      <c r="E86" s="35">
        <v>3</v>
      </c>
      <c r="G86" s="35">
        <v>3</v>
      </c>
      <c r="P86" s="35">
        <v>10</v>
      </c>
      <c r="Q86" s="35" t="s">
        <v>57</v>
      </c>
      <c r="R86" s="35">
        <v>1000</v>
      </c>
      <c r="S86" s="40">
        <v>5.04094</v>
      </c>
      <c r="T86" s="43">
        <v>233.23549</v>
      </c>
      <c r="U86" s="53">
        <v>6.9479430551115397E-10</v>
      </c>
      <c r="V86" s="43">
        <v>730.73184330042795</v>
      </c>
      <c r="W86" s="43">
        <v>18.7737594271482</v>
      </c>
      <c r="X86" s="45">
        <f>B86</f>
        <v>9</v>
      </c>
      <c r="Y86" s="48">
        <f t="shared" si="23"/>
        <v>4.9032519228270184</v>
      </c>
      <c r="Z86" s="48">
        <f t="shared" si="20"/>
        <v>6.9479430551115398</v>
      </c>
    </row>
    <row r="87" spans="1:26">
      <c r="B87" s="36">
        <f>1+C87*C$5+D87*D$5+E87*E$5+F87*F$5+G87*G$5+H87*H$5+I87*I$5+J87*J$5+K87*K$5</f>
        <v>11</v>
      </c>
      <c r="D87" s="35">
        <v>3</v>
      </c>
      <c r="E87" s="35">
        <v>5</v>
      </c>
      <c r="G87" s="35">
        <v>3</v>
      </c>
      <c r="P87" s="35">
        <v>12</v>
      </c>
      <c r="Q87" s="35" t="s">
        <v>57</v>
      </c>
      <c r="R87" s="35">
        <v>1000</v>
      </c>
      <c r="S87" s="40">
        <v>5.2590599999999998</v>
      </c>
      <c r="T87" s="43">
        <v>240.28649999999999</v>
      </c>
      <c r="U87" s="53">
        <v>7.4774651973208099E-10</v>
      </c>
      <c r="V87" s="43">
        <v>658.17739382549405</v>
      </c>
      <c r="W87" s="43">
        <v>18.057099479126801</v>
      </c>
      <c r="X87" s="45">
        <f>B87</f>
        <v>11</v>
      </c>
      <c r="Y87" s="48">
        <f t="shared" si="23"/>
        <v>4.7529942167718939</v>
      </c>
      <c r="Z87" s="48">
        <f t="shared" si="20"/>
        <v>7.4774651973208099</v>
      </c>
    </row>
    <row r="88" spans="1:26">
      <c r="B88" s="36">
        <f>1+C88*C$5+D88*D$5+E88*E$5+F88*F$5+G88*G$5+H88*H$5+I88*I$5+J88*J$5+K88*K$5</f>
        <v>13</v>
      </c>
      <c r="D88" s="35">
        <v>3</v>
      </c>
      <c r="E88" s="35">
        <v>7</v>
      </c>
      <c r="G88" s="35">
        <v>3</v>
      </c>
      <c r="P88" s="35">
        <v>14</v>
      </c>
      <c r="Q88" s="35" t="s">
        <v>57</v>
      </c>
      <c r="R88" s="35">
        <v>1000</v>
      </c>
      <c r="S88" s="40">
        <v>5.55274</v>
      </c>
      <c r="T88" s="43">
        <v>239.26695000000001</v>
      </c>
      <c r="U88" s="53">
        <v>8.2146838695563798E-10</v>
      </c>
      <c r="V88" s="43">
        <v>592.01216766479695</v>
      </c>
      <c r="W88" s="43">
        <v>15.4909798703841</v>
      </c>
      <c r="X88" s="45">
        <f>B88</f>
        <v>13</v>
      </c>
      <c r="Y88" s="48">
        <f t="shared" si="23"/>
        <v>4.696684761945435</v>
      </c>
      <c r="Z88" s="48">
        <f t="shared" si="20"/>
        <v>8.2146838695563797</v>
      </c>
    </row>
    <row r="89" spans="1:26">
      <c r="B89" s="36">
        <f>1+C89*C$5+D89*D$5+E89*E$5+F89*F$5+G89*G$5+H89*H$5+I89*I$5+J89*J$5+K89*K$5</f>
        <v>15</v>
      </c>
      <c r="D89" s="35">
        <v>3</v>
      </c>
      <c r="E89" s="35">
        <v>9</v>
      </c>
      <c r="G89" s="35">
        <v>3</v>
      </c>
      <c r="P89" s="35">
        <v>16</v>
      </c>
      <c r="Q89" s="35" t="s">
        <v>57</v>
      </c>
      <c r="R89" s="35">
        <v>1000</v>
      </c>
      <c r="S89" s="40">
        <v>5.8295000000000003</v>
      </c>
      <c r="T89" s="43">
        <v>241.36386999999999</v>
      </c>
      <c r="U89" s="53">
        <v>8.9781849823150196E-10</v>
      </c>
      <c r="V89" s="43">
        <v>541.30269851647301</v>
      </c>
      <c r="W89" s="43">
        <v>15.449526579792501</v>
      </c>
      <c r="X89" s="45">
        <f>B89</f>
        <v>15</v>
      </c>
      <c r="Y89" s="48">
        <f t="shared" si="23"/>
        <v>4.6935199172218649</v>
      </c>
      <c r="Z89" s="48">
        <f t="shared" si="20"/>
        <v>8.9781849823150193</v>
      </c>
    </row>
    <row r="90" spans="1:26">
      <c r="Z90" s="48"/>
    </row>
    <row r="91" spans="1:26">
      <c r="A91" s="35" t="s">
        <v>70</v>
      </c>
      <c r="B91" s="36">
        <f>1+C91*C$5+D91*D$5+E91*E$5+F91*F$5+G91*G$5+H91*H$5+I91*I$5+J91*J$5+K91*K$5</f>
        <v>12</v>
      </c>
      <c r="D91" s="35">
        <v>3</v>
      </c>
      <c r="E91" s="35">
        <v>6</v>
      </c>
      <c r="G91" s="35">
        <v>3</v>
      </c>
      <c r="P91" s="35">
        <v>13</v>
      </c>
      <c r="Q91" s="35" t="s">
        <v>57</v>
      </c>
      <c r="R91" s="35">
        <v>1000</v>
      </c>
      <c r="S91" s="40">
        <v>5.3211399999999998</v>
      </c>
      <c r="T91" s="43">
        <v>246.57105000000001</v>
      </c>
      <c r="U91" s="53">
        <v>7.6469067203844803E-10</v>
      </c>
      <c r="V91" s="43">
        <v>644.686731156723</v>
      </c>
      <c r="W91" s="43">
        <v>16.931989193752599</v>
      </c>
      <c r="X91" s="45">
        <f>B91</f>
        <v>12</v>
      </c>
      <c r="Y91" s="48">
        <f t="shared" si="23"/>
        <v>4.7610686992326769</v>
      </c>
      <c r="Z91" s="48">
        <f t="shared" si="20"/>
        <v>7.6469067203844805</v>
      </c>
    </row>
    <row r="92" spans="1:26">
      <c r="B92" s="36">
        <f>1+C92*C$5+D92*D$5+E92*E$5+F92*F$5+G92*G$5+H92*H$5+I92*I$5+J92*J$5+K92*K$5</f>
        <v>13</v>
      </c>
      <c r="D92" s="35">
        <v>3</v>
      </c>
      <c r="E92" s="35">
        <v>7</v>
      </c>
      <c r="G92" s="35">
        <v>3</v>
      </c>
      <c r="P92" s="35">
        <v>14</v>
      </c>
      <c r="Q92" s="35" t="s">
        <v>57</v>
      </c>
      <c r="R92" s="35">
        <v>1000</v>
      </c>
      <c r="S92" s="40">
        <v>5.3632499999999999</v>
      </c>
      <c r="T92" s="43">
        <v>251.39746</v>
      </c>
      <c r="U92" s="53">
        <v>7.7556579589492001E-10</v>
      </c>
      <c r="V92" s="43">
        <v>676.47303584374401</v>
      </c>
      <c r="W92" s="43">
        <v>18.135462821004101</v>
      </c>
      <c r="X92" s="45">
        <f>B92</f>
        <v>13</v>
      </c>
      <c r="Y92" s="48">
        <f t="shared" si="23"/>
        <v>5.0668618320700558</v>
      </c>
      <c r="Z92" s="48">
        <f t="shared" si="20"/>
        <v>7.7556579589492003</v>
      </c>
    </row>
    <row r="93" spans="1:26">
      <c r="B93" s="36">
        <f>1+C93*C$5+D93*D$5+E93*E$5+F93*F$5+G93*G$5+H93*H$5+I93*I$5+J93*J$5+K93*K$5</f>
        <v>15</v>
      </c>
      <c r="D93" s="35">
        <v>3</v>
      </c>
      <c r="E93" s="35">
        <v>9</v>
      </c>
      <c r="G93" s="35">
        <v>3</v>
      </c>
      <c r="P93" s="35">
        <v>16</v>
      </c>
      <c r="Q93" s="35" t="s">
        <v>57</v>
      </c>
      <c r="R93" s="35">
        <v>1000</v>
      </c>
      <c r="S93" s="40">
        <v>5.4324899999999996</v>
      </c>
      <c r="T93" s="43">
        <v>265.01693999999998</v>
      </c>
      <c r="U93" s="53">
        <v>7.9763021630906997E-10</v>
      </c>
      <c r="V93" s="43">
        <v>619.11768634565396</v>
      </c>
      <c r="W93" s="43">
        <v>17.325603846885802</v>
      </c>
      <c r="X93" s="45">
        <f>B93</f>
        <v>15</v>
      </c>
      <c r="Y93" s="48">
        <f t="shared" si="23"/>
        <v>4.7691911826996858</v>
      </c>
      <c r="Z93" s="48">
        <f t="shared" si="20"/>
        <v>7.9763021630906996</v>
      </c>
    </row>
    <row r="94" spans="1:26">
      <c r="Z94" s="48"/>
    </row>
    <row r="95" spans="1:26">
      <c r="A95" s="35" t="s">
        <v>71</v>
      </c>
      <c r="B95" s="36">
        <f t="shared" ref="B95:B102" si="24">1+C95*C$5+D95*D$5+E95*E$5+F95*F$5+G95*G$5+H95*H$5+I95*I$5+J95*J$5+K95*K$5</f>
        <v>2.333333333333333</v>
      </c>
      <c r="I95" s="35">
        <v>4</v>
      </c>
      <c r="P95" s="35">
        <v>5</v>
      </c>
      <c r="Q95" s="35" t="s">
        <v>57</v>
      </c>
      <c r="R95" s="35">
        <v>1000</v>
      </c>
      <c r="S95" s="40">
        <v>4.4455799999999996</v>
      </c>
      <c r="T95" s="43">
        <v>185.77038999999999</v>
      </c>
      <c r="U95" s="53">
        <v>5.6456245969050403E-10</v>
      </c>
      <c r="V95" s="43">
        <v>500.69897642078001</v>
      </c>
      <c r="W95" s="43">
        <v>11.7456969185085</v>
      </c>
      <c r="X95" s="45">
        <f t="shared" ref="X95:X102" si="25">B95</f>
        <v>2.333333333333333</v>
      </c>
      <c r="Y95" s="48">
        <f t="shared" ref="Y95:Y102" si="26">U95*V95*$Y$6</f>
        <v>2.7299747109790267</v>
      </c>
      <c r="Z95" s="48">
        <f t="shared" si="20"/>
        <v>5.6456245969050407</v>
      </c>
    </row>
    <row r="96" spans="1:26">
      <c r="B96" s="36">
        <f t="shared" si="24"/>
        <v>3.3333333333333335</v>
      </c>
      <c r="D96" s="35">
        <v>1</v>
      </c>
      <c r="I96" s="35">
        <v>3</v>
      </c>
      <c r="J96" s="35">
        <v>1</v>
      </c>
      <c r="P96" s="35">
        <v>6</v>
      </c>
      <c r="Q96" s="35" t="s">
        <v>57</v>
      </c>
      <c r="R96" s="35">
        <v>1000</v>
      </c>
      <c r="S96" s="40">
        <v>4.6576700000000004</v>
      </c>
      <c r="T96" s="43">
        <v>188.94665000000001</v>
      </c>
      <c r="U96" s="53">
        <v>6.0377705538088097E-10</v>
      </c>
      <c r="V96" s="43">
        <v>594.51620901658805</v>
      </c>
      <c r="W96" s="43">
        <v>14.3181024458263</v>
      </c>
      <c r="X96" s="45">
        <f t="shared" si="25"/>
        <v>3.3333333333333335</v>
      </c>
      <c r="Y96" s="48">
        <f t="shared" si="26"/>
        <v>3.4666518524271881</v>
      </c>
      <c r="Z96" s="48">
        <f t="shared" si="20"/>
        <v>6.0377705538088096</v>
      </c>
    </row>
    <row r="97" spans="1:26">
      <c r="B97" s="36">
        <f t="shared" si="24"/>
        <v>4.333333333333333</v>
      </c>
      <c r="D97" s="35">
        <v>1</v>
      </c>
      <c r="E97" s="35">
        <v>1</v>
      </c>
      <c r="I97" s="35">
        <v>3</v>
      </c>
      <c r="J97" s="35">
        <v>1</v>
      </c>
      <c r="P97" s="35">
        <v>7</v>
      </c>
      <c r="Q97" s="35" t="s">
        <v>57</v>
      </c>
      <c r="R97" s="35">
        <v>1000</v>
      </c>
      <c r="S97" s="40">
        <v>4.7576200000000002</v>
      </c>
      <c r="T97" s="43">
        <v>203.34173000000001</v>
      </c>
      <c r="U97" s="53">
        <v>6.2627915889777202E-10</v>
      </c>
      <c r="V97" s="43">
        <v>654.07268752783</v>
      </c>
      <c r="W97" s="43">
        <v>15.633245767256801</v>
      </c>
      <c r="X97" s="45">
        <f t="shared" si="25"/>
        <v>4.333333333333333</v>
      </c>
      <c r="Y97" s="48">
        <f t="shared" si="26"/>
        <v>3.9560693658537582</v>
      </c>
      <c r="Z97" s="48">
        <f t="shared" si="20"/>
        <v>6.2627915889777199</v>
      </c>
    </row>
    <row r="98" spans="1:26">
      <c r="B98" s="36">
        <f t="shared" si="24"/>
        <v>5.333333333333333</v>
      </c>
      <c r="D98" s="35">
        <v>1</v>
      </c>
      <c r="E98" s="35">
        <v>2</v>
      </c>
      <c r="I98" s="35">
        <v>3</v>
      </c>
      <c r="J98" s="35">
        <v>1</v>
      </c>
      <c r="P98" s="35">
        <v>8</v>
      </c>
      <c r="Q98" s="35" t="s">
        <v>57</v>
      </c>
      <c r="R98" s="35">
        <v>1000</v>
      </c>
      <c r="S98" s="40">
        <v>4.8523399999999999</v>
      </c>
      <c r="T98" s="43">
        <v>211.67222000000001</v>
      </c>
      <c r="U98" s="53">
        <v>6.4594463536140205E-10</v>
      </c>
      <c r="V98" s="43">
        <v>700.63582967653701</v>
      </c>
      <c r="W98" s="43">
        <v>17.425231499658199</v>
      </c>
      <c r="X98" s="45">
        <f t="shared" si="25"/>
        <v>5.333333333333333</v>
      </c>
      <c r="Y98" s="48">
        <f t="shared" si="26"/>
        <v>4.3707660640222104</v>
      </c>
      <c r="Z98" s="48">
        <f t="shared" si="20"/>
        <v>6.4594463536140205</v>
      </c>
    </row>
    <row r="99" spans="1:26">
      <c r="B99" s="36">
        <f t="shared" si="24"/>
        <v>7.333333333333333</v>
      </c>
      <c r="D99" s="35">
        <v>1</v>
      </c>
      <c r="E99" s="35">
        <v>4</v>
      </c>
      <c r="I99" s="35">
        <v>3</v>
      </c>
      <c r="J99" s="35">
        <v>1</v>
      </c>
      <c r="P99" s="35">
        <v>10</v>
      </c>
      <c r="Q99" s="35" t="s">
        <v>57</v>
      </c>
      <c r="R99" s="35">
        <v>1000</v>
      </c>
      <c r="S99" s="40">
        <v>5.0483099999999999</v>
      </c>
      <c r="T99" s="43">
        <v>230.19777999999999</v>
      </c>
      <c r="U99" s="53">
        <v>6.9465474998569095E-10</v>
      </c>
      <c r="V99" s="43">
        <v>688.95792961268296</v>
      </c>
      <c r="W99" s="43">
        <v>16.935478403902302</v>
      </c>
      <c r="X99" s="45">
        <f t="shared" si="25"/>
        <v>7.333333333333333</v>
      </c>
      <c r="Y99" s="48">
        <f t="shared" si="26"/>
        <v>4.6220180442483718</v>
      </c>
      <c r="Z99" s="48">
        <f t="shared" si="20"/>
        <v>6.9465474998569094</v>
      </c>
    </row>
    <row r="100" spans="1:26">
      <c r="B100" s="36">
        <f t="shared" si="24"/>
        <v>9.3333333333333339</v>
      </c>
      <c r="D100" s="35">
        <v>1</v>
      </c>
      <c r="E100" s="35">
        <v>6</v>
      </c>
      <c r="I100" s="35">
        <v>3</v>
      </c>
      <c r="J100" s="35">
        <v>1</v>
      </c>
      <c r="P100" s="35">
        <v>12</v>
      </c>
      <c r="Q100" s="35" t="s">
        <v>57</v>
      </c>
      <c r="R100" s="35">
        <v>1000</v>
      </c>
      <c r="S100" s="40">
        <v>5.2115099999999996</v>
      </c>
      <c r="T100" s="43">
        <v>253.30879999999999</v>
      </c>
      <c r="U100" s="53">
        <v>7.43717662350016E-10</v>
      </c>
      <c r="V100" s="43">
        <v>700.15124135430597</v>
      </c>
      <c r="W100" s="43">
        <v>17.541857050338098</v>
      </c>
      <c r="X100" s="45">
        <f t="shared" si="25"/>
        <v>9.3333333333333339</v>
      </c>
      <c r="Y100" s="48">
        <f t="shared" si="26"/>
        <v>5.0288639047477695</v>
      </c>
      <c r="Z100" s="48">
        <f t="shared" si="20"/>
        <v>7.43717662350016</v>
      </c>
    </row>
    <row r="101" spans="1:26">
      <c r="B101" s="36">
        <f t="shared" si="24"/>
        <v>11.333333333333334</v>
      </c>
      <c r="D101" s="35">
        <v>1</v>
      </c>
      <c r="E101" s="35">
        <v>8</v>
      </c>
      <c r="I101" s="35">
        <v>3</v>
      </c>
      <c r="J101" s="35">
        <v>1</v>
      </c>
      <c r="P101" s="35">
        <v>14</v>
      </c>
      <c r="Q101" s="35" t="s">
        <v>57</v>
      </c>
      <c r="R101" s="35">
        <v>1000</v>
      </c>
      <c r="S101" s="40">
        <v>5.4393099999999999</v>
      </c>
      <c r="T101" s="43">
        <v>255.49780999999999</v>
      </c>
      <c r="U101" s="53">
        <v>8.0086707490533905E-10</v>
      </c>
      <c r="V101" s="43">
        <v>681.13748753323102</v>
      </c>
      <c r="W101" s="43">
        <v>17.913280093350402</v>
      </c>
      <c r="X101" s="45">
        <f t="shared" si="25"/>
        <v>11.333333333333334</v>
      </c>
      <c r="Y101" s="48">
        <f t="shared" si="26"/>
        <v>5.2682350851921047</v>
      </c>
      <c r="Z101" s="48">
        <f t="shared" si="20"/>
        <v>8.0086707490533904</v>
      </c>
    </row>
    <row r="102" spans="1:26">
      <c r="B102" s="36">
        <f t="shared" si="24"/>
        <v>13.333333333333334</v>
      </c>
      <c r="D102" s="35">
        <v>1</v>
      </c>
      <c r="E102" s="35">
        <v>10</v>
      </c>
      <c r="I102" s="35">
        <v>3</v>
      </c>
      <c r="J102" s="35">
        <v>1</v>
      </c>
      <c r="P102" s="35">
        <v>16</v>
      </c>
      <c r="Q102" s="35" t="s">
        <v>57</v>
      </c>
      <c r="R102" s="35">
        <v>1000</v>
      </c>
      <c r="S102" s="40">
        <v>5.7116100000000003</v>
      </c>
      <c r="T102" s="43">
        <v>259.81614999999999</v>
      </c>
      <c r="U102" s="53">
        <v>8.7742068452448303E-10</v>
      </c>
      <c r="V102" s="43">
        <v>614.44826173329398</v>
      </c>
      <c r="W102" s="43">
        <v>16.9784543823306</v>
      </c>
      <c r="X102" s="45">
        <f t="shared" si="25"/>
        <v>13.333333333333334</v>
      </c>
      <c r="Y102" s="48">
        <f t="shared" si="26"/>
        <v>5.2067066773470785</v>
      </c>
      <c r="Z102" s="48">
        <f t="shared" si="20"/>
        <v>8.7742068452448301</v>
      </c>
    </row>
    <row r="103" spans="1:26">
      <c r="Z103" s="48"/>
    </row>
    <row r="104" spans="1:26">
      <c r="A104" s="35" t="s">
        <v>72</v>
      </c>
      <c r="B104" s="36">
        <f t="shared" ref="B104:B109" si="27">1+C104*C$5+D104*D$5+E104*E$5+F104*F$5+G104*G$5+H104*H$5+I104*I$5+J104*J$5+K104*K$5</f>
        <v>4.333333333333333</v>
      </c>
      <c r="D104" s="35">
        <v>2</v>
      </c>
      <c r="I104" s="35">
        <v>2</v>
      </c>
      <c r="J104" s="35">
        <v>2</v>
      </c>
      <c r="P104" s="35">
        <v>7</v>
      </c>
      <c r="Q104" s="35" t="s">
        <v>57</v>
      </c>
      <c r="R104" s="35">
        <v>1000</v>
      </c>
      <c r="S104" s="40">
        <v>4.7618900000000002</v>
      </c>
      <c r="T104" s="43">
        <v>205.80557999999999</v>
      </c>
      <c r="U104" s="53">
        <v>6.2915439022917096E-10</v>
      </c>
      <c r="V104" s="43">
        <v>630.61892080450605</v>
      </c>
      <c r="W104" s="43">
        <v>14.9516970840924</v>
      </c>
      <c r="X104" s="45">
        <f t="shared" ref="X104:X109" si="28">B104</f>
        <v>4.333333333333333</v>
      </c>
      <c r="Y104" s="48">
        <f t="shared" ref="Y104:Y109" si="29">U104*V104*$Y$6</f>
        <v>3.8317234096090567</v>
      </c>
      <c r="Z104" s="48">
        <f t="shared" si="20"/>
        <v>6.2915439022917097</v>
      </c>
    </row>
    <row r="105" spans="1:26">
      <c r="B105" s="36">
        <f t="shared" si="27"/>
        <v>5.3333333333333339</v>
      </c>
      <c r="D105" s="35">
        <v>2</v>
      </c>
      <c r="E105" s="35">
        <v>1</v>
      </c>
      <c r="I105" s="35">
        <v>2</v>
      </c>
      <c r="J105" s="35">
        <v>2</v>
      </c>
      <c r="P105" s="35">
        <v>8</v>
      </c>
      <c r="Q105" s="35" t="s">
        <v>57</v>
      </c>
      <c r="R105" s="35">
        <v>1000</v>
      </c>
      <c r="S105" s="40">
        <v>4.9274899999999997</v>
      </c>
      <c r="T105" s="43">
        <v>215.50521000000001</v>
      </c>
      <c r="U105" s="53">
        <v>6.6890669433758299E-10</v>
      </c>
      <c r="V105" s="43">
        <v>662.69964064484498</v>
      </c>
      <c r="W105" s="43">
        <v>16.424879177147901</v>
      </c>
      <c r="X105" s="45">
        <f t="shared" si="28"/>
        <v>5.3333333333333339</v>
      </c>
      <c r="Y105" s="48">
        <f t="shared" si="29"/>
        <v>4.2810687403735654</v>
      </c>
      <c r="Z105" s="48">
        <f t="shared" si="20"/>
        <v>6.6890669433758303</v>
      </c>
    </row>
    <row r="106" spans="1:26">
      <c r="B106" s="36">
        <f t="shared" si="27"/>
        <v>7.3333333333333339</v>
      </c>
      <c r="D106" s="35">
        <v>2</v>
      </c>
      <c r="E106" s="35">
        <v>3</v>
      </c>
      <c r="I106" s="35">
        <v>2</v>
      </c>
      <c r="J106" s="35">
        <v>2</v>
      </c>
      <c r="P106" s="35">
        <v>10</v>
      </c>
      <c r="Q106" s="35" t="s">
        <v>57</v>
      </c>
      <c r="R106" s="35">
        <v>1000</v>
      </c>
      <c r="S106" s="40">
        <v>5.13626</v>
      </c>
      <c r="T106" s="43">
        <v>229.15579</v>
      </c>
      <c r="U106" s="53">
        <v>7.1829471032602104E-10</v>
      </c>
      <c r="V106" s="43">
        <v>667.59633986011204</v>
      </c>
      <c r="W106" s="43">
        <v>16.9614850904184</v>
      </c>
      <c r="X106" s="45">
        <f t="shared" si="28"/>
        <v>7.3333333333333339</v>
      </c>
      <c r="Y106" s="48">
        <f t="shared" si="29"/>
        <v>4.6311253807650825</v>
      </c>
      <c r="Z106" s="48">
        <f t="shared" si="20"/>
        <v>7.1829471032602106</v>
      </c>
    </row>
    <row r="107" spans="1:26">
      <c r="B107" s="36">
        <f t="shared" si="27"/>
        <v>9.3333333333333321</v>
      </c>
      <c r="D107" s="35">
        <v>2</v>
      </c>
      <c r="E107" s="35">
        <v>5</v>
      </c>
      <c r="I107" s="35">
        <v>2</v>
      </c>
      <c r="J107" s="35">
        <v>2</v>
      </c>
      <c r="P107" s="35">
        <v>12</v>
      </c>
      <c r="Q107" s="35" t="s">
        <v>57</v>
      </c>
      <c r="R107" s="35">
        <v>1000</v>
      </c>
      <c r="S107" s="40">
        <v>5.3709800000000003</v>
      </c>
      <c r="T107" s="43">
        <v>234.19223</v>
      </c>
      <c r="U107" s="53">
        <v>7.7512656167352004E-10</v>
      </c>
      <c r="V107" s="43">
        <v>629.13846457423404</v>
      </c>
      <c r="W107" s="43">
        <v>16.867157587387201</v>
      </c>
      <c r="X107" s="45">
        <f t="shared" si="28"/>
        <v>9.3333333333333321</v>
      </c>
      <c r="Y107" s="48">
        <f t="shared" si="29"/>
        <v>4.7096516025918511</v>
      </c>
      <c r="Z107" s="48">
        <f t="shared" si="20"/>
        <v>7.7512656167352008</v>
      </c>
    </row>
    <row r="108" spans="1:26">
      <c r="B108" s="36">
        <f t="shared" si="27"/>
        <v>11.333333333333332</v>
      </c>
      <c r="D108" s="35">
        <v>2</v>
      </c>
      <c r="E108" s="35">
        <v>7</v>
      </c>
      <c r="I108" s="35">
        <v>2</v>
      </c>
      <c r="J108" s="35">
        <v>2</v>
      </c>
      <c r="P108" s="35">
        <v>14</v>
      </c>
      <c r="Q108" s="35" t="s">
        <v>57</v>
      </c>
      <c r="R108" s="35">
        <v>1000</v>
      </c>
      <c r="S108" s="40">
        <v>5.556</v>
      </c>
      <c r="T108" s="43">
        <v>249.79971</v>
      </c>
      <c r="U108" s="53">
        <v>8.3102672532278197E-10</v>
      </c>
      <c r="V108" s="43">
        <v>572.10108458332604</v>
      </c>
      <c r="W108" s="43">
        <v>15.4351961702964</v>
      </c>
      <c r="X108" s="45">
        <f t="shared" si="28"/>
        <v>11.333333333333332</v>
      </c>
      <c r="Y108" s="48">
        <f t="shared" si="29"/>
        <v>4.5915327420930652</v>
      </c>
      <c r="Z108" s="48">
        <f t="shared" si="20"/>
        <v>8.3102672532278206</v>
      </c>
    </row>
    <row r="109" spans="1:26">
      <c r="B109" s="36">
        <f t="shared" si="27"/>
        <v>13.333333333333332</v>
      </c>
      <c r="D109" s="35">
        <v>2</v>
      </c>
      <c r="E109" s="35">
        <v>9</v>
      </c>
      <c r="I109" s="35">
        <v>2</v>
      </c>
      <c r="J109" s="35">
        <v>2</v>
      </c>
      <c r="P109" s="35">
        <v>16</v>
      </c>
      <c r="Q109" s="35" t="s">
        <v>57</v>
      </c>
      <c r="R109" s="35">
        <v>1000</v>
      </c>
      <c r="S109" s="40">
        <v>5.7339200000000003</v>
      </c>
      <c r="T109" s="43">
        <v>257.66530999999998</v>
      </c>
      <c r="U109" s="53">
        <v>8.8249225003609497E-10</v>
      </c>
      <c r="V109" s="43">
        <v>514.05511362885795</v>
      </c>
      <c r="W109" s="43">
        <v>14.7233106053528</v>
      </c>
      <c r="X109" s="45">
        <f t="shared" si="28"/>
        <v>13.333333333333332</v>
      </c>
      <c r="Y109" s="48">
        <f t="shared" si="29"/>
        <v>4.3811740605990419</v>
      </c>
      <c r="Z109" s="48">
        <f t="shared" si="20"/>
        <v>8.8249225003609499</v>
      </c>
    </row>
    <row r="110" spans="1:26">
      <c r="Z110" s="48"/>
    </row>
    <row r="111" spans="1:26">
      <c r="A111" s="35" t="s">
        <v>73</v>
      </c>
      <c r="B111" s="36">
        <f>1+C111*C$5+D111*D$5+E111*E$5+F111*F$5+G111*G$5+H111*H$5+I111*I$5+J111*J$5+K111*K$5</f>
        <v>6.3333333333333339</v>
      </c>
      <c r="D111" s="35">
        <v>2</v>
      </c>
      <c r="E111" s="35">
        <v>2</v>
      </c>
      <c r="I111" s="35">
        <v>2</v>
      </c>
      <c r="J111" s="35">
        <v>2</v>
      </c>
      <c r="P111" s="35">
        <v>9</v>
      </c>
      <c r="Q111" s="35" t="s">
        <v>57</v>
      </c>
      <c r="R111" s="35">
        <v>1000</v>
      </c>
      <c r="S111" s="40">
        <v>5.0874100000000002</v>
      </c>
      <c r="T111" s="43">
        <v>221.73401000000001</v>
      </c>
      <c r="U111" s="53">
        <v>7.0756673691576002E-10</v>
      </c>
      <c r="V111" s="43">
        <v>671.563561643198</v>
      </c>
      <c r="W111" s="43">
        <v>17.107499751315601</v>
      </c>
      <c r="X111" s="45">
        <f>B111</f>
        <v>6.3333333333333339</v>
      </c>
      <c r="Y111" s="48">
        <f>U111*V111*$Y$6</f>
        <v>4.589067607351315</v>
      </c>
      <c r="Z111" s="48">
        <f t="shared" si="20"/>
        <v>7.0756673691575998</v>
      </c>
    </row>
    <row r="112" spans="1:26">
      <c r="B112" s="36">
        <f>1+C112*C$5+D112*D$5+E112*E$5+F112*F$5+G112*G$5+H112*H$5+I112*I$5+J112*J$5+K112*K$5</f>
        <v>7.3333333333333339</v>
      </c>
      <c r="D112" s="35">
        <v>2</v>
      </c>
      <c r="E112" s="35">
        <v>3</v>
      </c>
      <c r="I112" s="35">
        <v>2</v>
      </c>
      <c r="J112" s="35">
        <v>2</v>
      </c>
      <c r="P112" s="35">
        <v>10</v>
      </c>
      <c r="Q112" s="35" t="s">
        <v>57</v>
      </c>
      <c r="R112" s="35">
        <v>1000</v>
      </c>
      <c r="S112" s="40">
        <v>5.1869899999999998</v>
      </c>
      <c r="T112" s="43">
        <v>230.78719000000001</v>
      </c>
      <c r="U112" s="53">
        <v>7.3379036263907596E-10</v>
      </c>
      <c r="V112" s="43">
        <v>664.09036402580205</v>
      </c>
      <c r="W112" s="43">
        <v>17.254261744193599</v>
      </c>
      <c r="X112" s="45">
        <f>B112</f>
        <v>7.3333333333333339</v>
      </c>
      <c r="Y112" s="48">
        <f>U112*V112*$Y$6</f>
        <v>4.7061862007022466</v>
      </c>
      <c r="Z112" s="48">
        <f t="shared" si="20"/>
        <v>7.3379036263907595</v>
      </c>
    </row>
    <row r="113" spans="1:26">
      <c r="B113" s="36">
        <f>1+C113*C$5+D113*D$5+E113*E$5+F113*F$5+G113*G$5+H113*H$5+I113*I$5+J113*J$5+K113*K$5</f>
        <v>9.3333333333333321</v>
      </c>
      <c r="D113" s="35">
        <v>2</v>
      </c>
      <c r="E113" s="35">
        <v>5</v>
      </c>
      <c r="I113" s="35">
        <v>2</v>
      </c>
      <c r="J113" s="35">
        <v>2</v>
      </c>
      <c r="P113" s="35">
        <v>12</v>
      </c>
      <c r="Q113" s="35" t="s">
        <v>57</v>
      </c>
      <c r="R113" s="35">
        <v>1000</v>
      </c>
      <c r="S113" s="40">
        <v>5.34788</v>
      </c>
      <c r="T113" s="43">
        <v>242.94216</v>
      </c>
      <c r="U113" s="53">
        <v>7.7526462579677004E-10</v>
      </c>
      <c r="V113" s="43">
        <v>653.77990764569597</v>
      </c>
      <c r="W113" s="43">
        <v>17.624092857600399</v>
      </c>
      <c r="X113" s="45">
        <f>B113</f>
        <v>9.3333333333333321</v>
      </c>
      <c r="Y113" s="48">
        <f>U113*V113*$Y$6</f>
        <v>4.8949860841423387</v>
      </c>
      <c r="Z113" s="48">
        <f t="shared" si="20"/>
        <v>7.7526462579677</v>
      </c>
    </row>
    <row r="114" spans="1:26">
      <c r="B114" s="36">
        <f>1+C114*C$5+D114*D$5+E114*E$5+F114*F$5+G114*G$5+H114*H$5+I114*I$5+J114*J$5+K114*K$5</f>
        <v>11.333333333333332</v>
      </c>
      <c r="D114" s="35">
        <v>2</v>
      </c>
      <c r="E114" s="35">
        <v>7</v>
      </c>
      <c r="I114" s="35">
        <v>2</v>
      </c>
      <c r="J114" s="35">
        <v>2</v>
      </c>
      <c r="P114" s="35">
        <v>14</v>
      </c>
      <c r="Q114" s="35" t="s">
        <v>57</v>
      </c>
      <c r="R114" s="35">
        <v>1000</v>
      </c>
      <c r="S114" s="40">
        <v>5.6138899999999996</v>
      </c>
      <c r="T114" s="43">
        <v>243.84723</v>
      </c>
      <c r="U114" s="53">
        <v>8.4350030338962405E-10</v>
      </c>
      <c r="V114" s="43">
        <v>569.01952462829797</v>
      </c>
      <c r="W114" s="43">
        <v>16.443714461962301</v>
      </c>
      <c r="X114" s="45">
        <f>B114</f>
        <v>11.333333333333332</v>
      </c>
      <c r="Y114" s="48">
        <f>U114*V114*$Y$6</f>
        <v>4.6353479038612262</v>
      </c>
      <c r="Z114" s="48">
        <f t="shared" si="20"/>
        <v>8.4350030338962405</v>
      </c>
    </row>
    <row r="115" spans="1:26">
      <c r="B115" s="36">
        <f>1+C115*C$5+D115*D$5+E115*E$5+F115*F$5+G115*G$5+H115*H$5+I115*I$5+J115*J$5+K115*K$5</f>
        <v>13.333333333333332</v>
      </c>
      <c r="D115" s="35">
        <v>2</v>
      </c>
      <c r="E115" s="35">
        <v>9</v>
      </c>
      <c r="I115" s="35">
        <v>2</v>
      </c>
      <c r="J115" s="35">
        <v>2</v>
      </c>
      <c r="P115" s="35">
        <v>16</v>
      </c>
      <c r="Q115" s="35" t="s">
        <v>57</v>
      </c>
      <c r="R115" s="35">
        <v>1000</v>
      </c>
      <c r="S115" s="40">
        <v>5.7595900000000002</v>
      </c>
      <c r="T115" s="43">
        <v>258.47901999999999</v>
      </c>
      <c r="U115" s="53">
        <v>8.9109820210175902E-10</v>
      </c>
      <c r="V115" s="43">
        <v>549.77620089603602</v>
      </c>
      <c r="W115" s="43">
        <v>15.3446755086189</v>
      </c>
      <c r="X115" s="45">
        <f>B115</f>
        <v>13.333333333333332</v>
      </c>
      <c r="Y115" s="48">
        <f>U115*V115*$Y$6</f>
        <v>4.7313102480273068</v>
      </c>
      <c r="Z115" s="48">
        <f t="shared" si="20"/>
        <v>8.9109820210175901</v>
      </c>
    </row>
    <row r="116" spans="1:26">
      <c r="Z116" s="48"/>
    </row>
    <row r="117" spans="1:26">
      <c r="A117" s="35" t="s">
        <v>74</v>
      </c>
      <c r="B117" s="36">
        <f>1+C117*C$5+D117*D$5+E117*E$5+F117*F$5+G117*G$5+H117*H$5+I117*I$5+J117*J$5+K117*K$5</f>
        <v>10.333333333333332</v>
      </c>
      <c r="D117" s="35">
        <v>2</v>
      </c>
      <c r="E117" s="35">
        <v>6</v>
      </c>
      <c r="I117" s="35">
        <v>2</v>
      </c>
      <c r="J117" s="35">
        <v>2</v>
      </c>
      <c r="P117" s="35">
        <v>13</v>
      </c>
      <c r="Q117" s="35" t="s">
        <v>57</v>
      </c>
      <c r="R117" s="35">
        <v>1000</v>
      </c>
      <c r="S117" s="40">
        <v>5.3647499999999999</v>
      </c>
      <c r="T117" s="43">
        <v>254.58572000000001</v>
      </c>
      <c r="U117" s="53">
        <v>7.8333462876076202E-10</v>
      </c>
      <c r="V117" s="43">
        <v>651.85008942023103</v>
      </c>
      <c r="W117" s="43">
        <v>17.022619976585901</v>
      </c>
      <c r="X117" s="45">
        <f>B117</f>
        <v>10.333333333333332</v>
      </c>
      <c r="Y117" s="48">
        <f>U117*V117*$Y$6</f>
        <v>4.9313403665274409</v>
      </c>
      <c r="Z117" s="48">
        <f t="shared" si="20"/>
        <v>7.8333462876076201</v>
      </c>
    </row>
    <row r="118" spans="1:26">
      <c r="B118" s="36">
        <f>1+C118*C$5+D118*D$5+E118*E$5+F118*F$5+G118*G$5+H118*H$5+I118*I$5+J118*J$5+K118*K$5</f>
        <v>11.333333333333332</v>
      </c>
      <c r="D118" s="35">
        <v>2</v>
      </c>
      <c r="E118" s="35">
        <v>7</v>
      </c>
      <c r="I118" s="35">
        <v>2</v>
      </c>
      <c r="J118" s="35">
        <v>2</v>
      </c>
      <c r="P118" s="35">
        <v>14</v>
      </c>
      <c r="Q118" s="35" t="s">
        <v>57</v>
      </c>
      <c r="R118" s="35">
        <v>1000</v>
      </c>
      <c r="S118" s="40">
        <v>5.4796800000000001</v>
      </c>
      <c r="T118" s="43">
        <v>254.80205000000001</v>
      </c>
      <c r="U118" s="53">
        <v>8.1225891883702396E-10</v>
      </c>
      <c r="V118" s="43">
        <v>644.00923675167496</v>
      </c>
      <c r="W118" s="43">
        <v>16.803408607413299</v>
      </c>
      <c r="X118" s="45">
        <f>B118</f>
        <v>11.333333333333332</v>
      </c>
      <c r="Y118" s="48">
        <f>U118*V118*$Y$6</f>
        <v>5.0519205145864774</v>
      </c>
      <c r="Z118" s="48">
        <f t="shared" si="20"/>
        <v>8.1225891883702399</v>
      </c>
    </row>
    <row r="119" spans="1:26">
      <c r="B119" s="36">
        <f>1+C119*C$5+D119*D$5+E119*E$5+F119*F$5+G119*G$5+H119*H$5+I119*I$5+J119*J$5+K119*K$5</f>
        <v>13.333333333333332</v>
      </c>
      <c r="D119" s="35">
        <v>2</v>
      </c>
      <c r="E119" s="35">
        <v>9</v>
      </c>
      <c r="I119" s="35">
        <v>2</v>
      </c>
      <c r="J119" s="35">
        <v>2</v>
      </c>
      <c r="P119" s="35">
        <v>16</v>
      </c>
      <c r="Q119" s="35" t="s">
        <v>57</v>
      </c>
      <c r="R119" s="35">
        <v>1000</v>
      </c>
      <c r="S119" s="40">
        <v>5.6152499999999996</v>
      </c>
      <c r="T119" s="43">
        <v>267.77415000000002</v>
      </c>
      <c r="U119" s="53">
        <v>8.5437686821449303E-10</v>
      </c>
      <c r="V119" s="43">
        <v>621.82365591335099</v>
      </c>
      <c r="W119" s="43">
        <v>16.793265763830298</v>
      </c>
      <c r="X119" s="45">
        <f>B119</f>
        <v>13.333333333333332</v>
      </c>
      <c r="Y119" s="48">
        <f>U119*V119*$Y$6</f>
        <v>5.1308184198830551</v>
      </c>
      <c r="Z119" s="48">
        <f t="shared" si="20"/>
        <v>8.5437686821449308</v>
      </c>
    </row>
    <row r="120" spans="1:26">
      <c r="Z120" s="48"/>
    </row>
    <row r="121" spans="1:26">
      <c r="A121" s="35" t="s">
        <v>75</v>
      </c>
      <c r="B121" s="36">
        <f>1+C121*C$5+D121*D$5+E121*E$5+F121*F$5+G121*G$5+H121*H$5+I121*I$5+J121*J$5+K121*K$5</f>
        <v>5</v>
      </c>
      <c r="F121" s="35">
        <v>4</v>
      </c>
      <c r="G121" s="35">
        <v>2</v>
      </c>
      <c r="P121" s="39">
        <v>7</v>
      </c>
      <c r="Q121" s="39" t="s">
        <v>57</v>
      </c>
      <c r="R121" s="39">
        <v>1000</v>
      </c>
      <c r="S121" s="55">
        <v>4.7409100000000004</v>
      </c>
      <c r="T121" s="49">
        <v>211.13238000000001</v>
      </c>
      <c r="U121" s="54">
        <v>6.2733643636482202E-10</v>
      </c>
      <c r="V121" s="49">
        <v>686.83835349512503</v>
      </c>
      <c r="W121" s="49">
        <v>17.0924084792412</v>
      </c>
      <c r="X121" s="45">
        <f>B121</f>
        <v>5</v>
      </c>
      <c r="Y121" s="48">
        <f t="shared" si="23"/>
        <v>4.1612611787778109</v>
      </c>
      <c r="Z121" s="48">
        <f t="shared" si="20"/>
        <v>6.2733643636482199</v>
      </c>
    </row>
    <row r="122" spans="1:26">
      <c r="B122" s="36">
        <f>1+C122*C$5+D122*D$5+E122*E$5+F122*F$5+G122*G$5+H122*H$5+I122*I$5+J122*J$5+K122*K$5</f>
        <v>7</v>
      </c>
      <c r="F122" s="35">
        <v>5</v>
      </c>
      <c r="G122" s="35">
        <v>4</v>
      </c>
      <c r="P122" s="35">
        <v>10</v>
      </c>
      <c r="Q122" s="35" t="s">
        <v>57</v>
      </c>
      <c r="R122" s="35">
        <v>1000</v>
      </c>
      <c r="S122" s="40">
        <v>5.1356000000000002</v>
      </c>
      <c r="T122" s="43">
        <v>224.57522</v>
      </c>
      <c r="U122" s="53">
        <v>7.1468181801620303E-10</v>
      </c>
      <c r="V122" s="43">
        <v>626.38444975018001</v>
      </c>
      <c r="W122" s="43">
        <v>16.174637758594201</v>
      </c>
      <c r="X122" s="45">
        <f>B122</f>
        <v>7</v>
      </c>
      <c r="Y122" s="48">
        <f t="shared" si="23"/>
        <v>4.323382148472203</v>
      </c>
      <c r="Z122" s="48">
        <f t="shared" si="20"/>
        <v>7.1468181801620307</v>
      </c>
    </row>
    <row r="123" spans="1:26">
      <c r="B123" s="36">
        <f>1+C123*C$5+D123*D$5+E123*E$5+F123*F$5+G123*G$5+H123*H$5+I123*I$5+J123*J$5+K123*K$5</f>
        <v>9</v>
      </c>
      <c r="F123" s="35">
        <v>6</v>
      </c>
      <c r="G123" s="35">
        <v>6</v>
      </c>
      <c r="P123" s="35">
        <v>13</v>
      </c>
      <c r="Q123" s="35" t="s">
        <v>57</v>
      </c>
      <c r="R123" s="35">
        <v>1000</v>
      </c>
      <c r="S123" s="40">
        <v>5.4034000000000004</v>
      </c>
      <c r="T123" s="43">
        <v>248.33389</v>
      </c>
      <c r="U123" s="53">
        <v>7.8987685004168204E-10</v>
      </c>
      <c r="V123" s="43">
        <v>581.04865089826001</v>
      </c>
      <c r="W123" s="43">
        <v>16.310412494439401</v>
      </c>
      <c r="X123" s="45">
        <f>B123</f>
        <v>9</v>
      </c>
      <c r="Y123" s="48">
        <f t="shared" si="23"/>
        <v>4.432429193065027</v>
      </c>
      <c r="Z123" s="48">
        <f t="shared" si="20"/>
        <v>7.8987685004168204</v>
      </c>
    </row>
    <row r="124" spans="1:26">
      <c r="B124" s="36">
        <f>1+C124*C$5+D124*D$5+E124*E$5+F124*F$5+G124*G$5+H124*H$5+I124*I$5+J124*J$5+K124*K$5</f>
        <v>11</v>
      </c>
      <c r="F124" s="35">
        <v>7</v>
      </c>
      <c r="G124" s="35">
        <v>8</v>
      </c>
      <c r="P124" s="35">
        <v>16</v>
      </c>
      <c r="Q124" s="35" t="s">
        <v>57</v>
      </c>
      <c r="R124" s="35">
        <v>1000</v>
      </c>
      <c r="S124" s="40">
        <v>5.5696199999999996</v>
      </c>
      <c r="T124" s="43">
        <v>267.95442000000003</v>
      </c>
      <c r="U124" s="53">
        <v>8.4068739095373105E-10</v>
      </c>
      <c r="V124" s="43">
        <v>528.30557745903195</v>
      </c>
      <c r="W124" s="43">
        <v>15.4159661951266</v>
      </c>
      <c r="X124" s="45">
        <f>B124</f>
        <v>11</v>
      </c>
      <c r="Y124" s="48">
        <f t="shared" si="23"/>
        <v>4.2893319082588102</v>
      </c>
      <c r="Z124" s="48">
        <f t="shared" si="20"/>
        <v>8.4068739095373104</v>
      </c>
    </row>
    <row r="125" spans="1:26">
      <c r="Z125" s="48"/>
    </row>
    <row r="126" spans="1:26">
      <c r="A126" s="35" t="s">
        <v>76</v>
      </c>
      <c r="B126" s="36">
        <f t="shared" ref="B126:B131" si="30">1+C126*C$5+D126*D$5+E126*E$5+F126*F$5+G126*G$5+H126*H$5+I126*I$5+J126*J$5+K126*K$5</f>
        <v>3.6666666666666665</v>
      </c>
      <c r="F126" s="35">
        <v>4</v>
      </c>
      <c r="H126" s="35">
        <v>1</v>
      </c>
      <c r="P126" s="39">
        <v>6</v>
      </c>
      <c r="Q126" s="39" t="s">
        <v>57</v>
      </c>
      <c r="R126" s="39">
        <v>1000</v>
      </c>
      <c r="S126" s="55">
        <v>4.5636099999999997</v>
      </c>
      <c r="T126" s="49">
        <v>200.48625999999999</v>
      </c>
      <c r="U126" s="54">
        <v>5.8754941159822995E-10</v>
      </c>
      <c r="V126" s="49">
        <v>720.81389918282298</v>
      </c>
      <c r="W126" s="49">
        <v>17.748856113120301</v>
      </c>
      <c r="X126" s="45">
        <f t="shared" ref="X126:X131" si="31">B126</f>
        <v>3.6666666666666665</v>
      </c>
      <c r="Y126" s="48">
        <f t="shared" si="23"/>
        <v>4.0901333918265523</v>
      </c>
      <c r="Z126" s="48">
        <f t="shared" si="20"/>
        <v>5.8754941159822991</v>
      </c>
    </row>
    <row r="127" spans="1:26">
      <c r="B127" s="36">
        <f t="shared" si="30"/>
        <v>4.333333333333333</v>
      </c>
      <c r="F127" s="35">
        <v>5</v>
      </c>
      <c r="H127" s="35">
        <v>2</v>
      </c>
      <c r="P127" s="35">
        <v>8</v>
      </c>
      <c r="Q127" s="35" t="s">
        <v>57</v>
      </c>
      <c r="R127" s="35">
        <v>1000</v>
      </c>
      <c r="S127" s="40">
        <v>4.7675599999999996</v>
      </c>
      <c r="T127" s="43">
        <v>228.71628000000001</v>
      </c>
      <c r="U127" s="53">
        <v>6.3503754603437399E-10</v>
      </c>
      <c r="V127" s="43">
        <v>654.95590362177495</v>
      </c>
      <c r="W127" s="43">
        <v>16.347891149006902</v>
      </c>
      <c r="X127" s="45">
        <f t="shared" si="31"/>
        <v>4.333333333333333</v>
      </c>
      <c r="Y127" s="48">
        <f t="shared" si="23"/>
        <v>4.0168109132671059</v>
      </c>
      <c r="Z127" s="48">
        <f t="shared" si="20"/>
        <v>6.3503754603437397</v>
      </c>
    </row>
    <row r="128" spans="1:26">
      <c r="B128" s="36">
        <f t="shared" si="30"/>
        <v>5</v>
      </c>
      <c r="F128" s="35">
        <v>6</v>
      </c>
      <c r="H128" s="35">
        <v>3</v>
      </c>
      <c r="P128" s="35">
        <v>10</v>
      </c>
      <c r="Q128" s="35" t="s">
        <v>57</v>
      </c>
      <c r="R128" s="35">
        <v>1000</v>
      </c>
      <c r="S128" s="40">
        <v>4.9739800000000001</v>
      </c>
      <c r="T128" s="43">
        <v>243.05689000000001</v>
      </c>
      <c r="U128" s="53">
        <v>6.8318157821890501E-10</v>
      </c>
      <c r="V128" s="43">
        <v>608.13220364711196</v>
      </c>
      <c r="W128" s="43">
        <v>16.363593838084199</v>
      </c>
      <c r="X128" s="45">
        <f t="shared" si="31"/>
        <v>5</v>
      </c>
      <c r="Y128" s="48">
        <f t="shared" si="23"/>
        <v>4.0123986272990813</v>
      </c>
      <c r="Z128" s="48">
        <f t="shared" si="20"/>
        <v>6.8318157821890502</v>
      </c>
    </row>
    <row r="129" spans="1:26">
      <c r="B129" s="36">
        <f t="shared" si="30"/>
        <v>5.6666666666666661</v>
      </c>
      <c r="F129" s="35">
        <v>7</v>
      </c>
      <c r="H129" s="35">
        <v>4</v>
      </c>
      <c r="P129" s="35">
        <v>12</v>
      </c>
      <c r="Q129" s="35" t="s">
        <v>57</v>
      </c>
      <c r="R129" s="35">
        <v>1000</v>
      </c>
      <c r="S129" s="40">
        <v>5.1126899999999997</v>
      </c>
      <c r="T129" s="43">
        <v>257.16431</v>
      </c>
      <c r="U129" s="53">
        <v>7.1842159718127503E-10</v>
      </c>
      <c r="V129" s="43">
        <v>610.15163653954005</v>
      </c>
      <c r="W129" s="43">
        <v>16.5740235618353</v>
      </c>
      <c r="X129" s="45">
        <f t="shared" si="31"/>
        <v>5.6666666666666661</v>
      </c>
      <c r="Y129" s="48">
        <f t="shared" si="23"/>
        <v>4.2333783450227207</v>
      </c>
      <c r="Z129" s="48">
        <f t="shared" si="20"/>
        <v>7.1842159718127503</v>
      </c>
    </row>
    <row r="130" spans="1:26">
      <c r="B130" s="36">
        <f t="shared" si="30"/>
        <v>6.333333333333333</v>
      </c>
      <c r="F130" s="35">
        <v>8</v>
      </c>
      <c r="H130" s="35">
        <v>5</v>
      </c>
      <c r="P130" s="35">
        <v>14</v>
      </c>
      <c r="Q130" s="35" t="s">
        <v>57</v>
      </c>
      <c r="R130" s="35">
        <v>1000</v>
      </c>
      <c r="S130" s="40">
        <v>5.2636200000000004</v>
      </c>
      <c r="T130" s="43">
        <v>270.07213000000002</v>
      </c>
      <c r="U130" s="53">
        <v>7.6025220415317699E-10</v>
      </c>
      <c r="V130" s="43">
        <v>572.11902615132703</v>
      </c>
      <c r="W130" s="43">
        <v>15.421864735321501</v>
      </c>
      <c r="X130" s="45">
        <f t="shared" si="31"/>
        <v>6.333333333333333</v>
      </c>
      <c r="Y130" s="48">
        <f t="shared" si="23"/>
        <v>4.2006258682572328</v>
      </c>
      <c r="Z130" s="48">
        <f t="shared" si="20"/>
        <v>7.6025220415317696</v>
      </c>
    </row>
    <row r="131" spans="1:26">
      <c r="B131" s="36">
        <f t="shared" si="30"/>
        <v>7</v>
      </c>
      <c r="F131" s="35">
        <v>9</v>
      </c>
      <c r="H131" s="35">
        <v>6</v>
      </c>
      <c r="P131" s="35">
        <v>16</v>
      </c>
      <c r="Q131" s="35" t="s">
        <v>57</v>
      </c>
      <c r="R131" s="35">
        <v>1000</v>
      </c>
      <c r="S131" s="40">
        <v>5.4109400000000001</v>
      </c>
      <c r="T131" s="43">
        <v>280.59575999999998</v>
      </c>
      <c r="U131" s="53">
        <v>8.0259611429253803E-10</v>
      </c>
      <c r="V131" s="43">
        <v>536.85312261683998</v>
      </c>
      <c r="W131" s="43">
        <v>15.804989276670099</v>
      </c>
      <c r="X131" s="45">
        <f t="shared" si="31"/>
        <v>7</v>
      </c>
      <c r="Y131" s="48">
        <f t="shared" si="23"/>
        <v>4.1612370841638642</v>
      </c>
      <c r="Z131" s="48">
        <f t="shared" si="20"/>
        <v>8.0259611429253805</v>
      </c>
    </row>
    <row r="132" spans="1:26">
      <c r="Z132" s="48"/>
    </row>
    <row r="133" spans="1:26">
      <c r="A133" s="35" t="s">
        <v>77</v>
      </c>
      <c r="B133" s="36">
        <f>1+C133*C$5+D133*D$5+E133*E$5+F133*F$5+G133*G$5+H133*H$5+I133*I$5+J133*J$5+K133*K$5</f>
        <v>2.333333333333333</v>
      </c>
      <c r="I133" s="35">
        <v>4</v>
      </c>
      <c r="P133" s="39">
        <v>5</v>
      </c>
      <c r="Q133" s="39" t="s">
        <v>57</v>
      </c>
      <c r="R133" s="39">
        <v>1000</v>
      </c>
      <c r="S133" s="55">
        <v>4.4455799999999996</v>
      </c>
      <c r="T133" s="49">
        <v>185.77038999999999</v>
      </c>
      <c r="U133" s="54">
        <v>5.6456245969050403E-10</v>
      </c>
      <c r="V133" s="49">
        <v>507.14029177912198</v>
      </c>
      <c r="W133" s="49">
        <v>12.0609020957169</v>
      </c>
      <c r="X133" s="45">
        <f>B133</f>
        <v>2.333333333333333</v>
      </c>
      <c r="Y133" s="48">
        <f t="shared" ref="Y133:Y136" si="32">U133*V133*$Y$6</f>
        <v>2.7650948707193508</v>
      </c>
      <c r="Z133" s="48">
        <f t="shared" si="20"/>
        <v>5.6456245969050407</v>
      </c>
    </row>
    <row r="134" spans="1:26">
      <c r="B134" s="36">
        <f>1+C134*C$5+D134*D$5+E134*E$5+F134*F$5+G134*G$5+H134*H$5+I134*I$5+J134*J$5+K134*K$5</f>
        <v>3.0010010010010011</v>
      </c>
      <c r="I134" s="35">
        <v>6</v>
      </c>
      <c r="K134" s="35">
        <v>1</v>
      </c>
      <c r="P134" s="35">
        <v>8</v>
      </c>
      <c r="Q134" s="35" t="s">
        <v>57</v>
      </c>
      <c r="R134" s="35">
        <v>1000</v>
      </c>
      <c r="S134" s="40">
        <v>4.7640500000000001</v>
      </c>
      <c r="T134" s="43">
        <v>228.79078000000001</v>
      </c>
      <c r="U134" s="53">
        <v>6.3415187865214303E-10</v>
      </c>
      <c r="V134" s="43">
        <v>503.877181761315</v>
      </c>
      <c r="W134" s="43">
        <v>12.1460754360505</v>
      </c>
      <c r="X134" s="45">
        <f>B134</f>
        <v>3.0010010010010011</v>
      </c>
      <c r="Y134" s="48">
        <f t="shared" si="32"/>
        <v>3.0859429918075443</v>
      </c>
      <c r="Z134" s="48">
        <f t="shared" si="20"/>
        <v>6.34151878652143</v>
      </c>
    </row>
    <row r="135" spans="1:26">
      <c r="B135" s="36">
        <f>1+C135*C$5+D135*D$5+E135*E$5+F135*F$5+G135*G$5+H135*H$5+I135*I$5+J135*J$5+K135*K$5</f>
        <v>3.6686686686686687</v>
      </c>
      <c r="I135" s="35">
        <v>8</v>
      </c>
      <c r="K135" s="35">
        <v>2</v>
      </c>
      <c r="P135" s="35">
        <v>11</v>
      </c>
      <c r="Q135" s="35" t="s">
        <v>57</v>
      </c>
      <c r="R135" s="35">
        <v>1000</v>
      </c>
      <c r="S135" s="40">
        <v>5.00535</v>
      </c>
      <c r="T135" s="43">
        <v>263.44423</v>
      </c>
      <c r="U135" s="53">
        <v>6.9853847247212496E-10</v>
      </c>
      <c r="V135" s="43">
        <v>507.24756176170899</v>
      </c>
      <c r="W135" s="43">
        <v>12.8776165973152</v>
      </c>
      <c r="X135" s="45">
        <f>B135</f>
        <v>3.6686686686686687</v>
      </c>
      <c r="Y135" s="48">
        <f t="shared" si="32"/>
        <v>3.422001709477517</v>
      </c>
      <c r="Z135" s="48">
        <f t="shared" si="20"/>
        <v>6.9853847247212499</v>
      </c>
    </row>
    <row r="136" spans="1:26">
      <c r="B136" s="36">
        <f>1+C136*C$5+D136*D$5+E136*E$5+F136*F$5+G136*G$5+H136*H$5+I136*I$5+J136*J$5+K136*K$5</f>
        <v>4.3363363363363359</v>
      </c>
      <c r="I136" s="35">
        <v>10</v>
      </c>
      <c r="K136" s="35">
        <v>3</v>
      </c>
      <c r="P136" s="35">
        <v>14</v>
      </c>
      <c r="Q136" s="35" t="s">
        <v>57</v>
      </c>
      <c r="R136" s="35">
        <v>1000</v>
      </c>
      <c r="S136" s="40">
        <v>5.3897500000000003</v>
      </c>
      <c r="T136" s="43">
        <v>269.00407999999999</v>
      </c>
      <c r="U136" s="53">
        <v>7.96343877983451E-10</v>
      </c>
      <c r="V136" s="43">
        <v>494.24144715032298</v>
      </c>
      <c r="W136" s="43">
        <v>13.202751007133299</v>
      </c>
      <c r="X136" s="45">
        <f>B136</f>
        <v>4.3363363363363359</v>
      </c>
      <c r="Y136" s="48">
        <f t="shared" si="32"/>
        <v>3.8011038238010602</v>
      </c>
      <c r="Z136" s="48">
        <f t="shared" si="20"/>
        <v>7.9634387798345099</v>
      </c>
    </row>
    <row r="137" spans="1:26">
      <c r="Z137" s="48"/>
    </row>
    <row r="138" spans="1:26">
      <c r="A138" s="35" t="s">
        <v>78</v>
      </c>
      <c r="B138" s="36">
        <f>1+C138*C$5+D138*D$5+E138*E$5+F138*F$5+G138*G$5+H138*H$5+I138*I$5+J138*J$5+K138*K$5</f>
        <v>4.333333333333333</v>
      </c>
      <c r="F138" s="35">
        <v>2</v>
      </c>
      <c r="G138" s="35">
        <v>1</v>
      </c>
      <c r="I138" s="35">
        <v>3</v>
      </c>
      <c r="J138" s="35">
        <v>1</v>
      </c>
      <c r="P138" s="35">
        <v>8</v>
      </c>
      <c r="Q138" s="35" t="s">
        <v>57</v>
      </c>
      <c r="R138" s="35">
        <v>1000</v>
      </c>
      <c r="S138" s="40">
        <v>4.931</v>
      </c>
      <c r="T138" s="43">
        <v>210.38532000000001</v>
      </c>
      <c r="U138" s="53">
        <v>6.6610965204857698E-10</v>
      </c>
      <c r="V138" s="43">
        <v>659.63260463756001</v>
      </c>
      <c r="W138" s="43">
        <v>16.006505927509998</v>
      </c>
      <c r="X138" s="45">
        <f>B138</f>
        <v>4.333333333333333</v>
      </c>
      <c r="Y138" s="48">
        <f>U138*V138*$Y$6</f>
        <v>4.2434370561754218</v>
      </c>
      <c r="Z138" s="48">
        <f t="shared" ref="Z138:Z200" si="33">U138*10^10</f>
        <v>6.6610965204857697</v>
      </c>
    </row>
    <row r="139" spans="1:26">
      <c r="B139" s="36">
        <f>1+C139*C$5+D139*D$5+E139*E$5+F139*F$5+G139*G$5+H139*H$5+I139*I$5+J139*J$5+K139*K$5</f>
        <v>5.666666666666667</v>
      </c>
      <c r="F139" s="35">
        <v>1</v>
      </c>
      <c r="G139" s="35">
        <v>2</v>
      </c>
      <c r="I139" s="35">
        <v>6</v>
      </c>
      <c r="J139" s="35">
        <v>2</v>
      </c>
      <c r="P139" s="35">
        <v>12</v>
      </c>
      <c r="Q139" s="35" t="s">
        <v>57</v>
      </c>
      <c r="R139" s="35">
        <v>1000</v>
      </c>
      <c r="S139" s="40">
        <v>5.23644</v>
      </c>
      <c r="T139" s="43">
        <v>249.80283</v>
      </c>
      <c r="U139" s="53">
        <v>7.4831180100120404E-10</v>
      </c>
      <c r="V139" s="43">
        <v>591.16201641282601</v>
      </c>
      <c r="W139" s="43">
        <v>15.012815260619099</v>
      </c>
      <c r="X139" s="45">
        <f>B139</f>
        <v>5.666666666666667</v>
      </c>
      <c r="Y139" s="48">
        <f>U139*V139*$Y$6</f>
        <v>4.2722734262771196</v>
      </c>
      <c r="Z139" s="48">
        <f t="shared" si="33"/>
        <v>7.4831180100120402</v>
      </c>
    </row>
    <row r="140" spans="1:26">
      <c r="B140" s="36">
        <f>1+C140*C$5+D140*D$5+E140*E$5+F140*F$5+G140*G$5+H140*H$5+I140*I$5+J140*J$5+K140*K$5</f>
        <v>6.9999999999999991</v>
      </c>
      <c r="F140" s="35">
        <v>1</v>
      </c>
      <c r="G140" s="35">
        <v>2</v>
      </c>
      <c r="I140" s="35">
        <v>8</v>
      </c>
      <c r="J140" s="35">
        <v>4</v>
      </c>
      <c r="P140" s="35">
        <v>16</v>
      </c>
      <c r="Q140" s="35" t="s">
        <v>57</v>
      </c>
      <c r="R140" s="35">
        <v>1000</v>
      </c>
      <c r="S140" s="40">
        <v>5.4842199999999997</v>
      </c>
      <c r="T140" s="43">
        <v>275.29424999999998</v>
      </c>
      <c r="U140" s="53">
        <v>8.2057576369195699E-10</v>
      </c>
      <c r="V140" s="43">
        <v>562.62618369837401</v>
      </c>
      <c r="W140" s="43">
        <v>16.598937263813699</v>
      </c>
      <c r="X140" s="45">
        <f>B140</f>
        <v>6.9999999999999991</v>
      </c>
      <c r="Y140" s="48">
        <f>U140*V140*$Y$6</f>
        <v>4.4587030484639403</v>
      </c>
      <c r="Z140" s="48">
        <f t="shared" si="33"/>
        <v>8.2057576369195697</v>
      </c>
    </row>
    <row r="141" spans="1:26">
      <c r="Y141" s="48"/>
      <c r="Z141" s="48"/>
    </row>
    <row r="142" spans="1:26">
      <c r="A142" s="35" t="s">
        <v>79</v>
      </c>
      <c r="B142" s="36">
        <f t="shared" ref="B142:B148" si="34">1+C142*C$5+D142*D$5+E142*E$5+F142*F$5+G142*G$5+H142*H$5+I142*I$5+J142*J$5+K142*K$5+L142*L$5+M142*M$5+N142*N$5</f>
        <v>4.5</v>
      </c>
      <c r="F142" s="35">
        <v>1</v>
      </c>
      <c r="L142" s="35">
        <v>3</v>
      </c>
      <c r="M142" s="35">
        <v>2</v>
      </c>
      <c r="P142" s="35">
        <v>6</v>
      </c>
      <c r="Q142" s="35" t="s">
        <v>57</v>
      </c>
      <c r="R142" s="35">
        <v>1000</v>
      </c>
      <c r="S142" s="40">
        <v>4.5152900000000002</v>
      </c>
      <c r="T142" s="43">
        <v>183.81872000000001</v>
      </c>
      <c r="U142" s="53">
        <v>5.6604111464313603E-10</v>
      </c>
      <c r="V142" s="43">
        <v>645.06312436749795</v>
      </c>
      <c r="W142" s="43">
        <v>15.6198949588715</v>
      </c>
      <c r="X142" s="45">
        <f t="shared" ref="X142:X148" si="35">B142-1</f>
        <v>3.5</v>
      </c>
      <c r="Y142" s="48">
        <f t="shared" ref="Y142:Y178" si="36">U142*V142*$Y$6</f>
        <v>3.5263069825978208</v>
      </c>
      <c r="Z142" s="48">
        <f t="shared" si="33"/>
        <v>5.6604111464313602</v>
      </c>
    </row>
    <row r="143" spans="1:26">
      <c r="B143" s="36">
        <f t="shared" si="34"/>
        <v>5.4999999999999991</v>
      </c>
      <c r="D143" s="35">
        <v>1</v>
      </c>
      <c r="G143" s="35">
        <v>1</v>
      </c>
      <c r="L143" s="35">
        <v>3</v>
      </c>
      <c r="M143" s="35">
        <v>2</v>
      </c>
      <c r="P143" s="35">
        <v>7</v>
      </c>
      <c r="Q143" s="35" t="s">
        <v>57</v>
      </c>
      <c r="R143" s="35">
        <v>1000</v>
      </c>
      <c r="S143" s="40">
        <v>4.6261000000000001</v>
      </c>
      <c r="T143" s="43">
        <v>198.24503999999999</v>
      </c>
      <c r="U143" s="53">
        <v>5.9040241709842802E-10</v>
      </c>
      <c r="V143" s="43">
        <v>704.70566115128804</v>
      </c>
      <c r="W143" s="43">
        <v>17.436482089356598</v>
      </c>
      <c r="X143" s="45">
        <f t="shared" si="35"/>
        <v>4.4999999999999991</v>
      </c>
      <c r="Y143" s="48">
        <f t="shared" si="36"/>
        <v>4.0181469081424694</v>
      </c>
      <c r="Z143" s="48">
        <f t="shared" si="33"/>
        <v>5.9040241709842798</v>
      </c>
    </row>
    <row r="144" spans="1:26">
      <c r="B144" s="36">
        <f t="shared" si="34"/>
        <v>6.4999999999999991</v>
      </c>
      <c r="D144" s="35">
        <v>1</v>
      </c>
      <c r="E144" s="35">
        <v>1</v>
      </c>
      <c r="G144" s="35">
        <v>1</v>
      </c>
      <c r="L144" s="35">
        <v>3</v>
      </c>
      <c r="M144" s="35">
        <v>2</v>
      </c>
      <c r="P144" s="35">
        <v>8</v>
      </c>
      <c r="Q144" s="35" t="s">
        <v>57</v>
      </c>
      <c r="R144" s="35">
        <v>1000</v>
      </c>
      <c r="S144" s="40">
        <v>4.7628700000000004</v>
      </c>
      <c r="T144" s="43">
        <v>207.24896000000001</v>
      </c>
      <c r="U144" s="53">
        <v>6.2073582260072601E-10</v>
      </c>
      <c r="V144" s="43">
        <v>693.51887907516198</v>
      </c>
      <c r="W144" s="43">
        <v>16.383031170720798</v>
      </c>
      <c r="X144" s="45">
        <f t="shared" si="35"/>
        <v>5.4999999999999991</v>
      </c>
      <c r="Y144" s="48">
        <f t="shared" si="36"/>
        <v>4.1575264517688204</v>
      </c>
      <c r="Z144" s="48">
        <f t="shared" si="33"/>
        <v>6.2073582260072602</v>
      </c>
    </row>
    <row r="145" spans="1:26">
      <c r="B145" s="36">
        <f t="shared" si="34"/>
        <v>8.5</v>
      </c>
      <c r="D145" s="35">
        <v>1</v>
      </c>
      <c r="E145" s="35">
        <v>3</v>
      </c>
      <c r="G145" s="35">
        <v>1</v>
      </c>
      <c r="L145" s="35">
        <v>3</v>
      </c>
      <c r="M145" s="35">
        <v>2</v>
      </c>
      <c r="P145" s="35">
        <v>10</v>
      </c>
      <c r="Q145" s="35" t="s">
        <v>57</v>
      </c>
      <c r="R145" s="35">
        <v>1000</v>
      </c>
      <c r="S145" s="40">
        <v>4.9171100000000001</v>
      </c>
      <c r="T145" s="43">
        <v>236.69556</v>
      </c>
      <c r="U145" s="53">
        <v>6.64455170606455E-10</v>
      </c>
      <c r="V145" s="43">
        <v>744.52595123287199</v>
      </c>
      <c r="W145" s="43">
        <v>19.0181942183969</v>
      </c>
      <c r="X145" s="45">
        <f t="shared" si="35"/>
        <v>7.5</v>
      </c>
      <c r="Y145" s="48">
        <f t="shared" si="36"/>
        <v>4.7776623011575019</v>
      </c>
      <c r="Z145" s="48">
        <f t="shared" si="33"/>
        <v>6.6445517060645498</v>
      </c>
    </row>
    <row r="146" spans="1:26">
      <c r="B146" s="36">
        <f t="shared" si="34"/>
        <v>10.500000000000002</v>
      </c>
      <c r="D146" s="35">
        <v>1</v>
      </c>
      <c r="E146" s="35">
        <v>5</v>
      </c>
      <c r="G146" s="35">
        <v>1</v>
      </c>
      <c r="L146" s="35">
        <v>3</v>
      </c>
      <c r="M146" s="35">
        <v>2</v>
      </c>
      <c r="P146" s="35">
        <v>12</v>
      </c>
      <c r="Q146" s="35" t="s">
        <v>57</v>
      </c>
      <c r="R146" s="35">
        <v>1000</v>
      </c>
      <c r="S146" s="40">
        <v>5.2524499999999996</v>
      </c>
      <c r="T146" s="43">
        <v>235.17581999999999</v>
      </c>
      <c r="U146" s="53">
        <v>7.4287990074413302E-10</v>
      </c>
      <c r="V146" s="43">
        <v>667.73742418022096</v>
      </c>
      <c r="W146" s="43">
        <v>17.938266751510199</v>
      </c>
      <c r="X146" s="45">
        <f t="shared" si="35"/>
        <v>9.5000000000000018</v>
      </c>
      <c r="Y146" s="48">
        <f t="shared" si="36"/>
        <v>4.7906478680996223</v>
      </c>
      <c r="Z146" s="48">
        <f t="shared" si="33"/>
        <v>7.4287990074413299</v>
      </c>
    </row>
    <row r="147" spans="1:26">
      <c r="B147" s="36">
        <f t="shared" si="34"/>
        <v>12.5</v>
      </c>
      <c r="D147" s="35">
        <v>1</v>
      </c>
      <c r="E147" s="35">
        <v>7</v>
      </c>
      <c r="G147" s="35">
        <v>1</v>
      </c>
      <c r="L147" s="35">
        <v>3</v>
      </c>
      <c r="M147" s="35">
        <v>2</v>
      </c>
      <c r="P147" s="35">
        <v>14</v>
      </c>
      <c r="Q147" s="35" t="s">
        <v>57</v>
      </c>
      <c r="R147" s="35">
        <v>1000</v>
      </c>
      <c r="S147" s="40">
        <v>5.4801799999999998</v>
      </c>
      <c r="T147" s="43">
        <v>242.52994000000001</v>
      </c>
      <c r="U147" s="53">
        <v>8.03441109312392E-10</v>
      </c>
      <c r="V147" s="43">
        <v>626.69554744124298</v>
      </c>
      <c r="W147" s="43">
        <v>17.951054599633899</v>
      </c>
      <c r="X147" s="45">
        <f t="shared" si="35"/>
        <v>11.5</v>
      </c>
      <c r="Y147" s="48">
        <f t="shared" si="36"/>
        <v>4.8627347696364476</v>
      </c>
      <c r="Z147" s="48">
        <f t="shared" si="33"/>
        <v>8.0344110931239197</v>
      </c>
    </row>
    <row r="148" spans="1:26">
      <c r="B148" s="36">
        <f t="shared" si="34"/>
        <v>14.5</v>
      </c>
      <c r="D148" s="35">
        <v>1</v>
      </c>
      <c r="E148" s="35">
        <v>9</v>
      </c>
      <c r="G148" s="35">
        <v>1</v>
      </c>
      <c r="L148" s="35">
        <v>3</v>
      </c>
      <c r="M148" s="35">
        <v>2</v>
      </c>
      <c r="P148" s="35">
        <v>16</v>
      </c>
      <c r="Q148" s="35" t="s">
        <v>57</v>
      </c>
      <c r="R148" s="35">
        <v>1000</v>
      </c>
      <c r="S148" s="40">
        <v>5.6954000000000002</v>
      </c>
      <c r="T148" s="43">
        <v>246.44532000000001</v>
      </c>
      <c r="U148" s="53">
        <v>8.6188466838330904E-10</v>
      </c>
      <c r="V148" s="43">
        <v>559.51176361085504</v>
      </c>
      <c r="W148" s="43">
        <v>15.910128283486999</v>
      </c>
      <c r="X148" s="45">
        <f t="shared" si="35"/>
        <v>13.5</v>
      </c>
      <c r="Y148" s="48">
        <f t="shared" si="36"/>
        <v>4.6572365923807908</v>
      </c>
      <c r="Z148" s="48">
        <f t="shared" si="33"/>
        <v>8.618846683833091</v>
      </c>
    </row>
    <row r="149" spans="1:26">
      <c r="Z149" s="48"/>
    </row>
    <row r="150" spans="1:26">
      <c r="A150" s="35" t="s">
        <v>80</v>
      </c>
      <c r="B150" s="36">
        <f t="shared" ref="B150:B155" si="37">1+C150*C$5+D150*D$5+E150*E$5+F150*F$5+G150*G$5+H150*H$5+I150*I$5+J150*J$5+K150*K$5+L150*L$5+M150*M$5+N150*N$5</f>
        <v>5</v>
      </c>
      <c r="F150" s="35">
        <v>1</v>
      </c>
      <c r="L150" s="35">
        <v>4</v>
      </c>
      <c r="M150" s="35">
        <v>2</v>
      </c>
      <c r="P150" s="35">
        <v>7</v>
      </c>
      <c r="Q150" s="35" t="s">
        <v>57</v>
      </c>
      <c r="R150" s="35">
        <v>1000</v>
      </c>
      <c r="S150" s="40">
        <v>4.61008</v>
      </c>
      <c r="T150" s="43">
        <v>199.55886000000001</v>
      </c>
      <c r="U150" s="53">
        <v>5.8721117114019095E-10</v>
      </c>
      <c r="V150" s="43">
        <v>674.28237269656802</v>
      </c>
      <c r="W150" s="43">
        <v>16.379434968658</v>
      </c>
      <c r="X150" s="45">
        <f t="shared" ref="X150:X155" si="38">B150-1</f>
        <v>4</v>
      </c>
      <c r="Y150" s="48">
        <f t="shared" si="36"/>
        <v>3.823895710790512</v>
      </c>
      <c r="Z150" s="48">
        <f t="shared" si="33"/>
        <v>5.8721117114019092</v>
      </c>
    </row>
    <row r="151" spans="1:26">
      <c r="B151" s="36">
        <f t="shared" si="37"/>
        <v>5.9999999999999991</v>
      </c>
      <c r="D151" s="35">
        <v>1</v>
      </c>
      <c r="G151" s="35">
        <v>1</v>
      </c>
      <c r="L151" s="35">
        <v>4</v>
      </c>
      <c r="M151" s="35">
        <v>2</v>
      </c>
      <c r="P151" s="35">
        <v>8</v>
      </c>
      <c r="Q151" s="35" t="s">
        <v>57</v>
      </c>
      <c r="R151" s="35">
        <v>1000</v>
      </c>
      <c r="S151" s="40">
        <v>4.7435600000000004</v>
      </c>
      <c r="T151" s="43">
        <v>212.17725999999999</v>
      </c>
      <c r="U151" s="53">
        <v>6.1908875133745995E-10</v>
      </c>
      <c r="V151" s="43">
        <v>704.61482768882695</v>
      </c>
      <c r="W151" s="43">
        <v>17.342330237098299</v>
      </c>
      <c r="X151" s="45">
        <f t="shared" si="38"/>
        <v>4.9999999999999991</v>
      </c>
      <c r="Y151" s="48">
        <f t="shared" si="36"/>
        <v>4.2128366020522474</v>
      </c>
      <c r="Z151" s="48">
        <f t="shared" si="33"/>
        <v>6.1908875133745997</v>
      </c>
    </row>
    <row r="152" spans="1:26">
      <c r="B152" s="36">
        <f t="shared" si="37"/>
        <v>8</v>
      </c>
      <c r="D152" s="35">
        <v>1</v>
      </c>
      <c r="E152" s="35">
        <v>2</v>
      </c>
      <c r="G152" s="35">
        <v>1</v>
      </c>
      <c r="L152" s="35">
        <v>4</v>
      </c>
      <c r="M152" s="35">
        <v>2</v>
      </c>
      <c r="P152" s="35">
        <v>10</v>
      </c>
      <c r="Q152" s="35" t="s">
        <v>57</v>
      </c>
      <c r="R152" s="35">
        <v>1000</v>
      </c>
      <c r="S152" s="40">
        <v>5.0478800000000001</v>
      </c>
      <c r="T152" s="43">
        <v>219.65573000000001</v>
      </c>
      <c r="U152" s="53">
        <v>6.8796137663789195E-10</v>
      </c>
      <c r="V152" s="43">
        <v>702.85752639397901</v>
      </c>
      <c r="W152" s="43">
        <v>17.1947866307715</v>
      </c>
      <c r="X152" s="45">
        <f t="shared" si="38"/>
        <v>7</v>
      </c>
      <c r="Y152" s="48">
        <f t="shared" si="36"/>
        <v>4.6698322538611059</v>
      </c>
      <c r="Z152" s="48">
        <f t="shared" si="33"/>
        <v>6.8796137663789194</v>
      </c>
    </row>
    <row r="153" spans="1:26">
      <c r="B153" s="36">
        <f t="shared" si="37"/>
        <v>10.000000000000002</v>
      </c>
      <c r="D153" s="35">
        <v>1</v>
      </c>
      <c r="E153" s="35">
        <v>4</v>
      </c>
      <c r="G153" s="35">
        <v>1</v>
      </c>
      <c r="L153" s="35">
        <v>4</v>
      </c>
      <c r="M153" s="35">
        <v>2</v>
      </c>
      <c r="P153" s="35">
        <v>12</v>
      </c>
      <c r="Q153" s="35" t="s">
        <v>57</v>
      </c>
      <c r="R153" s="35">
        <v>1000</v>
      </c>
      <c r="S153" s="40">
        <v>5.17218</v>
      </c>
      <c r="T153" s="43">
        <v>242.40371999999999</v>
      </c>
      <c r="U153" s="53">
        <v>7.2559812968776796E-10</v>
      </c>
      <c r="V153" s="43">
        <v>704.68182101204604</v>
      </c>
      <c r="W153" s="43">
        <v>18.934186418702499</v>
      </c>
      <c r="X153" s="45">
        <f t="shared" si="38"/>
        <v>9.0000000000000018</v>
      </c>
      <c r="Y153" s="48">
        <f t="shared" si="36"/>
        <v>4.9380916536838004</v>
      </c>
      <c r="Z153" s="48">
        <f t="shared" si="33"/>
        <v>7.25598129687768</v>
      </c>
    </row>
    <row r="154" spans="1:26">
      <c r="B154" s="36">
        <f t="shared" si="37"/>
        <v>12</v>
      </c>
      <c r="D154" s="35">
        <v>1</v>
      </c>
      <c r="E154" s="35">
        <v>6</v>
      </c>
      <c r="G154" s="35">
        <v>1</v>
      </c>
      <c r="L154" s="35">
        <v>4</v>
      </c>
      <c r="M154" s="35">
        <v>2</v>
      </c>
      <c r="P154" s="35">
        <v>14</v>
      </c>
      <c r="Q154" s="35" t="s">
        <v>57</v>
      </c>
      <c r="R154" s="35">
        <v>1000</v>
      </c>
      <c r="S154" s="40">
        <v>5.3767699999999996</v>
      </c>
      <c r="T154" s="43">
        <v>259.12725</v>
      </c>
      <c r="U154" s="53">
        <v>7.8593424673591998E-10</v>
      </c>
      <c r="V154" s="43">
        <v>640.24973165381198</v>
      </c>
      <c r="W154" s="43">
        <v>17.361337513936</v>
      </c>
      <c r="X154" s="45">
        <f t="shared" si="38"/>
        <v>11</v>
      </c>
      <c r="Y154" s="48">
        <f t="shared" si="36"/>
        <v>4.8596561605831043</v>
      </c>
      <c r="Z154" s="48">
        <f t="shared" si="33"/>
        <v>7.8593424673592001</v>
      </c>
    </row>
    <row r="155" spans="1:26">
      <c r="B155" s="36">
        <f t="shared" si="37"/>
        <v>14</v>
      </c>
      <c r="D155" s="35">
        <v>1</v>
      </c>
      <c r="E155" s="35">
        <v>8</v>
      </c>
      <c r="G155" s="35">
        <v>1</v>
      </c>
      <c r="L155" s="35">
        <v>4</v>
      </c>
      <c r="M155" s="35">
        <v>2</v>
      </c>
      <c r="P155" s="35">
        <v>16</v>
      </c>
      <c r="Q155" s="35" t="s">
        <v>57</v>
      </c>
      <c r="R155" s="35">
        <v>1000</v>
      </c>
      <c r="S155" s="40">
        <v>5.5453900000000003</v>
      </c>
      <c r="T155" s="43">
        <v>268.76772999999997</v>
      </c>
      <c r="U155" s="53">
        <v>8.3457479680393399E-10</v>
      </c>
      <c r="V155" s="43">
        <v>582.49545841336203</v>
      </c>
      <c r="W155" s="43">
        <v>15.796161717922899</v>
      </c>
      <c r="X155" s="45">
        <f t="shared" si="38"/>
        <v>13</v>
      </c>
      <c r="Y155" s="48">
        <f t="shared" si="36"/>
        <v>4.6949149885428909</v>
      </c>
      <c r="Z155" s="48">
        <f t="shared" si="33"/>
        <v>8.3457479680393405</v>
      </c>
    </row>
    <row r="156" spans="1:26">
      <c r="Z156" s="48"/>
    </row>
    <row r="157" spans="1:26">
      <c r="A157" s="35" t="s">
        <v>81</v>
      </c>
      <c r="B157" s="36">
        <f>1+C157*C$5+D157*D$5+E157*E$5+F157*F$5+G157*G$5+H157*H$5+I157*I$5+J157*J$5+K157*K$5+L157*L$5+M157*M$5+N157*N$5</f>
        <v>4</v>
      </c>
      <c r="L157" s="35">
        <v>6</v>
      </c>
      <c r="P157" s="35">
        <v>6</v>
      </c>
      <c r="Q157" s="35" t="s">
        <v>57</v>
      </c>
      <c r="R157" s="35">
        <v>1000</v>
      </c>
      <c r="S157" s="40">
        <v>4.5029399999999997</v>
      </c>
      <c r="T157" s="43">
        <v>184.85881000000001</v>
      </c>
      <c r="U157" s="53">
        <v>5.6366700624641102E-10</v>
      </c>
      <c r="V157" s="43">
        <v>632.614092016413</v>
      </c>
      <c r="W157" s="43">
        <v>15.226676578858401</v>
      </c>
      <c r="X157" s="45">
        <f>B157-1</f>
        <v>3</v>
      </c>
      <c r="Y157" s="48">
        <f t="shared" si="36"/>
        <v>3.4437482883076758</v>
      </c>
      <c r="Z157" s="48">
        <f t="shared" si="33"/>
        <v>5.63667006246411</v>
      </c>
    </row>
    <row r="158" spans="1:26">
      <c r="B158" s="36">
        <f>1+C158*C$5+D158*D$5+E158*E$5+F158*F$5+G158*G$5+H158*H$5+I158*I$5+J158*J$5+K158*K$5+L158*L$5+M158*M$5+N158*N$5</f>
        <v>6.6676676676676667</v>
      </c>
      <c r="L158" s="35">
        <v>6</v>
      </c>
      <c r="M158" s="35">
        <v>4</v>
      </c>
      <c r="N158" s="35">
        <v>1</v>
      </c>
      <c r="P158" s="35">
        <v>10</v>
      </c>
      <c r="Q158" s="35" t="s">
        <v>57</v>
      </c>
      <c r="R158" s="35">
        <v>1000</v>
      </c>
      <c r="S158" s="40">
        <v>4.8821199999999996</v>
      </c>
      <c r="T158" s="43">
        <v>220.88550000000001</v>
      </c>
      <c r="U158" s="53">
        <v>6.45409602765794E-10</v>
      </c>
      <c r="V158" s="43">
        <v>665.70986549384997</v>
      </c>
      <c r="W158" s="43">
        <v>16.683331677846901</v>
      </c>
      <c r="X158" s="45">
        <f>B158-2</f>
        <v>4.6676676676676667</v>
      </c>
      <c r="Y158" s="48">
        <f t="shared" si="36"/>
        <v>4.149448126127071</v>
      </c>
      <c r="Z158" s="48">
        <f t="shared" si="33"/>
        <v>6.4540960276579398</v>
      </c>
    </row>
    <row r="159" spans="1:26">
      <c r="B159" s="36">
        <f>1+C159*C$5+D159*D$5+E159*E$5+F159*F$5+G159*G$5+H159*H$5+I159*I$5+J159*J$5+K159*K$5+L159*L$5+M159*M$5+N159*N$5</f>
        <v>9.3353353353353334</v>
      </c>
      <c r="L159" s="35">
        <v>6</v>
      </c>
      <c r="M159" s="35">
        <v>8</v>
      </c>
      <c r="N159" s="35">
        <v>2</v>
      </c>
      <c r="P159" s="35">
        <v>14</v>
      </c>
      <c r="Q159" s="35" t="s">
        <v>57</v>
      </c>
      <c r="R159" s="35">
        <v>1000</v>
      </c>
      <c r="S159" s="40">
        <v>5.24559</v>
      </c>
      <c r="T159" s="43">
        <v>244.15421000000001</v>
      </c>
      <c r="U159" s="53">
        <v>7.3862014592565099E-10</v>
      </c>
      <c r="V159" s="43">
        <v>661.27996787702102</v>
      </c>
      <c r="W159" s="43">
        <v>17.655736415962402</v>
      </c>
      <c r="X159" s="45">
        <f>B159-3</f>
        <v>6.3353353353353334</v>
      </c>
      <c r="Y159" s="48">
        <f t="shared" si="36"/>
        <v>4.7171147329201828</v>
      </c>
      <c r="Z159" s="48">
        <f t="shared" si="33"/>
        <v>7.3862014592565099</v>
      </c>
    </row>
    <row r="160" spans="1:26">
      <c r="Y160" s="48"/>
      <c r="Z160" s="48"/>
    </row>
    <row r="161" spans="1:26">
      <c r="A161" s="35" t="s">
        <v>82</v>
      </c>
      <c r="B161" s="36">
        <f>1+C161*C$5+D161*D$5+E161*E$5+F161*F$5+G161*G$5+H161*H$5+I161*I$5+J161*J$5+K161*K$5+L161*L$5+M161*M$5+N161*N$5</f>
        <v>4</v>
      </c>
      <c r="L161" s="35">
        <v>6</v>
      </c>
      <c r="P161" s="35">
        <v>6</v>
      </c>
      <c r="Q161" s="35" t="s">
        <v>57</v>
      </c>
      <c r="R161" s="35">
        <v>1000</v>
      </c>
      <c r="S161" s="40">
        <v>4.3645699999999996</v>
      </c>
      <c r="T161" s="43">
        <v>127.80279</v>
      </c>
      <c r="U161" s="53">
        <v>4.9483956969026798E-10</v>
      </c>
      <c r="V161" s="43">
        <v>712.25102789886398</v>
      </c>
      <c r="W161" s="43">
        <v>17.867894577764801</v>
      </c>
      <c r="X161" s="45">
        <f>B161-1</f>
        <v>3</v>
      </c>
      <c r="Y161" s="48">
        <f t="shared" si="36"/>
        <v>3.4038266096473784</v>
      </c>
      <c r="Z161" s="48">
        <f t="shared" si="33"/>
        <v>4.9483956969026801</v>
      </c>
    </row>
    <row r="162" spans="1:26">
      <c r="B162" s="36">
        <f>1+C162*C$5+D162*D$5+E162*E$5+F162*F$5+G162*G$5+H162*H$5+I162*I$5+J162*J$5+K162*K$5+L162*L$5+M162*M$5+N162*N$5</f>
        <v>6.6676676676676667</v>
      </c>
      <c r="L162" s="35">
        <v>6</v>
      </c>
      <c r="M162" s="35">
        <v>4</v>
      </c>
      <c r="N162" s="35">
        <v>1</v>
      </c>
      <c r="P162" s="35">
        <v>10</v>
      </c>
      <c r="Q162" s="35" t="s">
        <v>57</v>
      </c>
      <c r="R162" s="35">
        <v>1000</v>
      </c>
      <c r="S162" s="40">
        <v>4.7055199999999999</v>
      </c>
      <c r="T162" s="43">
        <v>146.01052000000001</v>
      </c>
      <c r="U162" s="53">
        <v>5.5110116279414E-10</v>
      </c>
      <c r="V162" s="43">
        <v>793.46224799073104</v>
      </c>
      <c r="W162" s="43">
        <v>20.961196573238599</v>
      </c>
      <c r="X162" s="45">
        <f>B162-2</f>
        <v>4.6676676676676667</v>
      </c>
      <c r="Y162" s="48">
        <f t="shared" si="36"/>
        <v>4.2230626038133989</v>
      </c>
      <c r="Z162" s="48">
        <f t="shared" si="33"/>
        <v>5.5110116279414001</v>
      </c>
    </row>
    <row r="163" spans="1:26">
      <c r="B163" s="36">
        <f>1+C163*C$5+D163*D$5+E163*E$5+F163*F$5+G163*G$5+H163*H$5+I163*I$5+J163*J$5+K163*K$5+L163*L$5+M163*M$5+N163*N$5</f>
        <v>9.3353353353353334</v>
      </c>
      <c r="L163" s="35">
        <v>6</v>
      </c>
      <c r="M163" s="35">
        <v>8</v>
      </c>
      <c r="N163" s="35">
        <v>2</v>
      </c>
      <c r="P163" s="35">
        <v>14</v>
      </c>
      <c r="Q163" s="35" t="s">
        <v>57</v>
      </c>
      <c r="R163" s="35">
        <v>1000</v>
      </c>
      <c r="S163" s="40">
        <v>4.9245799999999997</v>
      </c>
      <c r="T163" s="43">
        <v>160.80677</v>
      </c>
      <c r="U163" s="53">
        <v>5.9543231147121996E-10</v>
      </c>
      <c r="V163" s="43">
        <v>864.32069693713197</v>
      </c>
      <c r="W163" s="43">
        <v>23.703615839600499</v>
      </c>
      <c r="X163" s="45">
        <f>B163-3</f>
        <v>6.3353353353353334</v>
      </c>
      <c r="Y163" s="48">
        <f t="shared" si="36"/>
        <v>4.9702385641606588</v>
      </c>
      <c r="Z163" s="48">
        <f t="shared" si="33"/>
        <v>5.9543231147121993</v>
      </c>
    </row>
    <row r="164" spans="1:26">
      <c r="Y164" s="48"/>
      <c r="Z164" s="48"/>
    </row>
    <row r="165" spans="1:26">
      <c r="A165" s="35" t="s">
        <v>83</v>
      </c>
      <c r="B165" s="36">
        <f t="shared" ref="B165:B170" si="39">1+C165*C$5+D165*D$5+E165*E$5+F165*F$5+G165*G$5+H165*H$5+I165*I$5+J165*J$5+K165*K$5+L165*L$5+M165*M$5+N165*N$5</f>
        <v>5</v>
      </c>
      <c r="F165" s="35">
        <v>1</v>
      </c>
      <c r="L165" s="35">
        <v>4</v>
      </c>
      <c r="M165" s="35">
        <v>2</v>
      </c>
      <c r="P165" s="35">
        <v>7</v>
      </c>
      <c r="Q165" s="35" t="s">
        <v>57</v>
      </c>
      <c r="R165" s="35">
        <v>1000</v>
      </c>
      <c r="S165" s="40">
        <v>4.4814499999999997</v>
      </c>
      <c r="T165" s="43">
        <v>149.04234</v>
      </c>
      <c r="U165" s="53">
        <v>5.2490834972907601E-10</v>
      </c>
      <c r="V165" s="43">
        <v>757.19689124669299</v>
      </c>
      <c r="W165" s="43">
        <v>18.952550738179301</v>
      </c>
      <c r="X165" s="45">
        <f t="shared" ref="X165:X170" si="40">B165-1</f>
        <v>4</v>
      </c>
      <c r="Y165" s="48">
        <f t="shared" si="36"/>
        <v>3.8385060306188752</v>
      </c>
      <c r="Z165" s="48">
        <f t="shared" si="33"/>
        <v>5.2490834972907603</v>
      </c>
    </row>
    <row r="166" spans="1:26">
      <c r="B166" s="36">
        <f t="shared" si="39"/>
        <v>5.9999999999999991</v>
      </c>
      <c r="D166" s="35">
        <v>1</v>
      </c>
      <c r="G166" s="35">
        <v>1</v>
      </c>
      <c r="L166" s="35">
        <v>4</v>
      </c>
      <c r="M166" s="35">
        <v>2</v>
      </c>
      <c r="P166" s="35">
        <v>8</v>
      </c>
      <c r="Q166" s="35" t="s">
        <v>57</v>
      </c>
      <c r="R166" s="35">
        <v>1000</v>
      </c>
      <c r="S166" s="40">
        <v>4.6093599999999997</v>
      </c>
      <c r="T166" s="43">
        <v>165.05117999999999</v>
      </c>
      <c r="U166" s="53">
        <v>5.5631679242343402E-10</v>
      </c>
      <c r="V166" s="43">
        <v>880.65038829725495</v>
      </c>
      <c r="W166" s="43">
        <v>22.818084096893699</v>
      </c>
      <c r="X166" s="45">
        <f t="shared" si="40"/>
        <v>4.9999999999999991</v>
      </c>
      <c r="Y166" s="48">
        <f t="shared" si="36"/>
        <v>4.7314649155862147</v>
      </c>
      <c r="Z166" s="48">
        <f t="shared" si="33"/>
        <v>5.5631679242343406</v>
      </c>
    </row>
    <row r="167" spans="1:26">
      <c r="B167" s="36">
        <f t="shared" si="39"/>
        <v>8</v>
      </c>
      <c r="D167" s="35">
        <v>1</v>
      </c>
      <c r="E167" s="35">
        <v>2</v>
      </c>
      <c r="G167" s="35">
        <v>1</v>
      </c>
      <c r="L167" s="35">
        <v>4</v>
      </c>
      <c r="M167" s="35">
        <v>2</v>
      </c>
      <c r="P167" s="35">
        <v>10</v>
      </c>
      <c r="Q167" s="35" t="s">
        <v>57</v>
      </c>
      <c r="R167" s="35">
        <v>1000</v>
      </c>
      <c r="S167" s="40">
        <v>4.9110500000000004</v>
      </c>
      <c r="T167" s="43">
        <v>190.7167</v>
      </c>
      <c r="U167" s="53">
        <v>6.3337325130410903E-10</v>
      </c>
      <c r="V167" s="43">
        <v>774.74352890840998</v>
      </c>
      <c r="W167" s="43">
        <v>20.797970362589901</v>
      </c>
      <c r="X167" s="45">
        <f t="shared" si="40"/>
        <v>7</v>
      </c>
      <c r="Y167" s="48">
        <f t="shared" si="36"/>
        <v>4.7390097209363216</v>
      </c>
      <c r="Z167" s="48">
        <f t="shared" si="33"/>
        <v>6.33373251304109</v>
      </c>
    </row>
    <row r="168" spans="1:26">
      <c r="B168" s="36">
        <f t="shared" si="39"/>
        <v>10.000000000000002</v>
      </c>
      <c r="D168" s="35">
        <v>1</v>
      </c>
      <c r="E168" s="35">
        <v>4</v>
      </c>
      <c r="G168" s="35">
        <v>1</v>
      </c>
      <c r="L168" s="35">
        <v>4</v>
      </c>
      <c r="M168" s="35">
        <v>2</v>
      </c>
      <c r="P168" s="35">
        <v>12</v>
      </c>
      <c r="Q168" s="35" t="s">
        <v>57</v>
      </c>
      <c r="R168" s="35">
        <v>1000</v>
      </c>
      <c r="S168" s="40">
        <v>5.2108999999999996</v>
      </c>
      <c r="T168" s="43">
        <v>208.17901000000001</v>
      </c>
      <c r="U168" s="53">
        <v>7.1300311556284402E-10</v>
      </c>
      <c r="V168" s="43">
        <v>683.96365444384003</v>
      </c>
      <c r="W168" s="43">
        <v>18.1666570412659</v>
      </c>
      <c r="X168" s="45">
        <f t="shared" si="40"/>
        <v>9.0000000000000018</v>
      </c>
      <c r="Y168" s="48">
        <f t="shared" si="36"/>
        <v>4.7097122687232211</v>
      </c>
      <c r="Z168" s="48">
        <f t="shared" si="33"/>
        <v>7.1300311556284406</v>
      </c>
    </row>
    <row r="169" spans="1:26">
      <c r="B169" s="36">
        <f t="shared" si="39"/>
        <v>12</v>
      </c>
      <c r="D169" s="35">
        <v>1</v>
      </c>
      <c r="E169" s="35">
        <v>6</v>
      </c>
      <c r="G169" s="35">
        <v>1</v>
      </c>
      <c r="L169" s="35">
        <v>4</v>
      </c>
      <c r="M169" s="35">
        <v>2</v>
      </c>
      <c r="P169" s="35">
        <v>14</v>
      </c>
      <c r="Q169" s="35" t="s">
        <v>57</v>
      </c>
      <c r="R169" s="35">
        <v>1000</v>
      </c>
      <c r="S169" s="40">
        <v>5.3029900000000003</v>
      </c>
      <c r="T169" s="43">
        <v>231.93518</v>
      </c>
      <c r="U169" s="53">
        <v>7.46319026310152E-10</v>
      </c>
      <c r="V169" s="43">
        <v>651.03477359824103</v>
      </c>
      <c r="W169" s="43">
        <v>17.285979313753501</v>
      </c>
      <c r="X169" s="45">
        <f t="shared" si="40"/>
        <v>11</v>
      </c>
      <c r="Y169" s="48">
        <f t="shared" si="36"/>
        <v>4.6924388674213571</v>
      </c>
      <c r="Z169" s="48">
        <f t="shared" si="33"/>
        <v>7.4631902631015201</v>
      </c>
    </row>
    <row r="170" spans="1:26">
      <c r="B170" s="36">
        <f t="shared" si="39"/>
        <v>14</v>
      </c>
      <c r="D170" s="35">
        <v>1</v>
      </c>
      <c r="E170" s="35">
        <v>8</v>
      </c>
      <c r="G170" s="35">
        <v>1</v>
      </c>
      <c r="L170" s="35">
        <v>4</v>
      </c>
      <c r="M170" s="35">
        <v>2</v>
      </c>
      <c r="P170" s="35">
        <v>16</v>
      </c>
      <c r="Q170" s="35" t="s">
        <v>57</v>
      </c>
      <c r="R170" s="35">
        <v>1000</v>
      </c>
      <c r="S170" s="40">
        <v>5.4196299999999997</v>
      </c>
      <c r="T170" s="43">
        <v>247.69508999999999</v>
      </c>
      <c r="U170" s="53">
        <v>7.8303222332299597E-10</v>
      </c>
      <c r="V170" s="43">
        <v>574.09207937316296</v>
      </c>
      <c r="W170" s="43">
        <v>16.332558071313098</v>
      </c>
      <c r="X170" s="45">
        <f t="shared" si="40"/>
        <v>13</v>
      </c>
      <c r="Y170" s="48">
        <f t="shared" si="36"/>
        <v>4.3414131101042051</v>
      </c>
      <c r="Z170" s="48">
        <f t="shared" si="33"/>
        <v>7.8303222332299596</v>
      </c>
    </row>
    <row r="171" spans="1:26">
      <c r="Y171" s="48"/>
      <c r="Z171" s="48"/>
    </row>
    <row r="172" spans="1:26">
      <c r="A172" s="35" t="s">
        <v>84</v>
      </c>
      <c r="B172" s="36">
        <f t="shared" ref="B172:B178" si="41">1+C172*C$5+D172*D$5+E172*E$5+F172*F$5+G172*G$5+H172*H$5+I172*I$5+J172*J$5+K172*K$5+L172*L$5+M172*M$5+N172*N$5</f>
        <v>3.833333333333333</v>
      </c>
      <c r="L172" s="35">
        <v>3</v>
      </c>
      <c r="M172" s="35">
        <v>2</v>
      </c>
      <c r="Q172" s="35" t="s">
        <v>57</v>
      </c>
      <c r="R172" s="35">
        <v>1000</v>
      </c>
      <c r="S172" s="40">
        <v>4.2484099999999998</v>
      </c>
      <c r="T172" s="43">
        <v>115.14312</v>
      </c>
      <c r="U172" s="53">
        <v>4.7414846824051598E-10</v>
      </c>
      <c r="V172" s="43">
        <v>658.30680054864899</v>
      </c>
      <c r="W172" s="43">
        <v>17.034046128231001</v>
      </c>
      <c r="Y172" s="48">
        <f t="shared" si="36"/>
        <v>3.0144814607574304</v>
      </c>
      <c r="Z172" s="48">
        <f t="shared" si="33"/>
        <v>4.7414846824051597</v>
      </c>
    </row>
    <row r="173" spans="1:26">
      <c r="B173" s="36">
        <f t="shared" si="41"/>
        <v>4.5</v>
      </c>
      <c r="F173" s="35">
        <v>1</v>
      </c>
      <c r="L173" s="35">
        <v>3</v>
      </c>
      <c r="M173" s="35">
        <v>2</v>
      </c>
      <c r="P173" s="35">
        <v>6</v>
      </c>
      <c r="Q173" s="35" t="s">
        <v>57</v>
      </c>
      <c r="R173" s="35">
        <v>1000</v>
      </c>
      <c r="S173" s="40">
        <v>4.3803099999999997</v>
      </c>
      <c r="T173" s="43">
        <v>138.76150000000001</v>
      </c>
      <c r="U173" s="53">
        <v>5.0602342927945099E-10</v>
      </c>
      <c r="V173" s="43">
        <v>774.14309504903304</v>
      </c>
      <c r="W173" s="43">
        <v>19.413132186995899</v>
      </c>
      <c r="X173" s="45">
        <f t="shared" ref="X173:X178" si="42">B173-1</f>
        <v>3.5</v>
      </c>
      <c r="Y173" s="48">
        <f t="shared" si="36"/>
        <v>3.7832217150498222</v>
      </c>
      <c r="Z173" s="48">
        <f t="shared" si="33"/>
        <v>5.0602342927945099</v>
      </c>
    </row>
    <row r="174" spans="1:26">
      <c r="B174" s="36">
        <f t="shared" si="41"/>
        <v>5.4999999999999991</v>
      </c>
      <c r="D174" s="35">
        <v>1</v>
      </c>
      <c r="G174" s="35">
        <v>1</v>
      </c>
      <c r="L174" s="35">
        <v>3</v>
      </c>
      <c r="M174" s="35">
        <v>2</v>
      </c>
      <c r="P174" s="35">
        <v>7</v>
      </c>
      <c r="Q174" s="35" t="s">
        <v>57</v>
      </c>
      <c r="R174" s="35">
        <v>1000</v>
      </c>
      <c r="S174" s="40">
        <v>4.5362600000000004</v>
      </c>
      <c r="T174" s="43">
        <v>158.82505</v>
      </c>
      <c r="U174" s="53">
        <v>5.4440439514049005E-10</v>
      </c>
      <c r="V174" s="43">
        <v>855.54673414163506</v>
      </c>
      <c r="W174" s="43">
        <v>21.280153738706499</v>
      </c>
      <c r="X174" s="45">
        <f t="shared" si="42"/>
        <v>4.4999999999999991</v>
      </c>
      <c r="Y174" s="48">
        <f t="shared" si="36"/>
        <v>4.498163988873447</v>
      </c>
      <c r="Z174" s="48">
        <f t="shared" si="33"/>
        <v>5.4440439514049004</v>
      </c>
    </row>
    <row r="175" spans="1:26">
      <c r="B175" s="36">
        <f t="shared" si="41"/>
        <v>6.4999999999999991</v>
      </c>
      <c r="D175" s="35">
        <v>1</v>
      </c>
      <c r="E175" s="35">
        <v>1</v>
      </c>
      <c r="G175" s="35">
        <v>1</v>
      </c>
      <c r="L175" s="35">
        <v>3</v>
      </c>
      <c r="M175" s="35">
        <v>2</v>
      </c>
      <c r="P175" s="35">
        <v>8</v>
      </c>
      <c r="Q175" s="35" t="s">
        <v>57</v>
      </c>
      <c r="R175" s="35">
        <v>1000</v>
      </c>
      <c r="S175" s="40">
        <v>4.6436299999999999</v>
      </c>
      <c r="T175" s="43">
        <v>174.76921999999999</v>
      </c>
      <c r="U175" s="53">
        <v>5.7109316612794501E-10</v>
      </c>
      <c r="V175" s="43">
        <v>868.13796537631004</v>
      </c>
      <c r="W175" s="43">
        <v>21.825504093900101</v>
      </c>
      <c r="X175" s="45">
        <f t="shared" si="42"/>
        <v>5.4999999999999991</v>
      </c>
      <c r="Y175" s="48">
        <f t="shared" si="36"/>
        <v>4.7881267270666443</v>
      </c>
      <c r="Z175" s="48">
        <f t="shared" si="33"/>
        <v>5.7109316612794503</v>
      </c>
    </row>
    <row r="176" spans="1:26">
      <c r="B176" s="36">
        <f t="shared" si="41"/>
        <v>8.5</v>
      </c>
      <c r="D176" s="35">
        <v>1</v>
      </c>
      <c r="E176" s="35">
        <v>3</v>
      </c>
      <c r="G176" s="35">
        <v>1</v>
      </c>
      <c r="L176" s="35">
        <v>3</v>
      </c>
      <c r="M176" s="35">
        <v>2</v>
      </c>
      <c r="P176" s="35">
        <v>10</v>
      </c>
      <c r="Q176" s="35" t="s">
        <v>57</v>
      </c>
      <c r="R176" s="35">
        <v>1000</v>
      </c>
      <c r="S176" s="40">
        <v>4.9107799999999999</v>
      </c>
      <c r="T176" s="43">
        <v>197.94451000000001</v>
      </c>
      <c r="U176" s="53">
        <v>6.3816508910005203E-10</v>
      </c>
      <c r="V176" s="43">
        <v>791.48796415754896</v>
      </c>
      <c r="W176" s="43">
        <v>20.184184895954601</v>
      </c>
      <c r="X176" s="45">
        <f t="shared" si="42"/>
        <v>7.5</v>
      </c>
      <c r="Y176" s="48">
        <f t="shared" si="36"/>
        <v>4.8780616119016704</v>
      </c>
      <c r="Z176" s="48">
        <f t="shared" si="33"/>
        <v>6.3816508910005201</v>
      </c>
    </row>
    <row r="177" spans="1:26">
      <c r="B177" s="36">
        <f t="shared" si="41"/>
        <v>10.500000000000002</v>
      </c>
      <c r="D177" s="35">
        <v>1</v>
      </c>
      <c r="E177" s="35">
        <v>5</v>
      </c>
      <c r="G177" s="35">
        <v>1</v>
      </c>
      <c r="L177" s="35">
        <v>3</v>
      </c>
      <c r="M177" s="35">
        <v>2</v>
      </c>
      <c r="P177" s="35">
        <v>12</v>
      </c>
      <c r="Q177" s="35" t="s">
        <v>57</v>
      </c>
      <c r="R177" s="35">
        <v>1000</v>
      </c>
      <c r="S177" s="40">
        <v>5.2121399999999998</v>
      </c>
      <c r="T177" s="43">
        <v>212.96553</v>
      </c>
      <c r="U177" s="53">
        <v>7.1669100722714695E-10</v>
      </c>
      <c r="V177" s="43">
        <v>682.31055785065701</v>
      </c>
      <c r="W177" s="43">
        <v>18.3852571081894</v>
      </c>
      <c r="X177" s="45">
        <f t="shared" si="42"/>
        <v>9.5000000000000018</v>
      </c>
      <c r="Y177" s="48">
        <f t="shared" si="36"/>
        <v>4.7226305312263692</v>
      </c>
      <c r="Z177" s="48">
        <f t="shared" si="33"/>
        <v>7.1669100722714694</v>
      </c>
    </row>
    <row r="178" spans="1:26">
      <c r="B178" s="36">
        <f t="shared" si="41"/>
        <v>12.5</v>
      </c>
      <c r="D178" s="35">
        <v>1</v>
      </c>
      <c r="E178" s="35">
        <v>7</v>
      </c>
      <c r="G178" s="35">
        <v>1</v>
      </c>
      <c r="L178" s="35">
        <v>3</v>
      </c>
      <c r="M178" s="35">
        <v>2</v>
      </c>
      <c r="P178" s="35">
        <v>14</v>
      </c>
      <c r="Q178" s="35" t="s">
        <v>57</v>
      </c>
      <c r="R178" s="35">
        <v>1000</v>
      </c>
      <c r="S178" s="40">
        <v>5.4747700000000004</v>
      </c>
      <c r="T178" s="43">
        <v>225.11700999999999</v>
      </c>
      <c r="U178" s="53">
        <v>7.8947665137699404E-10</v>
      </c>
      <c r="V178" s="43">
        <v>631.73666144097399</v>
      </c>
      <c r="W178" s="43">
        <v>16.654451293663602</v>
      </c>
      <c r="X178" s="45">
        <f t="shared" si="42"/>
        <v>11.5</v>
      </c>
      <c r="Y178" s="48">
        <f t="shared" si="36"/>
        <v>4.8166522794894888</v>
      </c>
      <c r="Z178" s="48">
        <f t="shared" si="33"/>
        <v>7.8947665137699401</v>
      </c>
    </row>
    <row r="179" spans="1:26">
      <c r="Y179" s="48"/>
      <c r="Z179" s="48"/>
    </row>
    <row r="180" spans="1:26">
      <c r="A180" s="35" t="s">
        <v>85</v>
      </c>
      <c r="B180" s="36">
        <f t="shared" ref="B180:B190" si="43">1+C180*C$5+D180*D$5+E180*E$5+F180*F$5+G180*G$5+H180*H$5+I180*I$5+J180*J$5+K180*K$5+L180*L$5+M180*M$5+N180*N$5+O180*O$5</f>
        <v>1.3333333333333333</v>
      </c>
      <c r="O180" s="35">
        <v>1</v>
      </c>
      <c r="P180" s="35">
        <v>2</v>
      </c>
      <c r="Q180" s="35" t="s">
        <v>57</v>
      </c>
      <c r="R180" s="35">
        <v>1000</v>
      </c>
      <c r="S180" s="40">
        <v>3.5235500000000002</v>
      </c>
      <c r="T180" s="43">
        <v>179.74476000000001</v>
      </c>
      <c r="U180" s="53">
        <v>4.2334816680615299E-10</v>
      </c>
      <c r="V180" s="43">
        <v>591.55386163957098</v>
      </c>
      <c r="W180" s="43">
        <v>15.4119592146515</v>
      </c>
      <c r="X180" s="45">
        <f t="shared" ref="X180:X190" si="44">B180</f>
        <v>1.3333333333333333</v>
      </c>
      <c r="Y180" s="48">
        <f t="shared" ref="Y180:Y190" si="45">U180*V180*$Y$6</f>
        <v>2.4185880410440279</v>
      </c>
      <c r="Z180" s="48">
        <f t="shared" si="33"/>
        <v>4.2334816680615299</v>
      </c>
    </row>
    <row r="181" spans="1:26">
      <c r="B181" s="36">
        <f t="shared" si="43"/>
        <v>2.3333333333333335</v>
      </c>
      <c r="D181" s="35">
        <v>1</v>
      </c>
      <c r="O181" s="35">
        <v>1</v>
      </c>
      <c r="P181" s="35">
        <v>3</v>
      </c>
      <c r="Q181" s="35" t="s">
        <v>57</v>
      </c>
      <c r="R181" s="35">
        <v>1000</v>
      </c>
      <c r="S181" s="40">
        <v>3.8026399999999998</v>
      </c>
      <c r="T181" s="43">
        <v>203.79796999999999</v>
      </c>
      <c r="U181" s="53">
        <v>4.62529245743195E-10</v>
      </c>
      <c r="V181" s="43">
        <v>734.09860596066005</v>
      </c>
      <c r="W181" s="43">
        <v>18.547582056688501</v>
      </c>
      <c r="X181" s="45">
        <f t="shared" si="44"/>
        <v>2.3333333333333335</v>
      </c>
      <c r="Y181" s="48">
        <f t="shared" si="45"/>
        <v>3.2791669004158814</v>
      </c>
      <c r="Z181" s="48">
        <f t="shared" si="33"/>
        <v>4.6252924574319501</v>
      </c>
    </row>
    <row r="182" spans="1:26">
      <c r="B182" s="36">
        <f t="shared" si="43"/>
        <v>3.3333333333333335</v>
      </c>
      <c r="D182" s="35">
        <v>1</v>
      </c>
      <c r="E182" s="35">
        <v>1</v>
      </c>
      <c r="O182" s="35">
        <v>1</v>
      </c>
      <c r="P182" s="35">
        <v>4</v>
      </c>
      <c r="Q182" s="35" t="s">
        <v>57</v>
      </c>
      <c r="R182" s="35">
        <v>1000</v>
      </c>
      <c r="S182" s="40">
        <v>3.98604</v>
      </c>
      <c r="T182" s="43">
        <v>219.33082999999999</v>
      </c>
      <c r="U182" s="53">
        <v>4.8816277126522303E-10</v>
      </c>
      <c r="V182" s="43">
        <v>820.26894824885198</v>
      </c>
      <c r="W182" s="43">
        <v>20.089285656501801</v>
      </c>
      <c r="X182" s="45">
        <f t="shared" si="44"/>
        <v>3.3333333333333335</v>
      </c>
      <c r="Y182" s="48">
        <f t="shared" si="45"/>
        <v>3.8671485137047066</v>
      </c>
      <c r="Z182" s="48">
        <f t="shared" si="33"/>
        <v>4.8816277126522305</v>
      </c>
    </row>
    <row r="183" spans="1:26">
      <c r="B183" s="36">
        <f t="shared" si="43"/>
        <v>4.333333333333333</v>
      </c>
      <c r="D183" s="35">
        <v>1</v>
      </c>
      <c r="E183" s="35">
        <v>2</v>
      </c>
      <c r="O183" s="35">
        <v>1</v>
      </c>
      <c r="P183" s="35">
        <v>5</v>
      </c>
      <c r="Q183" s="35" t="s">
        <v>57</v>
      </c>
      <c r="R183" s="35">
        <v>1000</v>
      </c>
      <c r="S183" s="40">
        <v>4.2530799999999997</v>
      </c>
      <c r="T183" s="43">
        <v>225.04504</v>
      </c>
      <c r="U183" s="53">
        <v>5.3759208620855098E-10</v>
      </c>
      <c r="V183" s="43">
        <v>809.45441367654701</v>
      </c>
      <c r="W183" s="43">
        <v>18.709684676113</v>
      </c>
      <c r="X183" s="45">
        <f t="shared" si="44"/>
        <v>4.333333333333333</v>
      </c>
      <c r="Y183" s="48">
        <f t="shared" si="45"/>
        <v>4.2025722281166935</v>
      </c>
      <c r="Z183" s="48">
        <f t="shared" si="33"/>
        <v>5.3759208620855095</v>
      </c>
    </row>
    <row r="184" spans="1:26">
      <c r="B184" s="36">
        <f t="shared" si="43"/>
        <v>5.333333333333333</v>
      </c>
      <c r="D184" s="35">
        <v>1</v>
      </c>
      <c r="E184" s="35">
        <v>3</v>
      </c>
      <c r="O184" s="35">
        <v>1</v>
      </c>
      <c r="P184" s="35">
        <v>6</v>
      </c>
      <c r="Q184" s="35" t="s">
        <v>57</v>
      </c>
      <c r="R184" s="35">
        <v>1000</v>
      </c>
      <c r="S184" s="40">
        <v>4.4190699999999996</v>
      </c>
      <c r="T184" s="43">
        <v>235.57105999999999</v>
      </c>
      <c r="U184" s="53">
        <v>5.70126359720521E-10</v>
      </c>
      <c r="V184" s="43">
        <v>825.08982926290196</v>
      </c>
      <c r="W184" s="43">
        <v>19.996756810926399</v>
      </c>
      <c r="X184" s="45">
        <f t="shared" si="44"/>
        <v>5.333333333333333</v>
      </c>
      <c r="Y184" s="48">
        <f t="shared" si="45"/>
        <v>4.5429952062017787</v>
      </c>
      <c r="Z184" s="48">
        <f t="shared" si="33"/>
        <v>5.7012635972052097</v>
      </c>
    </row>
    <row r="185" spans="1:26">
      <c r="B185" s="36">
        <f t="shared" si="43"/>
        <v>6.333333333333333</v>
      </c>
      <c r="D185" s="35">
        <v>1</v>
      </c>
      <c r="E185" s="35">
        <v>4</v>
      </c>
      <c r="O185" s="35">
        <v>1</v>
      </c>
      <c r="P185" s="35">
        <v>7</v>
      </c>
      <c r="Q185" s="35" t="s">
        <v>57</v>
      </c>
      <c r="R185" s="35">
        <v>1000</v>
      </c>
      <c r="S185" s="40">
        <v>4.5153499999999998</v>
      </c>
      <c r="T185" s="43">
        <v>255.78047000000001</v>
      </c>
      <c r="U185" s="53">
        <v>5.9404368694734904E-10</v>
      </c>
      <c r="V185" s="43">
        <v>831.21079321479999</v>
      </c>
      <c r="W185" s="43">
        <v>20.417699221724501</v>
      </c>
      <c r="X185" s="45">
        <f t="shared" si="44"/>
        <v>6.333333333333333</v>
      </c>
      <c r="Y185" s="48">
        <f t="shared" si="45"/>
        <v>4.768694299826481</v>
      </c>
      <c r="Z185" s="48">
        <f t="shared" si="33"/>
        <v>5.9404368694734906</v>
      </c>
    </row>
    <row r="186" spans="1:26">
      <c r="B186" s="36">
        <f t="shared" si="43"/>
        <v>7.333333333333333</v>
      </c>
      <c r="D186" s="35">
        <v>1</v>
      </c>
      <c r="E186" s="35">
        <v>5</v>
      </c>
      <c r="O186" s="35">
        <v>1</v>
      </c>
      <c r="P186" s="35">
        <v>8</v>
      </c>
      <c r="Q186" s="35" t="s">
        <v>57</v>
      </c>
      <c r="R186" s="35">
        <v>1000</v>
      </c>
      <c r="S186" s="40">
        <v>4.6074599999999997</v>
      </c>
      <c r="T186" s="43">
        <v>274.68905000000001</v>
      </c>
      <c r="U186" s="53">
        <v>6.1870068631624504E-10</v>
      </c>
      <c r="V186" s="43">
        <v>832.46202172933397</v>
      </c>
      <c r="W186" s="43">
        <v>20.084696441004802</v>
      </c>
      <c r="X186" s="45">
        <f t="shared" si="44"/>
        <v>7.333333333333333</v>
      </c>
      <c r="Y186" s="48">
        <f t="shared" si="45"/>
        <v>4.9741050268242493</v>
      </c>
      <c r="Z186" s="48">
        <f t="shared" si="33"/>
        <v>6.1870068631624502</v>
      </c>
    </row>
    <row r="187" spans="1:26">
      <c r="B187" s="36">
        <f t="shared" si="43"/>
        <v>8.3333333333333339</v>
      </c>
      <c r="D187" s="35">
        <v>1</v>
      </c>
      <c r="E187" s="35">
        <v>6</v>
      </c>
      <c r="O187" s="35">
        <v>1</v>
      </c>
      <c r="P187" s="35">
        <v>9</v>
      </c>
      <c r="Q187" s="35" t="s">
        <v>57</v>
      </c>
      <c r="R187" s="35">
        <v>1000</v>
      </c>
      <c r="S187" s="40">
        <v>4.77623</v>
      </c>
      <c r="T187" s="43">
        <v>278.38357999999999</v>
      </c>
      <c r="U187" s="53">
        <v>6.57807568198243E-10</v>
      </c>
      <c r="V187" s="43">
        <v>794.02867991707797</v>
      </c>
      <c r="W187" s="43">
        <v>19.3870397214618</v>
      </c>
      <c r="X187" s="45">
        <f t="shared" si="44"/>
        <v>8.3333333333333339</v>
      </c>
      <c r="Y187" s="48">
        <f t="shared" si="45"/>
        <v>5.0443472889832845</v>
      </c>
      <c r="Z187" s="48">
        <f t="shared" si="33"/>
        <v>6.5780756819824298</v>
      </c>
    </row>
    <row r="188" spans="1:26">
      <c r="B188" s="36">
        <f t="shared" si="43"/>
        <v>10.333333333333334</v>
      </c>
      <c r="D188" s="35">
        <v>1</v>
      </c>
      <c r="E188" s="35">
        <v>8</v>
      </c>
      <c r="O188" s="35">
        <v>1</v>
      </c>
      <c r="P188" s="35">
        <v>11</v>
      </c>
      <c r="Q188" s="35" t="s">
        <v>57</v>
      </c>
      <c r="R188" s="35">
        <v>1000</v>
      </c>
      <c r="S188" s="40">
        <v>5.0308999999999999</v>
      </c>
      <c r="T188" s="43">
        <v>298.05038000000002</v>
      </c>
      <c r="U188" s="53">
        <v>7.2683016615565401E-10</v>
      </c>
      <c r="V188" s="43">
        <v>727.47798480116296</v>
      </c>
      <c r="W188" s="43">
        <v>19.0903531506635</v>
      </c>
      <c r="X188" s="45">
        <f t="shared" si="44"/>
        <v>10.333333333333334</v>
      </c>
      <c r="Y188" s="48">
        <f t="shared" si="45"/>
        <v>5.106492786776113</v>
      </c>
      <c r="Z188" s="48">
        <f t="shared" si="33"/>
        <v>7.2683016615565403</v>
      </c>
    </row>
    <row r="189" spans="1:26">
      <c r="B189" s="36">
        <f t="shared" si="43"/>
        <v>12.333333333333334</v>
      </c>
      <c r="D189" s="35">
        <v>1</v>
      </c>
      <c r="E189" s="35">
        <v>10</v>
      </c>
      <c r="O189" s="35">
        <v>1</v>
      </c>
      <c r="P189" s="35">
        <v>13</v>
      </c>
      <c r="Q189" s="35" t="s">
        <v>57</v>
      </c>
      <c r="R189" s="35">
        <v>1000</v>
      </c>
      <c r="S189" s="40">
        <v>5.22912</v>
      </c>
      <c r="T189" s="43">
        <v>311.66269999999997</v>
      </c>
      <c r="U189" s="53">
        <v>7.8207016226520801E-10</v>
      </c>
      <c r="V189" s="43">
        <v>662.81281710651103</v>
      </c>
      <c r="W189" s="43">
        <v>17.609377295840101</v>
      </c>
      <c r="X189" s="45">
        <f t="shared" si="44"/>
        <v>12.333333333333334</v>
      </c>
      <c r="Y189" s="48">
        <f t="shared" si="45"/>
        <v>5.0061808975348585</v>
      </c>
      <c r="Z189" s="48">
        <f t="shared" si="33"/>
        <v>7.8207016226520798</v>
      </c>
    </row>
    <row r="190" spans="1:26">
      <c r="B190" s="36">
        <f t="shared" si="43"/>
        <v>14.333333333333334</v>
      </c>
      <c r="D190" s="35">
        <v>1</v>
      </c>
      <c r="E190" s="35">
        <v>12</v>
      </c>
      <c r="O190" s="35">
        <v>1</v>
      </c>
      <c r="P190" s="35">
        <v>15</v>
      </c>
      <c r="Q190" s="35" t="s">
        <v>57</v>
      </c>
      <c r="R190" s="35">
        <v>1000</v>
      </c>
      <c r="S190" s="40">
        <v>5.3874199999999997</v>
      </c>
      <c r="T190" s="43">
        <v>320.47483</v>
      </c>
      <c r="U190" s="53">
        <v>8.2639075879322502E-10</v>
      </c>
      <c r="V190" s="43">
        <v>603.31995928572906</v>
      </c>
      <c r="W190" s="43">
        <v>16.124968670310601</v>
      </c>
      <c r="X190" s="45">
        <f t="shared" si="44"/>
        <v>14.333333333333334</v>
      </c>
      <c r="Y190" s="48">
        <f t="shared" si="45"/>
        <v>4.815075141796556</v>
      </c>
      <c r="Z190" s="48">
        <f t="shared" si="33"/>
        <v>8.2639075879322501</v>
      </c>
    </row>
    <row r="191" spans="1:26">
      <c r="Y191" s="48"/>
      <c r="Z191" s="48"/>
    </row>
    <row r="192" spans="1:26">
      <c r="A192" s="35" t="s">
        <v>86</v>
      </c>
      <c r="B192" s="36">
        <f t="shared" ref="B192:B200" si="46">1+C192*C$5+D192*D$5+E192*E$5+F192*F$5+G192*G$5+H192*H$5+I192*I$5+J192*J$5+K192*K$5+L192*L$5+M192*M$5+N192*N$5+O192*O$5</f>
        <v>2.6666666666666665</v>
      </c>
      <c r="F192" s="35">
        <v>2</v>
      </c>
      <c r="O192" s="35">
        <v>1</v>
      </c>
      <c r="P192" s="35">
        <v>4</v>
      </c>
      <c r="Q192" s="35" t="s">
        <v>57</v>
      </c>
      <c r="R192" s="35">
        <v>1000</v>
      </c>
      <c r="S192" s="40">
        <v>4.0091799999999997</v>
      </c>
      <c r="T192" s="43">
        <v>218.82205999999999</v>
      </c>
      <c r="U192" s="53">
        <v>4.93577523980497E-10</v>
      </c>
      <c r="V192" s="43">
        <v>706.18533201310504</v>
      </c>
      <c r="W192" s="43">
        <v>17.433732526025601</v>
      </c>
      <c r="X192" s="45">
        <f t="shared" ref="X192:X200" si="47">B192</f>
        <v>2.6666666666666665</v>
      </c>
      <c r="Y192" s="48">
        <f t="shared" ref="Y192:Y208" si="48">U192*V192*$Y$6</f>
        <v>3.366231592488921</v>
      </c>
      <c r="Z192" s="48">
        <f t="shared" si="33"/>
        <v>4.9357752398049701</v>
      </c>
    </row>
    <row r="193" spans="1:54">
      <c r="B193" s="36">
        <f t="shared" si="46"/>
        <v>3.6666666666666665</v>
      </c>
      <c r="D193" s="35">
        <v>1</v>
      </c>
      <c r="F193" s="35">
        <v>1</v>
      </c>
      <c r="G193" s="35">
        <v>1</v>
      </c>
      <c r="O193" s="35">
        <v>1</v>
      </c>
      <c r="P193" s="35">
        <v>5</v>
      </c>
      <c r="Q193" s="35" t="s">
        <v>57</v>
      </c>
      <c r="R193" s="35">
        <v>1000</v>
      </c>
      <c r="S193" s="40">
        <v>4.1920799999999998</v>
      </c>
      <c r="T193" s="43">
        <v>232.20753999999999</v>
      </c>
      <c r="U193" s="53">
        <v>5.2618168380054696E-10</v>
      </c>
      <c r="V193" s="43">
        <v>793.76277463889198</v>
      </c>
      <c r="W193" s="43">
        <v>19.376051953413299</v>
      </c>
      <c r="X193" s="45">
        <f t="shared" si="47"/>
        <v>3.6666666666666665</v>
      </c>
      <c r="Y193" s="48">
        <f t="shared" si="48"/>
        <v>4.0336329685669847</v>
      </c>
      <c r="Z193" s="48">
        <f t="shared" si="33"/>
        <v>5.26181683800547</v>
      </c>
      <c r="BB193" s="38"/>
    </row>
    <row r="194" spans="1:54">
      <c r="B194" s="36">
        <f t="shared" si="46"/>
        <v>4.6666666666666661</v>
      </c>
      <c r="D194" s="35">
        <v>1</v>
      </c>
      <c r="E194" s="35">
        <v>1</v>
      </c>
      <c r="F194" s="35">
        <v>1</v>
      </c>
      <c r="G194" s="35">
        <v>1</v>
      </c>
      <c r="O194" s="35">
        <v>1</v>
      </c>
      <c r="P194" s="35">
        <v>6</v>
      </c>
      <c r="Q194" s="35" t="s">
        <v>57</v>
      </c>
      <c r="R194" s="35">
        <v>1000</v>
      </c>
      <c r="S194" s="40">
        <v>4.3250099999999998</v>
      </c>
      <c r="T194" s="43">
        <v>247.83121</v>
      </c>
      <c r="U194" s="53">
        <v>5.5282180569282501E-10</v>
      </c>
      <c r="V194" s="43">
        <v>861.00170089172298</v>
      </c>
      <c r="W194" s="43">
        <v>20.426778457253899</v>
      </c>
      <c r="X194" s="45">
        <f t="shared" si="47"/>
        <v>4.6666666666666661</v>
      </c>
      <c r="Y194" s="48">
        <f t="shared" si="48"/>
        <v>4.5968369375947171</v>
      </c>
      <c r="Z194" s="48">
        <f t="shared" si="33"/>
        <v>5.5282180569282504</v>
      </c>
      <c r="BB194" s="38"/>
    </row>
    <row r="195" spans="1:54">
      <c r="B195" s="36">
        <f t="shared" si="46"/>
        <v>5.666666666666667</v>
      </c>
      <c r="D195" s="35">
        <v>1</v>
      </c>
      <c r="E195" s="35">
        <v>2</v>
      </c>
      <c r="F195" s="35">
        <v>1</v>
      </c>
      <c r="G195" s="35">
        <v>1</v>
      </c>
      <c r="O195" s="35">
        <v>1</v>
      </c>
      <c r="P195" s="35">
        <v>7</v>
      </c>
      <c r="Q195" s="35" t="s">
        <v>57</v>
      </c>
      <c r="R195" s="35">
        <v>1000</v>
      </c>
      <c r="S195" s="40">
        <v>4.4176200000000003</v>
      </c>
      <c r="T195" s="43">
        <v>264.66383999999999</v>
      </c>
      <c r="U195" s="53">
        <v>5.7338261693619097E-10</v>
      </c>
      <c r="V195" s="43">
        <v>877.30625122519496</v>
      </c>
      <c r="W195" s="43">
        <v>21.2957061359389</v>
      </c>
      <c r="X195" s="45">
        <f t="shared" si="47"/>
        <v>5.666666666666667</v>
      </c>
      <c r="Y195" s="48">
        <f t="shared" si="48"/>
        <v>4.858091275401466</v>
      </c>
      <c r="Z195" s="48">
        <f t="shared" si="33"/>
        <v>5.7338261693619099</v>
      </c>
      <c r="BB195" s="38"/>
    </row>
    <row r="196" spans="1:54">
      <c r="B196" s="36">
        <f t="shared" si="46"/>
        <v>6.666666666666667</v>
      </c>
      <c r="D196" s="35">
        <v>1</v>
      </c>
      <c r="E196" s="35">
        <v>3</v>
      </c>
      <c r="F196" s="35">
        <v>1</v>
      </c>
      <c r="G196" s="35">
        <v>1</v>
      </c>
      <c r="O196" s="35">
        <v>1</v>
      </c>
      <c r="P196" s="35">
        <v>8</v>
      </c>
      <c r="Q196" s="35" t="s">
        <v>57</v>
      </c>
      <c r="R196" s="35">
        <v>1000</v>
      </c>
      <c r="S196" s="40">
        <v>4.5363899999999999</v>
      </c>
      <c r="T196" s="43">
        <v>279.87358</v>
      </c>
      <c r="U196" s="53">
        <v>6.0255809835362298E-10</v>
      </c>
      <c r="V196" s="43">
        <v>810.58090152039597</v>
      </c>
      <c r="W196" s="43">
        <v>19.763258986459501</v>
      </c>
      <c r="X196" s="45">
        <f t="shared" si="47"/>
        <v>6.666666666666667</v>
      </c>
      <c r="Y196" s="48">
        <f t="shared" si="48"/>
        <v>4.7169928558453105</v>
      </c>
      <c r="Z196" s="48">
        <f t="shared" si="33"/>
        <v>6.02558098353623</v>
      </c>
      <c r="BB196" s="38"/>
    </row>
    <row r="197" spans="1:54">
      <c r="B197" s="36">
        <f t="shared" si="46"/>
        <v>7.666666666666667</v>
      </c>
      <c r="D197" s="35">
        <v>1</v>
      </c>
      <c r="E197" s="35">
        <v>4</v>
      </c>
      <c r="F197" s="35">
        <v>1</v>
      </c>
      <c r="G197" s="35">
        <v>1</v>
      </c>
      <c r="O197" s="35">
        <v>1</v>
      </c>
      <c r="P197" s="35">
        <v>9</v>
      </c>
      <c r="Q197" s="35" t="s">
        <v>57</v>
      </c>
      <c r="R197" s="35">
        <v>1000</v>
      </c>
      <c r="S197" s="40">
        <v>4.6535000000000002</v>
      </c>
      <c r="T197" s="43">
        <v>290.33339000000001</v>
      </c>
      <c r="U197" s="53">
        <v>6.3104252979617197E-10</v>
      </c>
      <c r="V197" s="43">
        <v>791.95485252210506</v>
      </c>
      <c r="W197" s="43">
        <v>19.118966406935801</v>
      </c>
      <c r="X197" s="45">
        <f t="shared" si="47"/>
        <v>7.666666666666667</v>
      </c>
      <c r="Y197" s="48">
        <f t="shared" si="48"/>
        <v>4.8264629645635866</v>
      </c>
      <c r="Z197" s="48">
        <f t="shared" si="33"/>
        <v>6.3104252979617197</v>
      </c>
      <c r="BB197" s="38"/>
    </row>
    <row r="198" spans="1:54">
      <c r="B198" s="36">
        <f t="shared" si="46"/>
        <v>9.6666666666666661</v>
      </c>
      <c r="D198" s="35">
        <v>1</v>
      </c>
      <c r="E198" s="35">
        <v>6</v>
      </c>
      <c r="F198" s="35">
        <v>1</v>
      </c>
      <c r="G198" s="35">
        <v>1</v>
      </c>
      <c r="O198" s="35">
        <v>1</v>
      </c>
      <c r="P198" s="35">
        <v>11</v>
      </c>
      <c r="Q198" s="35" t="s">
        <v>57</v>
      </c>
      <c r="R198" s="35">
        <v>1000</v>
      </c>
      <c r="S198" s="40">
        <v>4.9250299999999996</v>
      </c>
      <c r="T198" s="43">
        <v>296.15687000000003</v>
      </c>
      <c r="U198" s="53">
        <v>6.9543821941944697E-10</v>
      </c>
      <c r="V198" s="43">
        <v>729.27398950538395</v>
      </c>
      <c r="W198" s="43">
        <v>19.330460312722401</v>
      </c>
      <c r="X198" s="45">
        <f t="shared" si="47"/>
        <v>9.6666666666666661</v>
      </c>
      <c r="Y198" s="48">
        <f t="shared" si="48"/>
        <v>4.8980047581193702</v>
      </c>
      <c r="Z198" s="48">
        <f t="shared" si="33"/>
        <v>6.9543821941944701</v>
      </c>
      <c r="BB198" s="38"/>
    </row>
    <row r="199" spans="1:54">
      <c r="B199" s="36">
        <f t="shared" si="46"/>
        <v>11.666666666666666</v>
      </c>
      <c r="D199" s="35">
        <v>1</v>
      </c>
      <c r="E199" s="35">
        <v>8</v>
      </c>
      <c r="F199" s="35">
        <v>1</v>
      </c>
      <c r="G199" s="35">
        <v>1</v>
      </c>
      <c r="O199" s="35">
        <v>1</v>
      </c>
      <c r="P199" s="35">
        <v>13</v>
      </c>
      <c r="Q199" s="35" t="s">
        <v>57</v>
      </c>
      <c r="R199" s="35">
        <v>1000</v>
      </c>
      <c r="S199" s="40">
        <v>5.1101099999999997</v>
      </c>
      <c r="T199" s="43">
        <v>314.64233000000002</v>
      </c>
      <c r="U199" s="53">
        <v>7.4870273787844697E-10</v>
      </c>
      <c r="V199" s="43">
        <v>624.28347197410994</v>
      </c>
      <c r="W199" s="43">
        <v>16.3168630076166</v>
      </c>
      <c r="X199" s="45">
        <f t="shared" si="47"/>
        <v>11.666666666666666</v>
      </c>
      <c r="Y199" s="48">
        <f t="shared" si="48"/>
        <v>4.5139961275788325</v>
      </c>
      <c r="Z199" s="48">
        <f t="shared" si="33"/>
        <v>7.4870273787844699</v>
      </c>
      <c r="BB199" s="38"/>
    </row>
    <row r="200" spans="1:54">
      <c r="B200" s="36">
        <f t="shared" si="46"/>
        <v>13.666666666666666</v>
      </c>
      <c r="D200" s="35">
        <v>1</v>
      </c>
      <c r="E200" s="35">
        <v>10</v>
      </c>
      <c r="F200" s="35">
        <v>1</v>
      </c>
      <c r="G200" s="35">
        <v>1</v>
      </c>
      <c r="O200" s="35">
        <v>1</v>
      </c>
      <c r="P200" s="35">
        <v>15</v>
      </c>
      <c r="Q200" s="35" t="s">
        <v>57</v>
      </c>
      <c r="R200" s="35">
        <v>1000</v>
      </c>
      <c r="S200" s="40">
        <v>5.3207899999999997</v>
      </c>
      <c r="T200" s="43">
        <v>324.72089999999997</v>
      </c>
      <c r="U200" s="53">
        <v>8.0882416616564601E-10</v>
      </c>
      <c r="V200" s="43">
        <v>562.32422135450497</v>
      </c>
      <c r="W200" s="43">
        <v>15.426257271107399</v>
      </c>
      <c r="X200" s="45">
        <f t="shared" si="47"/>
        <v>13.666666666666666</v>
      </c>
      <c r="Y200" s="48">
        <f t="shared" si="48"/>
        <v>4.3924905223954429</v>
      </c>
      <c r="Z200" s="48">
        <f t="shared" si="33"/>
        <v>8.0882416616564594</v>
      </c>
      <c r="BB200" s="38"/>
    </row>
    <row r="201" spans="1:54">
      <c r="Y201" s="48"/>
      <c r="Z201" s="48"/>
      <c r="BB201" s="38"/>
    </row>
    <row r="202" spans="1:54">
      <c r="A202" s="35" t="s">
        <v>87</v>
      </c>
      <c r="B202" s="36">
        <f t="shared" ref="B202:B208" si="49">1+C202*C$5+D202*D$5+E202*E$5+F202*F$5+G202*G$5+H202*H$5+I202*I$5+J202*J$5+K202*K$5+L202*L$5+M202*M$5+N202*N$5+O202*O$5</f>
        <v>4.6666666666666661</v>
      </c>
      <c r="D202" s="35">
        <v>2</v>
      </c>
      <c r="G202" s="35">
        <v>2</v>
      </c>
      <c r="O202" s="35">
        <v>1</v>
      </c>
      <c r="P202" s="35">
        <v>6</v>
      </c>
      <c r="Q202" s="35" t="s">
        <v>57</v>
      </c>
      <c r="R202" s="35">
        <v>1000</v>
      </c>
      <c r="S202" s="40">
        <v>4.3123199999999997</v>
      </c>
      <c r="T202" s="43">
        <v>251.27659</v>
      </c>
      <c r="U202" s="53">
        <v>5.51425626286338E-10</v>
      </c>
      <c r="V202" s="43">
        <v>797.915700683247</v>
      </c>
      <c r="W202" s="43">
        <v>19.1742371224035</v>
      </c>
      <c r="X202" s="45">
        <f t="shared" ref="X202:X208" si="50">B202</f>
        <v>4.6666666666666661</v>
      </c>
      <c r="Y202" s="48">
        <f t="shared" si="48"/>
        <v>4.249265622562139</v>
      </c>
      <c r="Z202" s="48">
        <f t="shared" ref="Z202:Z259" si="51">U202*10^10</f>
        <v>5.5142562628633804</v>
      </c>
    </row>
    <row r="203" spans="1:54">
      <c r="B203" s="36">
        <f t="shared" si="49"/>
        <v>5.6666666666666661</v>
      </c>
      <c r="D203" s="35">
        <v>2</v>
      </c>
      <c r="E203" s="35">
        <v>1</v>
      </c>
      <c r="G203" s="35">
        <v>2</v>
      </c>
      <c r="O203" s="35">
        <v>1</v>
      </c>
      <c r="P203" s="35">
        <v>7</v>
      </c>
      <c r="Q203" s="35" t="s">
        <v>57</v>
      </c>
      <c r="R203" s="35">
        <v>1000</v>
      </c>
      <c r="S203" s="40">
        <v>4.4628300000000003</v>
      </c>
      <c r="T203" s="43">
        <v>264.27620999999999</v>
      </c>
      <c r="U203" s="53">
        <v>5.8496774106536795E-10</v>
      </c>
      <c r="V203" s="43">
        <v>838.70339334226696</v>
      </c>
      <c r="W203" s="43">
        <v>20.8188869086751</v>
      </c>
      <c r="X203" s="45">
        <f t="shared" si="50"/>
        <v>5.6666666666666661</v>
      </c>
      <c r="Y203" s="48">
        <f t="shared" si="48"/>
        <v>4.7381656607273266</v>
      </c>
      <c r="Z203" s="48">
        <f t="shared" si="51"/>
        <v>5.8496774106536797</v>
      </c>
    </row>
    <row r="204" spans="1:54">
      <c r="B204" s="36">
        <f t="shared" si="49"/>
        <v>6.6666666666666661</v>
      </c>
      <c r="D204" s="35">
        <v>2</v>
      </c>
      <c r="E204" s="35">
        <v>2</v>
      </c>
      <c r="G204" s="35">
        <v>2</v>
      </c>
      <c r="O204" s="35">
        <v>1</v>
      </c>
      <c r="P204" s="35">
        <v>8</v>
      </c>
      <c r="Q204" s="35" t="s">
        <v>57</v>
      </c>
      <c r="R204" s="35">
        <v>1000</v>
      </c>
      <c r="S204" s="40">
        <v>4.5553900000000001</v>
      </c>
      <c r="T204" s="43">
        <v>282.87529000000001</v>
      </c>
      <c r="U204" s="53">
        <v>6.0923726223878299E-10</v>
      </c>
      <c r="V204" s="43">
        <v>819.04298482811305</v>
      </c>
      <c r="W204" s="43">
        <v>19.690567695400102</v>
      </c>
      <c r="X204" s="45">
        <f t="shared" si="50"/>
        <v>6.6666666666666661</v>
      </c>
      <c r="Y204" s="48">
        <f t="shared" si="48"/>
        <v>4.8190682451321223</v>
      </c>
      <c r="Z204" s="48">
        <f t="shared" si="51"/>
        <v>6.0923726223878303</v>
      </c>
    </row>
    <row r="205" spans="1:54">
      <c r="B205" s="36">
        <f t="shared" si="49"/>
        <v>7.6666666666666661</v>
      </c>
      <c r="D205" s="35">
        <v>2</v>
      </c>
      <c r="E205" s="35">
        <v>3</v>
      </c>
      <c r="G205" s="35">
        <v>2</v>
      </c>
      <c r="O205" s="35">
        <v>1</v>
      </c>
      <c r="P205" s="35">
        <v>9</v>
      </c>
      <c r="Q205" s="35" t="s">
        <v>57</v>
      </c>
      <c r="R205" s="35">
        <v>1000</v>
      </c>
      <c r="S205" s="40">
        <v>4.6266600000000002</v>
      </c>
      <c r="T205" s="43">
        <v>296.83127999999999</v>
      </c>
      <c r="U205" s="53">
        <v>6.2727916236857203E-10</v>
      </c>
      <c r="V205" s="43">
        <v>786.64303837545197</v>
      </c>
      <c r="W205" s="43">
        <v>20.212193665254201</v>
      </c>
      <c r="X205" s="45">
        <f t="shared" si="50"/>
        <v>7.6666666666666661</v>
      </c>
      <c r="Y205" s="48">
        <f t="shared" si="48"/>
        <v>4.7655001589423565</v>
      </c>
      <c r="Z205" s="48">
        <f t="shared" si="51"/>
        <v>6.2727916236857206</v>
      </c>
    </row>
    <row r="206" spans="1:54">
      <c r="B206" s="36">
        <f t="shared" si="49"/>
        <v>9.6666666666666679</v>
      </c>
      <c r="D206" s="35">
        <v>2</v>
      </c>
      <c r="E206" s="35">
        <v>5</v>
      </c>
      <c r="G206" s="35">
        <v>2</v>
      </c>
      <c r="O206" s="35">
        <v>1</v>
      </c>
      <c r="P206" s="35">
        <v>11</v>
      </c>
      <c r="Q206" s="35" t="s">
        <v>57</v>
      </c>
      <c r="R206" s="35">
        <v>1000</v>
      </c>
      <c r="S206" s="40">
        <v>4.8084300000000004</v>
      </c>
      <c r="T206" s="43">
        <v>308.39942000000002</v>
      </c>
      <c r="U206" s="53">
        <v>6.6976265374812802E-10</v>
      </c>
      <c r="V206" s="43">
        <v>729.98303083889596</v>
      </c>
      <c r="W206" s="43">
        <v>19.035472774244901</v>
      </c>
      <c r="X206" s="45">
        <f t="shared" si="50"/>
        <v>9.6666666666666679</v>
      </c>
      <c r="Y206" s="48">
        <f t="shared" si="48"/>
        <v>4.7217568161714896</v>
      </c>
      <c r="Z206" s="48">
        <f t="shared" si="51"/>
        <v>6.6976265374812805</v>
      </c>
    </row>
    <row r="207" spans="1:54">
      <c r="B207" s="36">
        <f t="shared" si="49"/>
        <v>11.666666666666668</v>
      </c>
      <c r="D207" s="35">
        <v>2</v>
      </c>
      <c r="E207" s="35">
        <v>7</v>
      </c>
      <c r="G207" s="35">
        <v>2</v>
      </c>
      <c r="O207" s="35">
        <v>1</v>
      </c>
      <c r="P207" s="35">
        <v>13</v>
      </c>
      <c r="Q207" s="35" t="s">
        <v>57</v>
      </c>
      <c r="R207" s="35">
        <v>1000</v>
      </c>
      <c r="S207" s="40">
        <v>4.8994499999999999</v>
      </c>
      <c r="T207" s="43">
        <v>321.62828000000002</v>
      </c>
      <c r="U207" s="53">
        <v>6.9215101834761204E-10</v>
      </c>
      <c r="V207" s="43">
        <v>736.34910593810696</v>
      </c>
      <c r="W207" s="43">
        <v>20.130684234350301</v>
      </c>
      <c r="X207" s="45">
        <f t="shared" si="50"/>
        <v>11.666666666666668</v>
      </c>
      <c r="Y207" s="48">
        <f t="shared" si="48"/>
        <v>4.9221466613686387</v>
      </c>
      <c r="Z207" s="48">
        <f t="shared" si="51"/>
        <v>6.9215101834761201</v>
      </c>
    </row>
    <row r="208" spans="1:54">
      <c r="B208" s="36">
        <f t="shared" si="49"/>
        <v>13.666666666666668</v>
      </c>
      <c r="D208" s="35">
        <v>2</v>
      </c>
      <c r="E208" s="35">
        <v>9</v>
      </c>
      <c r="G208" s="35">
        <v>2</v>
      </c>
      <c r="O208" s="35">
        <v>1</v>
      </c>
      <c r="P208" s="35">
        <v>15</v>
      </c>
      <c r="Q208" s="35" t="s">
        <v>57</v>
      </c>
      <c r="R208" s="35">
        <v>1000</v>
      </c>
      <c r="S208" s="40">
        <v>5.1266299999999996</v>
      </c>
      <c r="T208" s="43">
        <v>332.94222000000002</v>
      </c>
      <c r="U208" s="53">
        <v>7.5576654075947997E-10</v>
      </c>
      <c r="V208" s="43">
        <v>621.52580247177696</v>
      </c>
      <c r="W208" s="43">
        <v>17.105802800844501</v>
      </c>
      <c r="X208" s="45">
        <f t="shared" si="50"/>
        <v>13.666666666666668</v>
      </c>
      <c r="Y208" s="48">
        <f t="shared" si="48"/>
        <v>4.5364564684354569</v>
      </c>
      <c r="Z208" s="48">
        <f t="shared" si="51"/>
        <v>7.5576654075947998</v>
      </c>
    </row>
    <row r="209" spans="1:58">
      <c r="Y209" s="48"/>
      <c r="Z209" s="48"/>
    </row>
    <row r="210" spans="1:58">
      <c r="A210" s="35" t="s">
        <v>88</v>
      </c>
      <c r="B210" s="36">
        <f>1+C210*C$5+D210*D$5+E210*E$5+F210*F$5+G210*G$5+H210*H$5+I210*I$5+J210*J$5+K210*K$5+L210*L$5+M210*M$5+N210*N$5+O210*O$5</f>
        <v>6.6666666666666661</v>
      </c>
      <c r="D210" s="35">
        <v>2</v>
      </c>
      <c r="E210" s="35">
        <v>2</v>
      </c>
      <c r="G210" s="35">
        <v>2</v>
      </c>
      <c r="O210" s="35">
        <v>1</v>
      </c>
      <c r="P210" s="35">
        <v>8</v>
      </c>
      <c r="Q210" s="35" t="s">
        <v>57</v>
      </c>
      <c r="R210" s="35">
        <v>1000</v>
      </c>
      <c r="S210" s="40">
        <v>4.6555499999999999</v>
      </c>
      <c r="T210" s="43">
        <v>270.11613999999997</v>
      </c>
      <c r="U210" s="53">
        <v>6.2906154668431401E-10</v>
      </c>
      <c r="V210" s="43">
        <v>785.82030604984595</v>
      </c>
      <c r="W210" s="43">
        <v>18.8379127148891</v>
      </c>
      <c r="X210" s="45">
        <f>B210</f>
        <v>6.6666666666666661</v>
      </c>
      <c r="Y210" s="48">
        <f t="shared" ref="Y210:Y214" si="52">U210*V210*$Y$6</f>
        <v>4.7740428121109124</v>
      </c>
      <c r="Z210" s="48">
        <f t="shared" si="51"/>
        <v>6.29061546684314</v>
      </c>
    </row>
    <row r="211" spans="1:58">
      <c r="B211" s="36">
        <f>1+C211*C$5+D211*D$5+E211*E$5+F211*F$5+G211*G$5+H211*H$5+I211*I$5+J211*J$5+K211*K$5+L211*L$5+M211*M$5+N211*N$5+O211*O$5</f>
        <v>7.6666666666666661</v>
      </c>
      <c r="D211" s="35">
        <v>2</v>
      </c>
      <c r="E211" s="35">
        <v>3</v>
      </c>
      <c r="G211" s="35">
        <v>2</v>
      </c>
      <c r="O211" s="35">
        <v>1</v>
      </c>
      <c r="P211" s="35">
        <v>9</v>
      </c>
      <c r="Q211" s="35" t="s">
        <v>57</v>
      </c>
      <c r="R211" s="35">
        <v>1000</v>
      </c>
      <c r="S211" s="40">
        <v>4.7817299999999996</v>
      </c>
      <c r="T211" s="43">
        <v>279.75522000000001</v>
      </c>
      <c r="U211" s="53">
        <v>6.6013170953405096E-10</v>
      </c>
      <c r="V211" s="43">
        <v>750.004183263703</v>
      </c>
      <c r="W211" s="43">
        <v>17.733745542679198</v>
      </c>
      <c r="X211" s="45">
        <f>B211</f>
        <v>7.6666666666666661</v>
      </c>
      <c r="Y211" s="48">
        <f t="shared" si="52"/>
        <v>4.7815004859524715</v>
      </c>
      <c r="Z211" s="48">
        <f t="shared" si="51"/>
        <v>6.6013170953405096</v>
      </c>
    </row>
    <row r="212" spans="1:58">
      <c r="B212" s="36">
        <f>1+C212*C$5+D212*D$5+E212*E$5+F212*F$5+G212*G$5+H212*H$5+I212*I$5+J212*J$5+K212*K$5+L212*L$5+M212*M$5+N212*N$5+O212*O$5</f>
        <v>9.6666666666666679</v>
      </c>
      <c r="D212" s="35">
        <v>2</v>
      </c>
      <c r="E212" s="35">
        <v>5</v>
      </c>
      <c r="G212" s="35">
        <v>2</v>
      </c>
      <c r="O212" s="35">
        <v>1</v>
      </c>
      <c r="P212" s="35">
        <v>11</v>
      </c>
      <c r="Q212" s="35" t="s">
        <v>57</v>
      </c>
      <c r="R212" s="35">
        <v>1000</v>
      </c>
      <c r="S212" s="40">
        <v>4.9937300000000002</v>
      </c>
      <c r="T212" s="43">
        <v>301.80536999999998</v>
      </c>
      <c r="U212" s="53">
        <v>7.1840889116354205E-10</v>
      </c>
      <c r="V212" s="43">
        <v>712.80063376182397</v>
      </c>
      <c r="W212" s="43">
        <v>18.631950544700999</v>
      </c>
      <c r="X212" s="45">
        <f>B212</f>
        <v>9.6666666666666679</v>
      </c>
      <c r="Y212" s="48">
        <f t="shared" si="52"/>
        <v>4.9454942313515868</v>
      </c>
      <c r="Z212" s="48">
        <f t="shared" si="51"/>
        <v>7.1840889116354205</v>
      </c>
    </row>
    <row r="213" spans="1:58">
      <c r="B213" s="36">
        <f>1+C213*C$5+D213*D$5+E213*E$5+F213*F$5+G213*G$5+H213*H$5+I213*I$5+J213*J$5+K213*K$5+L213*L$5+M213*M$5+N213*N$5+O213*O$5</f>
        <v>11.666666666666668</v>
      </c>
      <c r="D213" s="35">
        <v>2</v>
      </c>
      <c r="E213" s="35">
        <v>7</v>
      </c>
      <c r="G213" s="35">
        <v>2</v>
      </c>
      <c r="O213" s="35">
        <v>1</v>
      </c>
      <c r="P213" s="35">
        <v>13</v>
      </c>
      <c r="Q213" s="35" t="s">
        <v>57</v>
      </c>
      <c r="R213" s="35">
        <v>1000</v>
      </c>
      <c r="S213" s="40">
        <v>5.2826300000000002</v>
      </c>
      <c r="T213" s="43">
        <v>297.02062999999998</v>
      </c>
      <c r="U213" s="53">
        <v>7.8843416794064505E-10</v>
      </c>
      <c r="V213" s="43">
        <v>648.51604020608204</v>
      </c>
      <c r="W213" s="43">
        <v>16.694458815775199</v>
      </c>
      <c r="X213" s="45">
        <f>B213</f>
        <v>11.666666666666668</v>
      </c>
      <c r="Y213" s="48">
        <f t="shared" si="52"/>
        <v>4.9380568206408775</v>
      </c>
      <c r="Z213" s="48">
        <f t="shared" si="51"/>
        <v>7.8843416794064503</v>
      </c>
    </row>
    <row r="214" spans="1:58">
      <c r="B214" s="36">
        <f>1+C214*C$5+D214*D$5+E214*E$5+F214*F$5+G214*G$5+H214*H$5+I214*I$5+J214*J$5+K214*K$5+L214*L$5+M214*M$5+N214*N$5+O214*O$5</f>
        <v>13.666666666666668</v>
      </c>
      <c r="D214" s="35">
        <v>2</v>
      </c>
      <c r="E214" s="35">
        <v>9</v>
      </c>
      <c r="G214" s="35">
        <v>2</v>
      </c>
      <c r="O214" s="35">
        <v>1</v>
      </c>
      <c r="P214" s="35">
        <v>15</v>
      </c>
      <c r="Q214" s="35" t="s">
        <v>57</v>
      </c>
      <c r="R214" s="35">
        <v>1000</v>
      </c>
      <c r="S214" s="40">
        <v>5.5395599999999998</v>
      </c>
      <c r="T214" s="43">
        <v>301.39600000000002</v>
      </c>
      <c r="U214" s="53">
        <v>8.6009605226668296E-10</v>
      </c>
      <c r="V214" s="43">
        <v>610.85200901744201</v>
      </c>
      <c r="W214" s="43">
        <v>16.5198465688458</v>
      </c>
      <c r="X214" s="45">
        <f>B214</f>
        <v>13.666666666666668</v>
      </c>
      <c r="Y214" s="48">
        <f t="shared" si="52"/>
        <v>5.0740282951248998</v>
      </c>
      <c r="Z214" s="48">
        <f t="shared" si="51"/>
        <v>8.6009605226668295</v>
      </c>
    </row>
    <row r="215" spans="1:58">
      <c r="Y215" s="48"/>
      <c r="Z215" s="48"/>
    </row>
    <row r="216" spans="1:58">
      <c r="A216" s="35" t="s">
        <v>89</v>
      </c>
      <c r="B216" s="36">
        <f>1+C216*C$5+D216*D$5+E216*E$5+F216*F$5+G216*G$5+H216*H$5+I216*I$5+J216*J$5+K216*K$5+L216*L$5+M216*M$5+N216*N$5+O216*O$5</f>
        <v>10.666666666666668</v>
      </c>
      <c r="D216" s="35">
        <v>2</v>
      </c>
      <c r="E216" s="35">
        <v>6</v>
      </c>
      <c r="G216" s="35">
        <v>2</v>
      </c>
      <c r="O216" s="35">
        <v>1</v>
      </c>
      <c r="P216" s="35">
        <v>12</v>
      </c>
      <c r="Q216" s="35" t="s">
        <v>57</v>
      </c>
      <c r="R216" s="35">
        <v>1000</v>
      </c>
      <c r="S216" s="40">
        <v>5.0999999999999996</v>
      </c>
      <c r="T216" s="43">
        <v>298.47600999999997</v>
      </c>
      <c r="U216" s="53">
        <v>7.4104438269575001E-10</v>
      </c>
      <c r="V216" s="43">
        <v>661.748369882877</v>
      </c>
      <c r="W216" s="43">
        <v>17.7514882702691</v>
      </c>
      <c r="X216" s="45">
        <f>B216</f>
        <v>10.666666666666668</v>
      </c>
      <c r="Y216" s="48">
        <f>U216*V216*$Y$6</f>
        <v>4.7359490721061794</v>
      </c>
      <c r="Z216" s="48">
        <f t="shared" si="51"/>
        <v>7.4104438269574997</v>
      </c>
    </row>
    <row r="217" spans="1:58">
      <c r="B217" s="36">
        <f>1+C217*C$5+D217*D$5+E217*E$5+F217*F$5+G217*G$5+H217*H$5+I217*I$5+J217*J$5+K217*K$5+L217*L$5+M217*M$5+N217*N$5+O217*O$5</f>
        <v>11.666666666666668</v>
      </c>
      <c r="D217" s="35">
        <v>2</v>
      </c>
      <c r="E217" s="35">
        <v>7</v>
      </c>
      <c r="G217" s="35">
        <v>2</v>
      </c>
      <c r="O217" s="35">
        <v>1</v>
      </c>
      <c r="P217" s="35">
        <v>13</v>
      </c>
      <c r="Q217" s="35" t="s">
        <v>57</v>
      </c>
      <c r="R217" s="35">
        <v>1000</v>
      </c>
      <c r="S217" s="40">
        <v>5.2321400000000002</v>
      </c>
      <c r="T217" s="43">
        <v>300.36707000000001</v>
      </c>
      <c r="U217" s="53">
        <v>7.7563504239375601E-10</v>
      </c>
      <c r="V217" s="43">
        <v>629.51908400208004</v>
      </c>
      <c r="W217" s="43">
        <v>16.670320146049001</v>
      </c>
      <c r="X217" s="45">
        <f>B217</f>
        <v>11.666666666666668</v>
      </c>
      <c r="Y217" s="48">
        <f>U217*V217*$Y$6</f>
        <v>4.715592258432312</v>
      </c>
      <c r="Z217" s="48">
        <f t="shared" si="51"/>
        <v>7.75635042393756</v>
      </c>
    </row>
    <row r="218" spans="1:58">
      <c r="B218" s="36">
        <f>1+C218*C$5+D218*D$5+E218*E$5+F218*F$5+G218*G$5+H218*H$5+I218*I$5+J218*J$5+K218*K$5+L218*L$5+M218*M$5+N218*N$5+O218*O$5</f>
        <v>13.666666666666668</v>
      </c>
      <c r="D218" s="35">
        <v>2</v>
      </c>
      <c r="E218" s="35">
        <v>9</v>
      </c>
      <c r="G218" s="35">
        <v>2</v>
      </c>
      <c r="O218" s="35">
        <v>1</v>
      </c>
      <c r="P218" s="35">
        <v>15</v>
      </c>
      <c r="Q218" s="35" t="s">
        <v>57</v>
      </c>
      <c r="R218" s="35">
        <v>1000</v>
      </c>
      <c r="S218" s="40">
        <v>5.4252000000000002</v>
      </c>
      <c r="T218" s="43">
        <v>309.22275000000002</v>
      </c>
      <c r="U218" s="53">
        <v>8.3036026521393595E-10</v>
      </c>
      <c r="V218" s="43">
        <v>596.697492732461</v>
      </c>
      <c r="W218" s="43">
        <v>16.115639136625798</v>
      </c>
      <c r="X218" s="45">
        <f>B218</f>
        <v>13.666666666666668</v>
      </c>
      <c r="Y218" s="48">
        <f>U218*V218*$Y$6</f>
        <v>4.7850964476422453</v>
      </c>
      <c r="Z218" s="48">
        <f t="shared" si="51"/>
        <v>8.3036026521393591</v>
      </c>
    </row>
    <row r="219" spans="1:58">
      <c r="Y219" s="48"/>
      <c r="Z219" s="48"/>
    </row>
    <row r="220" spans="1:58">
      <c r="A220" s="35" t="s">
        <v>90</v>
      </c>
      <c r="B220" s="36">
        <f t="shared" ref="B220:B227" si="53">1+C220*C$5+D220*D$5+E220*E$5+F220*F$5+G220*G$5+H220*H$5+I220*I$5+J220*J$5+K220*K$5+L220*L$5+M220*M$5+N220*N$5+O220*O$5</f>
        <v>2.333333333333333</v>
      </c>
      <c r="I220" s="35">
        <v>2</v>
      </c>
      <c r="O220" s="35">
        <v>2</v>
      </c>
      <c r="P220" s="35">
        <v>5</v>
      </c>
      <c r="Q220" s="35" t="s">
        <v>57</v>
      </c>
      <c r="R220" s="35">
        <v>1000</v>
      </c>
      <c r="S220" s="40">
        <v>4.1111300000000002</v>
      </c>
      <c r="T220" s="43">
        <v>237.84496999999999</v>
      </c>
      <c r="U220" s="53">
        <v>5.0664000533959201E-10</v>
      </c>
      <c r="V220" s="43">
        <v>669.46977935045095</v>
      </c>
      <c r="W220" s="43">
        <v>16.0079490908631</v>
      </c>
      <c r="X220" s="45">
        <f t="shared" ref="X220:X227" si="54">B220</f>
        <v>2.333333333333333</v>
      </c>
      <c r="Y220" s="48">
        <f t="shared" ref="Y220:Y227" si="55">U220*V220*$Y$6</f>
        <v>3.2756717906094464</v>
      </c>
      <c r="Z220" s="48">
        <f t="shared" si="51"/>
        <v>5.0664000533959204</v>
      </c>
    </row>
    <row r="221" spans="1:58">
      <c r="B221" s="36">
        <f t="shared" si="53"/>
        <v>3.3333333333333335</v>
      </c>
      <c r="D221" s="35">
        <v>1</v>
      </c>
      <c r="I221" s="35">
        <v>1</v>
      </c>
      <c r="J221" s="35">
        <v>1</v>
      </c>
      <c r="O221" s="35">
        <v>2</v>
      </c>
      <c r="P221" s="35">
        <v>6</v>
      </c>
      <c r="Q221" s="35" t="s">
        <v>57</v>
      </c>
      <c r="R221" s="35">
        <v>1000</v>
      </c>
      <c r="S221" s="40">
        <v>4.2666500000000003</v>
      </c>
      <c r="T221" s="43">
        <v>251.6207</v>
      </c>
      <c r="U221" s="53">
        <v>5.3813229965223899E-10</v>
      </c>
      <c r="V221" s="43">
        <v>754.866784834545</v>
      </c>
      <c r="W221" s="43">
        <v>18.603473097317298</v>
      </c>
      <c r="X221" s="45">
        <f t="shared" si="54"/>
        <v>3.3333333333333335</v>
      </c>
      <c r="Y221" s="48">
        <f t="shared" si="55"/>
        <v>3.9230992916776768</v>
      </c>
      <c r="Z221" s="48">
        <f t="shared" si="51"/>
        <v>5.3813229965223899</v>
      </c>
    </row>
    <row r="222" spans="1:58">
      <c r="B222" s="36">
        <f t="shared" si="53"/>
        <v>4.3333333333333339</v>
      </c>
      <c r="D222" s="35">
        <v>1</v>
      </c>
      <c r="E222" s="35">
        <v>1</v>
      </c>
      <c r="I222" s="35">
        <v>1</v>
      </c>
      <c r="J222" s="35">
        <v>1</v>
      </c>
      <c r="O222" s="35">
        <v>2</v>
      </c>
      <c r="P222" s="35">
        <v>7</v>
      </c>
      <c r="Q222" s="35" t="s">
        <v>57</v>
      </c>
      <c r="R222" s="35">
        <v>1000</v>
      </c>
      <c r="S222" s="40">
        <v>4.38056</v>
      </c>
      <c r="T222" s="43">
        <v>266.38353000000001</v>
      </c>
      <c r="U222" s="53">
        <v>5.6318988525890102E-10</v>
      </c>
      <c r="V222" s="43">
        <v>817.53584173085301</v>
      </c>
      <c r="W222" s="43">
        <v>20.302034165747699</v>
      </c>
      <c r="X222" s="45">
        <f t="shared" si="54"/>
        <v>4.3333333333333339</v>
      </c>
      <c r="Y222" s="48">
        <f t="shared" si="55"/>
        <v>4.4466359206756101</v>
      </c>
      <c r="Z222" s="48">
        <f t="shared" si="51"/>
        <v>5.6318988525890106</v>
      </c>
      <c r="BD222" s="38"/>
    </row>
    <row r="223" spans="1:58">
      <c r="B223" s="36">
        <f t="shared" si="53"/>
        <v>5.333333333333333</v>
      </c>
      <c r="D223" s="35">
        <v>1</v>
      </c>
      <c r="E223" s="35">
        <v>2</v>
      </c>
      <c r="I223" s="35">
        <v>1</v>
      </c>
      <c r="J223" s="35">
        <v>1</v>
      </c>
      <c r="O223" s="35">
        <v>2</v>
      </c>
      <c r="P223" s="35">
        <v>8</v>
      </c>
      <c r="Q223" s="35" t="s">
        <v>57</v>
      </c>
      <c r="R223" s="35">
        <v>1000</v>
      </c>
      <c r="S223" s="40">
        <v>4.5224099999999998</v>
      </c>
      <c r="T223" s="43">
        <v>272.96240999999998</v>
      </c>
      <c r="U223" s="53">
        <v>5.9386012935127101E-10</v>
      </c>
      <c r="V223" s="43">
        <v>812.73262118667697</v>
      </c>
      <c r="W223" s="43">
        <v>20.251118329866902</v>
      </c>
      <c r="X223" s="45">
        <f t="shared" si="54"/>
        <v>5.333333333333333</v>
      </c>
      <c r="Y223" s="48">
        <f t="shared" si="55"/>
        <v>4.6612434281341084</v>
      </c>
      <c r="Z223" s="48">
        <f t="shared" si="51"/>
        <v>5.9386012935127104</v>
      </c>
      <c r="AY223" s="38"/>
      <c r="BD223" s="38"/>
      <c r="BF223" s="38"/>
    </row>
    <row r="224" spans="1:58">
      <c r="B224" s="36">
        <f t="shared" si="53"/>
        <v>6.333333333333333</v>
      </c>
      <c r="D224" s="35">
        <v>1</v>
      </c>
      <c r="E224" s="35">
        <v>3</v>
      </c>
      <c r="I224" s="35">
        <v>1</v>
      </c>
      <c r="J224" s="35">
        <v>1</v>
      </c>
      <c r="O224" s="35">
        <v>2</v>
      </c>
      <c r="P224" s="35">
        <v>9</v>
      </c>
      <c r="Q224" s="35" t="s">
        <v>57</v>
      </c>
      <c r="R224" s="35">
        <v>1000</v>
      </c>
      <c r="S224" s="40">
        <v>4.6596099999999998</v>
      </c>
      <c r="T224" s="43">
        <v>281.47086000000002</v>
      </c>
      <c r="U224" s="53">
        <v>6.2669558392101495E-10</v>
      </c>
      <c r="V224" s="43">
        <v>780.96876352508798</v>
      </c>
      <c r="W224" s="43">
        <v>19.389218221718799</v>
      </c>
      <c r="X224" s="45">
        <f t="shared" si="54"/>
        <v>6.333333333333333</v>
      </c>
      <c r="Y224" s="48">
        <f t="shared" si="55"/>
        <v>4.726723760380338</v>
      </c>
      <c r="Z224" s="48">
        <f t="shared" si="51"/>
        <v>6.2669558392101496</v>
      </c>
      <c r="AY224" s="38"/>
      <c r="BD224" s="38"/>
      <c r="BF224" s="38"/>
    </row>
    <row r="225" spans="1:58">
      <c r="B225" s="36">
        <f t="shared" si="53"/>
        <v>7.333333333333333</v>
      </c>
      <c r="D225" s="35">
        <v>1</v>
      </c>
      <c r="E225" s="35">
        <v>4</v>
      </c>
      <c r="I225" s="35">
        <v>1</v>
      </c>
      <c r="J225" s="35">
        <v>1</v>
      </c>
      <c r="O225" s="35">
        <v>2</v>
      </c>
      <c r="P225" s="35">
        <v>10</v>
      </c>
      <c r="Q225" s="35" t="s">
        <v>57</v>
      </c>
      <c r="R225" s="35">
        <v>1000</v>
      </c>
      <c r="S225" s="40">
        <v>4.8023600000000002</v>
      </c>
      <c r="T225" s="43">
        <v>287.32443000000001</v>
      </c>
      <c r="U225" s="53">
        <v>6.6162835047315404E-10</v>
      </c>
      <c r="V225" s="43">
        <v>739.40438436151896</v>
      </c>
      <c r="W225" s="43">
        <v>19.152002735787502</v>
      </c>
      <c r="X225" s="45">
        <f t="shared" si="54"/>
        <v>7.333333333333333</v>
      </c>
      <c r="Y225" s="48">
        <f t="shared" si="55"/>
        <v>4.7246109432639685</v>
      </c>
      <c r="Z225" s="48">
        <f t="shared" si="51"/>
        <v>6.6162835047315403</v>
      </c>
      <c r="AY225" s="38"/>
      <c r="AZ225" s="38"/>
      <c r="BD225" s="38"/>
      <c r="BF225" s="38"/>
    </row>
    <row r="226" spans="1:58">
      <c r="B226" s="36">
        <f t="shared" si="53"/>
        <v>9.3333333333333339</v>
      </c>
      <c r="D226" s="35">
        <v>1</v>
      </c>
      <c r="E226" s="35">
        <v>6</v>
      </c>
      <c r="I226" s="35">
        <v>1</v>
      </c>
      <c r="J226" s="35">
        <v>1</v>
      </c>
      <c r="O226" s="35">
        <v>2</v>
      </c>
      <c r="P226" s="35">
        <v>12</v>
      </c>
      <c r="Q226" s="35" t="s">
        <v>57</v>
      </c>
      <c r="R226" s="35">
        <v>1000</v>
      </c>
      <c r="S226" s="40">
        <v>4.92781</v>
      </c>
      <c r="T226" s="43">
        <v>307.72507000000002</v>
      </c>
      <c r="U226" s="53">
        <v>6.9649688461489004E-10</v>
      </c>
      <c r="V226" s="43">
        <v>736.05251495128005</v>
      </c>
      <c r="W226" s="43">
        <v>19.931793064387399</v>
      </c>
      <c r="X226" s="45">
        <f t="shared" si="54"/>
        <v>9.3333333333333339</v>
      </c>
      <c r="Y226" s="48">
        <f t="shared" si="55"/>
        <v>4.9510567346444159</v>
      </c>
      <c r="Z226" s="48">
        <f t="shared" si="51"/>
        <v>6.9649688461489001</v>
      </c>
      <c r="AY226" s="38"/>
      <c r="AZ226" s="38"/>
      <c r="BD226" s="38"/>
      <c r="BF226" s="38"/>
    </row>
    <row r="227" spans="1:58">
      <c r="B227" s="36">
        <f t="shared" si="53"/>
        <v>11.333333333333334</v>
      </c>
      <c r="D227" s="35">
        <v>1</v>
      </c>
      <c r="E227" s="35">
        <v>8</v>
      </c>
      <c r="I227" s="35">
        <v>1</v>
      </c>
      <c r="J227" s="35">
        <v>1</v>
      </c>
      <c r="O227" s="35">
        <v>2</v>
      </c>
      <c r="P227" s="35">
        <v>14</v>
      </c>
      <c r="Q227" s="35" t="s">
        <v>57</v>
      </c>
      <c r="R227" s="35">
        <v>1000</v>
      </c>
      <c r="S227" s="40">
        <v>5.0826500000000001</v>
      </c>
      <c r="T227" s="43">
        <v>327.30056999999999</v>
      </c>
      <c r="U227" s="53">
        <v>7.4301263400068295E-10</v>
      </c>
      <c r="V227" s="43">
        <v>710.99983983956599</v>
      </c>
      <c r="W227" s="43">
        <v>18.6421486594584</v>
      </c>
      <c r="X227" s="45">
        <f t="shared" si="54"/>
        <v>11.333333333333334</v>
      </c>
      <c r="Y227" s="48">
        <f t="shared" si="55"/>
        <v>5.1019432694579558</v>
      </c>
      <c r="Z227" s="48">
        <f t="shared" si="51"/>
        <v>7.4301263400068294</v>
      </c>
      <c r="AY227" s="38"/>
      <c r="AZ227" s="38"/>
      <c r="BD227" s="38"/>
      <c r="BF227" s="38"/>
    </row>
    <row r="228" spans="1:58">
      <c r="Y228" s="48"/>
      <c r="Z228" s="48"/>
      <c r="AY228" s="38"/>
      <c r="AZ228" s="38"/>
      <c r="BD228" s="38"/>
      <c r="BF228" s="38"/>
    </row>
    <row r="229" spans="1:58">
      <c r="A229" s="35" t="s">
        <v>91</v>
      </c>
      <c r="B229" s="36">
        <f t="shared" ref="B229:B235" si="56">1+C229*C$5+D229*D$5+E229*E$5+F229*F$5+G229*G$5+H229*H$5+I229*I$5+J229*J$5+K229*K$5+L229*L$5+M229*M$5+N229*N$5+O229*O$5</f>
        <v>4.333333333333333</v>
      </c>
      <c r="D229" s="35">
        <v>2</v>
      </c>
      <c r="J229" s="35">
        <v>2</v>
      </c>
      <c r="O229" s="35">
        <v>2</v>
      </c>
      <c r="P229" s="35">
        <v>7</v>
      </c>
      <c r="Q229" s="35" t="s">
        <v>57</v>
      </c>
      <c r="R229" s="35">
        <v>1000</v>
      </c>
      <c r="S229" s="40">
        <v>4.4033800000000003</v>
      </c>
      <c r="T229" s="43">
        <v>267.04043999999999</v>
      </c>
      <c r="U229" s="53">
        <v>5.6941845084984495E-10</v>
      </c>
      <c r="V229" s="43">
        <v>749.58144172857999</v>
      </c>
      <c r="W229" s="43">
        <v>18.5251386904092</v>
      </c>
      <c r="X229" s="45">
        <f t="shared" ref="X229:X235" si="57">B229</f>
        <v>4.333333333333333</v>
      </c>
      <c r="Y229" s="48">
        <f t="shared" ref="Y229:Y235" si="58">U229*V229*$Y$6</f>
        <v>4.1221167208326746</v>
      </c>
      <c r="Z229" s="48">
        <f t="shared" si="51"/>
        <v>5.6941845084984495</v>
      </c>
      <c r="AY229" s="38"/>
      <c r="AZ229" s="38"/>
      <c r="BD229" s="38"/>
      <c r="BF229" s="38"/>
    </row>
    <row r="230" spans="1:58">
      <c r="B230" s="36">
        <f t="shared" si="56"/>
        <v>5.3333333333333339</v>
      </c>
      <c r="D230" s="35">
        <v>2</v>
      </c>
      <c r="E230" s="35">
        <v>1</v>
      </c>
      <c r="J230" s="35">
        <v>2</v>
      </c>
      <c r="O230" s="35">
        <v>2</v>
      </c>
      <c r="P230" s="35">
        <v>8</v>
      </c>
      <c r="Q230" s="35" t="s">
        <v>57</v>
      </c>
      <c r="R230" s="35">
        <v>1000</v>
      </c>
      <c r="S230" s="40">
        <v>4.5268800000000002</v>
      </c>
      <c r="T230" s="43">
        <v>280.47672999999998</v>
      </c>
      <c r="U230" s="53">
        <v>5.99067276009048E-10</v>
      </c>
      <c r="V230" s="43">
        <v>759.81998868788401</v>
      </c>
      <c r="W230" s="43">
        <v>18.679949761870901</v>
      </c>
      <c r="X230" s="45">
        <f t="shared" si="57"/>
        <v>5.3333333333333339</v>
      </c>
      <c r="Y230" s="48">
        <f t="shared" si="58"/>
        <v>4.3959853376191553</v>
      </c>
      <c r="Z230" s="48">
        <f t="shared" si="51"/>
        <v>5.9906727600904803</v>
      </c>
    </row>
    <row r="231" spans="1:58">
      <c r="B231" s="36">
        <f t="shared" si="56"/>
        <v>6.3333333333333339</v>
      </c>
      <c r="D231" s="35">
        <v>2</v>
      </c>
      <c r="E231" s="35">
        <v>2</v>
      </c>
      <c r="J231" s="35">
        <v>2</v>
      </c>
      <c r="O231" s="35">
        <v>2</v>
      </c>
      <c r="P231" s="35">
        <v>9</v>
      </c>
      <c r="Q231" s="35" t="s">
        <v>57</v>
      </c>
      <c r="R231" s="35">
        <v>1000</v>
      </c>
      <c r="S231" s="40">
        <v>4.6685699999999999</v>
      </c>
      <c r="T231" s="43">
        <v>290.75585000000001</v>
      </c>
      <c r="U231" s="53">
        <v>6.3424971500389202E-10</v>
      </c>
      <c r="V231" s="43">
        <v>762.04919934170903</v>
      </c>
      <c r="W231" s="43">
        <v>19.238813595188201</v>
      </c>
      <c r="X231" s="45">
        <f t="shared" si="57"/>
        <v>6.3333333333333339</v>
      </c>
      <c r="Y231" s="48">
        <f t="shared" si="58"/>
        <v>4.6678104905506084</v>
      </c>
      <c r="Z231" s="48">
        <f t="shared" si="51"/>
        <v>6.3424971500389198</v>
      </c>
    </row>
    <row r="232" spans="1:58">
      <c r="B232" s="36">
        <f t="shared" si="56"/>
        <v>7.3333333333333339</v>
      </c>
      <c r="D232" s="35">
        <v>2</v>
      </c>
      <c r="E232" s="35">
        <v>3</v>
      </c>
      <c r="J232" s="35">
        <v>2</v>
      </c>
      <c r="O232" s="35">
        <v>2</v>
      </c>
      <c r="P232" s="35">
        <v>10</v>
      </c>
      <c r="Q232" s="35" t="s">
        <v>57</v>
      </c>
      <c r="R232" s="35">
        <v>1000</v>
      </c>
      <c r="S232" s="40">
        <v>4.7858700000000001</v>
      </c>
      <c r="T232" s="43">
        <v>297.81443999999999</v>
      </c>
      <c r="U232" s="53">
        <v>6.6306200563727899E-10</v>
      </c>
      <c r="V232" s="43">
        <v>720.90345221786197</v>
      </c>
      <c r="W232" s="43">
        <v>18.671871931348399</v>
      </c>
      <c r="X232" s="45">
        <f t="shared" si="57"/>
        <v>7.3333333333333339</v>
      </c>
      <c r="Y232" s="48">
        <f t="shared" si="58"/>
        <v>4.6163759738646952</v>
      </c>
      <c r="Z232" s="48">
        <f t="shared" si="51"/>
        <v>6.6306200563727895</v>
      </c>
    </row>
    <row r="233" spans="1:58">
      <c r="B233" s="36">
        <f t="shared" si="56"/>
        <v>9.3333333333333321</v>
      </c>
      <c r="D233" s="35">
        <v>2</v>
      </c>
      <c r="E233" s="35">
        <v>5</v>
      </c>
      <c r="J233" s="35">
        <v>2</v>
      </c>
      <c r="O233" s="35">
        <v>2</v>
      </c>
      <c r="P233" s="35">
        <v>12</v>
      </c>
      <c r="Q233" s="35" t="s">
        <v>57</v>
      </c>
      <c r="R233" s="35">
        <v>1000</v>
      </c>
      <c r="S233" s="40">
        <v>4.9860800000000003</v>
      </c>
      <c r="T233" s="43">
        <v>311.94371000000001</v>
      </c>
      <c r="U233" s="53">
        <v>7.1555506132872004E-10</v>
      </c>
      <c r="V233" s="43">
        <v>705.93751733336603</v>
      </c>
      <c r="W233" s="43">
        <v>17.746239454516399</v>
      </c>
      <c r="X233" s="45">
        <f t="shared" si="57"/>
        <v>9.3333333333333321</v>
      </c>
      <c r="Y233" s="48">
        <f t="shared" si="58"/>
        <v>4.8784206467243774</v>
      </c>
      <c r="Z233" s="48">
        <f t="shared" si="51"/>
        <v>7.1555506132872004</v>
      </c>
    </row>
    <row r="234" spans="1:58">
      <c r="B234" s="36">
        <f t="shared" si="56"/>
        <v>11.333333333333332</v>
      </c>
      <c r="D234" s="35">
        <v>2</v>
      </c>
      <c r="E234" s="35">
        <v>7</v>
      </c>
      <c r="J234" s="35">
        <v>2</v>
      </c>
      <c r="O234" s="35">
        <v>2</v>
      </c>
      <c r="P234" s="35">
        <v>14</v>
      </c>
      <c r="Q234" s="35" t="s">
        <v>57</v>
      </c>
      <c r="R234" s="35">
        <v>1000</v>
      </c>
      <c r="S234" s="40">
        <v>5.1551499999999999</v>
      </c>
      <c r="T234" s="43">
        <v>328.42455999999999</v>
      </c>
      <c r="U234" s="53">
        <v>7.6504147665896503E-10</v>
      </c>
      <c r="V234" s="43">
        <v>631.19312823030202</v>
      </c>
      <c r="W234" s="43">
        <v>17.528482630536601</v>
      </c>
      <c r="X234" s="45">
        <f t="shared" si="57"/>
        <v>11.333333333333332</v>
      </c>
      <c r="Y234" s="48">
        <f t="shared" si="58"/>
        <v>4.6635556866895769</v>
      </c>
      <c r="Z234" s="48">
        <f t="shared" si="51"/>
        <v>7.65041476658965</v>
      </c>
    </row>
    <row r="235" spans="1:58">
      <c r="B235" s="36">
        <f t="shared" si="56"/>
        <v>13.333333333333332</v>
      </c>
      <c r="D235" s="35">
        <v>2</v>
      </c>
      <c r="E235" s="35">
        <v>9</v>
      </c>
      <c r="J235" s="35">
        <v>2</v>
      </c>
      <c r="O235" s="35">
        <v>2</v>
      </c>
      <c r="P235" s="35">
        <v>16</v>
      </c>
      <c r="Q235" s="35" t="s">
        <v>57</v>
      </c>
      <c r="R235" s="35">
        <v>1000</v>
      </c>
      <c r="S235" s="40">
        <v>5.42218</v>
      </c>
      <c r="T235" s="43">
        <v>323.09514999999999</v>
      </c>
      <c r="U235" s="53">
        <v>8.3425865593050196E-10</v>
      </c>
      <c r="V235" s="43">
        <v>561.46864712113597</v>
      </c>
      <c r="W235" s="43">
        <v>15.759809164592699</v>
      </c>
      <c r="X235" s="45">
        <f t="shared" si="57"/>
        <v>13.333333333333332</v>
      </c>
      <c r="Y235" s="48">
        <f t="shared" si="58"/>
        <v>4.5237245744011494</v>
      </c>
      <c r="Z235" s="48">
        <f t="shared" si="51"/>
        <v>8.342586559305019</v>
      </c>
    </row>
    <row r="236" spans="1:58">
      <c r="Y236" s="48"/>
      <c r="Z236" s="48"/>
    </row>
    <row r="237" spans="1:58">
      <c r="A237" s="35" t="s">
        <v>92</v>
      </c>
      <c r="B237" s="36">
        <f>1+C237*C$5+D237*D$5+E237*E$5+F237*F$5+G237*G$5+H237*H$5+I237*I$5+J237*J$5+K237*K$5+L237*L$5+M237*M$5+N237*N$5+O237*O$5</f>
        <v>6.3333333333333339</v>
      </c>
      <c r="D237" s="35">
        <v>2</v>
      </c>
      <c r="E237" s="35">
        <v>2</v>
      </c>
      <c r="J237" s="35">
        <v>2</v>
      </c>
      <c r="O237" s="35">
        <v>2</v>
      </c>
      <c r="P237" s="35">
        <v>9</v>
      </c>
      <c r="Q237" s="35" t="s">
        <v>57</v>
      </c>
      <c r="R237" s="35">
        <v>1000</v>
      </c>
      <c r="S237" s="40">
        <v>4.6417799999999998</v>
      </c>
      <c r="T237" s="43">
        <v>290.91124000000002</v>
      </c>
      <c r="U237" s="53">
        <v>6.2707581104397495E-10</v>
      </c>
      <c r="V237" s="43">
        <v>758.82364739392904</v>
      </c>
      <c r="W237" s="43">
        <v>18.938559910435</v>
      </c>
      <c r="X237" s="45">
        <f>B237</f>
        <v>6.3333333333333339</v>
      </c>
      <c r="Y237" s="48">
        <f>U237*V237*$Y$6</f>
        <v>4.5954794547879478</v>
      </c>
      <c r="Z237" s="48">
        <f t="shared" si="51"/>
        <v>6.2707581104397496</v>
      </c>
      <c r="AY237" s="38"/>
      <c r="AZ237" s="38"/>
      <c r="BF237" s="38"/>
    </row>
    <row r="238" spans="1:58">
      <c r="B238" s="36">
        <f>1+C238*C$5+D238*D$5+E238*E$5+F238*F$5+G238*G$5+H238*H$5+I238*I$5+J238*J$5+K238*K$5+L238*L$5+M238*M$5+N238*N$5+O238*O$5</f>
        <v>7.3333333333333339</v>
      </c>
      <c r="D238" s="35">
        <v>2</v>
      </c>
      <c r="E238" s="35">
        <v>3</v>
      </c>
      <c r="J238" s="35">
        <v>2</v>
      </c>
      <c r="O238" s="35">
        <v>2</v>
      </c>
      <c r="P238" s="35">
        <v>10</v>
      </c>
      <c r="Q238" s="35" t="s">
        <v>57</v>
      </c>
      <c r="R238" s="35">
        <v>1000</v>
      </c>
      <c r="S238" s="40">
        <v>4.8425900000000004</v>
      </c>
      <c r="T238" s="43">
        <v>287.52901000000003</v>
      </c>
      <c r="U238" s="53">
        <v>6.7288007065420604E-10</v>
      </c>
      <c r="V238" s="43">
        <v>753.76390727929299</v>
      </c>
      <c r="W238" s="43">
        <v>18.655424250088501</v>
      </c>
      <c r="X238" s="45">
        <f>B238</f>
        <v>7.3333333333333339</v>
      </c>
      <c r="Y238" s="48">
        <f>U238*V238*$Y$6</f>
        <v>4.8982723364276932</v>
      </c>
      <c r="Z238" s="48">
        <f t="shared" si="51"/>
        <v>6.7288007065420601</v>
      </c>
      <c r="AY238" s="38"/>
      <c r="AZ238" s="38"/>
      <c r="BF238" s="38"/>
    </row>
    <row r="239" spans="1:58">
      <c r="B239" s="36">
        <f>1+C239*C$5+D239*D$5+E239*E$5+F239*F$5+G239*G$5+H239*H$5+I239*I$5+J239*J$5+K239*K$5+L239*L$5+M239*M$5+N239*N$5+O239*O$5</f>
        <v>9.3333333333333321</v>
      </c>
      <c r="D239" s="35">
        <v>2</v>
      </c>
      <c r="E239" s="35">
        <v>5</v>
      </c>
      <c r="J239" s="35">
        <v>2</v>
      </c>
      <c r="O239" s="35">
        <v>2</v>
      </c>
      <c r="P239" s="35">
        <v>12</v>
      </c>
      <c r="Q239" s="35" t="s">
        <v>57</v>
      </c>
      <c r="R239" s="35">
        <v>1000</v>
      </c>
      <c r="S239" s="40">
        <v>5.0199600000000002</v>
      </c>
      <c r="T239" s="43">
        <v>312.23924</v>
      </c>
      <c r="U239" s="53">
        <v>7.2548842172422897E-10</v>
      </c>
      <c r="V239" s="43">
        <v>717.74305318832501</v>
      </c>
      <c r="W239" s="43">
        <v>19.261494522512699</v>
      </c>
      <c r="X239" s="45">
        <f>B239</f>
        <v>9.3333333333333321</v>
      </c>
      <c r="Y239" s="48">
        <f>U239*V239*$Y$6</f>
        <v>5.0288584032834667</v>
      </c>
      <c r="Z239" s="48">
        <f t="shared" si="51"/>
        <v>7.2548842172422896</v>
      </c>
      <c r="AY239" s="38"/>
      <c r="AZ239" s="38"/>
      <c r="BF239" s="38"/>
    </row>
    <row r="240" spans="1:58">
      <c r="B240" s="36">
        <f>1+C240*C$5+D240*D$5+E240*E$5+F240*F$5+G240*G$5+H240*H$5+I240*I$5+J240*J$5+K240*K$5+L240*L$5+M240*M$5+N240*N$5+O240*O$5</f>
        <v>11.333333333333332</v>
      </c>
      <c r="D240" s="35">
        <v>2</v>
      </c>
      <c r="E240" s="35">
        <v>7</v>
      </c>
      <c r="J240" s="35">
        <v>2</v>
      </c>
      <c r="O240" s="35">
        <v>2</v>
      </c>
      <c r="P240" s="35">
        <v>14</v>
      </c>
      <c r="Q240" s="35" t="s">
        <v>57</v>
      </c>
      <c r="R240" s="35">
        <v>1000</v>
      </c>
      <c r="S240" s="40">
        <v>5.1881199999999996</v>
      </c>
      <c r="T240" s="43">
        <v>333.20143999999999</v>
      </c>
      <c r="U240" s="53">
        <v>7.7777621005939896E-10</v>
      </c>
      <c r="V240" s="43">
        <v>675.90931312966097</v>
      </c>
      <c r="W240" s="43">
        <v>18.261095364922799</v>
      </c>
      <c r="X240" s="45">
        <f>B240</f>
        <v>11.333333333333332</v>
      </c>
      <c r="Y240" s="48">
        <f>U240*V240*$Y$6</f>
        <v>5.0770683429374879</v>
      </c>
      <c r="Z240" s="48">
        <f t="shared" si="51"/>
        <v>7.7777621005939892</v>
      </c>
      <c r="AY240" s="38"/>
      <c r="AZ240" s="38"/>
      <c r="BF240" s="38"/>
    </row>
    <row r="241" spans="1:58">
      <c r="B241" s="36">
        <f>1+C241*C$5+D241*D$5+E241*E$5+F241*F$5+G241*G$5+H241*H$5+I241*I$5+J241*J$5+K241*K$5+L241*L$5+M241*M$5+N241*N$5+O241*O$5</f>
        <v>13.333333333333332</v>
      </c>
      <c r="D241" s="35">
        <v>2</v>
      </c>
      <c r="E241" s="35">
        <v>9</v>
      </c>
      <c r="J241" s="35">
        <v>2</v>
      </c>
      <c r="O241" s="35">
        <v>2</v>
      </c>
      <c r="P241" s="35">
        <v>16</v>
      </c>
      <c r="Q241" s="35" t="s">
        <v>57</v>
      </c>
      <c r="R241" s="35">
        <v>1000</v>
      </c>
      <c r="S241" s="40">
        <v>5.4126500000000002</v>
      </c>
      <c r="T241" s="43">
        <v>343.14469000000003</v>
      </c>
      <c r="U241" s="53">
        <v>8.4448102245329296E-10</v>
      </c>
      <c r="V241" s="43">
        <v>587.39530896094197</v>
      </c>
      <c r="W241" s="43">
        <v>16.544825252474599</v>
      </c>
      <c r="X241" s="45">
        <f>B241</f>
        <v>13.333333333333332</v>
      </c>
      <c r="Y241" s="48">
        <f>U241*V241*$Y$6</f>
        <v>4.7906042127544195</v>
      </c>
      <c r="Z241" s="48">
        <f t="shared" si="51"/>
        <v>8.4448102245329295</v>
      </c>
      <c r="AY241" s="38"/>
      <c r="AZ241" s="38"/>
      <c r="BF241" s="38"/>
    </row>
    <row r="242" spans="1:58">
      <c r="Y242" s="48"/>
      <c r="Z242" s="48"/>
    </row>
    <row r="243" spans="1:58">
      <c r="A243" s="35" t="s">
        <v>93</v>
      </c>
      <c r="B243" s="36">
        <f>1+C243*C$5+D243*D$5+E243*E$5+F243*F$5+G243*G$5+H243*H$5+I243*I$5+J243*J$5+K243*K$5+L243*L$5+M243*M$5+N243*N$5+O243*O$5</f>
        <v>10.333333333333332</v>
      </c>
      <c r="D243" s="35">
        <v>2</v>
      </c>
      <c r="E243" s="35">
        <v>6</v>
      </c>
      <c r="J243" s="35">
        <v>2</v>
      </c>
      <c r="O243" s="35">
        <v>2</v>
      </c>
      <c r="P243" s="35">
        <v>13</v>
      </c>
      <c r="Q243" s="35" t="s">
        <v>57</v>
      </c>
      <c r="R243" s="35">
        <v>1000</v>
      </c>
      <c r="S243" s="40">
        <v>5.1593200000000001</v>
      </c>
      <c r="T243" s="43">
        <v>302.17079000000001</v>
      </c>
      <c r="U243" s="53">
        <v>7.5464089535574499E-10</v>
      </c>
      <c r="V243" s="43">
        <v>685.41741199729302</v>
      </c>
      <c r="W243" s="43">
        <v>18.3586723399745</v>
      </c>
      <c r="X243" s="45">
        <f>B243</f>
        <v>10.333333333333332</v>
      </c>
      <c r="Y243" s="48">
        <f>U243*V243*$Y$6</f>
        <v>4.9953439135610056</v>
      </c>
      <c r="Z243" s="48">
        <f t="shared" si="51"/>
        <v>7.5464089535574503</v>
      </c>
    </row>
    <row r="244" spans="1:58">
      <c r="B244" s="36">
        <f>1+C244*C$5+D244*D$5+E244*E$5+F244*F$5+G244*G$5+H244*H$5+I244*I$5+J244*J$5+K244*K$5+L244*L$5+M244*M$5+N244*N$5+O244*O$5</f>
        <v>11.333333333333332</v>
      </c>
      <c r="D244" s="35">
        <v>2</v>
      </c>
      <c r="E244" s="35">
        <v>7</v>
      </c>
      <c r="J244" s="35">
        <v>2</v>
      </c>
      <c r="O244" s="35">
        <v>2</v>
      </c>
      <c r="P244" s="35">
        <v>14</v>
      </c>
      <c r="Q244" s="35" t="s">
        <v>57</v>
      </c>
      <c r="R244" s="35">
        <v>1000</v>
      </c>
      <c r="S244" s="40">
        <v>5.2624500000000003</v>
      </c>
      <c r="T244" s="43">
        <v>311.67854999999997</v>
      </c>
      <c r="U244" s="53">
        <v>7.8652671274973095E-10</v>
      </c>
      <c r="V244" s="43">
        <v>645.77593916160504</v>
      </c>
      <c r="W244" s="43">
        <v>18.066582478494901</v>
      </c>
      <c r="X244" s="45">
        <f>B244</f>
        <v>11.333333333333332</v>
      </c>
      <c r="Y244" s="48">
        <f>U244*V244*$Y$6</f>
        <v>4.9052964692640106</v>
      </c>
      <c r="Z244" s="48">
        <f t="shared" si="51"/>
        <v>7.8652671274973098</v>
      </c>
    </row>
    <row r="245" spans="1:58">
      <c r="B245" s="36">
        <f>1+C245*C$5+D245*D$5+E245*E$5+F245*F$5+G245*G$5+H245*H$5+I245*I$5+J245*J$5+K245*K$5+L245*L$5+M245*M$5+N245*N$5+O245*O$5</f>
        <v>13.333333333333332</v>
      </c>
      <c r="D245" s="35">
        <v>2</v>
      </c>
      <c r="E245" s="35">
        <v>9</v>
      </c>
      <c r="J245" s="35">
        <v>2</v>
      </c>
      <c r="O245" s="35">
        <v>2</v>
      </c>
      <c r="P245" s="35">
        <v>16</v>
      </c>
      <c r="Q245" s="35" t="s">
        <v>57</v>
      </c>
      <c r="R245" s="35">
        <v>1000</v>
      </c>
      <c r="S245" s="40">
        <v>5.4240500000000003</v>
      </c>
      <c r="T245" s="43">
        <v>326.07753000000002</v>
      </c>
      <c r="U245" s="53">
        <v>8.3682316883297603E-10</v>
      </c>
      <c r="V245" s="43">
        <v>607.47885585263703</v>
      </c>
      <c r="W245" s="43">
        <v>17.141814161448899</v>
      </c>
      <c r="X245" s="45">
        <f>B245</f>
        <v>13.333333333333332</v>
      </c>
      <c r="Y245" s="48">
        <f>U245*V245*$Y$6</f>
        <v>4.9094719834124119</v>
      </c>
      <c r="Z245" s="48">
        <f t="shared" si="51"/>
        <v>8.3682316883297609</v>
      </c>
    </row>
    <row r="246" spans="1:58">
      <c r="Y246" s="48"/>
      <c r="Z246" s="48"/>
    </row>
    <row r="247" spans="1:58">
      <c r="A247" s="35" t="s">
        <v>94</v>
      </c>
      <c r="B247" s="36">
        <f t="shared" ref="B247:B254" si="59">1+C247*C$5+D247*D$5+E247*E$5+F247*F$5+G247*G$5+H247*H$5+I247*I$5+J247*J$5+K247*K$5+L247*L$5+M247*M$5+N247*N$5+O247*O$5</f>
        <v>2.3333333333333335</v>
      </c>
      <c r="I247" s="35">
        <v>3</v>
      </c>
      <c r="O247" s="35">
        <v>1</v>
      </c>
      <c r="P247" s="35">
        <v>5</v>
      </c>
      <c r="Q247" s="35" t="s">
        <v>57</v>
      </c>
      <c r="R247" s="35">
        <v>1000</v>
      </c>
      <c r="S247" s="40">
        <v>4.2091399999999997</v>
      </c>
      <c r="T247" s="43">
        <v>231.02347</v>
      </c>
      <c r="U247" s="53">
        <v>5.2982749709887198E-10</v>
      </c>
      <c r="V247" s="43">
        <v>594.11269346797496</v>
      </c>
      <c r="W247" s="43">
        <v>14.4552383880267</v>
      </c>
      <c r="X247" s="45">
        <f t="shared" ref="X247:X254" si="60">B247</f>
        <v>2.3333333333333335</v>
      </c>
      <c r="Y247" s="48">
        <f t="shared" ref="Y247:Y261" si="61">U247*V247*$Y$6</f>
        <v>3.0399976568191009</v>
      </c>
      <c r="Z247" s="48">
        <f t="shared" si="51"/>
        <v>5.2982749709887198</v>
      </c>
    </row>
    <row r="248" spans="1:58">
      <c r="B248" s="36">
        <f t="shared" si="59"/>
        <v>3.3333333333333335</v>
      </c>
      <c r="D248" s="35">
        <v>1</v>
      </c>
      <c r="I248" s="35">
        <v>2</v>
      </c>
      <c r="J248" s="35">
        <v>1</v>
      </c>
      <c r="O248" s="35">
        <v>1</v>
      </c>
      <c r="P248" s="35">
        <v>6</v>
      </c>
      <c r="Q248" s="35" t="s">
        <v>57</v>
      </c>
      <c r="R248" s="35">
        <v>1000</v>
      </c>
      <c r="S248" s="40">
        <v>4.3338000000000001</v>
      </c>
      <c r="T248" s="43">
        <v>249.36052000000001</v>
      </c>
      <c r="U248" s="53">
        <v>5.5589903582488897E-10</v>
      </c>
      <c r="V248" s="43">
        <v>713.18852614666196</v>
      </c>
      <c r="W248" s="43">
        <v>17.669361413870899</v>
      </c>
      <c r="X248" s="45">
        <f t="shared" si="60"/>
        <v>3.3333333333333335</v>
      </c>
      <c r="Y248" s="48">
        <f t="shared" si="61"/>
        <v>3.8288662180829975</v>
      </c>
      <c r="Z248" s="48">
        <f t="shared" si="51"/>
        <v>5.5589903582488898</v>
      </c>
    </row>
    <row r="249" spans="1:58">
      <c r="B249" s="36">
        <f t="shared" si="59"/>
        <v>4.333333333333333</v>
      </c>
      <c r="D249" s="35">
        <v>1</v>
      </c>
      <c r="E249" s="35">
        <v>1</v>
      </c>
      <c r="I249" s="35">
        <v>2</v>
      </c>
      <c r="J249" s="35">
        <v>1</v>
      </c>
      <c r="O249" s="35">
        <v>1</v>
      </c>
      <c r="P249" s="35">
        <v>7</v>
      </c>
      <c r="Q249" s="35" t="s">
        <v>57</v>
      </c>
      <c r="R249" s="35">
        <v>1000</v>
      </c>
      <c r="S249" s="40">
        <v>4.4379400000000002</v>
      </c>
      <c r="T249" s="43">
        <v>265.14317</v>
      </c>
      <c r="U249" s="53">
        <v>5.7892725842589699E-10</v>
      </c>
      <c r="V249" s="43">
        <v>774.95186086035994</v>
      </c>
      <c r="W249" s="43">
        <v>19.268051080854502</v>
      </c>
      <c r="X249" s="45">
        <f t="shared" si="60"/>
        <v>4.333333333333333</v>
      </c>
      <c r="Y249" s="48">
        <f t="shared" si="61"/>
        <v>4.332800051571045</v>
      </c>
      <c r="Z249" s="48">
        <f t="shared" si="51"/>
        <v>5.7892725842589696</v>
      </c>
    </row>
    <row r="250" spans="1:58">
      <c r="B250" s="36">
        <f t="shared" si="59"/>
        <v>5.333333333333333</v>
      </c>
      <c r="D250" s="35">
        <v>1</v>
      </c>
      <c r="E250" s="35">
        <v>2</v>
      </c>
      <c r="I250" s="35">
        <v>2</v>
      </c>
      <c r="J250" s="35">
        <v>1</v>
      </c>
      <c r="O250" s="35">
        <v>1</v>
      </c>
      <c r="P250" s="35">
        <v>8</v>
      </c>
      <c r="Q250" s="35" t="s">
        <v>57</v>
      </c>
      <c r="R250" s="35">
        <v>1000</v>
      </c>
      <c r="S250" s="40">
        <v>4.5680100000000001</v>
      </c>
      <c r="T250" s="43">
        <v>272.95927</v>
      </c>
      <c r="U250" s="53">
        <v>6.0719882037943503E-10</v>
      </c>
      <c r="V250" s="43">
        <v>789.85425582038397</v>
      </c>
      <c r="W250" s="43">
        <v>19.418265308619802</v>
      </c>
      <c r="X250" s="45">
        <f t="shared" si="60"/>
        <v>5.333333333333333</v>
      </c>
      <c r="Y250" s="48">
        <f t="shared" si="61"/>
        <v>4.6317787460099069</v>
      </c>
      <c r="Z250" s="48">
        <f t="shared" si="51"/>
        <v>6.0719882037943504</v>
      </c>
    </row>
    <row r="251" spans="1:58">
      <c r="B251" s="36">
        <f t="shared" si="59"/>
        <v>6.333333333333333</v>
      </c>
      <c r="D251" s="35">
        <v>1</v>
      </c>
      <c r="E251" s="35">
        <v>3</v>
      </c>
      <c r="I251" s="35">
        <v>2</v>
      </c>
      <c r="J251" s="35">
        <v>1</v>
      </c>
      <c r="O251" s="35">
        <v>1</v>
      </c>
      <c r="P251" s="35">
        <v>9</v>
      </c>
      <c r="Q251" s="35" t="s">
        <v>57</v>
      </c>
      <c r="R251" s="35">
        <v>1000</v>
      </c>
      <c r="S251" s="40">
        <v>4.6959999999999997</v>
      </c>
      <c r="T251" s="43">
        <v>282.51852000000002</v>
      </c>
      <c r="U251" s="53">
        <v>6.38237880561255E-10</v>
      </c>
      <c r="V251" s="43">
        <v>738.14034948055098</v>
      </c>
      <c r="W251" s="43">
        <v>18.1470378886888</v>
      </c>
      <c r="X251" s="45">
        <f t="shared" si="60"/>
        <v>6.333333333333333</v>
      </c>
      <c r="Y251" s="48">
        <f t="shared" si="61"/>
        <v>4.549790994313943</v>
      </c>
      <c r="Z251" s="48">
        <f t="shared" si="51"/>
        <v>6.3823788056125501</v>
      </c>
    </row>
    <row r="252" spans="1:58">
      <c r="B252" s="36">
        <f t="shared" si="59"/>
        <v>8.3333333333333339</v>
      </c>
      <c r="D252" s="35">
        <v>1</v>
      </c>
      <c r="E252" s="35">
        <v>5</v>
      </c>
      <c r="I252" s="35">
        <v>2</v>
      </c>
      <c r="J252" s="35">
        <v>1</v>
      </c>
      <c r="O252" s="35">
        <v>1</v>
      </c>
      <c r="P252" s="35">
        <v>11</v>
      </c>
      <c r="Q252" s="35" t="s">
        <v>57</v>
      </c>
      <c r="R252" s="35">
        <v>1000</v>
      </c>
      <c r="S252" s="40">
        <v>4.8752700000000004</v>
      </c>
      <c r="T252" s="43">
        <v>299.68155000000002</v>
      </c>
      <c r="U252" s="53">
        <v>6.8350226267594604E-10</v>
      </c>
      <c r="V252" s="43">
        <v>684.787598573943</v>
      </c>
      <c r="W252" s="43">
        <v>17.058571663404901</v>
      </c>
      <c r="X252" s="45">
        <f t="shared" si="60"/>
        <v>8.3333333333333339</v>
      </c>
      <c r="Y252" s="48">
        <f t="shared" si="61"/>
        <v>4.5202844754812936</v>
      </c>
      <c r="Z252" s="48">
        <f t="shared" si="51"/>
        <v>6.8350226267594607</v>
      </c>
    </row>
    <row r="253" spans="1:58">
      <c r="B253" s="36">
        <f t="shared" si="59"/>
        <v>10.333333333333334</v>
      </c>
      <c r="D253" s="35">
        <v>1</v>
      </c>
      <c r="E253" s="35">
        <v>7</v>
      </c>
      <c r="I253" s="35">
        <v>2</v>
      </c>
      <c r="J253" s="35">
        <v>1</v>
      </c>
      <c r="O253" s="35">
        <v>1</v>
      </c>
      <c r="P253" s="35">
        <v>13</v>
      </c>
      <c r="Q253" s="35" t="s">
        <v>57</v>
      </c>
      <c r="R253" s="35">
        <v>1000</v>
      </c>
      <c r="S253" s="40">
        <v>5.0489499999999996</v>
      </c>
      <c r="T253" s="43">
        <v>310.38072</v>
      </c>
      <c r="U253" s="53">
        <v>7.28336623102106E-10</v>
      </c>
      <c r="V253" s="43">
        <v>688.73956001740703</v>
      </c>
      <c r="W253" s="43">
        <v>18.0822747168151</v>
      </c>
      <c r="X253" s="45">
        <f t="shared" si="60"/>
        <v>10.333333333333334</v>
      </c>
      <c r="Y253" s="48">
        <f t="shared" si="61"/>
        <v>4.8445908088944574</v>
      </c>
      <c r="Z253" s="48">
        <f t="shared" si="51"/>
        <v>7.2833662310210601</v>
      </c>
    </row>
    <row r="254" spans="1:58">
      <c r="B254" s="36">
        <f t="shared" si="59"/>
        <v>12.333333333333334</v>
      </c>
      <c r="D254" s="35">
        <v>1</v>
      </c>
      <c r="E254" s="35">
        <v>9</v>
      </c>
      <c r="I254" s="35">
        <v>2</v>
      </c>
      <c r="J254" s="35">
        <v>1</v>
      </c>
      <c r="O254" s="35">
        <v>1</v>
      </c>
      <c r="P254" s="35">
        <v>15</v>
      </c>
      <c r="Q254" s="35" t="s">
        <v>57</v>
      </c>
      <c r="R254" s="35">
        <v>1000</v>
      </c>
      <c r="S254" s="40">
        <v>5.2380199999999997</v>
      </c>
      <c r="T254" s="43">
        <v>326.44472999999999</v>
      </c>
      <c r="U254" s="53">
        <v>7.8493235722266299E-10</v>
      </c>
      <c r="V254" s="43">
        <v>625.05273697670305</v>
      </c>
      <c r="W254" s="43">
        <v>16.932450358269801</v>
      </c>
      <c r="X254" s="45">
        <f t="shared" si="60"/>
        <v>12.333333333333334</v>
      </c>
      <c r="Y254" s="48">
        <f t="shared" si="61"/>
        <v>4.7382592313996197</v>
      </c>
      <c r="Z254" s="48">
        <f t="shared" si="51"/>
        <v>7.8493235722266297</v>
      </c>
    </row>
    <row r="255" spans="1:58">
      <c r="Y255" s="48"/>
      <c r="Z255" s="48"/>
    </row>
    <row r="256" spans="1:58">
      <c r="A256" s="35" t="s">
        <v>95</v>
      </c>
      <c r="B256" s="36">
        <f t="shared" ref="B256:B261" si="62">1+C256*C$5+D256*D$5+E256*E$5+F256*F$5+G256*G$5+H256*H$5+I256*I$5+J256*J$5+K256*K$5+L256*L$5+M256*M$5+N256*N$5+O256*O$5</f>
        <v>4.333333333333333</v>
      </c>
      <c r="D256" s="35">
        <v>1</v>
      </c>
      <c r="F256" s="35">
        <v>2</v>
      </c>
      <c r="G256" s="35">
        <v>1</v>
      </c>
      <c r="H256" s="35">
        <v>1</v>
      </c>
      <c r="O256" s="35">
        <v>1</v>
      </c>
      <c r="P256" s="35">
        <v>7</v>
      </c>
      <c r="Q256" s="35" t="s">
        <v>57</v>
      </c>
      <c r="R256" s="35">
        <v>1000</v>
      </c>
      <c r="S256" s="40">
        <v>4.4685600000000001</v>
      </c>
      <c r="T256" s="43">
        <v>264.06767000000002</v>
      </c>
      <c r="U256" s="53">
        <v>5.8635703689261298E-10</v>
      </c>
      <c r="V256" s="43">
        <v>760.97962286437905</v>
      </c>
      <c r="W256" s="43">
        <v>19.192572616294601</v>
      </c>
      <c r="X256" s="45">
        <f t="shared" ref="X256:X261" si="63">B256</f>
        <v>4.333333333333333</v>
      </c>
      <c r="Y256" s="48">
        <f t="shared" si="61"/>
        <v>4.3092837627077003</v>
      </c>
      <c r="Z256" s="48">
        <f t="shared" si="51"/>
        <v>5.8635703689261298</v>
      </c>
    </row>
    <row r="257" spans="1:26">
      <c r="B257" s="36">
        <f t="shared" si="62"/>
        <v>5.333333333333333</v>
      </c>
      <c r="D257" s="35">
        <v>1</v>
      </c>
      <c r="E257" s="35">
        <v>1</v>
      </c>
      <c r="F257" s="35">
        <v>2</v>
      </c>
      <c r="G257" s="35">
        <v>1</v>
      </c>
      <c r="H257" s="35">
        <v>1</v>
      </c>
      <c r="O257" s="35">
        <v>1</v>
      </c>
      <c r="P257" s="35">
        <v>8</v>
      </c>
      <c r="Q257" s="35" t="s">
        <v>57</v>
      </c>
      <c r="R257" s="35">
        <v>1000</v>
      </c>
      <c r="S257" s="40">
        <v>4.6204599999999996</v>
      </c>
      <c r="T257" s="43">
        <v>271.05932000000001</v>
      </c>
      <c r="U257" s="53">
        <v>6.20148947529368E-10</v>
      </c>
      <c r="V257" s="43">
        <v>752.05498824492804</v>
      </c>
      <c r="W257" s="43">
        <v>19.288518645541401</v>
      </c>
      <c r="X257" s="45">
        <f t="shared" si="63"/>
        <v>5.333333333333333</v>
      </c>
      <c r="Y257" s="48">
        <f t="shared" si="61"/>
        <v>4.5041778550802647</v>
      </c>
      <c r="Z257" s="48">
        <f t="shared" si="51"/>
        <v>6.2014894752936804</v>
      </c>
    </row>
    <row r="258" spans="1:26">
      <c r="B258" s="36">
        <f t="shared" si="62"/>
        <v>6.333333333333333</v>
      </c>
      <c r="D258" s="35">
        <v>1</v>
      </c>
      <c r="E258" s="35">
        <v>2</v>
      </c>
      <c r="F258" s="35">
        <v>2</v>
      </c>
      <c r="G258" s="35">
        <v>1</v>
      </c>
      <c r="H258" s="35">
        <v>1</v>
      </c>
      <c r="O258" s="35">
        <v>1</v>
      </c>
      <c r="P258" s="35">
        <v>9</v>
      </c>
      <c r="Q258" s="35" t="s">
        <v>57</v>
      </c>
      <c r="R258" s="35">
        <v>1000</v>
      </c>
      <c r="S258" s="40">
        <v>4.7847499999999998</v>
      </c>
      <c r="T258" s="43">
        <v>275.52449000000001</v>
      </c>
      <c r="U258" s="53">
        <v>6.5846329840099901E-10</v>
      </c>
      <c r="V258" s="43">
        <v>763.54880093184795</v>
      </c>
      <c r="W258" s="43">
        <v>19.070633456839602</v>
      </c>
      <c r="X258" s="45">
        <f t="shared" si="63"/>
        <v>6.333333333333333</v>
      </c>
      <c r="Y258" s="48">
        <f t="shared" si="61"/>
        <v>4.8555485002008778</v>
      </c>
      <c r="Z258" s="48">
        <f t="shared" si="51"/>
        <v>6.58463298400999</v>
      </c>
    </row>
    <row r="259" spans="1:26">
      <c r="B259" s="36">
        <f t="shared" si="62"/>
        <v>8.3333333333333339</v>
      </c>
      <c r="D259" s="35">
        <v>1</v>
      </c>
      <c r="E259" s="35">
        <v>4</v>
      </c>
      <c r="F259" s="35">
        <v>2</v>
      </c>
      <c r="G259" s="35">
        <v>1</v>
      </c>
      <c r="H259" s="35">
        <v>1</v>
      </c>
      <c r="O259" s="35">
        <v>1</v>
      </c>
      <c r="P259" s="35">
        <v>11</v>
      </c>
      <c r="Q259" s="35" t="s">
        <v>57</v>
      </c>
      <c r="R259" s="35">
        <v>1000</v>
      </c>
      <c r="S259" s="40">
        <v>4.9208400000000001</v>
      </c>
      <c r="T259" s="43">
        <v>302.63533999999999</v>
      </c>
      <c r="U259" s="53">
        <v>6.9807698969616298E-10</v>
      </c>
      <c r="V259" s="43">
        <v>752.79718991160905</v>
      </c>
      <c r="W259" s="43">
        <v>19.227477799128799</v>
      </c>
      <c r="X259" s="45">
        <f t="shared" si="63"/>
        <v>8.3333333333333339</v>
      </c>
      <c r="Y259" s="48">
        <f t="shared" si="61"/>
        <v>5.0751775003166664</v>
      </c>
      <c r="Z259" s="48">
        <f t="shared" si="51"/>
        <v>6.9807698969616299</v>
      </c>
    </row>
    <row r="260" spans="1:26">
      <c r="B260" s="36">
        <f t="shared" si="62"/>
        <v>10.333333333333334</v>
      </c>
      <c r="D260" s="35">
        <v>1</v>
      </c>
      <c r="E260" s="35">
        <v>6</v>
      </c>
      <c r="F260" s="35">
        <v>2</v>
      </c>
      <c r="G260" s="35">
        <v>1</v>
      </c>
      <c r="H260" s="35">
        <v>1</v>
      </c>
      <c r="O260" s="35">
        <v>1</v>
      </c>
      <c r="P260" s="35">
        <v>13</v>
      </c>
      <c r="Q260" s="35" t="s">
        <v>57</v>
      </c>
      <c r="R260" s="35">
        <v>1000</v>
      </c>
      <c r="S260" s="40">
        <v>5.1394500000000001</v>
      </c>
      <c r="T260" s="43">
        <v>310.32220999999998</v>
      </c>
      <c r="U260" s="53">
        <v>7.5464433839877902E-10</v>
      </c>
      <c r="V260" s="43">
        <v>692.56375670891202</v>
      </c>
      <c r="W260" s="43">
        <v>18.178999417975501</v>
      </c>
      <c r="X260" s="45">
        <f t="shared" si="63"/>
        <v>10.333333333333334</v>
      </c>
      <c r="Y260" s="48">
        <f t="shared" si="61"/>
        <v>5.0474497301113592</v>
      </c>
      <c r="Z260" s="48">
        <f t="shared" ref="Z260:Z317" si="64">U260*10^10</f>
        <v>7.54644338398779</v>
      </c>
    </row>
    <row r="261" spans="1:26">
      <c r="B261" s="36">
        <f t="shared" si="62"/>
        <v>12.333333333333334</v>
      </c>
      <c r="D261" s="35">
        <v>1</v>
      </c>
      <c r="E261" s="35">
        <v>8</v>
      </c>
      <c r="F261" s="35">
        <v>2</v>
      </c>
      <c r="G261" s="35">
        <v>1</v>
      </c>
      <c r="H261" s="35">
        <v>1</v>
      </c>
      <c r="O261" s="35">
        <v>1</v>
      </c>
      <c r="P261" s="35">
        <v>15</v>
      </c>
      <c r="Q261" s="35" t="s">
        <v>57</v>
      </c>
      <c r="R261" s="35">
        <v>1000</v>
      </c>
      <c r="S261" s="40">
        <v>5.3525099999999997</v>
      </c>
      <c r="T261" s="43">
        <v>312.2978</v>
      </c>
      <c r="U261" s="53">
        <v>8.1030898624800595E-10</v>
      </c>
      <c r="V261" s="43">
        <v>592.85078199171005</v>
      </c>
      <c r="W261" s="43">
        <v>16.384398801826102</v>
      </c>
      <c r="X261" s="45">
        <f t="shared" si="63"/>
        <v>12.333333333333334</v>
      </c>
      <c r="Y261" s="48">
        <f t="shared" si="61"/>
        <v>4.6394444181471455</v>
      </c>
      <c r="Z261" s="48">
        <f t="shared" si="64"/>
        <v>8.1030898624800596</v>
      </c>
    </row>
    <row r="262" spans="1:26">
      <c r="Z262" s="48"/>
    </row>
    <row r="263" spans="1:26">
      <c r="A263" s="44" t="s">
        <v>96</v>
      </c>
      <c r="B263" s="36">
        <f t="shared" ref="B263:B268" si="65">1+C263*C$5+D263*D$5+E263*E$5+F263*F$5+G263*G$5+H263*H$5+I263*I$5+J263*J$5+K263*K$5+L263*L$5+M263*M$5+N263*N$5+O263*O$5</f>
        <v>4.333333333333333</v>
      </c>
      <c r="D263" s="35">
        <v>1</v>
      </c>
      <c r="F263" s="35">
        <v>2</v>
      </c>
      <c r="G263" s="35">
        <v>1</v>
      </c>
      <c r="H263" s="35">
        <v>1</v>
      </c>
      <c r="O263" s="35">
        <v>1</v>
      </c>
      <c r="P263" s="35">
        <v>7</v>
      </c>
      <c r="Q263" s="35" t="s">
        <v>57</v>
      </c>
      <c r="R263" s="35">
        <v>1000</v>
      </c>
      <c r="S263" s="40">
        <v>4.4660900000000003</v>
      </c>
      <c r="T263" s="43">
        <v>261.04363999999998</v>
      </c>
      <c r="U263" s="53">
        <v>5.8405509808085695E-10</v>
      </c>
      <c r="V263" s="43">
        <v>729.37069189075703</v>
      </c>
      <c r="W263" s="43">
        <v>17.586127523771999</v>
      </c>
      <c r="X263" s="45">
        <f t="shared" ref="X263:X268" si="66">B263</f>
        <v>4.333333333333333</v>
      </c>
      <c r="Y263" s="48">
        <f t="shared" ref="Y263:Y275" si="67">U263*V263*$Y$6</f>
        <v>4.1140735460235724</v>
      </c>
      <c r="Z263" s="48">
        <f t="shared" si="64"/>
        <v>5.8405509808085698</v>
      </c>
    </row>
    <row r="264" spans="1:26">
      <c r="B264" s="36">
        <f t="shared" si="65"/>
        <v>5.333333333333333</v>
      </c>
      <c r="D264" s="35">
        <v>1</v>
      </c>
      <c r="E264" s="35">
        <v>1</v>
      </c>
      <c r="F264" s="35">
        <v>2</v>
      </c>
      <c r="G264" s="35">
        <v>1</v>
      </c>
      <c r="H264" s="35">
        <v>1</v>
      </c>
      <c r="O264" s="35">
        <v>1</v>
      </c>
      <c r="P264" s="35">
        <v>8</v>
      </c>
      <c r="Q264" s="35" t="s">
        <v>57</v>
      </c>
      <c r="R264" s="35">
        <v>1000</v>
      </c>
      <c r="S264" s="40">
        <v>4.5938999999999997</v>
      </c>
      <c r="T264" s="43">
        <v>272.02301999999997</v>
      </c>
      <c r="U264" s="53">
        <v>6.1357865873117504E-10</v>
      </c>
      <c r="V264" s="43">
        <v>724.67042185706998</v>
      </c>
      <c r="W264" s="43">
        <v>17.9361978392811</v>
      </c>
      <c r="X264" s="45">
        <f t="shared" si="66"/>
        <v>5.333333333333333</v>
      </c>
      <c r="Y264" s="48">
        <f t="shared" si="67"/>
        <v>4.2941845504243759</v>
      </c>
      <c r="Z264" s="48">
        <f t="shared" si="64"/>
        <v>6.1357865873117508</v>
      </c>
    </row>
    <row r="265" spans="1:26">
      <c r="B265" s="36">
        <f t="shared" si="65"/>
        <v>6.333333333333333</v>
      </c>
      <c r="D265" s="35">
        <v>1</v>
      </c>
      <c r="E265" s="35">
        <v>2</v>
      </c>
      <c r="F265" s="35">
        <v>2</v>
      </c>
      <c r="G265" s="35">
        <v>1</v>
      </c>
      <c r="H265" s="35">
        <v>1</v>
      </c>
      <c r="O265" s="35">
        <v>1</v>
      </c>
      <c r="P265" s="35">
        <v>9</v>
      </c>
      <c r="Q265" s="35" t="s">
        <v>57</v>
      </c>
      <c r="R265" s="35">
        <v>1000</v>
      </c>
      <c r="S265" s="40">
        <v>4.7220899999999997</v>
      </c>
      <c r="T265" s="43">
        <v>281.35674999999998</v>
      </c>
      <c r="U265" s="53">
        <v>6.4468516034585902E-10</v>
      </c>
      <c r="V265" s="43">
        <v>756.18021566648099</v>
      </c>
      <c r="W265" s="43">
        <v>19.458720189602101</v>
      </c>
      <c r="X265" s="45">
        <f t="shared" si="66"/>
        <v>6.333333333333333</v>
      </c>
      <c r="Y265" s="48">
        <f t="shared" si="67"/>
        <v>4.7080699625435329</v>
      </c>
      <c r="Z265" s="48">
        <f t="shared" si="64"/>
        <v>6.4468516034585903</v>
      </c>
    </row>
    <row r="266" spans="1:26">
      <c r="B266" s="36">
        <f t="shared" si="65"/>
        <v>8.3333333333333339</v>
      </c>
      <c r="D266" s="35">
        <v>1</v>
      </c>
      <c r="E266" s="35">
        <v>4</v>
      </c>
      <c r="F266" s="35">
        <v>2</v>
      </c>
      <c r="G266" s="35">
        <v>1</v>
      </c>
      <c r="H266" s="35">
        <v>1</v>
      </c>
      <c r="O266" s="35">
        <v>1</v>
      </c>
      <c r="P266" s="35">
        <v>11</v>
      </c>
      <c r="Q266" s="35" t="s">
        <v>57</v>
      </c>
      <c r="R266" s="35">
        <v>1000</v>
      </c>
      <c r="S266" s="40">
        <v>4.98637</v>
      </c>
      <c r="T266" s="43">
        <v>292.60115999999999</v>
      </c>
      <c r="U266" s="53">
        <v>7.1069729001410504E-10</v>
      </c>
      <c r="V266" s="43">
        <v>713.75510471656605</v>
      </c>
      <c r="W266" s="43">
        <v>19.216154424837299</v>
      </c>
      <c r="X266" s="45">
        <f t="shared" si="66"/>
        <v>8.3333333333333339</v>
      </c>
      <c r="Y266" s="48">
        <f t="shared" si="67"/>
        <v>4.8989590650442585</v>
      </c>
      <c r="Z266" s="48">
        <f t="shared" si="64"/>
        <v>7.1069729001410504</v>
      </c>
    </row>
    <row r="267" spans="1:26">
      <c r="B267" s="36">
        <f t="shared" si="65"/>
        <v>10.333333333333334</v>
      </c>
      <c r="D267" s="35">
        <v>1</v>
      </c>
      <c r="E267" s="35">
        <v>6</v>
      </c>
      <c r="F267" s="35">
        <v>2</v>
      </c>
      <c r="G267" s="35">
        <v>1</v>
      </c>
      <c r="H267" s="35">
        <v>1</v>
      </c>
      <c r="O267" s="35">
        <v>1</v>
      </c>
      <c r="P267" s="35">
        <v>13</v>
      </c>
      <c r="Q267" s="35" t="s">
        <v>57</v>
      </c>
      <c r="R267" s="35">
        <v>1000</v>
      </c>
      <c r="S267" s="40">
        <v>5.1835800000000001</v>
      </c>
      <c r="T267" s="43">
        <v>299.73387000000002</v>
      </c>
      <c r="U267" s="53">
        <v>7.6089662488328201E-10</v>
      </c>
      <c r="V267" s="43">
        <v>637.37615576269104</v>
      </c>
      <c r="W267" s="43">
        <v>16.813130458199399</v>
      </c>
      <c r="X267" s="45">
        <f t="shared" si="66"/>
        <v>10.333333333333334</v>
      </c>
      <c r="Y267" s="48">
        <f t="shared" si="67"/>
        <v>4.6837250650709645</v>
      </c>
      <c r="Z267" s="48">
        <f t="shared" si="64"/>
        <v>7.6089662488328198</v>
      </c>
    </row>
    <row r="268" spans="1:26">
      <c r="B268" s="36">
        <f t="shared" si="65"/>
        <v>12.333333333333334</v>
      </c>
      <c r="D268" s="35">
        <v>1</v>
      </c>
      <c r="E268" s="35">
        <v>8</v>
      </c>
      <c r="F268" s="35">
        <v>2</v>
      </c>
      <c r="G268" s="35">
        <v>1</v>
      </c>
      <c r="H268" s="35">
        <v>1</v>
      </c>
      <c r="O268" s="35">
        <v>1</v>
      </c>
      <c r="P268" s="35">
        <v>15</v>
      </c>
      <c r="Q268" s="35" t="s">
        <v>57</v>
      </c>
      <c r="R268" s="35">
        <v>1000</v>
      </c>
      <c r="S268" s="40">
        <v>5.3351899999999999</v>
      </c>
      <c r="T268" s="43">
        <v>313.81612000000001</v>
      </c>
      <c r="U268" s="53">
        <v>8.06075860482014E-10</v>
      </c>
      <c r="V268" s="43">
        <v>620.75779560575597</v>
      </c>
      <c r="W268" s="43">
        <v>16.6296924370358</v>
      </c>
      <c r="X268" s="45">
        <f t="shared" si="66"/>
        <v>12.333333333333334</v>
      </c>
      <c r="Y268" s="48">
        <f t="shared" si="67"/>
        <v>4.8324572595581117</v>
      </c>
      <c r="Z268" s="48">
        <f t="shared" si="64"/>
        <v>8.0607586048201405</v>
      </c>
    </row>
    <row r="269" spans="1:26">
      <c r="Z269" s="48"/>
    </row>
    <row r="270" spans="1:26">
      <c r="A270" s="44" t="s">
        <v>97</v>
      </c>
      <c r="B270" s="36">
        <f t="shared" ref="B270:B275" si="68">1+C270*C$5+D270*D$5+E270*E$5+F270*F$5+G270*G$5+H270*H$5+I270*I$5+J270*J$5+K270*K$5+L270*L$5+M270*M$5+N270*N$5+O270*O$5</f>
        <v>4.333333333333333</v>
      </c>
      <c r="D270" s="35">
        <v>2</v>
      </c>
      <c r="I270" s="35">
        <v>1</v>
      </c>
      <c r="J270" s="35">
        <v>2</v>
      </c>
      <c r="O270" s="35">
        <v>1</v>
      </c>
      <c r="P270" s="35">
        <v>7</v>
      </c>
      <c r="Q270" s="35" t="s">
        <v>57</v>
      </c>
      <c r="R270" s="35">
        <v>1000</v>
      </c>
      <c r="S270" s="40">
        <v>4.4488099999999999</v>
      </c>
      <c r="T270" s="43">
        <v>266.43270000000001</v>
      </c>
      <c r="U270" s="53">
        <v>5.8246219177192996E-10</v>
      </c>
      <c r="V270" s="43">
        <v>737.09619151209404</v>
      </c>
      <c r="W270" s="43">
        <v>18.549361321254398</v>
      </c>
      <c r="X270" s="45">
        <f t="shared" ref="X270:X275" si="69">B270</f>
        <v>4.333333333333333</v>
      </c>
      <c r="Y270" s="48">
        <f t="shared" si="67"/>
        <v>4.1463105928339674</v>
      </c>
      <c r="Z270" s="48">
        <f t="shared" si="64"/>
        <v>5.8246219177192993</v>
      </c>
    </row>
    <row r="271" spans="1:26">
      <c r="B271" s="36">
        <f t="shared" si="68"/>
        <v>5.333333333333333</v>
      </c>
      <c r="D271" s="35">
        <v>2</v>
      </c>
      <c r="E271" s="35">
        <v>1</v>
      </c>
      <c r="I271" s="35">
        <v>1</v>
      </c>
      <c r="J271" s="35">
        <v>2</v>
      </c>
      <c r="O271" s="35">
        <v>1</v>
      </c>
      <c r="P271" s="35">
        <v>8</v>
      </c>
      <c r="Q271" s="35" t="s">
        <v>57</v>
      </c>
      <c r="R271" s="35">
        <v>1000</v>
      </c>
      <c r="S271" s="40">
        <v>4.5879200000000004</v>
      </c>
      <c r="T271" s="43">
        <v>276.00905</v>
      </c>
      <c r="U271" s="53">
        <v>6.1419510359387497E-10</v>
      </c>
      <c r="V271" s="43">
        <v>740.38004816064199</v>
      </c>
      <c r="W271" s="43">
        <v>18.137758082600801</v>
      </c>
      <c r="X271" s="45">
        <f t="shared" si="69"/>
        <v>5.333333333333333</v>
      </c>
      <c r="Y271" s="48">
        <f t="shared" si="67"/>
        <v>4.3916829615162243</v>
      </c>
      <c r="Z271" s="48">
        <f t="shared" si="64"/>
        <v>6.1419510359387495</v>
      </c>
    </row>
    <row r="272" spans="1:26">
      <c r="B272" s="36">
        <f t="shared" si="68"/>
        <v>6.333333333333333</v>
      </c>
      <c r="D272" s="35">
        <v>2</v>
      </c>
      <c r="E272" s="35">
        <v>2</v>
      </c>
      <c r="I272" s="35">
        <v>1</v>
      </c>
      <c r="J272" s="35">
        <v>2</v>
      </c>
      <c r="O272" s="35">
        <v>1</v>
      </c>
      <c r="P272" s="35">
        <v>9</v>
      </c>
      <c r="Q272" s="35" t="s">
        <v>57</v>
      </c>
      <c r="R272" s="35">
        <v>1000</v>
      </c>
      <c r="S272" s="40">
        <v>4.6974499999999999</v>
      </c>
      <c r="T272" s="43">
        <v>287.42264999999998</v>
      </c>
      <c r="U272" s="53">
        <v>6.4139174379498098E-10</v>
      </c>
      <c r="V272" s="43">
        <v>762.61942805197396</v>
      </c>
      <c r="W272" s="43">
        <v>19.3756099221558</v>
      </c>
      <c r="X272" s="45">
        <f t="shared" si="69"/>
        <v>6.333333333333333</v>
      </c>
      <c r="Y272" s="48">
        <f t="shared" si="67"/>
        <v>4.7239049875084698</v>
      </c>
      <c r="Z272" s="48">
        <f t="shared" si="64"/>
        <v>6.4139174379498094</v>
      </c>
    </row>
    <row r="273" spans="1:26">
      <c r="B273" s="36">
        <f t="shared" si="68"/>
        <v>8.3333333333333339</v>
      </c>
      <c r="D273" s="35">
        <v>2</v>
      </c>
      <c r="E273" s="35">
        <v>4</v>
      </c>
      <c r="I273" s="35">
        <v>1</v>
      </c>
      <c r="J273" s="35">
        <v>2</v>
      </c>
      <c r="O273" s="35">
        <v>1</v>
      </c>
      <c r="P273" s="35">
        <v>11</v>
      </c>
      <c r="Q273" s="35" t="s">
        <v>57</v>
      </c>
      <c r="R273" s="35">
        <v>1000</v>
      </c>
      <c r="S273" s="40">
        <v>4.8300299999999998</v>
      </c>
      <c r="T273" s="43">
        <v>310.7543</v>
      </c>
      <c r="U273" s="53">
        <v>6.7710997205350898E-10</v>
      </c>
      <c r="V273" s="43">
        <v>729.09616537768295</v>
      </c>
      <c r="W273" s="43">
        <v>18.593721980528802</v>
      </c>
      <c r="X273" s="45">
        <f t="shared" si="69"/>
        <v>8.3333333333333339</v>
      </c>
      <c r="Y273" s="48">
        <f t="shared" si="67"/>
        <v>4.767755192605005</v>
      </c>
      <c r="Z273" s="48">
        <f t="shared" si="64"/>
        <v>6.7710997205350898</v>
      </c>
    </row>
    <row r="274" spans="1:26">
      <c r="B274" s="36">
        <f t="shared" si="68"/>
        <v>10.333333333333334</v>
      </c>
      <c r="D274" s="35">
        <v>2</v>
      </c>
      <c r="E274" s="35">
        <v>6</v>
      </c>
      <c r="I274" s="35">
        <v>1</v>
      </c>
      <c r="J274" s="35">
        <v>2</v>
      </c>
      <c r="O274" s="35">
        <v>1</v>
      </c>
      <c r="P274" s="35">
        <v>13</v>
      </c>
      <c r="Q274" s="35" t="s">
        <v>57</v>
      </c>
      <c r="R274" s="35">
        <v>1000</v>
      </c>
      <c r="S274" s="40">
        <v>5.0400499999999999</v>
      </c>
      <c r="T274" s="43">
        <v>321.91712000000001</v>
      </c>
      <c r="U274" s="53">
        <v>7.3261646286507803E-10</v>
      </c>
      <c r="V274" s="43">
        <v>670.61442550560901</v>
      </c>
      <c r="W274" s="43">
        <v>17.539191132185302</v>
      </c>
      <c r="X274" s="45">
        <f t="shared" si="69"/>
        <v>10.333333333333334</v>
      </c>
      <c r="Y274" s="48">
        <f t="shared" si="67"/>
        <v>4.7448172367215937</v>
      </c>
      <c r="Z274" s="48">
        <f t="shared" si="64"/>
        <v>7.3261646286507807</v>
      </c>
    </row>
    <row r="275" spans="1:26">
      <c r="B275" s="36">
        <f t="shared" si="68"/>
        <v>12.333333333333334</v>
      </c>
      <c r="D275" s="35">
        <v>2</v>
      </c>
      <c r="E275" s="35">
        <v>8</v>
      </c>
      <c r="I275" s="35">
        <v>1</v>
      </c>
      <c r="J275" s="35">
        <v>2</v>
      </c>
      <c r="O275" s="35">
        <v>1</v>
      </c>
      <c r="P275" s="35">
        <v>15</v>
      </c>
      <c r="Q275" s="35" t="s">
        <v>57</v>
      </c>
      <c r="R275" s="35">
        <v>1000</v>
      </c>
      <c r="S275" s="40">
        <v>5.35555</v>
      </c>
      <c r="T275" s="43">
        <v>313.17599000000001</v>
      </c>
      <c r="U275" s="53">
        <v>8.1181423096747596E-10</v>
      </c>
      <c r="V275" s="43">
        <v>582.79904914545898</v>
      </c>
      <c r="W275" s="43">
        <v>16.0174170807569</v>
      </c>
      <c r="X275" s="45">
        <f t="shared" si="69"/>
        <v>12.333333333333334</v>
      </c>
      <c r="Y275" s="48">
        <f t="shared" si="67"/>
        <v>4.5692552398297179</v>
      </c>
      <c r="Z275" s="48">
        <f t="shared" si="64"/>
        <v>8.1181423096747594</v>
      </c>
    </row>
    <row r="276" spans="1:26">
      <c r="Z276" s="47"/>
    </row>
    <row r="277" spans="1:26">
      <c r="A277" s="35" t="s">
        <v>98</v>
      </c>
      <c r="B277" s="36">
        <f t="shared" ref="B277:B286" si="70">1+C277*C$5+D277*D$5+E277*E$5+F277*F$5+G277*G$5+H277*H$5+I277*I$5+J277*J$5+K277*K$5+L277*L$5+M277*M$5+N277*N$5+O277*O$5</f>
        <v>1.6666666666666665</v>
      </c>
      <c r="C277" s="44"/>
      <c r="O277" s="35">
        <v>2</v>
      </c>
      <c r="P277" s="35">
        <v>3</v>
      </c>
      <c r="Q277" s="35" t="s">
        <v>57</v>
      </c>
      <c r="R277" s="35">
        <v>1000</v>
      </c>
      <c r="S277" s="40">
        <v>3.76715</v>
      </c>
      <c r="T277" s="43">
        <v>167.73152999999999</v>
      </c>
      <c r="U277" s="53">
        <v>4.30201680171301E-10</v>
      </c>
      <c r="V277" s="43">
        <v>703.63586655577706</v>
      </c>
      <c r="W277" s="43">
        <v>16.926409368445999</v>
      </c>
      <c r="X277" s="45">
        <f t="shared" ref="X277:X295" si="71">B277</f>
        <v>1.6666666666666665</v>
      </c>
      <c r="Y277" s="48">
        <f t="shared" ref="Y277:Y286" si="72">U277*V277*$Y$6</f>
        <v>2.9234117944220475</v>
      </c>
      <c r="Z277" s="48">
        <f t="shared" si="64"/>
        <v>4.3020168017130098</v>
      </c>
    </row>
    <row r="278" spans="1:26">
      <c r="B278" s="36">
        <f t="shared" si="70"/>
        <v>2.6666666666666665</v>
      </c>
      <c r="E278" s="35">
        <v>1</v>
      </c>
      <c r="O278" s="35">
        <v>2</v>
      </c>
      <c r="P278" s="35">
        <v>4</v>
      </c>
      <c r="Q278" s="35" t="s">
        <v>57</v>
      </c>
      <c r="R278" s="35">
        <v>1000</v>
      </c>
      <c r="S278" s="40">
        <v>4.0028699999999997</v>
      </c>
      <c r="T278" s="43">
        <v>188.33851999999999</v>
      </c>
      <c r="U278" s="53">
        <v>4.7223085975765804E-10</v>
      </c>
      <c r="V278" s="43">
        <v>720.61767910540698</v>
      </c>
      <c r="W278" s="43">
        <v>17.472281507070001</v>
      </c>
      <c r="X278" s="45">
        <f t="shared" si="71"/>
        <v>2.6666666666666665</v>
      </c>
      <c r="Y278" s="48">
        <f t="shared" si="72"/>
        <v>3.2864664320398602</v>
      </c>
      <c r="Z278" s="48">
        <f t="shared" si="64"/>
        <v>4.7223085975765802</v>
      </c>
    </row>
    <row r="279" spans="1:26">
      <c r="B279" s="36">
        <f t="shared" si="70"/>
        <v>3.6666666666666665</v>
      </c>
      <c r="E279" s="35">
        <v>2</v>
      </c>
      <c r="O279" s="35">
        <v>2</v>
      </c>
      <c r="P279" s="35">
        <v>5</v>
      </c>
      <c r="Q279" s="35" t="s">
        <v>57</v>
      </c>
      <c r="R279" s="35">
        <v>1000</v>
      </c>
      <c r="S279" s="40">
        <v>4.1893799999999999</v>
      </c>
      <c r="T279" s="43">
        <v>206.92104</v>
      </c>
      <c r="U279" s="53">
        <v>5.0911312169742699E-10</v>
      </c>
      <c r="V279" s="43">
        <v>695.45905537835301</v>
      </c>
      <c r="W279" s="43">
        <v>17.284414177461201</v>
      </c>
      <c r="X279" s="45">
        <f t="shared" si="71"/>
        <v>3.6666666666666665</v>
      </c>
      <c r="Y279" s="48">
        <f t="shared" si="72"/>
        <v>3.4194462438651043</v>
      </c>
      <c r="Z279" s="48">
        <f t="shared" si="64"/>
        <v>5.0911312169742695</v>
      </c>
    </row>
    <row r="280" spans="1:26">
      <c r="B280" s="36">
        <f t="shared" si="70"/>
        <v>4.666666666666667</v>
      </c>
      <c r="E280" s="35">
        <v>3</v>
      </c>
      <c r="O280" s="35">
        <v>2</v>
      </c>
      <c r="P280" s="35">
        <v>6</v>
      </c>
      <c r="Q280" s="35" t="s">
        <v>57</v>
      </c>
      <c r="R280" s="35">
        <v>1000</v>
      </c>
      <c r="S280" s="40">
        <v>4.4099300000000001</v>
      </c>
      <c r="T280" s="43">
        <v>222.22055</v>
      </c>
      <c r="U280" s="53">
        <v>5.5803443232986904E-10</v>
      </c>
      <c r="V280" s="43">
        <v>665.23127000409102</v>
      </c>
      <c r="W280" s="43">
        <v>16.966266186220299</v>
      </c>
      <c r="X280" s="45">
        <f t="shared" si="71"/>
        <v>4.666666666666667</v>
      </c>
      <c r="Y280" s="48">
        <f t="shared" si="72"/>
        <v>3.5851190059687528</v>
      </c>
      <c r="Z280" s="48">
        <f t="shared" si="64"/>
        <v>5.5803443232986902</v>
      </c>
    </row>
    <row r="281" spans="1:26">
      <c r="B281" s="36">
        <f t="shared" si="70"/>
        <v>5.666666666666667</v>
      </c>
      <c r="E281" s="35">
        <v>4</v>
      </c>
      <c r="O281" s="35">
        <v>2</v>
      </c>
      <c r="P281" s="35">
        <v>7</v>
      </c>
      <c r="Q281" s="35" t="s">
        <v>57</v>
      </c>
      <c r="R281" s="35">
        <v>1000</v>
      </c>
      <c r="S281" s="40">
        <v>4.5727799999999998</v>
      </c>
      <c r="T281" s="43">
        <v>235.69811000000001</v>
      </c>
      <c r="U281" s="53">
        <v>5.9573614776074605E-10</v>
      </c>
      <c r="V281" s="43">
        <v>644.51008716370904</v>
      </c>
      <c r="W281" s="43">
        <v>16.792919045978</v>
      </c>
      <c r="X281" s="45">
        <f t="shared" si="71"/>
        <v>5.666666666666667</v>
      </c>
      <c r="Y281" s="48">
        <f t="shared" si="72"/>
        <v>3.7081184238080582</v>
      </c>
      <c r="Z281" s="48">
        <f t="shared" si="64"/>
        <v>5.9573614776074608</v>
      </c>
    </row>
    <row r="282" spans="1:26">
      <c r="B282" s="36">
        <f t="shared" si="70"/>
        <v>6.666666666666667</v>
      </c>
      <c r="E282" s="35">
        <v>5</v>
      </c>
      <c r="O282" s="35">
        <v>2</v>
      </c>
      <c r="P282" s="35">
        <v>8</v>
      </c>
      <c r="Q282" s="35" t="s">
        <v>57</v>
      </c>
      <c r="R282" s="35">
        <v>1000</v>
      </c>
      <c r="S282" s="40">
        <v>4.7214999999999998</v>
      </c>
      <c r="T282" s="43">
        <v>247.99602999999999</v>
      </c>
      <c r="U282" s="53">
        <v>6.3226480824901598E-10</v>
      </c>
      <c r="V282" s="43">
        <v>597.52313473766003</v>
      </c>
      <c r="W282" s="43">
        <v>15.1294644726017</v>
      </c>
      <c r="X282" s="45">
        <f t="shared" si="71"/>
        <v>6.666666666666667</v>
      </c>
      <c r="Y282" s="48">
        <f t="shared" si="72"/>
        <v>3.6485781957522194</v>
      </c>
      <c r="Z282" s="48">
        <f t="shared" si="64"/>
        <v>6.3226480824901596</v>
      </c>
    </row>
    <row r="283" spans="1:26">
      <c r="B283" s="36">
        <f t="shared" si="70"/>
        <v>7.666666666666667</v>
      </c>
      <c r="E283" s="35">
        <v>6</v>
      </c>
      <c r="O283" s="35">
        <v>2</v>
      </c>
      <c r="P283" s="35">
        <v>9</v>
      </c>
      <c r="Q283" s="35" t="s">
        <v>57</v>
      </c>
      <c r="R283" s="35">
        <v>1000</v>
      </c>
      <c r="S283" s="40">
        <v>4.8153899999999998</v>
      </c>
      <c r="T283" s="43">
        <v>263.46512000000001</v>
      </c>
      <c r="U283" s="53">
        <v>6.5842730165954303E-10</v>
      </c>
      <c r="V283" s="43">
        <v>612.85599639230702</v>
      </c>
      <c r="W283" s="43">
        <v>15.8978880786344</v>
      </c>
      <c r="X283" s="45">
        <f t="shared" si="71"/>
        <v>7.666666666666667</v>
      </c>
      <c r="Y283" s="48">
        <f t="shared" si="72"/>
        <v>3.8970519404487982</v>
      </c>
      <c r="Z283" s="48">
        <f t="shared" si="64"/>
        <v>6.5842730165954304</v>
      </c>
    </row>
    <row r="284" spans="1:26">
      <c r="B284" s="36">
        <f t="shared" si="70"/>
        <v>8.6666666666666661</v>
      </c>
      <c r="E284" s="35">
        <v>7</v>
      </c>
      <c r="O284" s="35">
        <v>2</v>
      </c>
      <c r="P284" s="35">
        <v>10</v>
      </c>
      <c r="Q284" s="35" t="s">
        <v>57</v>
      </c>
      <c r="R284" s="35">
        <v>1000</v>
      </c>
      <c r="S284" s="40">
        <v>4.9356400000000002</v>
      </c>
      <c r="T284" s="43">
        <v>274.81243000000001</v>
      </c>
      <c r="U284" s="53">
        <v>6.9113646579418999E-10</v>
      </c>
      <c r="V284" s="43">
        <v>566.81143087176804</v>
      </c>
      <c r="W284" s="43">
        <v>15.1233402229819</v>
      </c>
      <c r="X284" s="45">
        <f t="shared" si="71"/>
        <v>8.6666666666666661</v>
      </c>
      <c r="Y284" s="48">
        <f t="shared" si="72"/>
        <v>3.7833135145001777</v>
      </c>
      <c r="Z284" s="48">
        <f t="shared" si="64"/>
        <v>6.9113646579418999</v>
      </c>
    </row>
    <row r="285" spans="1:26">
      <c r="B285" s="36">
        <f t="shared" si="70"/>
        <v>10.666666666666666</v>
      </c>
      <c r="E285" s="35">
        <v>9</v>
      </c>
      <c r="O285" s="35">
        <v>2</v>
      </c>
      <c r="P285" s="35">
        <v>12</v>
      </c>
      <c r="Q285" s="35" t="s">
        <v>57</v>
      </c>
      <c r="R285" s="35">
        <v>1000</v>
      </c>
      <c r="S285" s="40">
        <v>5.1205299999999996</v>
      </c>
      <c r="T285" s="43">
        <v>291.38801000000001</v>
      </c>
      <c r="U285" s="53">
        <v>7.4170379258990401E-10</v>
      </c>
      <c r="V285" s="43">
        <v>547.80034807166101</v>
      </c>
      <c r="W285" s="43">
        <v>14.9387566095015</v>
      </c>
      <c r="X285" s="45">
        <f t="shared" si="71"/>
        <v>10.666666666666666</v>
      </c>
      <c r="Y285" s="48">
        <f t="shared" si="72"/>
        <v>3.9239433372888084</v>
      </c>
      <c r="Z285" s="48">
        <f t="shared" si="64"/>
        <v>7.4170379258990398</v>
      </c>
    </row>
    <row r="286" spans="1:26">
      <c r="B286" s="36">
        <f t="shared" si="70"/>
        <v>12.666666666666666</v>
      </c>
      <c r="E286" s="35">
        <v>11</v>
      </c>
      <c r="O286" s="35">
        <v>2</v>
      </c>
      <c r="P286" s="35">
        <v>14</v>
      </c>
      <c r="Q286" s="35" t="s">
        <v>57</v>
      </c>
      <c r="R286" s="35">
        <v>1000</v>
      </c>
      <c r="S286" s="40">
        <v>5.24817</v>
      </c>
      <c r="T286" s="43">
        <v>310.51166000000001</v>
      </c>
      <c r="U286" s="53">
        <v>7.8151249068994003E-10</v>
      </c>
      <c r="V286" s="43">
        <v>506.02318635788703</v>
      </c>
      <c r="W286" s="43">
        <v>14.8166027189198</v>
      </c>
      <c r="X286" s="45">
        <f t="shared" si="71"/>
        <v>12.666666666666666</v>
      </c>
      <c r="Y286" s="48">
        <f t="shared" si="72"/>
        <v>3.8192339696727884</v>
      </c>
      <c r="Z286" s="48">
        <f t="shared" si="64"/>
        <v>7.8151249068994</v>
      </c>
    </row>
    <row r="287" spans="1:26">
      <c r="Z287" s="48"/>
    </row>
    <row r="288" spans="1:26">
      <c r="A288" s="35" t="s">
        <v>99</v>
      </c>
      <c r="B288" s="36">
        <f t="shared" ref="B288:B295" si="73">1+C288*C$5+D288*D$5+E288*E$5+F288*F$5+G288*G$5+H288*H$5+I288*I$5+J288*J$5+K288*K$5+L288*L$5+M288*M$5+N288*N$5+O288*O$5</f>
        <v>2.9999999999999996</v>
      </c>
      <c r="F288" s="35">
        <v>2</v>
      </c>
      <c r="O288" s="35">
        <v>2</v>
      </c>
      <c r="P288" s="35">
        <v>5</v>
      </c>
      <c r="Q288" s="35" t="s">
        <v>57</v>
      </c>
      <c r="R288" s="35">
        <v>1000</v>
      </c>
      <c r="S288" s="40">
        <v>4.17849</v>
      </c>
      <c r="T288" s="43">
        <v>207.14926</v>
      </c>
      <c r="U288" s="53">
        <v>5.0659928619081397E-10</v>
      </c>
      <c r="V288" s="43">
        <v>684.96058207053704</v>
      </c>
      <c r="W288" s="43">
        <v>17.249634355818699</v>
      </c>
      <c r="X288" s="45">
        <f t="shared" si="71"/>
        <v>2.9999999999999996</v>
      </c>
      <c r="Y288" s="48">
        <f t="shared" ref="Y288:Y295" si="74">U288*V288*$Y$6</f>
        <v>3.3511979132381873</v>
      </c>
      <c r="Z288" s="48">
        <f t="shared" si="64"/>
        <v>5.06599286190814</v>
      </c>
    </row>
    <row r="289" spans="1:26">
      <c r="B289" s="36">
        <f t="shared" si="73"/>
        <v>3.9999999999999996</v>
      </c>
      <c r="D289" s="35">
        <v>1</v>
      </c>
      <c r="F289" s="35">
        <v>1</v>
      </c>
      <c r="G289" s="35">
        <v>1</v>
      </c>
      <c r="O289" s="35">
        <v>2</v>
      </c>
      <c r="P289" s="35">
        <v>6</v>
      </c>
      <c r="Q289" s="35" t="s">
        <v>57</v>
      </c>
      <c r="R289" s="35">
        <v>1000</v>
      </c>
      <c r="S289" s="40">
        <v>4.3403900000000002</v>
      </c>
      <c r="T289" s="43">
        <v>222.33940000000001</v>
      </c>
      <c r="U289" s="53">
        <v>5.4064212508156204E-10</v>
      </c>
      <c r="V289" s="43">
        <v>667.99729727111105</v>
      </c>
      <c r="W289" s="43">
        <v>16.989500088747299</v>
      </c>
      <c r="X289" s="45">
        <f t="shared" si="71"/>
        <v>3.9999999999999996</v>
      </c>
      <c r="Y289" s="48">
        <f t="shared" si="74"/>
        <v>3.4878235895995537</v>
      </c>
      <c r="Z289" s="48">
        <f t="shared" si="64"/>
        <v>5.4064212508156206</v>
      </c>
    </row>
    <row r="290" spans="1:26">
      <c r="B290" s="36">
        <f t="shared" si="73"/>
        <v>5</v>
      </c>
      <c r="D290" s="35">
        <v>1</v>
      </c>
      <c r="E290" s="35">
        <v>1</v>
      </c>
      <c r="F290" s="35">
        <v>1</v>
      </c>
      <c r="G290" s="35">
        <v>1</v>
      </c>
      <c r="O290" s="35">
        <v>2</v>
      </c>
      <c r="P290" s="35">
        <v>7</v>
      </c>
      <c r="Q290" s="35" t="s">
        <v>57</v>
      </c>
      <c r="R290" s="35">
        <v>1000</v>
      </c>
      <c r="S290" s="40">
        <v>4.4834800000000001</v>
      </c>
      <c r="T290" s="43">
        <v>237.89184</v>
      </c>
      <c r="U290" s="53">
        <v>5.7396731944837898E-10</v>
      </c>
      <c r="V290" s="43">
        <v>662.63723355903903</v>
      </c>
      <c r="W290" s="43">
        <v>16.1540556965349</v>
      </c>
      <c r="X290" s="45">
        <f t="shared" si="71"/>
        <v>5</v>
      </c>
      <c r="Y290" s="48">
        <f t="shared" si="74"/>
        <v>3.6731014560311319</v>
      </c>
      <c r="Z290" s="48">
        <f t="shared" si="64"/>
        <v>5.7396731944837898</v>
      </c>
    </row>
    <row r="291" spans="1:26">
      <c r="B291" s="36">
        <f t="shared" si="73"/>
        <v>6.0000000000000009</v>
      </c>
      <c r="D291" s="35">
        <v>1</v>
      </c>
      <c r="E291" s="35">
        <v>2</v>
      </c>
      <c r="F291" s="35">
        <v>1</v>
      </c>
      <c r="G291" s="35">
        <v>1</v>
      </c>
      <c r="O291" s="35">
        <v>2</v>
      </c>
      <c r="P291" s="35">
        <v>8</v>
      </c>
      <c r="Q291" s="35" t="s">
        <v>57</v>
      </c>
      <c r="R291" s="35">
        <v>1000</v>
      </c>
      <c r="S291" s="40">
        <v>4.6416599999999999</v>
      </c>
      <c r="T291" s="43">
        <v>245.65307999999999</v>
      </c>
      <c r="U291" s="53">
        <v>6.0966143087927097E-10</v>
      </c>
      <c r="V291" s="43">
        <v>609.69897510956696</v>
      </c>
      <c r="W291" s="43">
        <v>15.530547293098699</v>
      </c>
      <c r="X291" s="45">
        <f t="shared" si="71"/>
        <v>6.0000000000000009</v>
      </c>
      <c r="Y291" s="48">
        <f t="shared" si="74"/>
        <v>3.5898318784948673</v>
      </c>
      <c r="Z291" s="48">
        <f t="shared" si="64"/>
        <v>6.0966143087927094</v>
      </c>
    </row>
    <row r="292" spans="1:26">
      <c r="B292" s="36">
        <f t="shared" si="73"/>
        <v>7.0000000000000009</v>
      </c>
      <c r="D292" s="35">
        <v>1</v>
      </c>
      <c r="E292" s="35">
        <v>3</v>
      </c>
      <c r="F292" s="35">
        <v>1</v>
      </c>
      <c r="G292" s="35">
        <v>1</v>
      </c>
      <c r="O292" s="35">
        <v>2</v>
      </c>
      <c r="P292" s="35">
        <v>9</v>
      </c>
      <c r="Q292" s="35" t="s">
        <v>57</v>
      </c>
      <c r="R292" s="35">
        <v>1000</v>
      </c>
      <c r="S292" s="40">
        <v>4.7478199999999999</v>
      </c>
      <c r="T292" s="43">
        <v>257.91931</v>
      </c>
      <c r="U292" s="53">
        <v>6.36750040458528E-10</v>
      </c>
      <c r="V292" s="43">
        <v>602.33035606228896</v>
      </c>
      <c r="W292" s="43">
        <v>16.164939604652901</v>
      </c>
      <c r="X292" s="45">
        <f t="shared" si="71"/>
        <v>7.0000000000000009</v>
      </c>
      <c r="Y292" s="48">
        <f t="shared" si="74"/>
        <v>3.7040228421162071</v>
      </c>
      <c r="Z292" s="48">
        <f t="shared" si="64"/>
        <v>6.3675004045852797</v>
      </c>
    </row>
    <row r="293" spans="1:26">
      <c r="B293" s="36">
        <f t="shared" si="73"/>
        <v>8</v>
      </c>
      <c r="D293" s="35">
        <v>1</v>
      </c>
      <c r="E293" s="35">
        <v>4</v>
      </c>
      <c r="F293" s="35">
        <v>1</v>
      </c>
      <c r="G293" s="35">
        <v>1</v>
      </c>
      <c r="O293" s="35">
        <v>2</v>
      </c>
      <c r="P293" s="35">
        <v>10</v>
      </c>
      <c r="Q293" s="35" t="s">
        <v>57</v>
      </c>
      <c r="R293" s="35">
        <v>1000</v>
      </c>
      <c r="S293" s="40">
        <v>4.8080400000000001</v>
      </c>
      <c r="T293" s="43">
        <v>274.67964999999998</v>
      </c>
      <c r="U293" s="53">
        <v>6.5578418787753999E-10</v>
      </c>
      <c r="V293" s="43">
        <v>584.32669646474994</v>
      </c>
      <c r="W293" s="43">
        <v>16.0782574745616</v>
      </c>
      <c r="X293" s="45">
        <f t="shared" si="71"/>
        <v>8</v>
      </c>
      <c r="Y293" s="48">
        <f t="shared" si="74"/>
        <v>3.7007231197411752</v>
      </c>
      <c r="Z293" s="48">
        <f t="shared" si="64"/>
        <v>6.5578418787753998</v>
      </c>
    </row>
    <row r="294" spans="1:26">
      <c r="B294" s="36">
        <f t="shared" si="73"/>
        <v>9.9999999999999982</v>
      </c>
      <c r="D294" s="35">
        <v>1</v>
      </c>
      <c r="E294" s="35">
        <v>6</v>
      </c>
      <c r="F294" s="35">
        <v>1</v>
      </c>
      <c r="G294" s="35">
        <v>1</v>
      </c>
      <c r="O294" s="35">
        <v>2</v>
      </c>
      <c r="P294" s="35">
        <v>12</v>
      </c>
      <c r="Q294" s="35" t="s">
        <v>57</v>
      </c>
      <c r="R294" s="35">
        <v>1000</v>
      </c>
      <c r="S294" s="40">
        <v>5.0091599999999996</v>
      </c>
      <c r="T294" s="43">
        <v>292.53444999999999</v>
      </c>
      <c r="U294" s="53">
        <v>7.1049390198176003E-10</v>
      </c>
      <c r="V294" s="43">
        <v>541.563724317268</v>
      </c>
      <c r="W294" s="43">
        <v>15.532727999358</v>
      </c>
      <c r="X294" s="45">
        <f t="shared" si="71"/>
        <v>9.9999999999999982</v>
      </c>
      <c r="Y294" s="48">
        <f t="shared" si="74"/>
        <v>3.7160354199042014</v>
      </c>
      <c r="Z294" s="48">
        <f t="shared" si="64"/>
        <v>7.1049390198175999</v>
      </c>
    </row>
    <row r="295" spans="1:26">
      <c r="B295" s="36">
        <f t="shared" si="73"/>
        <v>11.999999999999998</v>
      </c>
      <c r="D295" s="35">
        <v>1</v>
      </c>
      <c r="E295" s="35">
        <v>8</v>
      </c>
      <c r="F295" s="35">
        <v>1</v>
      </c>
      <c r="G295" s="35">
        <v>1</v>
      </c>
      <c r="O295" s="35">
        <v>2</v>
      </c>
      <c r="P295" s="35">
        <v>14</v>
      </c>
      <c r="Q295" s="35" t="s">
        <v>57</v>
      </c>
      <c r="R295" s="35">
        <v>1000</v>
      </c>
      <c r="S295" s="40">
        <v>5.2405499999999998</v>
      </c>
      <c r="T295" s="43">
        <v>308.65735999999998</v>
      </c>
      <c r="U295" s="53">
        <v>7.7805146313571401E-10</v>
      </c>
      <c r="V295" s="43">
        <v>468.539430106412</v>
      </c>
      <c r="W295" s="43">
        <v>14.118202654624101</v>
      </c>
      <c r="X295" s="45">
        <f t="shared" si="71"/>
        <v>11.999999999999998</v>
      </c>
      <c r="Y295" s="48">
        <f t="shared" si="74"/>
        <v>3.5206624847361869</v>
      </c>
      <c r="Z295" s="48">
        <f t="shared" si="64"/>
        <v>7.7805146313571401</v>
      </c>
    </row>
    <row r="296" spans="1:26">
      <c r="Z296" s="48"/>
    </row>
    <row r="297" spans="1:26">
      <c r="A297" s="35" t="s">
        <v>100</v>
      </c>
      <c r="B297" s="36">
        <f t="shared" ref="B297:B301" si="75">1+C297*C$5+D297*D$5+E297*E$5+F297*F$5+G297*G$5+H297*H$5+I297*I$5+J297*J$5+K297*K$5+L297*L$5+M297*M$5+N297*N$5+O297*O$5</f>
        <v>5</v>
      </c>
      <c r="D297" s="35">
        <v>2</v>
      </c>
      <c r="F297" s="35">
        <v>2</v>
      </c>
      <c r="O297" s="35">
        <v>2</v>
      </c>
      <c r="P297" s="35">
        <v>7</v>
      </c>
      <c r="Q297" s="35" t="s">
        <v>57</v>
      </c>
      <c r="R297" s="35">
        <v>1000</v>
      </c>
      <c r="S297" s="40">
        <v>4.4767299999999999</v>
      </c>
      <c r="T297" s="43">
        <v>238.95257000000001</v>
      </c>
      <c r="U297" s="53">
        <v>5.7285126267744795E-10</v>
      </c>
      <c r="V297" s="43">
        <v>631.56301910172294</v>
      </c>
      <c r="W297" s="43">
        <v>16.878886109456101</v>
      </c>
      <c r="X297" s="45">
        <f t="shared" ref="X297:X301" si="76">B297</f>
        <v>5</v>
      </c>
      <c r="Y297" s="48">
        <f t="shared" ref="Y297:Y341" si="77">U297*V297*$Y$6</f>
        <v>3.4940449736122861</v>
      </c>
      <c r="Z297" s="48">
        <f t="shared" si="64"/>
        <v>5.7285126267744797</v>
      </c>
    </row>
    <row r="298" spans="1:26">
      <c r="B298" s="36">
        <f t="shared" si="75"/>
        <v>6.0000000000000009</v>
      </c>
      <c r="D298" s="35">
        <v>2</v>
      </c>
      <c r="E298" s="35">
        <v>1</v>
      </c>
      <c r="F298" s="35">
        <v>1</v>
      </c>
      <c r="G298" s="35">
        <v>1</v>
      </c>
      <c r="O298" s="35">
        <v>2</v>
      </c>
      <c r="P298" s="35">
        <v>8</v>
      </c>
      <c r="Q298" s="35" t="s">
        <v>57</v>
      </c>
      <c r="R298" s="35">
        <v>1000</v>
      </c>
      <c r="S298" s="40">
        <v>4.6123799999999999</v>
      </c>
      <c r="T298" s="43">
        <v>252.30207999999999</v>
      </c>
      <c r="U298" s="53">
        <v>6.0590300522684497E-10</v>
      </c>
      <c r="V298" s="43">
        <v>632.83239844892603</v>
      </c>
      <c r="W298" s="43">
        <v>16.7285059007705</v>
      </c>
      <c r="X298" s="45">
        <f t="shared" si="76"/>
        <v>6.0000000000000009</v>
      </c>
      <c r="Y298" s="48">
        <f t="shared" si="77"/>
        <v>3.7030684131027436</v>
      </c>
      <c r="Z298" s="48">
        <f t="shared" si="64"/>
        <v>6.0590300522684499</v>
      </c>
    </row>
    <row r="299" spans="1:26">
      <c r="B299" s="36">
        <f t="shared" si="75"/>
        <v>7.0000000000000009</v>
      </c>
      <c r="D299" s="35">
        <v>2</v>
      </c>
      <c r="E299" s="35">
        <v>2</v>
      </c>
      <c r="F299" s="35">
        <v>1</v>
      </c>
      <c r="G299" s="35">
        <v>1</v>
      </c>
      <c r="O299" s="35">
        <v>2</v>
      </c>
      <c r="P299" s="35">
        <v>9</v>
      </c>
      <c r="Q299" s="35" t="s">
        <v>57</v>
      </c>
      <c r="R299" s="35">
        <v>1000</v>
      </c>
      <c r="S299" s="40">
        <v>4.7720099999999999</v>
      </c>
      <c r="T299" s="43">
        <v>256.39197999999999</v>
      </c>
      <c r="U299" s="53">
        <v>6.4232244808782102E-10</v>
      </c>
      <c r="V299" s="43">
        <v>602.22971496989396</v>
      </c>
      <c r="W299" s="43">
        <v>16.027966821676401</v>
      </c>
      <c r="X299" s="45">
        <f t="shared" si="76"/>
        <v>7.0000000000000009</v>
      </c>
      <c r="Y299" s="48">
        <f t="shared" si="77"/>
        <v>3.7358136488736493</v>
      </c>
      <c r="Z299" s="48">
        <f t="shared" si="64"/>
        <v>6.4232244808782104</v>
      </c>
    </row>
    <row r="300" spans="1:26">
      <c r="B300" s="36">
        <f t="shared" si="75"/>
        <v>9.9999999999999982</v>
      </c>
      <c r="D300" s="35">
        <v>2</v>
      </c>
      <c r="E300" s="35">
        <v>5</v>
      </c>
      <c r="F300" s="35">
        <v>1</v>
      </c>
      <c r="G300" s="35">
        <v>1</v>
      </c>
      <c r="O300" s="35">
        <v>2</v>
      </c>
      <c r="P300" s="35">
        <v>12</v>
      </c>
      <c r="Q300" s="35" t="s">
        <v>57</v>
      </c>
      <c r="R300" s="35">
        <v>1000</v>
      </c>
      <c r="S300" s="40">
        <v>5.1650999999999998</v>
      </c>
      <c r="T300" s="43">
        <v>275.70256000000001</v>
      </c>
      <c r="U300" s="53">
        <v>7.4429513754859201E-10</v>
      </c>
      <c r="V300" s="43">
        <v>519.867948428972</v>
      </c>
      <c r="W300" s="43">
        <v>14.8963284534621</v>
      </c>
      <c r="X300" s="45">
        <f t="shared" si="76"/>
        <v>9.9999999999999982</v>
      </c>
      <c r="Y300" s="48">
        <f t="shared" si="77"/>
        <v>3.7368713640155411</v>
      </c>
      <c r="Z300" s="48">
        <f t="shared" si="64"/>
        <v>7.4429513754859205</v>
      </c>
    </row>
    <row r="301" spans="1:26">
      <c r="B301" s="36">
        <f t="shared" si="75"/>
        <v>11.999999999999998</v>
      </c>
      <c r="D301" s="35">
        <v>2</v>
      </c>
      <c r="E301" s="35">
        <v>7</v>
      </c>
      <c r="F301" s="35">
        <v>1</v>
      </c>
      <c r="G301" s="35">
        <v>1</v>
      </c>
      <c r="O301" s="35">
        <v>2</v>
      </c>
      <c r="P301" s="35">
        <v>14</v>
      </c>
      <c r="Q301" s="35" t="s">
        <v>57</v>
      </c>
      <c r="R301" s="35">
        <v>1000</v>
      </c>
      <c r="S301" s="40">
        <v>5.2821199999999999</v>
      </c>
      <c r="T301" s="43">
        <v>300.23133999999999</v>
      </c>
      <c r="U301" s="53">
        <v>7.8488983579675996E-10</v>
      </c>
      <c r="V301" s="43">
        <v>426.15339135229601</v>
      </c>
      <c r="W301" s="43">
        <v>12.6153532894234</v>
      </c>
      <c r="X301" s="45">
        <f t="shared" si="76"/>
        <v>11.999999999999998</v>
      </c>
      <c r="Y301" s="48">
        <f t="shared" si="77"/>
        <v>3.2303127967777949</v>
      </c>
      <c r="Z301" s="48">
        <f t="shared" si="64"/>
        <v>7.8488983579675997</v>
      </c>
    </row>
    <row r="302" spans="1:26">
      <c r="Z302" s="48"/>
    </row>
    <row r="303" spans="1:26">
      <c r="A303" s="35" t="s">
        <v>101</v>
      </c>
      <c r="B303" s="36">
        <f t="shared" ref="B303:B309" si="78">1+C303*C$5+D303*D$5+E303*E$5+F303*F$5+G303*G$5+H303*H$5+I303*I$5+J303*J$5+K303*K$5+L303*L$5+M303*M$5+N303*N$5+O303*O$5</f>
        <v>2.6666666666666665</v>
      </c>
      <c r="I303" s="35">
        <v>3</v>
      </c>
      <c r="O303" s="35">
        <v>2</v>
      </c>
      <c r="P303" s="35">
        <v>6</v>
      </c>
      <c r="Q303" s="35" t="s">
        <v>57</v>
      </c>
      <c r="R303" s="35">
        <v>1000</v>
      </c>
      <c r="S303" s="40">
        <v>4.3186499999999999</v>
      </c>
      <c r="T303" s="43">
        <v>224.40260000000001</v>
      </c>
      <c r="U303" s="53">
        <v>5.36408405319929E-10</v>
      </c>
      <c r="V303" s="43">
        <v>538.82598864107501</v>
      </c>
      <c r="W303" s="43">
        <v>13.606320386627401</v>
      </c>
      <c r="X303" s="45">
        <f t="shared" ref="X303:X309" si="79">B303</f>
        <v>2.6666666666666665</v>
      </c>
      <c r="Y303" s="48">
        <f t="shared" si="77"/>
        <v>2.7913483148246891</v>
      </c>
      <c r="Z303" s="48">
        <f t="shared" si="64"/>
        <v>5.3640840531992904</v>
      </c>
    </row>
    <row r="304" spans="1:26">
      <c r="B304" s="36">
        <f t="shared" si="78"/>
        <v>3.6666666666666665</v>
      </c>
      <c r="D304" s="35">
        <v>1</v>
      </c>
      <c r="I304" s="35">
        <v>2</v>
      </c>
      <c r="J304" s="35">
        <v>1</v>
      </c>
      <c r="O304" s="35">
        <v>2</v>
      </c>
      <c r="P304" s="35">
        <v>7</v>
      </c>
      <c r="Q304" s="35" t="s">
        <v>57</v>
      </c>
      <c r="R304" s="35">
        <v>1000</v>
      </c>
      <c r="S304" s="40">
        <v>4.4425600000000003</v>
      </c>
      <c r="T304" s="43">
        <v>241.88582</v>
      </c>
      <c r="U304" s="53">
        <v>5.65796286462088E-10</v>
      </c>
      <c r="V304" s="43">
        <v>611.71248903779895</v>
      </c>
      <c r="W304" s="43">
        <v>16.429126716189401</v>
      </c>
      <c r="X304" s="45">
        <f t="shared" si="79"/>
        <v>3.6666666666666665</v>
      </c>
      <c r="Y304" s="48">
        <f t="shared" si="77"/>
        <v>3.342545778234268</v>
      </c>
      <c r="Z304" s="48">
        <f t="shared" si="64"/>
        <v>5.6579628646208802</v>
      </c>
    </row>
    <row r="305" spans="1:26">
      <c r="B305" s="36">
        <f t="shared" si="78"/>
        <v>4.666666666666667</v>
      </c>
      <c r="D305" s="35">
        <v>1</v>
      </c>
      <c r="E305" s="35">
        <v>1</v>
      </c>
      <c r="I305" s="35">
        <v>2</v>
      </c>
      <c r="J305" s="35">
        <v>1</v>
      </c>
      <c r="O305" s="35">
        <v>2</v>
      </c>
      <c r="P305" s="35">
        <v>8</v>
      </c>
      <c r="Q305" s="35" t="s">
        <v>57</v>
      </c>
      <c r="R305" s="35">
        <v>1000</v>
      </c>
      <c r="S305" s="40">
        <v>4.6217300000000003</v>
      </c>
      <c r="T305" s="43">
        <v>251.13901999999999</v>
      </c>
      <c r="U305" s="53">
        <v>6.0767930569845903E-10</v>
      </c>
      <c r="V305" s="43">
        <v>611.23874572530497</v>
      </c>
      <c r="W305" s="43">
        <v>16.058004250760799</v>
      </c>
      <c r="X305" s="45">
        <f t="shared" si="79"/>
        <v>4.666666666666667</v>
      </c>
      <c r="Y305" s="48">
        <f t="shared" si="77"/>
        <v>3.5871971558162179</v>
      </c>
      <c r="Z305" s="48">
        <f t="shared" si="64"/>
        <v>6.0767930569845898</v>
      </c>
    </row>
    <row r="306" spans="1:26">
      <c r="B306" s="36">
        <f t="shared" si="78"/>
        <v>5.666666666666667</v>
      </c>
      <c r="D306" s="35">
        <v>1</v>
      </c>
      <c r="E306" s="35">
        <v>2</v>
      </c>
      <c r="I306" s="35">
        <v>2</v>
      </c>
      <c r="J306" s="35">
        <v>1</v>
      </c>
      <c r="O306" s="35">
        <v>2</v>
      </c>
      <c r="P306" s="35">
        <v>9</v>
      </c>
      <c r="Q306" s="35" t="s">
        <v>57</v>
      </c>
      <c r="R306" s="35">
        <v>1000</v>
      </c>
      <c r="S306" s="40">
        <v>4.78165</v>
      </c>
      <c r="T306" s="43">
        <v>262.15706999999998</v>
      </c>
      <c r="U306" s="53">
        <v>6.4843977352872695E-10</v>
      </c>
      <c r="V306" s="43">
        <v>583.83989048202102</v>
      </c>
      <c r="W306" s="43">
        <v>15.605902314132001</v>
      </c>
      <c r="X306" s="45">
        <f t="shared" si="79"/>
        <v>5.666666666666667</v>
      </c>
      <c r="Y306" s="48">
        <f t="shared" si="77"/>
        <v>3.6562285355138155</v>
      </c>
      <c r="Z306" s="48">
        <f t="shared" si="64"/>
        <v>6.4843977352872697</v>
      </c>
    </row>
    <row r="307" spans="1:26">
      <c r="B307" s="36">
        <f t="shared" si="78"/>
        <v>7.666666666666667</v>
      </c>
      <c r="D307" s="35">
        <v>1</v>
      </c>
      <c r="E307" s="35">
        <v>4</v>
      </c>
      <c r="I307" s="35">
        <v>2</v>
      </c>
      <c r="J307" s="35">
        <v>1</v>
      </c>
      <c r="O307" s="35">
        <v>2</v>
      </c>
      <c r="P307" s="35">
        <v>10</v>
      </c>
      <c r="Q307" s="35" t="s">
        <v>57</v>
      </c>
      <c r="R307" s="35">
        <v>1000</v>
      </c>
      <c r="S307" s="40">
        <v>4.87216</v>
      </c>
      <c r="T307" s="43">
        <v>274.54158000000001</v>
      </c>
      <c r="U307" s="53">
        <v>6.7330777890542504E-10</v>
      </c>
      <c r="V307" s="43">
        <v>563.11210544385699</v>
      </c>
      <c r="W307" s="43">
        <v>15.295175772880301</v>
      </c>
      <c r="X307" s="45">
        <f t="shared" si="79"/>
        <v>7.666666666666667</v>
      </c>
      <c r="Y307" s="48">
        <f t="shared" si="77"/>
        <v>3.6616634035143671</v>
      </c>
      <c r="Z307" s="48">
        <f t="shared" si="64"/>
        <v>6.7330777890542501</v>
      </c>
    </row>
    <row r="308" spans="1:26">
      <c r="B308" s="36">
        <f t="shared" si="78"/>
        <v>9.6666666666666661</v>
      </c>
      <c r="D308" s="35">
        <v>1</v>
      </c>
      <c r="E308" s="35">
        <v>6</v>
      </c>
      <c r="I308" s="35">
        <v>2</v>
      </c>
      <c r="J308" s="35">
        <v>1</v>
      </c>
      <c r="O308" s="35">
        <v>2</v>
      </c>
      <c r="P308" s="35">
        <v>12</v>
      </c>
      <c r="Q308" s="35" t="s">
        <v>57</v>
      </c>
      <c r="R308" s="35">
        <v>1000</v>
      </c>
      <c r="S308" s="40">
        <v>5.0484299999999998</v>
      </c>
      <c r="T308" s="43">
        <v>297.03892000000002</v>
      </c>
      <c r="U308" s="53">
        <v>7.2446961116504605E-10</v>
      </c>
      <c r="V308" s="43">
        <v>534.72023578650499</v>
      </c>
      <c r="W308" s="43">
        <v>14.543157149362401</v>
      </c>
      <c r="X308" s="45">
        <f t="shared" si="79"/>
        <v>9.6666666666666661</v>
      </c>
      <c r="Y308" s="48">
        <f t="shared" si="77"/>
        <v>3.7412498867266071</v>
      </c>
      <c r="Z308" s="48">
        <f t="shared" si="64"/>
        <v>7.2446961116504607</v>
      </c>
    </row>
    <row r="309" spans="1:26">
      <c r="B309" s="36">
        <f t="shared" si="78"/>
        <v>11.666666666666666</v>
      </c>
      <c r="D309" s="35">
        <v>1</v>
      </c>
      <c r="E309" s="35">
        <v>8</v>
      </c>
      <c r="I309" s="35">
        <v>2</v>
      </c>
      <c r="J309" s="35">
        <v>1</v>
      </c>
      <c r="O309" s="35">
        <v>2</v>
      </c>
      <c r="P309" s="35">
        <v>14</v>
      </c>
      <c r="Q309" s="35" t="s">
        <v>57</v>
      </c>
      <c r="R309" s="35">
        <v>1000</v>
      </c>
      <c r="S309" s="40">
        <v>5.2688600000000001</v>
      </c>
      <c r="T309" s="43">
        <v>308.77591999999999</v>
      </c>
      <c r="U309" s="53">
        <v>7.86557576564539E-10</v>
      </c>
      <c r="V309" s="43">
        <v>515.61872305258998</v>
      </c>
      <c r="W309" s="43">
        <v>14.316683147750499</v>
      </c>
      <c r="X309" s="45">
        <f t="shared" si="79"/>
        <v>11.666666666666666</v>
      </c>
      <c r="Y309" s="48">
        <f t="shared" si="77"/>
        <v>3.9167794867947552</v>
      </c>
      <c r="Z309" s="48">
        <f t="shared" si="64"/>
        <v>7.8655757656453904</v>
      </c>
    </row>
    <row r="310" spans="1:26">
      <c r="Z310" s="48"/>
    </row>
    <row r="311" spans="1:26">
      <c r="A311" s="35" t="s">
        <v>102</v>
      </c>
      <c r="B311" s="36">
        <f t="shared" ref="B311:B317" si="80">1+C311*C$5+D311*D$5+E311*E$5+F311*F$5+G311*G$5+H311*H$5+I311*I$5+J311*J$5+K311*K$5+L311*L$5+M311*M$5+N311*N$5+O311*O$5</f>
        <v>3.6666666666666665</v>
      </c>
      <c r="F311" s="35">
        <v>3</v>
      </c>
      <c r="H311" s="35">
        <v>1</v>
      </c>
      <c r="O311" s="35">
        <v>2</v>
      </c>
      <c r="P311" s="35">
        <v>7</v>
      </c>
      <c r="Q311" s="35" t="s">
        <v>57</v>
      </c>
      <c r="R311" s="35">
        <v>1000</v>
      </c>
      <c r="S311" s="40">
        <v>4.4780600000000002</v>
      </c>
      <c r="T311" s="43">
        <v>236.74552</v>
      </c>
      <c r="U311" s="53">
        <v>5.7191817969408905E-10</v>
      </c>
      <c r="V311" s="43">
        <v>592.96655961448596</v>
      </c>
      <c r="W311" s="43">
        <v>15.524167742852701</v>
      </c>
      <c r="X311" s="45">
        <f t="shared" ref="X311:X317" si="81">B311</f>
        <v>3.6666666666666665</v>
      </c>
      <c r="Y311" s="48">
        <f t="shared" si="77"/>
        <v>3.2751713600910461</v>
      </c>
      <c r="Z311" s="48">
        <f t="shared" si="64"/>
        <v>5.7191817969408909</v>
      </c>
    </row>
    <row r="312" spans="1:26">
      <c r="B312" s="36">
        <f t="shared" si="80"/>
        <v>4.6666666666666661</v>
      </c>
      <c r="D312" s="35">
        <v>1</v>
      </c>
      <c r="F312" s="35">
        <v>2</v>
      </c>
      <c r="G312" s="35">
        <v>1</v>
      </c>
      <c r="H312" s="35">
        <v>1</v>
      </c>
      <c r="O312" s="35">
        <v>2</v>
      </c>
      <c r="P312" s="35">
        <v>8</v>
      </c>
      <c r="Q312" s="35" t="s">
        <v>57</v>
      </c>
      <c r="R312" s="35">
        <v>1000</v>
      </c>
      <c r="S312" s="40">
        <v>4.6381100000000002</v>
      </c>
      <c r="T312" s="43">
        <v>248.23867999999999</v>
      </c>
      <c r="U312" s="53">
        <v>6.1027278116461703E-10</v>
      </c>
      <c r="V312" s="43">
        <v>594.202577095479</v>
      </c>
      <c r="W312" s="43">
        <v>15.8565553591749</v>
      </c>
      <c r="X312" s="45">
        <f t="shared" si="81"/>
        <v>4.6666666666666661</v>
      </c>
      <c r="Y312" s="48">
        <f t="shared" si="77"/>
        <v>3.5020992933207764</v>
      </c>
      <c r="Z312" s="48">
        <f t="shared" si="64"/>
        <v>6.1027278116461705</v>
      </c>
    </row>
    <row r="313" spans="1:26">
      <c r="B313" s="36">
        <f t="shared" si="80"/>
        <v>5.666666666666667</v>
      </c>
      <c r="D313" s="35">
        <v>1</v>
      </c>
      <c r="E313" s="35">
        <v>1</v>
      </c>
      <c r="F313" s="35">
        <v>2</v>
      </c>
      <c r="G313" s="35">
        <v>1</v>
      </c>
      <c r="H313" s="35">
        <v>1</v>
      </c>
      <c r="O313" s="35">
        <v>2</v>
      </c>
      <c r="P313" s="35">
        <v>9</v>
      </c>
      <c r="Q313" s="35" t="s">
        <v>57</v>
      </c>
      <c r="R313" s="35">
        <v>1000</v>
      </c>
      <c r="S313" s="40">
        <v>4.7604600000000001</v>
      </c>
      <c r="T313" s="43">
        <v>257.60090000000002</v>
      </c>
      <c r="U313" s="53">
        <v>6.3995171415207498E-10</v>
      </c>
      <c r="V313" s="43">
        <v>604.47980158849305</v>
      </c>
      <c r="W313" s="43">
        <v>15.6644410562115</v>
      </c>
      <c r="X313" s="45">
        <f t="shared" si="81"/>
        <v>5.666666666666667</v>
      </c>
      <c r="Y313" s="48">
        <f t="shared" si="77"/>
        <v>3.7359316684749331</v>
      </c>
      <c r="Z313" s="48">
        <f t="shared" si="64"/>
        <v>6.3995171415207501</v>
      </c>
    </row>
    <row r="314" spans="1:26">
      <c r="B314" s="36">
        <f t="shared" si="80"/>
        <v>6.666666666666667</v>
      </c>
      <c r="D314" s="35">
        <v>1</v>
      </c>
      <c r="E314" s="35">
        <v>2</v>
      </c>
      <c r="F314" s="35">
        <v>2</v>
      </c>
      <c r="G314" s="35">
        <v>1</v>
      </c>
      <c r="H314" s="35">
        <v>1</v>
      </c>
      <c r="O314" s="35">
        <v>2</v>
      </c>
      <c r="P314" s="35">
        <v>10</v>
      </c>
      <c r="Q314" s="35" t="s">
        <v>57</v>
      </c>
      <c r="R314" s="35">
        <v>1000</v>
      </c>
      <c r="S314" s="40">
        <v>4.8616799999999998</v>
      </c>
      <c r="T314" s="43">
        <v>271.18885</v>
      </c>
      <c r="U314" s="53">
        <v>6.6837573359976897E-10</v>
      </c>
      <c r="V314" s="43">
        <v>547.89670559565695</v>
      </c>
      <c r="W314" s="43">
        <v>15.088761613399599</v>
      </c>
      <c r="X314" s="45">
        <f t="shared" si="81"/>
        <v>6.666666666666667</v>
      </c>
      <c r="Y314" s="48">
        <f t="shared" si="77"/>
        <v>3.536627232587441</v>
      </c>
      <c r="Z314" s="48">
        <f t="shared" si="64"/>
        <v>6.6837573359976901</v>
      </c>
    </row>
    <row r="315" spans="1:26">
      <c r="B315" s="36">
        <f t="shared" si="80"/>
        <v>8.6666666666666661</v>
      </c>
      <c r="D315" s="35">
        <v>1</v>
      </c>
      <c r="E315" s="35">
        <v>4</v>
      </c>
      <c r="F315" s="35">
        <v>2</v>
      </c>
      <c r="G315" s="35">
        <v>1</v>
      </c>
      <c r="H315" s="35">
        <v>1</v>
      </c>
      <c r="O315" s="35">
        <v>2</v>
      </c>
      <c r="P315" s="35">
        <v>12</v>
      </c>
      <c r="Q315" s="35" t="s">
        <v>57</v>
      </c>
      <c r="R315" s="35">
        <v>1000</v>
      </c>
      <c r="S315" s="40">
        <v>5.0443800000000003</v>
      </c>
      <c r="T315" s="43">
        <v>294.62214999999998</v>
      </c>
      <c r="U315" s="53">
        <v>7.2181478866220705E-10</v>
      </c>
      <c r="V315" s="43">
        <v>515.32798424480802</v>
      </c>
      <c r="W315" s="43">
        <v>13.956958205393301</v>
      </c>
      <c r="X315" s="45">
        <f t="shared" si="81"/>
        <v>8.6666666666666661</v>
      </c>
      <c r="Y315" s="48">
        <f t="shared" si="77"/>
        <v>3.5923564803629269</v>
      </c>
      <c r="Z315" s="48">
        <f t="shared" si="64"/>
        <v>7.2181478866220701</v>
      </c>
    </row>
    <row r="316" spans="1:26">
      <c r="B316" s="36">
        <f t="shared" si="80"/>
        <v>10.666666666666666</v>
      </c>
      <c r="D316" s="35">
        <v>1</v>
      </c>
      <c r="E316" s="35">
        <v>6</v>
      </c>
      <c r="F316" s="35">
        <v>2</v>
      </c>
      <c r="G316" s="35">
        <v>1</v>
      </c>
      <c r="H316" s="35">
        <v>1</v>
      </c>
      <c r="O316" s="35">
        <v>2</v>
      </c>
      <c r="P316" s="35">
        <v>14</v>
      </c>
      <c r="Q316" s="35" t="s">
        <v>57</v>
      </c>
      <c r="R316" s="35">
        <v>1000</v>
      </c>
      <c r="S316" s="40">
        <v>5.21068</v>
      </c>
      <c r="T316" s="43">
        <v>314.38351</v>
      </c>
      <c r="U316" s="53">
        <v>7.7283934030610795E-10</v>
      </c>
      <c r="V316" s="43">
        <v>502.47126582007002</v>
      </c>
      <c r="W316" s="43">
        <v>13.988290852227699</v>
      </c>
      <c r="X316" s="45">
        <f t="shared" si="81"/>
        <v>10.666666666666666</v>
      </c>
      <c r="Y316" s="48">
        <f t="shared" si="77"/>
        <v>3.7503377060521914</v>
      </c>
      <c r="Z316" s="48">
        <f t="shared" si="64"/>
        <v>7.7283934030610792</v>
      </c>
    </row>
    <row r="317" spans="1:26">
      <c r="B317" s="36">
        <f t="shared" si="80"/>
        <v>12.666666666666666</v>
      </c>
      <c r="D317" s="35">
        <v>1</v>
      </c>
      <c r="E317" s="35">
        <v>8</v>
      </c>
      <c r="F317" s="35">
        <v>2</v>
      </c>
      <c r="G317" s="35">
        <v>1</v>
      </c>
      <c r="H317" s="35">
        <v>1</v>
      </c>
      <c r="O317" s="35">
        <v>2</v>
      </c>
      <c r="P317" s="35">
        <v>16</v>
      </c>
      <c r="Q317" s="35" t="s">
        <v>57</v>
      </c>
      <c r="R317" s="35">
        <v>1000</v>
      </c>
      <c r="S317" s="40">
        <v>5.3183699999999998</v>
      </c>
      <c r="T317" s="43">
        <v>336.24124999999998</v>
      </c>
      <c r="U317" s="53">
        <v>8.1098688847714799E-10</v>
      </c>
      <c r="V317" s="43">
        <v>526.807085535954</v>
      </c>
      <c r="W317" s="43">
        <v>15.2406238583226</v>
      </c>
      <c r="X317" s="45">
        <f t="shared" si="81"/>
        <v>12.666666666666666</v>
      </c>
      <c r="Y317" s="48">
        <f t="shared" si="77"/>
        <v>4.1260583394986892</v>
      </c>
      <c r="Z317" s="48">
        <f t="shared" si="64"/>
        <v>8.1098688847714797</v>
      </c>
    </row>
    <row r="318" spans="1:26">
      <c r="Z318" s="48"/>
    </row>
    <row r="319" spans="1:26">
      <c r="A319" s="35" t="s">
        <v>103</v>
      </c>
      <c r="B319" s="36">
        <f t="shared" ref="B319:B324" si="82">1+C319*C$5+D319*D$5+E319*E$5+F319*F$5+G319*G$5+H319*H$5+I319*I$5+J319*J$5+K319*K$5+L319*L$5+M319*M$5+N319*N$5+O319*O$5</f>
        <v>4.6666666666666661</v>
      </c>
      <c r="D319" s="35">
        <v>1</v>
      </c>
      <c r="F319" s="35">
        <v>2</v>
      </c>
      <c r="G319" s="35">
        <v>1</v>
      </c>
      <c r="H319" s="35">
        <v>1</v>
      </c>
      <c r="O319" s="35">
        <v>2</v>
      </c>
      <c r="P319" s="35">
        <v>8</v>
      </c>
      <c r="Q319" s="35" t="s">
        <v>57</v>
      </c>
      <c r="R319" s="35">
        <v>1000</v>
      </c>
      <c r="S319" s="40">
        <v>4.6348200000000004</v>
      </c>
      <c r="T319" s="43">
        <v>249.07846000000001</v>
      </c>
      <c r="U319" s="53">
        <v>6.0990610091003404E-10</v>
      </c>
      <c r="V319" s="43">
        <v>609.60171629626905</v>
      </c>
      <c r="W319" s="43">
        <v>16.271192097083699</v>
      </c>
      <c r="X319" s="45">
        <f t="shared" ref="X319:X324" si="83">B319</f>
        <v>4.6666666666666661</v>
      </c>
      <c r="Y319" s="48">
        <f t="shared" si="77"/>
        <v>3.5906996763426058</v>
      </c>
      <c r="Z319" s="48">
        <f t="shared" ref="Z319:Z341" si="84">U319*10^10</f>
        <v>6.0990610091003408</v>
      </c>
    </row>
    <row r="320" spans="1:26">
      <c r="B320" s="36">
        <f t="shared" si="82"/>
        <v>5.666666666666667</v>
      </c>
      <c r="D320" s="35">
        <v>1</v>
      </c>
      <c r="E320" s="35">
        <v>1</v>
      </c>
      <c r="F320" s="35">
        <v>2</v>
      </c>
      <c r="G320" s="35">
        <v>1</v>
      </c>
      <c r="H320" s="35">
        <v>1</v>
      </c>
      <c r="O320" s="35">
        <v>2</v>
      </c>
      <c r="P320" s="35">
        <v>9</v>
      </c>
      <c r="Q320" s="35" t="s">
        <v>57</v>
      </c>
      <c r="R320" s="35">
        <v>1000</v>
      </c>
      <c r="S320" s="40">
        <v>4.81107</v>
      </c>
      <c r="T320" s="43">
        <v>253.67898</v>
      </c>
      <c r="U320" s="53">
        <v>6.5118977412998398E-10</v>
      </c>
      <c r="V320" s="43">
        <v>564.51057386498201</v>
      </c>
      <c r="W320" s="43">
        <v>15.359041736575101</v>
      </c>
      <c r="X320" s="45">
        <f t="shared" si="83"/>
        <v>5.666666666666667</v>
      </c>
      <c r="Y320" s="48">
        <f t="shared" si="77"/>
        <v>3.5501734926852042</v>
      </c>
      <c r="Z320" s="48">
        <f t="shared" si="84"/>
        <v>6.5118977412998396</v>
      </c>
    </row>
    <row r="321" spans="1:26">
      <c r="B321" s="36">
        <f t="shared" si="82"/>
        <v>6.666666666666667</v>
      </c>
      <c r="D321" s="35">
        <v>1</v>
      </c>
      <c r="E321" s="35">
        <v>2</v>
      </c>
      <c r="F321" s="35">
        <v>2</v>
      </c>
      <c r="G321" s="35">
        <v>1</v>
      </c>
      <c r="H321" s="35">
        <v>1</v>
      </c>
      <c r="O321" s="35">
        <v>2</v>
      </c>
      <c r="P321" s="35">
        <v>10</v>
      </c>
      <c r="Q321" s="35" t="s">
        <v>57</v>
      </c>
      <c r="R321" s="35">
        <v>1000</v>
      </c>
      <c r="S321" s="40">
        <v>4.9073099999999998</v>
      </c>
      <c r="T321" s="43">
        <v>267.05968000000001</v>
      </c>
      <c r="U321" s="53">
        <v>6.78404899496464E-10</v>
      </c>
      <c r="V321" s="43">
        <v>575.35669004164697</v>
      </c>
      <c r="W321" s="43">
        <v>15.687970706467601</v>
      </c>
      <c r="X321" s="45">
        <f t="shared" si="83"/>
        <v>6.666666666666667</v>
      </c>
      <c r="Y321" s="48">
        <f t="shared" si="77"/>
        <v>3.7696069276233812</v>
      </c>
      <c r="Z321" s="48">
        <f t="shared" si="84"/>
        <v>6.7840489949646399</v>
      </c>
    </row>
    <row r="322" spans="1:26">
      <c r="B322" s="36">
        <f t="shared" si="82"/>
        <v>8.6666666666666661</v>
      </c>
      <c r="D322" s="35">
        <v>1</v>
      </c>
      <c r="E322" s="35">
        <v>4</v>
      </c>
      <c r="F322" s="35">
        <v>2</v>
      </c>
      <c r="G322" s="35">
        <v>1</v>
      </c>
      <c r="H322" s="35">
        <v>1</v>
      </c>
      <c r="O322" s="35">
        <v>2</v>
      </c>
      <c r="P322" s="35">
        <v>12</v>
      </c>
      <c r="Q322" s="35" t="s">
        <v>57</v>
      </c>
      <c r="R322" s="35">
        <v>1000</v>
      </c>
      <c r="S322" s="40">
        <v>5.0312000000000001</v>
      </c>
      <c r="T322" s="43">
        <v>294.06515999999999</v>
      </c>
      <c r="U322" s="53">
        <v>7.1770456155792299E-10</v>
      </c>
      <c r="V322" s="43">
        <v>525.03366388680399</v>
      </c>
      <c r="W322" s="43">
        <v>14.828251964539501</v>
      </c>
      <c r="X322" s="45">
        <f t="shared" si="83"/>
        <v>8.6666666666666661</v>
      </c>
      <c r="Y322" s="48">
        <f t="shared" si="77"/>
        <v>3.6391736610068559</v>
      </c>
      <c r="Z322" s="48">
        <f t="shared" si="84"/>
        <v>7.1770456155792299</v>
      </c>
    </row>
    <row r="323" spans="1:26">
      <c r="B323" s="36">
        <f t="shared" si="82"/>
        <v>10.666666666666666</v>
      </c>
      <c r="D323" s="35">
        <v>1</v>
      </c>
      <c r="E323" s="35">
        <v>6</v>
      </c>
      <c r="F323" s="35">
        <v>2</v>
      </c>
      <c r="G323" s="35">
        <v>1</v>
      </c>
      <c r="H323" s="35">
        <v>1</v>
      </c>
      <c r="O323" s="35">
        <v>2</v>
      </c>
      <c r="P323" s="35">
        <v>14</v>
      </c>
      <c r="Q323" s="35" t="s">
        <v>57</v>
      </c>
      <c r="R323" s="35">
        <v>1000</v>
      </c>
      <c r="S323" s="40">
        <v>5.1621499999999996</v>
      </c>
      <c r="T323" s="43">
        <v>316.50054</v>
      </c>
      <c r="U323" s="53">
        <v>7.5982048037754998E-10</v>
      </c>
      <c r="V323" s="43">
        <v>552.78386529205898</v>
      </c>
      <c r="W323" s="43">
        <v>15.3702552097373</v>
      </c>
      <c r="X323" s="45">
        <f t="shared" si="83"/>
        <v>10.666666666666666</v>
      </c>
      <c r="Y323" s="48">
        <f t="shared" si="77"/>
        <v>4.056358002710132</v>
      </c>
      <c r="Z323" s="48">
        <f t="shared" si="84"/>
        <v>7.5982048037754994</v>
      </c>
    </row>
    <row r="324" spans="1:26">
      <c r="B324" s="36">
        <f t="shared" si="82"/>
        <v>12.666666666666666</v>
      </c>
      <c r="D324" s="35">
        <v>1</v>
      </c>
      <c r="E324" s="35">
        <v>8</v>
      </c>
      <c r="F324" s="35">
        <v>2</v>
      </c>
      <c r="G324" s="35">
        <v>1</v>
      </c>
      <c r="H324" s="35">
        <v>1</v>
      </c>
      <c r="O324" s="35">
        <v>2</v>
      </c>
      <c r="P324" s="35">
        <v>16</v>
      </c>
      <c r="Q324" s="35" t="s">
        <v>57</v>
      </c>
      <c r="R324" s="35">
        <v>1000</v>
      </c>
      <c r="S324" s="40">
        <v>5.3949800000000003</v>
      </c>
      <c r="T324" s="43">
        <v>326.50159000000002</v>
      </c>
      <c r="U324" s="53">
        <v>8.2815647056404004E-10</v>
      </c>
      <c r="V324" s="43">
        <v>485.30118290604997</v>
      </c>
      <c r="W324" s="43">
        <v>13.7374133793159</v>
      </c>
      <c r="X324" s="45">
        <f t="shared" si="83"/>
        <v>12.666666666666666</v>
      </c>
      <c r="Y324" s="48">
        <f t="shared" si="77"/>
        <v>3.8814471144954106</v>
      </c>
      <c r="Z324" s="48">
        <f t="shared" si="84"/>
        <v>8.2815647056404007</v>
      </c>
    </row>
    <row r="325" spans="1:26">
      <c r="Z325" s="48"/>
    </row>
    <row r="326" spans="1:26">
      <c r="A326" s="35" t="s">
        <v>104</v>
      </c>
      <c r="B326" s="36">
        <f t="shared" ref="B326:B331" si="85">1+C326*C$5+D326*D$5+E326*E$5+F326*F$5+G326*G$5+H326*H$5+I326*I$5+J326*J$5+K326*K$5+L326*L$5+M326*M$5+N326*N$5+O326*O$5</f>
        <v>4.666666666666667</v>
      </c>
      <c r="D326" s="35">
        <v>2</v>
      </c>
      <c r="I326" s="35">
        <v>1</v>
      </c>
      <c r="J326" s="35">
        <v>2</v>
      </c>
      <c r="O326" s="35">
        <v>2</v>
      </c>
      <c r="P326" s="35">
        <v>8</v>
      </c>
      <c r="Q326" s="35" t="s">
        <v>57</v>
      </c>
      <c r="R326" s="35">
        <v>1000</v>
      </c>
      <c r="S326" s="40">
        <v>4.5737699999999997</v>
      </c>
      <c r="T326" s="43">
        <v>253.17311000000001</v>
      </c>
      <c r="U326" s="53">
        <v>5.9630116393656597E-10</v>
      </c>
      <c r="V326" s="43">
        <v>570.72466492565695</v>
      </c>
      <c r="W326" s="43">
        <v>15.110399926891599</v>
      </c>
      <c r="X326" s="45">
        <f t="shared" ref="X326:X331" si="86">B326</f>
        <v>4.666666666666667</v>
      </c>
      <c r="Y326" s="48">
        <f t="shared" si="77"/>
        <v>3.2867163307866289</v>
      </c>
      <c r="Z326" s="48">
        <f t="shared" si="84"/>
        <v>5.9630116393656598</v>
      </c>
    </row>
    <row r="327" spans="1:26">
      <c r="B327" s="36">
        <f t="shared" si="85"/>
        <v>5.666666666666667</v>
      </c>
      <c r="D327" s="35">
        <v>2</v>
      </c>
      <c r="E327" s="35">
        <v>1</v>
      </c>
      <c r="I327" s="35">
        <v>1</v>
      </c>
      <c r="J327" s="35">
        <v>2</v>
      </c>
      <c r="O327" s="35">
        <v>2</v>
      </c>
      <c r="P327" s="35">
        <v>9</v>
      </c>
      <c r="Q327" s="35" t="s">
        <v>57</v>
      </c>
      <c r="R327" s="35">
        <v>1000</v>
      </c>
      <c r="S327" s="40">
        <v>4.73895</v>
      </c>
      <c r="T327" s="43">
        <v>261.09965999999997</v>
      </c>
      <c r="U327" s="53">
        <v>6.3627918122448504E-10</v>
      </c>
      <c r="V327" s="43">
        <v>560.305716580016</v>
      </c>
      <c r="W327" s="43">
        <v>14.7504916935293</v>
      </c>
      <c r="X327" s="45">
        <f t="shared" si="86"/>
        <v>5.666666666666667</v>
      </c>
      <c r="Y327" s="48">
        <f t="shared" si="77"/>
        <v>3.4430449359777913</v>
      </c>
      <c r="Z327" s="48">
        <f t="shared" si="84"/>
        <v>6.3627918122448506</v>
      </c>
    </row>
    <row r="328" spans="1:26">
      <c r="B328" s="36">
        <f t="shared" si="85"/>
        <v>6.666666666666667</v>
      </c>
      <c r="D328" s="35">
        <v>2</v>
      </c>
      <c r="E328" s="35">
        <v>2</v>
      </c>
      <c r="I328" s="35">
        <v>1</v>
      </c>
      <c r="J328" s="35">
        <v>2</v>
      </c>
      <c r="O328" s="35">
        <v>2</v>
      </c>
      <c r="P328" s="35">
        <v>10</v>
      </c>
      <c r="Q328" s="35" t="s">
        <v>57</v>
      </c>
      <c r="R328" s="35">
        <v>1000</v>
      </c>
      <c r="S328" s="40">
        <v>4.8341900000000004</v>
      </c>
      <c r="T328" s="43">
        <v>271.86241000000001</v>
      </c>
      <c r="U328" s="53">
        <v>6.6124444454433105E-10</v>
      </c>
      <c r="V328" s="43">
        <v>573.09000140925605</v>
      </c>
      <c r="W328" s="43">
        <v>15.3608985014426</v>
      </c>
      <c r="X328" s="45">
        <f t="shared" si="86"/>
        <v>6.666666666666667</v>
      </c>
      <c r="Y328" s="48">
        <f t="shared" si="77"/>
        <v>3.659778417167701</v>
      </c>
      <c r="Z328" s="48">
        <f t="shared" si="84"/>
        <v>6.6124444454433107</v>
      </c>
    </row>
    <row r="329" spans="1:26">
      <c r="B329" s="36">
        <f t="shared" si="85"/>
        <v>8.6666666666666661</v>
      </c>
      <c r="D329" s="35">
        <v>2</v>
      </c>
      <c r="E329" s="35">
        <v>4</v>
      </c>
      <c r="I329" s="35">
        <v>1</v>
      </c>
      <c r="J329" s="35">
        <v>2</v>
      </c>
      <c r="O329" s="35">
        <v>2</v>
      </c>
      <c r="P329" s="35">
        <v>12</v>
      </c>
      <c r="Q329" s="35" t="s">
        <v>57</v>
      </c>
      <c r="R329" s="35">
        <v>1000</v>
      </c>
      <c r="S329" s="40">
        <v>5.0145</v>
      </c>
      <c r="T329" s="43">
        <v>293.73941000000002</v>
      </c>
      <c r="U329" s="53">
        <v>7.1274849376696101E-10</v>
      </c>
      <c r="V329" s="43">
        <v>540.86706293047996</v>
      </c>
      <c r="W329" s="43">
        <v>14.689434992362401</v>
      </c>
      <c r="X329" s="45">
        <f t="shared" si="86"/>
        <v>8.6666666666666661</v>
      </c>
      <c r="Y329" s="48">
        <f t="shared" si="77"/>
        <v>3.7230319836753432</v>
      </c>
      <c r="Z329" s="48">
        <f t="shared" si="84"/>
        <v>7.1274849376696103</v>
      </c>
    </row>
    <row r="330" spans="1:26">
      <c r="B330" s="36">
        <f t="shared" si="85"/>
        <v>10.666666666666666</v>
      </c>
      <c r="D330" s="35">
        <v>2</v>
      </c>
      <c r="E330" s="35">
        <v>6</v>
      </c>
      <c r="I330" s="35">
        <v>1</v>
      </c>
      <c r="J330" s="35">
        <v>2</v>
      </c>
      <c r="O330" s="35">
        <v>2</v>
      </c>
      <c r="P330" s="35">
        <v>14</v>
      </c>
      <c r="Q330" s="35" t="s">
        <v>57</v>
      </c>
      <c r="R330" s="35">
        <v>1000</v>
      </c>
      <c r="S330" s="40">
        <v>5.1958000000000002</v>
      </c>
      <c r="T330" s="43">
        <v>312.12385</v>
      </c>
      <c r="U330" s="53">
        <v>7.6701037861783203E-10</v>
      </c>
      <c r="V330" s="43">
        <v>526.38977113562896</v>
      </c>
      <c r="W330" s="43">
        <v>14.458870698993101</v>
      </c>
      <c r="X330" s="45">
        <f t="shared" si="86"/>
        <v>10.666666666666666</v>
      </c>
      <c r="Y330" s="48">
        <f t="shared" si="77"/>
        <v>3.8992277785797733</v>
      </c>
      <c r="Z330" s="48">
        <f t="shared" si="84"/>
        <v>7.6701037861783199</v>
      </c>
    </row>
    <row r="331" spans="1:26">
      <c r="B331" s="36">
        <f t="shared" si="85"/>
        <v>12.666666666666666</v>
      </c>
      <c r="D331" s="35">
        <v>2</v>
      </c>
      <c r="E331" s="35">
        <v>8</v>
      </c>
      <c r="I331" s="35">
        <v>1</v>
      </c>
      <c r="J331" s="35">
        <v>2</v>
      </c>
      <c r="O331" s="35">
        <v>2</v>
      </c>
      <c r="P331" s="35">
        <v>16</v>
      </c>
      <c r="Q331" s="35" t="s">
        <v>57</v>
      </c>
      <c r="R331" s="35">
        <v>1000</v>
      </c>
      <c r="S331" s="40">
        <v>5.4341499999999998</v>
      </c>
      <c r="T331" s="43">
        <v>322.81225999999998</v>
      </c>
      <c r="U331" s="53">
        <v>8.3775631249838097E-10</v>
      </c>
      <c r="V331" s="43">
        <v>479.96940821848898</v>
      </c>
      <c r="W331" s="43">
        <v>14.211596226998299</v>
      </c>
      <c r="X331" s="45">
        <f t="shared" si="86"/>
        <v>12.666666666666666</v>
      </c>
      <c r="Y331" s="48">
        <f t="shared" si="77"/>
        <v>3.8833022144782774</v>
      </c>
      <c r="Z331" s="48">
        <f t="shared" si="84"/>
        <v>8.3775631249838103</v>
      </c>
    </row>
    <row r="332" spans="1:26">
      <c r="Z332" s="48"/>
    </row>
    <row r="333" spans="1:26">
      <c r="A333" s="35" t="s">
        <v>105</v>
      </c>
      <c r="B333" s="36">
        <f t="shared" ref="B333:B341" si="87">1+C333*C$5+D333*D$5+E333*E$5+F333*F$5+G333*G$5+H333*H$5+I333*I$5+J333*J$5+K333*K$5+L333*L$5+M333*M$5+N333*N$5+O333*O$5</f>
        <v>3</v>
      </c>
      <c r="I333" s="35">
        <v>2</v>
      </c>
      <c r="O333" s="35">
        <v>4</v>
      </c>
      <c r="P333" s="35">
        <v>7</v>
      </c>
      <c r="Q333" s="35" t="s">
        <v>57</v>
      </c>
      <c r="R333" s="35">
        <v>1000</v>
      </c>
      <c r="S333" s="40">
        <v>4.52806</v>
      </c>
      <c r="T333" s="43">
        <v>209.09216000000001</v>
      </c>
      <c r="U333" s="53">
        <v>5.6497923839215297E-10</v>
      </c>
      <c r="V333" s="43">
        <v>586.10356999791202</v>
      </c>
      <c r="W333" s="43">
        <v>15.2695693540878</v>
      </c>
      <c r="X333" s="45">
        <f t="shared" ref="X333:X341" si="88">B333</f>
        <v>3</v>
      </c>
      <c r="Y333" s="48">
        <f t="shared" si="77"/>
        <v>3.1979876290417284</v>
      </c>
      <c r="Z333" s="48">
        <f t="shared" si="84"/>
        <v>5.6497923839215298</v>
      </c>
    </row>
    <row r="334" spans="1:26">
      <c r="B334" s="36">
        <f t="shared" si="87"/>
        <v>4</v>
      </c>
      <c r="D334" s="35">
        <v>1</v>
      </c>
      <c r="I334" s="35">
        <v>1</v>
      </c>
      <c r="J334" s="35">
        <v>1</v>
      </c>
      <c r="O334" s="35">
        <v>4</v>
      </c>
      <c r="P334" s="35">
        <v>8</v>
      </c>
      <c r="Q334" s="35" t="s">
        <v>57</v>
      </c>
      <c r="R334" s="35">
        <v>1000</v>
      </c>
      <c r="S334" s="40">
        <v>4.6516799999999998</v>
      </c>
      <c r="T334" s="43">
        <v>223.48072999999999</v>
      </c>
      <c r="U334" s="53">
        <v>5.9615813218633605E-10</v>
      </c>
      <c r="V334" s="43">
        <v>561.96852223445796</v>
      </c>
      <c r="W334" s="43">
        <v>14.9562416959612</v>
      </c>
      <c r="X334" s="45">
        <f t="shared" si="88"/>
        <v>4</v>
      </c>
      <c r="Y334" s="48">
        <f t="shared" si="77"/>
        <v>3.2355147672218587</v>
      </c>
      <c r="Z334" s="48">
        <f t="shared" si="84"/>
        <v>5.9615813218633606</v>
      </c>
    </row>
    <row r="335" spans="1:26">
      <c r="B335" s="36">
        <f t="shared" si="87"/>
        <v>5</v>
      </c>
      <c r="D335" s="35">
        <v>1</v>
      </c>
      <c r="E335" s="35">
        <v>1</v>
      </c>
      <c r="I335" s="35">
        <v>1</v>
      </c>
      <c r="J335" s="35">
        <v>1</v>
      </c>
      <c r="O335" s="35">
        <v>4</v>
      </c>
      <c r="P335" s="35">
        <v>9</v>
      </c>
      <c r="Q335" s="35" t="s">
        <v>57</v>
      </c>
      <c r="R335" s="35">
        <v>1000</v>
      </c>
      <c r="S335" s="40">
        <v>4.8048200000000003</v>
      </c>
      <c r="T335" s="43">
        <v>230.56903</v>
      </c>
      <c r="U335" s="53">
        <v>6.3259049489717795E-10</v>
      </c>
      <c r="V335" s="43">
        <v>579.65444059934998</v>
      </c>
      <c r="W335" s="43">
        <v>15.6158278272727</v>
      </c>
      <c r="X335" s="45">
        <f t="shared" si="88"/>
        <v>5</v>
      </c>
      <c r="Y335" s="48">
        <f t="shared" si="77"/>
        <v>3.5412921208881407</v>
      </c>
      <c r="Z335" s="48">
        <f t="shared" si="84"/>
        <v>6.3259049489717798</v>
      </c>
    </row>
    <row r="336" spans="1:26">
      <c r="B336" s="36">
        <f t="shared" si="87"/>
        <v>5.9999999999999991</v>
      </c>
      <c r="D336" s="35">
        <v>1</v>
      </c>
      <c r="E336" s="35">
        <v>2</v>
      </c>
      <c r="I336" s="35">
        <v>1</v>
      </c>
      <c r="J336" s="35">
        <v>1</v>
      </c>
      <c r="O336" s="35">
        <v>4</v>
      </c>
      <c r="P336" s="35">
        <v>10</v>
      </c>
      <c r="Q336" s="35" t="s">
        <v>57</v>
      </c>
      <c r="R336" s="35">
        <v>1000</v>
      </c>
      <c r="S336" s="40">
        <v>4.8907100000000003</v>
      </c>
      <c r="T336" s="43">
        <v>247.28314</v>
      </c>
      <c r="U336" s="53">
        <v>6.5940412581909398E-10</v>
      </c>
      <c r="V336" s="43">
        <v>566.37132401567499</v>
      </c>
      <c r="W336" s="43">
        <v>15.5200532090696</v>
      </c>
      <c r="X336" s="45">
        <f t="shared" si="88"/>
        <v>5.9999999999999991</v>
      </c>
      <c r="Y336" s="48">
        <f t="shared" si="77"/>
        <v>3.6068064732251925</v>
      </c>
      <c r="Z336" s="48">
        <f t="shared" si="84"/>
        <v>6.5940412581909396</v>
      </c>
    </row>
    <row r="337" spans="1:26">
      <c r="B337" s="36">
        <f t="shared" si="87"/>
        <v>6.9999999999999991</v>
      </c>
      <c r="D337" s="35">
        <v>1</v>
      </c>
      <c r="E337" s="35">
        <v>3</v>
      </c>
      <c r="I337" s="35">
        <v>1</v>
      </c>
      <c r="J337" s="35">
        <v>1</v>
      </c>
      <c r="O337" s="35">
        <v>4</v>
      </c>
      <c r="P337" s="35">
        <v>11</v>
      </c>
      <c r="Q337" s="35" t="s">
        <v>57</v>
      </c>
      <c r="R337" s="35">
        <v>1000</v>
      </c>
      <c r="S337" s="40">
        <v>4.9655699999999996</v>
      </c>
      <c r="T337" s="43">
        <v>261.82871</v>
      </c>
      <c r="U337" s="53">
        <v>6.8305994654312899E-10</v>
      </c>
      <c r="V337" s="43">
        <v>510.69455778930597</v>
      </c>
      <c r="W337" s="43">
        <v>14.0563486381199</v>
      </c>
      <c r="X337" s="45">
        <f t="shared" si="88"/>
        <v>6.9999999999999991</v>
      </c>
      <c r="Y337" s="48">
        <f t="shared" si="77"/>
        <v>3.3689143786536784</v>
      </c>
      <c r="Z337" s="48">
        <f t="shared" si="84"/>
        <v>6.8305994654312903</v>
      </c>
    </row>
    <row r="338" spans="1:26">
      <c r="B338" s="36">
        <f t="shared" si="87"/>
        <v>7.9999999999999991</v>
      </c>
      <c r="D338" s="35">
        <v>1</v>
      </c>
      <c r="E338" s="35">
        <v>4</v>
      </c>
      <c r="I338" s="35">
        <v>1</v>
      </c>
      <c r="J338" s="35">
        <v>1</v>
      </c>
      <c r="O338" s="35">
        <v>4</v>
      </c>
      <c r="P338" s="35">
        <v>12</v>
      </c>
      <c r="Q338" s="35" t="s">
        <v>57</v>
      </c>
      <c r="R338" s="35">
        <v>1000</v>
      </c>
      <c r="S338" s="40">
        <v>5.00997</v>
      </c>
      <c r="T338" s="43">
        <v>277.15796999999998</v>
      </c>
      <c r="U338" s="53">
        <v>6.9971957310640698E-10</v>
      </c>
      <c r="V338" s="43">
        <v>536.21088361650095</v>
      </c>
      <c r="W338" s="43">
        <v>15.262894286413999</v>
      </c>
      <c r="X338" s="45">
        <f t="shared" si="88"/>
        <v>7.9999999999999991</v>
      </c>
      <c r="Y338" s="48">
        <f t="shared" si="77"/>
        <v>3.6235108917784222</v>
      </c>
      <c r="Z338" s="48">
        <f t="shared" si="84"/>
        <v>6.9971957310640702</v>
      </c>
    </row>
    <row r="339" spans="1:26">
      <c r="B339" s="36">
        <f t="shared" si="87"/>
        <v>9</v>
      </c>
      <c r="D339" s="35">
        <v>1</v>
      </c>
      <c r="E339" s="35">
        <v>5</v>
      </c>
      <c r="I339" s="35">
        <v>1</v>
      </c>
      <c r="J339" s="35">
        <v>1</v>
      </c>
      <c r="O339" s="35">
        <v>4</v>
      </c>
      <c r="P339" s="35">
        <v>13</v>
      </c>
      <c r="Q339" s="35" t="s">
        <v>57</v>
      </c>
      <c r="R339" s="35">
        <v>1000</v>
      </c>
      <c r="S339" s="40">
        <v>5.1143799999999997</v>
      </c>
      <c r="T339" s="43">
        <v>282.28469000000001</v>
      </c>
      <c r="U339" s="53">
        <v>7.2761668803577305E-10</v>
      </c>
      <c r="V339" s="43">
        <v>517.46553109501394</v>
      </c>
      <c r="W339" s="43">
        <v>15.437773314368799</v>
      </c>
      <c r="X339" s="45">
        <f t="shared" si="88"/>
        <v>9</v>
      </c>
      <c r="Y339" s="48">
        <f t="shared" si="77"/>
        <v>3.6362522357552116</v>
      </c>
      <c r="Z339" s="48">
        <f t="shared" si="84"/>
        <v>7.2761668803577306</v>
      </c>
    </row>
    <row r="340" spans="1:26">
      <c r="B340" s="36">
        <f t="shared" si="87"/>
        <v>10.000000000000002</v>
      </c>
      <c r="D340" s="35">
        <v>1</v>
      </c>
      <c r="E340" s="35">
        <v>6</v>
      </c>
      <c r="I340" s="35">
        <v>1</v>
      </c>
      <c r="J340" s="35">
        <v>1</v>
      </c>
      <c r="O340" s="35">
        <v>4</v>
      </c>
      <c r="P340" s="35">
        <v>14</v>
      </c>
      <c r="Q340" s="35" t="s">
        <v>57</v>
      </c>
      <c r="R340" s="35">
        <v>1000</v>
      </c>
      <c r="S340" s="40">
        <v>5.1860200000000001</v>
      </c>
      <c r="T340" s="43">
        <v>296.19382999999999</v>
      </c>
      <c r="U340" s="53">
        <v>7.5280255639506795E-10</v>
      </c>
      <c r="V340" s="43">
        <v>458.26561706248202</v>
      </c>
      <c r="W340" s="43">
        <v>13.382945931922301</v>
      </c>
      <c r="X340" s="45">
        <f t="shared" si="88"/>
        <v>10.000000000000002</v>
      </c>
      <c r="Y340" s="48">
        <f t="shared" si="77"/>
        <v>3.3317183678204358</v>
      </c>
      <c r="Z340" s="48">
        <f t="shared" si="84"/>
        <v>7.5280255639506795</v>
      </c>
    </row>
    <row r="341" spans="1:26">
      <c r="B341" s="36">
        <f t="shared" si="87"/>
        <v>12.000000000000002</v>
      </c>
      <c r="D341" s="35">
        <v>1</v>
      </c>
      <c r="E341" s="35">
        <v>8</v>
      </c>
      <c r="I341" s="35">
        <v>1</v>
      </c>
      <c r="J341" s="35">
        <v>1</v>
      </c>
      <c r="O341" s="35">
        <v>4</v>
      </c>
      <c r="P341" s="35">
        <v>16</v>
      </c>
      <c r="Q341" s="35" t="s">
        <v>57</v>
      </c>
      <c r="R341" s="35">
        <v>1000</v>
      </c>
      <c r="S341" s="40">
        <v>5.11014426293728</v>
      </c>
      <c r="T341" s="43">
        <v>326.737030092672</v>
      </c>
      <c r="U341" s="53">
        <v>7.7149488367759497E-10</v>
      </c>
      <c r="V341" s="43">
        <v>439.50063951647599</v>
      </c>
      <c r="W341" s="43">
        <v>13.2083136396179</v>
      </c>
      <c r="X341" s="45">
        <f t="shared" si="88"/>
        <v>12.000000000000002</v>
      </c>
      <c r="Y341" s="48">
        <f t="shared" si="77"/>
        <v>3.2746318795482097</v>
      </c>
      <c r="Z341" s="48">
        <f t="shared" si="84"/>
        <v>7.7149488367759496</v>
      </c>
    </row>
    <row r="343" spans="1:26">
      <c r="A343" s="35" t="s">
        <v>106</v>
      </c>
      <c r="B343" s="36">
        <f t="shared" ref="B343:B349" si="89">1+C343*C$5+D343*D$5+E343*E$5+F343*F$5+G343*G$5+H343*H$5+I343*I$5+J343*J$5+K343*K$5+L343*L$5+M343*M$5+N343*N$5+O343*O$5</f>
        <v>5</v>
      </c>
      <c r="D343" s="35">
        <v>2</v>
      </c>
      <c r="J343" s="35">
        <v>2</v>
      </c>
      <c r="O343" s="35">
        <v>4</v>
      </c>
      <c r="P343" s="35">
        <v>9</v>
      </c>
      <c r="Q343" s="35" t="s">
        <v>57</v>
      </c>
      <c r="R343" s="35">
        <v>1000</v>
      </c>
      <c r="S343" s="40">
        <v>4.7077200000000001</v>
      </c>
      <c r="T343" s="43">
        <v>242.41567000000001</v>
      </c>
      <c r="U343" s="53">
        <v>6.14607532702465E-10</v>
      </c>
      <c r="V343" s="43">
        <v>574.86354863171596</v>
      </c>
      <c r="W343" s="43">
        <v>15.5034019417563</v>
      </c>
      <c r="X343" s="45">
        <f t="shared" ref="X343:X349" si="90">B343</f>
        <v>5</v>
      </c>
      <c r="Y343" s="48">
        <f t="shared" ref="Y343:Y368" si="91">U343*V343*$Y$6</f>
        <v>3.4121850357186676</v>
      </c>
      <c r="Z343" s="48">
        <f t="shared" ref="Z343:Z368" si="92">U343*10^10</f>
        <v>6.1460753270246498</v>
      </c>
    </row>
    <row r="344" spans="1:26">
      <c r="B344" s="36">
        <f t="shared" si="89"/>
        <v>6</v>
      </c>
      <c r="D344" s="35">
        <v>2</v>
      </c>
      <c r="E344" s="35">
        <v>1</v>
      </c>
      <c r="J344" s="35">
        <v>2</v>
      </c>
      <c r="O344" s="35">
        <v>4</v>
      </c>
      <c r="P344" s="35">
        <v>10</v>
      </c>
      <c r="Q344" s="35" t="s">
        <v>57</v>
      </c>
      <c r="R344" s="35">
        <v>1000</v>
      </c>
      <c r="S344" s="40">
        <v>4.80565</v>
      </c>
      <c r="T344" s="43">
        <v>253.30522999999999</v>
      </c>
      <c r="U344" s="53">
        <v>6.4039493251705502E-10</v>
      </c>
      <c r="V344" s="43">
        <v>573.293430767887</v>
      </c>
      <c r="W344" s="43">
        <v>15.6554290798423</v>
      </c>
      <c r="X344" s="45">
        <f t="shared" si="90"/>
        <v>6</v>
      </c>
      <c r="Y344" s="48">
        <f t="shared" si="91"/>
        <v>3.5456411235677168</v>
      </c>
      <c r="Z344" s="48">
        <f t="shared" si="92"/>
        <v>6.4039493251705499</v>
      </c>
    </row>
    <row r="345" spans="1:26">
      <c r="B345" s="36">
        <f t="shared" si="89"/>
        <v>7</v>
      </c>
      <c r="D345" s="35">
        <v>2</v>
      </c>
      <c r="E345" s="35">
        <v>2</v>
      </c>
      <c r="J345" s="35">
        <v>2</v>
      </c>
      <c r="O345" s="35">
        <v>4</v>
      </c>
      <c r="P345" s="35">
        <v>11</v>
      </c>
      <c r="Q345" s="35" t="s">
        <v>57</v>
      </c>
      <c r="R345" s="35">
        <v>1000</v>
      </c>
      <c r="S345" s="40">
        <v>4.8821099999999999</v>
      </c>
      <c r="T345" s="43">
        <v>265.04813999999999</v>
      </c>
      <c r="U345" s="53">
        <v>6.6227730411467097E-10</v>
      </c>
      <c r="V345" s="43">
        <v>580.69923107827003</v>
      </c>
      <c r="W345" s="43">
        <v>16.270049116165598</v>
      </c>
      <c r="X345" s="45">
        <f t="shared" si="90"/>
        <v>7</v>
      </c>
      <c r="Y345" s="48">
        <f t="shared" si="91"/>
        <v>3.7141637507666729</v>
      </c>
      <c r="Z345" s="48">
        <f t="shared" si="92"/>
        <v>6.6227730411467096</v>
      </c>
    </row>
    <row r="346" spans="1:26">
      <c r="B346" s="36">
        <f t="shared" si="89"/>
        <v>8</v>
      </c>
      <c r="D346" s="35">
        <v>2</v>
      </c>
      <c r="E346" s="35">
        <v>3</v>
      </c>
      <c r="J346" s="35">
        <v>2</v>
      </c>
      <c r="O346" s="35">
        <v>4</v>
      </c>
      <c r="P346" s="35">
        <v>12</v>
      </c>
      <c r="Q346" s="35" t="s">
        <v>57</v>
      </c>
      <c r="R346" s="35">
        <v>1000</v>
      </c>
      <c r="S346" s="40">
        <v>4.9205300000000003</v>
      </c>
      <c r="T346" s="43">
        <v>278.3818</v>
      </c>
      <c r="U346" s="53">
        <v>6.7569989873233302E-10</v>
      </c>
      <c r="V346" s="43">
        <v>582.96702600154401</v>
      </c>
      <c r="W346" s="43">
        <v>16.3047250996398</v>
      </c>
      <c r="X346" s="45">
        <f t="shared" si="90"/>
        <v>8</v>
      </c>
      <c r="Y346" s="48">
        <f t="shared" si="91"/>
        <v>3.8042387800454605</v>
      </c>
      <c r="Z346" s="48">
        <f t="shared" si="92"/>
        <v>6.75699898732333</v>
      </c>
    </row>
    <row r="347" spans="1:26">
      <c r="B347" s="36">
        <f t="shared" si="89"/>
        <v>9</v>
      </c>
      <c r="D347" s="35">
        <v>2</v>
      </c>
      <c r="E347" s="35">
        <v>4</v>
      </c>
      <c r="J347" s="35">
        <v>2</v>
      </c>
      <c r="O347" s="35">
        <v>4</v>
      </c>
      <c r="P347" s="35">
        <v>13</v>
      </c>
      <c r="Q347" s="35" t="s">
        <v>57</v>
      </c>
      <c r="R347" s="35">
        <v>1000</v>
      </c>
      <c r="S347" s="40">
        <v>4.9861399999999998</v>
      </c>
      <c r="T347" s="43">
        <v>290.24977000000001</v>
      </c>
      <c r="U347" s="53">
        <v>6.9642887646023103E-10</v>
      </c>
      <c r="V347" s="43">
        <v>496.89028027517099</v>
      </c>
      <c r="W347" s="43">
        <v>14.4361126679335</v>
      </c>
      <c r="X347" s="45">
        <f t="shared" si="90"/>
        <v>9</v>
      </c>
      <c r="Y347" s="48">
        <f t="shared" si="91"/>
        <v>3.3420057720290499</v>
      </c>
      <c r="Z347" s="48">
        <f t="shared" si="92"/>
        <v>6.9642887646023102</v>
      </c>
    </row>
    <row r="348" spans="1:26">
      <c r="B348" s="36">
        <f t="shared" si="89"/>
        <v>10</v>
      </c>
      <c r="D348" s="35">
        <v>2</v>
      </c>
      <c r="E348" s="35">
        <v>5</v>
      </c>
      <c r="J348" s="35">
        <v>2</v>
      </c>
      <c r="O348" s="35">
        <v>4</v>
      </c>
      <c r="P348" s="35">
        <v>14</v>
      </c>
      <c r="Q348" s="35" t="s">
        <v>57</v>
      </c>
      <c r="R348" s="35">
        <v>1000</v>
      </c>
      <c r="S348" s="40">
        <v>5.0519699999999998</v>
      </c>
      <c r="T348" s="43">
        <v>304.27163999999999</v>
      </c>
      <c r="U348" s="53">
        <v>7.1928465764602802E-10</v>
      </c>
      <c r="V348" s="43">
        <v>516.44270814984498</v>
      </c>
      <c r="W348" s="43">
        <v>14.6975925743562</v>
      </c>
      <c r="X348" s="45">
        <f t="shared" si="90"/>
        <v>10</v>
      </c>
      <c r="Y348" s="48">
        <f t="shared" si="91"/>
        <v>3.5875079369941867</v>
      </c>
      <c r="Z348" s="48">
        <f t="shared" si="92"/>
        <v>7.1928465764602798</v>
      </c>
    </row>
    <row r="349" spans="1:26">
      <c r="B349" s="36">
        <f t="shared" si="89"/>
        <v>12</v>
      </c>
      <c r="D349" s="35">
        <v>2</v>
      </c>
      <c r="E349" s="35">
        <v>7</v>
      </c>
      <c r="J349" s="35">
        <v>2</v>
      </c>
      <c r="O349" s="35">
        <v>4</v>
      </c>
      <c r="P349" s="35">
        <v>16</v>
      </c>
      <c r="Q349" s="35" t="s">
        <v>57</v>
      </c>
      <c r="R349" s="35">
        <v>1000</v>
      </c>
      <c r="S349" s="40">
        <v>5.1849800000000004</v>
      </c>
      <c r="T349" s="43">
        <v>331.49862000000002</v>
      </c>
      <c r="U349" s="53">
        <v>7.6700423579323703E-10</v>
      </c>
      <c r="V349" s="43">
        <v>424.37457030752699</v>
      </c>
      <c r="W349" s="43">
        <v>13.307770675291099</v>
      </c>
      <c r="X349" s="45">
        <f t="shared" si="90"/>
        <v>12</v>
      </c>
      <c r="Y349" s="48">
        <f t="shared" si="91"/>
        <v>3.1435258650392437</v>
      </c>
      <c r="Z349" s="48">
        <f t="shared" si="92"/>
        <v>7.6700423579323704</v>
      </c>
    </row>
    <row r="350" spans="1:26">
      <c r="Z350" s="48"/>
    </row>
    <row r="351" spans="1:26">
      <c r="A351" s="35" t="s">
        <v>107</v>
      </c>
      <c r="B351" s="36">
        <f>1+C351*C$5+D351*D$5+E351*E$5+F351*F$5+G351*G$5+H351*H$5+I351*I$5+J351*J$5+K351*K$5+L351*L$5+M351*M$5+N351*N$5+O351*O$5</f>
        <v>7</v>
      </c>
      <c r="D351" s="35">
        <v>2</v>
      </c>
      <c r="E351" s="35">
        <v>2</v>
      </c>
      <c r="J351" s="35">
        <v>2</v>
      </c>
      <c r="O351" s="35">
        <v>4</v>
      </c>
      <c r="P351" s="35">
        <v>11</v>
      </c>
      <c r="Q351" s="35" t="s">
        <v>57</v>
      </c>
      <c r="R351" s="35">
        <v>1000</v>
      </c>
      <c r="S351" s="40">
        <v>4.9387800000000004</v>
      </c>
      <c r="T351" s="43">
        <v>264.25002999999998</v>
      </c>
      <c r="U351" s="53">
        <v>6.7723888835289899E-10</v>
      </c>
      <c r="V351" s="43">
        <v>530.29194395914101</v>
      </c>
      <c r="W351" s="43">
        <v>15.477835102240199</v>
      </c>
      <c r="X351" s="45">
        <f>B351</f>
        <v>7</v>
      </c>
      <c r="Y351" s="48">
        <f t="shared" si="91"/>
        <v>3.4683813437981952</v>
      </c>
      <c r="Z351" s="48">
        <f t="shared" si="92"/>
        <v>6.7723888835289898</v>
      </c>
    </row>
    <row r="352" spans="1:26">
      <c r="B352" s="36">
        <f>1+C352*C$5+D352*D$5+E352*E$5+F352*F$5+G352*G$5+H352*H$5+I352*I$5+J352*J$5+K352*K$5+L352*L$5+M352*M$5+N352*N$5+O352*O$5</f>
        <v>8</v>
      </c>
      <c r="D352" s="35">
        <v>2</v>
      </c>
      <c r="E352" s="35">
        <v>3</v>
      </c>
      <c r="J352" s="35">
        <v>2</v>
      </c>
      <c r="O352" s="35">
        <v>4</v>
      </c>
      <c r="P352" s="35">
        <v>12</v>
      </c>
      <c r="Q352" s="35" t="s">
        <v>57</v>
      </c>
      <c r="R352" s="35">
        <v>1000</v>
      </c>
      <c r="S352" s="40">
        <v>4.9806800000000004</v>
      </c>
      <c r="T352" s="43">
        <v>281.48039999999997</v>
      </c>
      <c r="U352" s="53">
        <v>6.9423501069459904E-10</v>
      </c>
      <c r="V352" s="43">
        <v>581.572049596743</v>
      </c>
      <c r="W352" s="43">
        <v>16.4190861940844</v>
      </c>
      <c r="X352" s="45">
        <f>B352</f>
        <v>8</v>
      </c>
      <c r="Y352" s="48">
        <f t="shared" si="91"/>
        <v>3.8992399511563649</v>
      </c>
      <c r="Z352" s="48">
        <f t="shared" si="92"/>
        <v>6.9423501069459901</v>
      </c>
    </row>
    <row r="353" spans="1:26">
      <c r="B353" s="36">
        <f>1+C353*C$5+D353*D$5+E353*E$5+F353*F$5+G353*G$5+H353*H$5+I353*I$5+J353*J$5+K353*K$5+L353*L$5+M353*M$5+N353*N$5+O353*O$5</f>
        <v>9</v>
      </c>
      <c r="D353" s="35">
        <v>2</v>
      </c>
      <c r="E353" s="35">
        <v>4</v>
      </c>
      <c r="J353" s="35">
        <v>2</v>
      </c>
      <c r="O353" s="35">
        <v>4</v>
      </c>
      <c r="P353" s="35">
        <v>13</v>
      </c>
      <c r="Q353" s="35" t="s">
        <v>57</v>
      </c>
      <c r="R353" s="35">
        <v>1000</v>
      </c>
      <c r="S353" s="40">
        <v>5.08066</v>
      </c>
      <c r="T353" s="43">
        <v>279.69179000000003</v>
      </c>
      <c r="U353" s="53">
        <v>7.1640126829864096E-10</v>
      </c>
      <c r="V353" s="43">
        <v>517.45244188607296</v>
      </c>
      <c r="W353" s="43">
        <v>14.782860226609699</v>
      </c>
      <c r="X353" s="45">
        <f>B353</f>
        <v>9</v>
      </c>
      <c r="Y353" s="48">
        <f t="shared" si="91"/>
        <v>3.5801128024147082</v>
      </c>
      <c r="Z353" s="48">
        <f t="shared" si="92"/>
        <v>7.1640126829864093</v>
      </c>
    </row>
    <row r="354" spans="1:26">
      <c r="B354" s="36">
        <f>1+C354*C$5+D354*D$5+E354*E$5+F354*F$5+G354*G$5+H354*H$5+I354*I$5+J354*J$5+K354*K$5+L354*L$5+M354*M$5+N354*N$5+O354*O$5</f>
        <v>10</v>
      </c>
      <c r="D354" s="35">
        <v>2</v>
      </c>
      <c r="E354" s="35">
        <v>5</v>
      </c>
      <c r="J354" s="35">
        <v>2</v>
      </c>
      <c r="O354" s="35">
        <v>4</v>
      </c>
      <c r="P354" s="35">
        <v>14</v>
      </c>
      <c r="Q354" s="35" t="s">
        <v>57</v>
      </c>
      <c r="R354" s="35">
        <v>1000</v>
      </c>
      <c r="S354" s="40">
        <v>5.1809500000000002</v>
      </c>
      <c r="T354" s="43">
        <v>288.47975000000002</v>
      </c>
      <c r="U354" s="53">
        <v>7.4634845221509397E-10</v>
      </c>
      <c r="V354" s="43">
        <v>498.69992113830199</v>
      </c>
      <c r="W354" s="43">
        <v>14.3483899065663</v>
      </c>
      <c r="X354" s="45">
        <f>B354</f>
        <v>10</v>
      </c>
      <c r="Y354" s="48">
        <f t="shared" si="91"/>
        <v>3.5946023996892289</v>
      </c>
      <c r="Z354" s="48">
        <f t="shared" si="92"/>
        <v>7.4634845221509396</v>
      </c>
    </row>
    <row r="355" spans="1:26">
      <c r="B355" s="36">
        <f>1+C355*C$5+D355*D$5+E355*E$5+F355*F$5+G355*G$5+H355*H$5+I355*I$5+J355*J$5+K355*K$5+L355*L$5+M355*M$5+N355*N$5+O355*O$5</f>
        <v>12</v>
      </c>
      <c r="D355" s="35">
        <v>2</v>
      </c>
      <c r="E355" s="35">
        <v>7</v>
      </c>
      <c r="J355" s="35">
        <v>2</v>
      </c>
      <c r="O355" s="35">
        <v>4</v>
      </c>
      <c r="P355" s="35">
        <v>16</v>
      </c>
      <c r="Q355" s="35" t="s">
        <v>57</v>
      </c>
      <c r="R355" s="35">
        <v>1000</v>
      </c>
      <c r="S355" s="40">
        <v>5.3697999999999997</v>
      </c>
      <c r="T355" s="43">
        <v>301.82571999999999</v>
      </c>
      <c r="U355" s="53">
        <v>8.0304805738179301E-10</v>
      </c>
      <c r="V355" s="43">
        <v>436.15241735566002</v>
      </c>
      <c r="W355" s="43">
        <v>12.9349215206193</v>
      </c>
      <c r="X355" s="45">
        <f>B355</f>
        <v>12</v>
      </c>
      <c r="Y355" s="48">
        <f t="shared" si="91"/>
        <v>3.3825929827264929</v>
      </c>
      <c r="Z355" s="48">
        <f t="shared" si="92"/>
        <v>8.0304805738179308</v>
      </c>
    </row>
    <row r="356" spans="1:26">
      <c r="Z356" s="48"/>
    </row>
    <row r="357" spans="1:26">
      <c r="A357" s="35" t="s">
        <v>108</v>
      </c>
      <c r="B357" s="36">
        <f>1+C357*C$5+D357*D$5+E357*E$5+F357*F$5+G357*G$5+H357*H$5+I357*I$5+J357*J$5+K357*K$5+L357*L$5+M357*M$5+N357*N$5+O357*O$5</f>
        <v>11</v>
      </c>
      <c r="D357" s="35">
        <v>2</v>
      </c>
      <c r="E357" s="35">
        <v>6</v>
      </c>
      <c r="J357" s="35">
        <v>2</v>
      </c>
      <c r="O357" s="35">
        <v>4</v>
      </c>
      <c r="P357" s="35">
        <v>15</v>
      </c>
      <c r="Q357" s="35" t="s">
        <v>57</v>
      </c>
      <c r="R357" s="35">
        <v>1000</v>
      </c>
      <c r="S357" s="40">
        <v>5.37615</v>
      </c>
      <c r="T357" s="43">
        <v>299.35223999999999</v>
      </c>
      <c r="U357" s="53">
        <v>8.0698653875378304E-10</v>
      </c>
      <c r="V357" s="43">
        <v>471.86516546374901</v>
      </c>
      <c r="W357" s="43">
        <v>14.833288401941701</v>
      </c>
      <c r="X357" s="45">
        <f>B357</f>
        <v>11</v>
      </c>
      <c r="Y357" s="48">
        <f t="shared" si="91"/>
        <v>3.67751228157621</v>
      </c>
      <c r="Z357" s="48">
        <f t="shared" si="92"/>
        <v>8.0698653875378312</v>
      </c>
    </row>
    <row r="358" spans="1:26">
      <c r="B358" s="36">
        <f>1+C358*C$5+D358*D$5+E358*E$5+F358*F$5+G358*G$5+H358*H$5+I358*I$5+J358*J$5+K358*K$5+L358*L$5+M358*M$5+N358*N$5+O358*O$5</f>
        <v>12</v>
      </c>
      <c r="D358" s="35">
        <v>2</v>
      </c>
      <c r="E358" s="35">
        <v>7</v>
      </c>
      <c r="J358" s="35">
        <v>2</v>
      </c>
      <c r="O358" s="35">
        <v>4</v>
      </c>
      <c r="P358" s="35">
        <v>16</v>
      </c>
      <c r="Q358" s="35" t="s">
        <v>57</v>
      </c>
      <c r="R358" s="35">
        <v>1000</v>
      </c>
      <c r="S358" s="40">
        <v>5.4623699999999999</v>
      </c>
      <c r="T358" s="43">
        <v>291.96235000000001</v>
      </c>
      <c r="U358" s="53">
        <v>8.2401438511833597E-10</v>
      </c>
      <c r="V358" s="43">
        <v>450.743660836478</v>
      </c>
      <c r="W358" s="43">
        <v>15.1087408047884</v>
      </c>
      <c r="X358" s="45">
        <f>B358</f>
        <v>12</v>
      </c>
      <c r="Y358" s="48">
        <f t="shared" si="91"/>
        <v>3.5870245154246199</v>
      </c>
      <c r="Z358" s="48">
        <f t="shared" si="92"/>
        <v>8.24014385118336</v>
      </c>
    </row>
    <row r="359" spans="1:26">
      <c r="Z359" s="48"/>
    </row>
    <row r="360" spans="1:26">
      <c r="A360" s="35" t="s">
        <v>109</v>
      </c>
      <c r="B360" s="36">
        <f>1+C360*C$5+D360*D$5+E360*E$5+F360*F$5+G360*G$5+H360*H$5+I360*I$5+J360*J$5+K360*K$5+L360*L$5+M360*M$5+N360*N$5+O360*O$5</f>
        <v>7</v>
      </c>
      <c r="D360" s="35">
        <v>2</v>
      </c>
      <c r="E360" s="35">
        <v>2</v>
      </c>
      <c r="G360" s="35">
        <v>2</v>
      </c>
      <c r="O360" s="35">
        <v>2</v>
      </c>
      <c r="P360" s="35">
        <v>9</v>
      </c>
      <c r="Q360" s="35" t="s">
        <v>57</v>
      </c>
      <c r="R360" s="35">
        <v>1000</v>
      </c>
      <c r="S360" s="40">
        <v>4.8235599999999996</v>
      </c>
      <c r="T360" s="43">
        <v>253.28542999999999</v>
      </c>
      <c r="U360" s="53">
        <v>6.5432801035045697E-10</v>
      </c>
      <c r="V360" s="43">
        <v>584.587759361385</v>
      </c>
      <c r="W360" s="43">
        <v>15.242894541797201</v>
      </c>
      <c r="X360" s="45">
        <f>B360</f>
        <v>7</v>
      </c>
      <c r="Y360" s="48">
        <f t="shared" si="91"/>
        <v>3.6941553360685329</v>
      </c>
      <c r="Z360" s="48">
        <f t="shared" si="92"/>
        <v>6.5432801035045696</v>
      </c>
    </row>
    <row r="361" spans="1:26">
      <c r="B361" s="36">
        <f>1+C361*C$5+D361*D$5+E361*E$5+F361*F$5+G361*G$5+H361*H$5+I361*I$5+J361*J$5+K361*K$5+L361*L$5+M361*M$5+N361*N$5+O361*O$5</f>
        <v>8</v>
      </c>
      <c r="D361" s="35">
        <v>2</v>
      </c>
      <c r="E361" s="35">
        <v>3</v>
      </c>
      <c r="G361" s="35">
        <v>2</v>
      </c>
      <c r="O361" s="35">
        <v>2</v>
      </c>
      <c r="P361" s="35">
        <v>10</v>
      </c>
      <c r="Q361" s="35" t="s">
        <v>57</v>
      </c>
      <c r="R361" s="35">
        <v>1000</v>
      </c>
      <c r="S361" s="40">
        <v>4.9350500000000004</v>
      </c>
      <c r="T361" s="43">
        <v>268.17295999999999</v>
      </c>
      <c r="U361" s="53">
        <v>6.8680073313189098E-10</v>
      </c>
      <c r="V361" s="43">
        <v>567.26554972480005</v>
      </c>
      <c r="W361" s="43">
        <v>15.101350797012399</v>
      </c>
      <c r="X361" s="45">
        <f>B361</f>
        <v>8</v>
      </c>
      <c r="Y361" s="48">
        <f t="shared" si="91"/>
        <v>3.762591615706643</v>
      </c>
      <c r="Z361" s="48">
        <f t="shared" si="92"/>
        <v>6.8680073313189096</v>
      </c>
    </row>
    <row r="362" spans="1:26">
      <c r="B362" s="36">
        <f>1+C362*C$5+D362*D$5+E362*E$5+F362*F$5+G362*G$5+H362*H$5+I362*I$5+J362*J$5+K362*K$5+L362*L$5+M362*M$5+N362*N$5+O362*O$5</f>
        <v>10</v>
      </c>
      <c r="D362" s="35">
        <v>2</v>
      </c>
      <c r="E362" s="35">
        <v>5</v>
      </c>
      <c r="G362" s="35">
        <v>2</v>
      </c>
      <c r="O362" s="35">
        <v>2</v>
      </c>
      <c r="P362" s="35">
        <v>12</v>
      </c>
      <c r="Q362" s="35" t="s">
        <v>57</v>
      </c>
      <c r="R362" s="35">
        <v>1000</v>
      </c>
      <c r="S362" s="40">
        <v>5.0558300000000003</v>
      </c>
      <c r="T362" s="43">
        <v>288.32621</v>
      </c>
      <c r="U362" s="53">
        <v>7.2115935166623604E-10</v>
      </c>
      <c r="V362" s="43">
        <v>539.00902435385899</v>
      </c>
      <c r="W362" s="43">
        <v>14.404639244955799</v>
      </c>
      <c r="X362" s="45">
        <f>B362</f>
        <v>10</v>
      </c>
      <c r="Y362" s="48">
        <f t="shared" si="91"/>
        <v>3.7540253405724839</v>
      </c>
      <c r="Z362" s="48">
        <f t="shared" si="92"/>
        <v>7.2115935166623606</v>
      </c>
    </row>
    <row r="363" spans="1:26">
      <c r="B363" s="36">
        <f>1+C363*C$5+D363*D$5+E363*E$5+F363*F$5+G363*G$5+H363*H$5+I363*I$5+J363*J$5+K363*K$5+L363*L$5+M363*M$5+N363*N$5+O363*O$5</f>
        <v>12</v>
      </c>
      <c r="D363" s="35">
        <v>2</v>
      </c>
      <c r="E363" s="35">
        <v>7</v>
      </c>
      <c r="G363" s="35">
        <v>2</v>
      </c>
      <c r="O363" s="35">
        <v>2</v>
      </c>
      <c r="P363" s="35">
        <v>14</v>
      </c>
      <c r="Q363" s="35" t="s">
        <v>57</v>
      </c>
      <c r="R363" s="35">
        <v>1000</v>
      </c>
      <c r="S363" s="40">
        <v>5.1558999999999999</v>
      </c>
      <c r="T363" s="43">
        <v>311.9468</v>
      </c>
      <c r="U363" s="53">
        <v>7.5516563493908795E-10</v>
      </c>
      <c r="V363" s="43">
        <v>475.88030183479799</v>
      </c>
      <c r="W363" s="43">
        <v>14.1304644139428</v>
      </c>
      <c r="X363" s="45">
        <f>B363</f>
        <v>12</v>
      </c>
      <c r="Y363" s="48">
        <f t="shared" si="91"/>
        <v>3.4706424201606603</v>
      </c>
      <c r="Z363" s="48">
        <f t="shared" si="92"/>
        <v>7.5516563493908793</v>
      </c>
    </row>
    <row r="364" spans="1:26">
      <c r="B364" s="36">
        <f>1+C364*C$5+D364*D$5+E364*E$5+F364*F$5+G364*G$5+H364*H$5+I364*I$5+J364*J$5+K364*K$5+L364*L$5+M364*M$5+N364*N$5+O364*O$5</f>
        <v>14</v>
      </c>
      <c r="D364" s="35">
        <v>2</v>
      </c>
      <c r="E364" s="35">
        <v>9</v>
      </c>
      <c r="G364" s="35">
        <v>2</v>
      </c>
      <c r="O364" s="35">
        <v>2</v>
      </c>
      <c r="P364" s="35">
        <v>16</v>
      </c>
      <c r="Q364" s="35" t="s">
        <v>57</v>
      </c>
      <c r="R364" s="35">
        <v>1000</v>
      </c>
      <c r="S364" s="40">
        <v>5.4230499999999999</v>
      </c>
      <c r="T364" s="43">
        <v>312.90355</v>
      </c>
      <c r="U364" s="53">
        <v>8.2766374796798396E-10</v>
      </c>
      <c r="V364" s="43">
        <v>412.29858995108998</v>
      </c>
      <c r="W364" s="43">
        <v>12.7341659221638</v>
      </c>
      <c r="X364" s="45">
        <f>B364</f>
        <v>14</v>
      </c>
      <c r="Y364" s="48">
        <f t="shared" si="91"/>
        <v>3.2956092011083484</v>
      </c>
      <c r="Z364" s="48">
        <f t="shared" si="92"/>
        <v>8.2766374796798399</v>
      </c>
    </row>
    <row r="365" spans="1:26">
      <c r="Z365" s="48"/>
    </row>
    <row r="366" spans="1:26">
      <c r="A366" s="35" t="s">
        <v>110</v>
      </c>
      <c r="B366" s="36">
        <v>11</v>
      </c>
      <c r="D366" s="35">
        <v>2</v>
      </c>
      <c r="E366" s="35">
        <v>6</v>
      </c>
      <c r="G366" s="35">
        <v>2</v>
      </c>
      <c r="O366" s="35">
        <v>2</v>
      </c>
      <c r="P366" s="35">
        <v>13</v>
      </c>
      <c r="Q366" s="35" t="s">
        <v>57</v>
      </c>
      <c r="R366" s="35">
        <v>1000</v>
      </c>
      <c r="S366" s="40">
        <v>5.0729600000000001</v>
      </c>
      <c r="T366" s="43">
        <v>302.89864999999998</v>
      </c>
      <c r="U366" s="53">
        <v>7.30035643538436E-10</v>
      </c>
      <c r="V366" s="43">
        <v>554.215829828398</v>
      </c>
      <c r="W366" s="43">
        <v>15.599393615035201</v>
      </c>
      <c r="X366" s="45">
        <f>B366</f>
        <v>11</v>
      </c>
      <c r="Y366" s="48">
        <f t="shared" si="91"/>
        <v>3.9074453697692282</v>
      </c>
      <c r="Z366" s="48">
        <f t="shared" si="92"/>
        <v>7.3003564353843595</v>
      </c>
    </row>
    <row r="367" spans="1:26">
      <c r="B367" s="36">
        <f>1+C367*C$5+D367*D$5+E367*E$5+F367*F$5+G367*G$5+H367*H$5+I367*I$5+J367*J$5+K367*K$5+L367*L$5+M367*M$5+N367*N$5+O367*O$5</f>
        <v>12</v>
      </c>
      <c r="D367" s="35">
        <v>2</v>
      </c>
      <c r="E367" s="35">
        <v>7</v>
      </c>
      <c r="G367" s="35">
        <v>2</v>
      </c>
      <c r="O367" s="35">
        <v>2</v>
      </c>
      <c r="P367" s="35">
        <v>14</v>
      </c>
      <c r="Q367" s="35" t="s">
        <v>57</v>
      </c>
      <c r="R367" s="35">
        <v>1000</v>
      </c>
      <c r="S367" s="40">
        <v>5.1795499999999999</v>
      </c>
      <c r="T367" s="43">
        <v>311.07422000000003</v>
      </c>
      <c r="U367" s="53">
        <v>7.6156254542097296E-10</v>
      </c>
      <c r="V367" s="43">
        <v>541.96609089573997</v>
      </c>
      <c r="W367" s="43">
        <v>15.991200517834899</v>
      </c>
      <c r="X367" s="45">
        <f>B367</f>
        <v>12</v>
      </c>
      <c r="Y367" s="48">
        <f t="shared" si="91"/>
        <v>3.9860947302438543</v>
      </c>
      <c r="Z367" s="48">
        <f t="shared" si="92"/>
        <v>7.6156254542097299</v>
      </c>
    </row>
    <row r="368" spans="1:26">
      <c r="B368" s="36">
        <f>1+C368*C$5+D368*D$5+E368*E$5+F368*F$5+G368*G$5+H368*H$5+I368*I$5+J368*J$5+K368*K$5+L368*L$5+M368*M$5+N368*N$5+O368*O$5</f>
        <v>14</v>
      </c>
      <c r="D368" s="35">
        <v>2</v>
      </c>
      <c r="E368" s="35">
        <v>9</v>
      </c>
      <c r="G368" s="35">
        <v>2</v>
      </c>
      <c r="O368" s="35">
        <v>2</v>
      </c>
      <c r="P368" s="35">
        <v>16</v>
      </c>
      <c r="Q368" s="35" t="s">
        <v>57</v>
      </c>
      <c r="R368" s="35">
        <v>1000</v>
      </c>
      <c r="S368" s="40">
        <v>5.0689364128791601</v>
      </c>
      <c r="T368" s="43">
        <v>322.91528034694198</v>
      </c>
      <c r="U368" s="53">
        <v>7.2899399190337203E-10</v>
      </c>
      <c r="V368" s="43">
        <v>523.38430729812899</v>
      </c>
      <c r="W368" s="43">
        <v>15.953479812470601</v>
      </c>
      <c r="X368" s="45">
        <f>B368</f>
        <v>14</v>
      </c>
      <c r="Y368" s="48">
        <f t="shared" si="91"/>
        <v>3.6848055086735703</v>
      </c>
      <c r="Z368" s="48">
        <f t="shared" si="92"/>
        <v>7.2899399190337206</v>
      </c>
    </row>
    <row r="370" spans="1:26">
      <c r="A370" s="35" t="s">
        <v>137</v>
      </c>
      <c r="B370" s="36">
        <f>1+C370*C$5+D370*D$5+E370*E$5+F370*F$5+G370*G$5+H370*H$5+I370*I$5+J370*J$5+K370*K$5+L370*L$5+M370*M$5+N370*N$5+O370*O$5</f>
        <v>3</v>
      </c>
      <c r="D370" s="35">
        <v>2</v>
      </c>
      <c r="P370" s="35">
        <v>3</v>
      </c>
      <c r="Q370" s="35" t="s">
        <v>57</v>
      </c>
      <c r="R370" s="35">
        <v>1000</v>
      </c>
      <c r="S370" s="40">
        <v>4.1056699999999999</v>
      </c>
      <c r="T370" s="43">
        <v>127.53525</v>
      </c>
      <c r="U370" s="53">
        <v>4.9710013355617904E-10</v>
      </c>
      <c r="V370" s="43">
        <v>662.15185019435296</v>
      </c>
      <c r="W370" s="43">
        <v>15.8261618590533</v>
      </c>
      <c r="X370" s="45">
        <f t="shared" ref="X370:X379" si="93">B370</f>
        <v>3</v>
      </c>
      <c r="Y370" s="48">
        <f t="shared" ref="Y370:Y379" si="94">U370*V370*$Y$6</f>
        <v>3.1788599924920149</v>
      </c>
      <c r="Z370" s="48">
        <f t="shared" ref="Z370:Z379" si="95">U370*10^10</f>
        <v>4.9710013355617901</v>
      </c>
    </row>
    <row r="371" spans="1:26">
      <c r="B371" s="36">
        <f>1+C371*C$5+D371*D$5+E371*E$5+F371*F$5+G371*G$5+H371*H$5+I371*I$5+J371*J$5+K371*K$5+L371*L$5+M371*M$5+N371*N$5+O371*O$5</f>
        <v>4</v>
      </c>
      <c r="C371" s="38"/>
      <c r="D371" s="35">
        <v>2</v>
      </c>
      <c r="E371" s="35">
        <v>1</v>
      </c>
      <c r="H371" s="38"/>
      <c r="J371" s="38"/>
      <c r="P371" s="35">
        <v>4</v>
      </c>
      <c r="Q371" s="35" t="s">
        <v>57</v>
      </c>
      <c r="R371" s="35">
        <v>1000</v>
      </c>
      <c r="S371" s="40">
        <v>4.3001399999999999</v>
      </c>
      <c r="T371" s="43">
        <v>148.03841</v>
      </c>
      <c r="U371" s="53">
        <v>5.2740999289898205E-10</v>
      </c>
      <c r="V371" s="43">
        <v>786.39261073017803</v>
      </c>
      <c r="W371" s="43">
        <v>18.889695040027199</v>
      </c>
      <c r="X371" s="45">
        <f t="shared" si="93"/>
        <v>4</v>
      </c>
      <c r="Y371" s="48">
        <f t="shared" si="94"/>
        <v>4.0055089091845151</v>
      </c>
      <c r="Z371" s="48">
        <f t="shared" si="95"/>
        <v>5.2740999289898207</v>
      </c>
    </row>
    <row r="372" spans="1:26">
      <c r="B372" s="36">
        <f t="shared" ref="B372:B379" si="96">1+C372*C$5+D372*D$5+E372*E$5+F372*F$5+G372*G$5+H372*H$5+I372*I$5+J372*J$5+K372*K$5+L372*L$5+M372*M$5+N372*N$5+O372*O$5</f>
        <v>5</v>
      </c>
      <c r="C372" s="38"/>
      <c r="D372" s="35">
        <v>2</v>
      </c>
      <c r="E372" s="35">
        <v>2</v>
      </c>
      <c r="H372" s="38"/>
      <c r="J372" s="38"/>
      <c r="P372" s="35">
        <v>5</v>
      </c>
      <c r="Q372" s="35" t="s">
        <v>57</v>
      </c>
      <c r="R372" s="35">
        <v>1000</v>
      </c>
      <c r="S372" s="40">
        <v>4.4377000000000004</v>
      </c>
      <c r="T372" s="43">
        <v>167.84058999999999</v>
      </c>
      <c r="U372" s="53">
        <v>5.52745261672947E-10</v>
      </c>
      <c r="V372" s="43">
        <v>851.72045768769101</v>
      </c>
      <c r="W372" s="43">
        <v>19.895844654423801</v>
      </c>
      <c r="X372" s="45">
        <f t="shared" si="93"/>
        <v>5</v>
      </c>
      <c r="Y372" s="48">
        <f t="shared" si="94"/>
        <v>4.5466553117904276</v>
      </c>
      <c r="Z372" s="48">
        <f t="shared" si="95"/>
        <v>5.5274526167294704</v>
      </c>
    </row>
    <row r="373" spans="1:26">
      <c r="B373" s="36">
        <f t="shared" si="96"/>
        <v>6</v>
      </c>
      <c r="C373" s="38"/>
      <c r="D373" s="35">
        <v>2</v>
      </c>
      <c r="E373" s="35">
        <v>3</v>
      </c>
      <c r="H373" s="38"/>
      <c r="J373" s="38"/>
      <c r="P373" s="35">
        <v>6</v>
      </c>
      <c r="Q373" s="35" t="s">
        <v>57</v>
      </c>
      <c r="R373" s="35">
        <v>1000</v>
      </c>
      <c r="S373" s="40">
        <v>4.5387899999999997</v>
      </c>
      <c r="T373" s="43">
        <v>183.96914000000001</v>
      </c>
      <c r="U373" s="53">
        <v>5.7205416026874997E-10</v>
      </c>
      <c r="V373" s="43">
        <v>803.60045582054101</v>
      </c>
      <c r="W373" s="43">
        <v>18.6197392984825</v>
      </c>
      <c r="X373" s="45">
        <f t="shared" si="93"/>
        <v>6</v>
      </c>
      <c r="Y373" s="48">
        <f t="shared" si="94"/>
        <v>4.4396347967374101</v>
      </c>
      <c r="Z373" s="48">
        <f t="shared" si="95"/>
        <v>5.7205416026874998</v>
      </c>
    </row>
    <row r="374" spans="1:26">
      <c r="B374" s="36">
        <f t="shared" si="96"/>
        <v>7</v>
      </c>
      <c r="C374" s="38"/>
      <c r="D374" s="35">
        <v>2</v>
      </c>
      <c r="E374" s="35">
        <v>4</v>
      </c>
      <c r="H374" s="38"/>
      <c r="J374" s="38"/>
      <c r="P374" s="35">
        <v>7</v>
      </c>
      <c r="Q374" s="35" t="s">
        <v>57</v>
      </c>
      <c r="R374" s="35">
        <v>1000</v>
      </c>
      <c r="S374" s="40">
        <v>4.6496700000000004</v>
      </c>
      <c r="T374" s="43">
        <v>195.97658999999999</v>
      </c>
      <c r="U374" s="53">
        <v>5.9486163498313895E-10</v>
      </c>
      <c r="V374" s="43">
        <v>859.21289122877499</v>
      </c>
      <c r="W374" s="43">
        <v>20.4756981279866</v>
      </c>
      <c r="X374" s="45">
        <f t="shared" si="93"/>
        <v>7</v>
      </c>
      <c r="Y374" s="48">
        <f t="shared" si="94"/>
        <v>4.9361309058427283</v>
      </c>
      <c r="Z374" s="48">
        <f t="shared" si="95"/>
        <v>5.9486163498313891</v>
      </c>
    </row>
    <row r="375" spans="1:26">
      <c r="B375" s="36">
        <f t="shared" si="96"/>
        <v>8</v>
      </c>
      <c r="C375" s="38"/>
      <c r="D375" s="35">
        <v>2</v>
      </c>
      <c r="E375" s="35">
        <v>5</v>
      </c>
      <c r="H375" s="38"/>
      <c r="J375" s="38"/>
      <c r="P375" s="35">
        <v>8</v>
      </c>
      <c r="Q375" s="35" t="s">
        <v>57</v>
      </c>
      <c r="R375" s="35">
        <v>1000</v>
      </c>
      <c r="S375" s="40">
        <v>4.7338899999999997</v>
      </c>
      <c r="T375" s="43">
        <v>208.75621000000001</v>
      </c>
      <c r="U375" s="53">
        <v>6.1423783373016497E-10</v>
      </c>
      <c r="V375" s="43">
        <v>837.66468744679401</v>
      </c>
      <c r="W375" s="43">
        <v>20.141950768674398</v>
      </c>
      <c r="X375" s="45">
        <f t="shared" si="93"/>
        <v>8</v>
      </c>
      <c r="Y375" s="48">
        <f t="shared" si="94"/>
        <v>4.9690880773070374</v>
      </c>
      <c r="Z375" s="48">
        <f t="shared" si="95"/>
        <v>6.1423783373016496</v>
      </c>
    </row>
    <row r="376" spans="1:26">
      <c r="B376" s="36">
        <f t="shared" si="96"/>
        <v>10</v>
      </c>
      <c r="C376" s="38"/>
      <c r="D376" s="35">
        <v>2</v>
      </c>
      <c r="E376" s="35">
        <v>7</v>
      </c>
      <c r="H376" s="38"/>
      <c r="J376" s="38"/>
      <c r="P376" s="35">
        <v>10</v>
      </c>
      <c r="Q376" s="35" t="s">
        <v>57</v>
      </c>
      <c r="R376" s="35">
        <v>1000</v>
      </c>
      <c r="S376" s="40">
        <v>4.8357000000000001</v>
      </c>
      <c r="T376" s="43">
        <v>218.48432</v>
      </c>
      <c r="U376" s="53">
        <v>6.3827373481625E-10</v>
      </c>
      <c r="V376" s="43">
        <v>807.29447587600202</v>
      </c>
      <c r="W376" s="43">
        <v>20.497381818078601</v>
      </c>
      <c r="X376" s="45">
        <f t="shared" si="93"/>
        <v>10</v>
      </c>
      <c r="Y376" s="48">
        <f t="shared" si="94"/>
        <v>4.9763266264948767</v>
      </c>
      <c r="Z376" s="48">
        <f t="shared" si="95"/>
        <v>6.3827373481625003</v>
      </c>
    </row>
    <row r="377" spans="1:26">
      <c r="B377" s="36">
        <f t="shared" si="96"/>
        <v>12</v>
      </c>
      <c r="C377" s="38"/>
      <c r="D377" s="35">
        <v>2</v>
      </c>
      <c r="E377" s="35">
        <v>9</v>
      </c>
      <c r="H377" s="38"/>
      <c r="J377" s="38"/>
      <c r="P377" s="35">
        <v>12</v>
      </c>
      <c r="Q377" s="35" t="s">
        <v>57</v>
      </c>
      <c r="R377" s="35">
        <v>1000</v>
      </c>
      <c r="S377" s="40">
        <v>5.0408999999999997</v>
      </c>
      <c r="T377" s="43">
        <v>234.14418000000001</v>
      </c>
      <c r="U377" s="53">
        <v>6.8946474070374597E-10</v>
      </c>
      <c r="V377" s="43">
        <v>688.44040669173</v>
      </c>
      <c r="W377" s="43">
        <v>17.907540393430299</v>
      </c>
      <c r="X377" s="45">
        <f t="shared" si="93"/>
        <v>12</v>
      </c>
      <c r="Y377" s="48">
        <f t="shared" si="94"/>
        <v>4.5840393556505878</v>
      </c>
      <c r="Z377" s="48">
        <f t="shared" si="95"/>
        <v>6.8946474070374597</v>
      </c>
    </row>
    <row r="378" spans="1:26">
      <c r="B378" s="36">
        <f t="shared" si="96"/>
        <v>14</v>
      </c>
      <c r="C378" s="38"/>
      <c r="D378" s="35">
        <v>2</v>
      </c>
      <c r="E378" s="35">
        <v>11</v>
      </c>
      <c r="H378" s="38"/>
      <c r="J378" s="38"/>
      <c r="P378" s="35">
        <v>14</v>
      </c>
      <c r="Q378" s="35" t="s">
        <v>57</v>
      </c>
      <c r="R378" s="35">
        <v>1000</v>
      </c>
      <c r="S378" s="40">
        <v>5.3826799999999997</v>
      </c>
      <c r="T378" s="43">
        <v>240.85338999999999</v>
      </c>
      <c r="U378" s="53">
        <v>7.7883366232039698E-10</v>
      </c>
      <c r="V378" s="43">
        <v>635.23480587712095</v>
      </c>
      <c r="W378" s="43">
        <v>17.531026381158199</v>
      </c>
      <c r="X378" s="45">
        <f t="shared" si="93"/>
        <v>14</v>
      </c>
      <c r="Y378" s="48">
        <f t="shared" si="94"/>
        <v>4.7780305687168534</v>
      </c>
      <c r="Z378" s="48">
        <f t="shared" si="95"/>
        <v>7.7883366232039695</v>
      </c>
    </row>
    <row r="379" spans="1:26">
      <c r="B379" s="36">
        <f t="shared" si="96"/>
        <v>16</v>
      </c>
      <c r="C379" s="38"/>
      <c r="D379" s="35">
        <v>2</v>
      </c>
      <c r="E379" s="35">
        <v>13</v>
      </c>
      <c r="H379" s="38"/>
      <c r="J379" s="38"/>
      <c r="P379" s="35">
        <v>16</v>
      </c>
      <c r="Q379" s="35" t="s">
        <v>57</v>
      </c>
      <c r="R379" s="35">
        <v>1000</v>
      </c>
      <c r="S379" s="40">
        <v>5.6384100000000004</v>
      </c>
      <c r="T379" s="43">
        <v>248.94363999999999</v>
      </c>
      <c r="U379" s="53">
        <v>8.5104568966007096E-10</v>
      </c>
      <c r="V379" s="43">
        <v>573.97704665868196</v>
      </c>
      <c r="W379" s="43">
        <v>16.544143553476498</v>
      </c>
      <c r="X379" s="45">
        <f t="shared" si="93"/>
        <v>16</v>
      </c>
      <c r="Y379" s="48">
        <f t="shared" si="94"/>
        <v>4.7175588398469248</v>
      </c>
      <c r="Z379" s="48">
        <f t="shared" si="95"/>
        <v>8.5104568966007097</v>
      </c>
    </row>
    <row r="380" spans="1:26">
      <c r="H380" s="38"/>
    </row>
    <row r="381" spans="1:26">
      <c r="H381" s="38"/>
    </row>
    <row r="383" spans="1:26">
      <c r="C383" s="38"/>
      <c r="J383" s="38"/>
    </row>
    <row r="384" spans="1:26">
      <c r="C384" s="38"/>
      <c r="J384" s="38"/>
    </row>
    <row r="385" spans="3:10">
      <c r="C385" s="38"/>
      <c r="D385" s="38"/>
      <c r="J385" s="38"/>
    </row>
    <row r="386" spans="3:10">
      <c r="C386" s="38"/>
      <c r="D386" s="38"/>
      <c r="J386" s="38"/>
    </row>
    <row r="387" spans="3:10">
      <c r="C387" s="38"/>
      <c r="D387" s="38"/>
      <c r="J387" s="38"/>
    </row>
    <row r="388" spans="3:10">
      <c r="C388" s="38"/>
      <c r="D388" s="38"/>
      <c r="J388" s="38"/>
    </row>
    <row r="389" spans="3:10">
      <c r="C389" s="38"/>
      <c r="D389" s="38"/>
      <c r="J389" s="38"/>
    </row>
  </sheetData>
  <pageMargins left="0.75" right="0.75" top="1" bottom="1" header="0.5" footer="0.5"/>
  <pageSetup scale="70" orientation="landscape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52F8-D634-2146-BE77-172D59DF77C2}">
  <sheetPr>
    <pageSetUpPr fitToPage="1"/>
  </sheetPr>
  <dimension ref="A1:BK372"/>
  <sheetViews>
    <sheetView zoomScaleNormal="100" workbookViewId="0"/>
  </sheetViews>
  <sheetFormatPr baseColWidth="10" defaultColWidth="10.875" defaultRowHeight="15.75"/>
  <cols>
    <col min="1" max="1" width="18.875" style="35" customWidth="1"/>
    <col min="2" max="2" width="5.875" style="36" bestFit="1" customWidth="1"/>
    <col min="3" max="7" width="3.875" style="35" customWidth="1"/>
    <col min="8" max="9" width="4.125" style="35" customWidth="1"/>
    <col min="10" max="10" width="3.875" style="35" customWidth="1"/>
    <col min="11" max="11" width="4.125" style="35" customWidth="1"/>
    <col min="12" max="15" width="4.5" style="35" customWidth="1"/>
    <col min="16" max="16" width="3.125" style="35" bestFit="1" customWidth="1"/>
    <col min="17" max="19" width="8" style="35" customWidth="1"/>
    <col min="20" max="20" width="8" style="36" customWidth="1"/>
    <col min="21" max="21" width="8" style="53" customWidth="1"/>
    <col min="22" max="23" width="8" style="35" customWidth="1"/>
    <col min="24" max="24" width="6.5" style="45" customWidth="1"/>
    <col min="25" max="25" width="6.5" style="48" customWidth="1"/>
    <col min="26" max="16384" width="10.875" style="35"/>
  </cols>
  <sheetData>
    <row r="1" spans="1:63" ht="64.5">
      <c r="AA1" s="37" t="s">
        <v>127</v>
      </c>
    </row>
    <row r="2" spans="1:63">
      <c r="C2" s="35" t="s">
        <v>114</v>
      </c>
    </row>
    <row r="3" spans="1:63">
      <c r="C3" s="35">
        <v>1</v>
      </c>
      <c r="D3" s="35">
        <v>1</v>
      </c>
      <c r="E3" s="35">
        <v>1</v>
      </c>
      <c r="F3" s="35">
        <v>1.5</v>
      </c>
      <c r="G3" s="35">
        <v>1.5</v>
      </c>
      <c r="H3" s="35">
        <v>999</v>
      </c>
      <c r="I3" s="35">
        <v>3</v>
      </c>
      <c r="J3" s="35">
        <v>3</v>
      </c>
      <c r="K3" s="35">
        <v>999</v>
      </c>
      <c r="L3" s="35">
        <v>2</v>
      </c>
      <c r="M3" s="35">
        <v>1.5</v>
      </c>
      <c r="N3" s="35">
        <v>999</v>
      </c>
      <c r="O3" s="35">
        <v>3</v>
      </c>
      <c r="X3" s="45" t="s">
        <v>123</v>
      </c>
    </row>
    <row r="4" spans="1:63">
      <c r="C4" s="35">
        <v>1</v>
      </c>
      <c r="D4" s="39">
        <v>1</v>
      </c>
      <c r="E4" s="35">
        <f>D4</f>
        <v>1</v>
      </c>
      <c r="F4" s="39">
        <v>1.5</v>
      </c>
      <c r="G4" s="35">
        <f>F4</f>
        <v>1.5</v>
      </c>
      <c r="H4" s="39">
        <v>999</v>
      </c>
      <c r="I4" s="39">
        <v>3</v>
      </c>
      <c r="J4" s="35">
        <f>I4</f>
        <v>3</v>
      </c>
      <c r="K4" s="35">
        <f>H4</f>
        <v>999</v>
      </c>
      <c r="L4" s="39">
        <v>2</v>
      </c>
      <c r="M4" s="35">
        <f>G4</f>
        <v>1.5</v>
      </c>
      <c r="N4" s="35">
        <f>K4</f>
        <v>999</v>
      </c>
      <c r="O4" s="39">
        <v>3</v>
      </c>
    </row>
    <row r="5" spans="1:63">
      <c r="C5" s="36">
        <f>1/C4</f>
        <v>1</v>
      </c>
      <c r="D5" s="36">
        <f t="shared" ref="D5:N5" si="0">1/D4</f>
        <v>1</v>
      </c>
      <c r="E5" s="36">
        <f t="shared" si="0"/>
        <v>1</v>
      </c>
      <c r="F5" s="36">
        <f t="shared" si="0"/>
        <v>0.66666666666666663</v>
      </c>
      <c r="G5" s="36">
        <f t="shared" si="0"/>
        <v>0.66666666666666663</v>
      </c>
      <c r="H5" s="36">
        <f t="shared" si="0"/>
        <v>1.001001001001001E-3</v>
      </c>
      <c r="I5" s="36">
        <f t="shared" si="0"/>
        <v>0.33333333333333331</v>
      </c>
      <c r="J5" s="36">
        <f t="shared" si="0"/>
        <v>0.33333333333333331</v>
      </c>
      <c r="K5" s="36">
        <f t="shared" si="0"/>
        <v>1.001001001001001E-3</v>
      </c>
      <c r="L5" s="36">
        <f t="shared" si="0"/>
        <v>0.5</v>
      </c>
      <c r="M5" s="36">
        <f t="shared" si="0"/>
        <v>0.66666666666666663</v>
      </c>
      <c r="N5" s="36">
        <f t="shared" si="0"/>
        <v>1.001001001001001E-3</v>
      </c>
      <c r="O5" s="36">
        <f>1/O4</f>
        <v>0.33333333333333331</v>
      </c>
    </row>
    <row r="6" spans="1:63">
      <c r="R6" s="38"/>
      <c r="Y6" s="48">
        <f>1/((100^3)*1.380603E-23*0.0075)/1000000000/300</f>
        <v>32192052.635293745</v>
      </c>
    </row>
    <row r="7" spans="1:63">
      <c r="C7" s="35" t="s">
        <v>125</v>
      </c>
    </row>
    <row r="8" spans="1:63">
      <c r="B8" s="36" t="s">
        <v>115</v>
      </c>
      <c r="C8" s="35" t="s">
        <v>43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  <c r="J8" s="35" t="s">
        <v>50</v>
      </c>
      <c r="K8" s="35" t="s">
        <v>51</v>
      </c>
      <c r="L8" s="35" t="s">
        <v>52</v>
      </c>
      <c r="M8" s="35" t="s">
        <v>53</v>
      </c>
      <c r="N8" s="35" t="s">
        <v>54</v>
      </c>
      <c r="O8" s="35" t="s">
        <v>55</v>
      </c>
      <c r="P8" s="35" t="s">
        <v>56</v>
      </c>
      <c r="Q8" s="35" t="s">
        <v>116</v>
      </c>
      <c r="R8" s="35" t="s">
        <v>117</v>
      </c>
      <c r="S8" s="35" t="s">
        <v>118</v>
      </c>
      <c r="T8" s="36" t="s">
        <v>119</v>
      </c>
      <c r="U8" s="53" t="s">
        <v>1</v>
      </c>
      <c r="V8" s="35" t="s">
        <v>120</v>
      </c>
      <c r="W8" s="35" t="s">
        <v>126</v>
      </c>
      <c r="X8" s="45" t="s">
        <v>115</v>
      </c>
      <c r="Y8" s="48" t="s">
        <v>121</v>
      </c>
    </row>
    <row r="9" spans="1:63">
      <c r="A9" s="35" t="s">
        <v>58</v>
      </c>
      <c r="B9" s="36">
        <f t="shared" ref="B9:B20" si="1">1+C9*C$5+D9*D$5+E9*E$5+F9*F$5+G9*G$5+H9*H$5+I9*I$5+J9*J$5+K9*K$5</f>
        <v>1</v>
      </c>
      <c r="P9" s="35">
        <v>1</v>
      </c>
      <c r="Q9" s="35" t="s">
        <v>57</v>
      </c>
      <c r="R9" s="35">
        <v>300</v>
      </c>
      <c r="S9" s="41">
        <v>3.5388099999999998</v>
      </c>
      <c r="T9" s="36">
        <v>112.65558</v>
      </c>
      <c r="U9" s="53">
        <v>3.4937094760227497E-10</v>
      </c>
      <c r="V9" s="43">
        <v>164.17208743288199</v>
      </c>
      <c r="W9" s="43">
        <v>3.3291271134409199</v>
      </c>
      <c r="X9" s="45">
        <f t="shared" ref="X9:X20" si="2">B9</f>
        <v>1</v>
      </c>
      <c r="Y9" s="48">
        <f t="shared" ref="Y9:Y20" si="3">U9*V9*$Y$6</f>
        <v>1.8464382030901483</v>
      </c>
    </row>
    <row r="10" spans="1:63">
      <c r="B10" s="36">
        <f t="shared" si="1"/>
        <v>2</v>
      </c>
      <c r="C10" s="35">
        <v>1</v>
      </c>
      <c r="P10" s="35">
        <v>2</v>
      </c>
      <c r="Q10" s="35" t="s">
        <v>57</v>
      </c>
      <c r="R10" s="35">
        <v>300</v>
      </c>
      <c r="S10" s="41">
        <v>3.8924599999999998</v>
      </c>
      <c r="T10" s="36">
        <v>134.53824</v>
      </c>
      <c r="U10" s="53">
        <v>3.6255650135413799E-10</v>
      </c>
      <c r="V10" s="43">
        <v>220.686315743156</v>
      </c>
      <c r="W10" s="43">
        <v>4.8264515407881801</v>
      </c>
      <c r="X10" s="45">
        <f t="shared" si="2"/>
        <v>2</v>
      </c>
      <c r="Y10" s="48">
        <f t="shared" si="3"/>
        <v>2.5757266460966943</v>
      </c>
    </row>
    <row r="11" spans="1:63">
      <c r="B11" s="36">
        <f t="shared" si="1"/>
        <v>3</v>
      </c>
      <c r="D11" s="35">
        <v>2</v>
      </c>
      <c r="P11" s="35">
        <v>3</v>
      </c>
      <c r="Q11" s="35" t="s">
        <v>57</v>
      </c>
      <c r="R11" s="35">
        <v>300</v>
      </c>
      <c r="S11" s="41">
        <v>4.1179800000000002</v>
      </c>
      <c r="T11" s="36">
        <v>154.74476999999999</v>
      </c>
      <c r="U11" s="53">
        <v>3.8222033493436202E-10</v>
      </c>
      <c r="V11" s="43">
        <v>311.18445912145899</v>
      </c>
      <c r="W11" s="43">
        <v>6.4400250465448003</v>
      </c>
      <c r="X11" s="45">
        <f t="shared" si="2"/>
        <v>3</v>
      </c>
      <c r="Y11" s="48">
        <f t="shared" si="3"/>
        <v>3.8289558400454924</v>
      </c>
    </row>
    <row r="12" spans="1:63">
      <c r="B12" s="36">
        <f t="shared" si="1"/>
        <v>4</v>
      </c>
      <c r="D12" s="35">
        <v>2</v>
      </c>
      <c r="E12" s="35">
        <v>1</v>
      </c>
      <c r="P12" s="35">
        <v>4</v>
      </c>
      <c r="Q12" s="35" t="s">
        <v>57</v>
      </c>
      <c r="R12" s="35">
        <v>300</v>
      </c>
      <c r="S12" s="41">
        <v>4.3276700000000003</v>
      </c>
      <c r="T12" s="36">
        <v>167.55595</v>
      </c>
      <c r="U12" s="53">
        <v>4.0669432094960699E-10</v>
      </c>
      <c r="V12" s="43">
        <v>406.32800211826702</v>
      </c>
      <c r="W12" s="43">
        <v>8.6540582816076306</v>
      </c>
      <c r="X12" s="45">
        <f t="shared" si="2"/>
        <v>4</v>
      </c>
      <c r="Y12" s="48">
        <f t="shared" si="3"/>
        <v>5.3197782548414336</v>
      </c>
    </row>
    <row r="13" spans="1:63">
      <c r="B13" s="36">
        <f t="shared" si="1"/>
        <v>5</v>
      </c>
      <c r="D13" s="35">
        <v>2</v>
      </c>
      <c r="E13" s="35">
        <v>2</v>
      </c>
      <c r="P13" s="35">
        <v>5</v>
      </c>
      <c r="Q13" s="35" t="s">
        <v>57</v>
      </c>
      <c r="R13" s="35">
        <v>300</v>
      </c>
      <c r="S13" s="41">
        <v>4.4932299999999996</v>
      </c>
      <c r="T13" s="36">
        <v>185.72290000000001</v>
      </c>
      <c r="U13" s="53">
        <v>4.3414573451823302E-10</v>
      </c>
      <c r="V13" s="43">
        <v>452.61265151244601</v>
      </c>
      <c r="W13" s="43">
        <v>9.45224718599707</v>
      </c>
      <c r="X13" s="45">
        <f t="shared" si="2"/>
        <v>5</v>
      </c>
      <c r="Y13" s="48">
        <f t="shared" si="3"/>
        <v>6.3257335797994196</v>
      </c>
      <c r="BI13" s="42"/>
      <c r="BJ13" s="42"/>
      <c r="BK13" s="42"/>
    </row>
    <row r="14" spans="1:63">
      <c r="B14" s="36">
        <f t="shared" si="1"/>
        <v>6</v>
      </c>
      <c r="D14" s="35">
        <v>2</v>
      </c>
      <c r="E14" s="35">
        <v>3</v>
      </c>
      <c r="P14" s="35">
        <v>6</v>
      </c>
      <c r="Q14" s="35" t="s">
        <v>57</v>
      </c>
      <c r="R14" s="35">
        <v>300</v>
      </c>
      <c r="S14" s="41">
        <v>4.6993999999999998</v>
      </c>
      <c r="T14" s="36">
        <v>191.82804999999999</v>
      </c>
      <c r="U14" s="53">
        <v>4.6559524075248601E-10</v>
      </c>
      <c r="V14" s="43">
        <v>474.11231302253202</v>
      </c>
      <c r="W14" s="43">
        <v>9.4895701307807698</v>
      </c>
      <c r="X14" s="45">
        <f t="shared" si="2"/>
        <v>6</v>
      </c>
      <c r="Y14" s="48">
        <f t="shared" si="3"/>
        <v>7.1062165195753462</v>
      </c>
      <c r="BI14" s="42"/>
      <c r="BJ14" s="42"/>
      <c r="BK14" s="42"/>
    </row>
    <row r="15" spans="1:63">
      <c r="B15" s="36">
        <f t="shared" si="1"/>
        <v>7</v>
      </c>
      <c r="D15" s="35">
        <v>2</v>
      </c>
      <c r="E15" s="35">
        <v>4</v>
      </c>
      <c r="P15" s="35">
        <v>7</v>
      </c>
      <c r="Q15" s="35" t="s">
        <v>57</v>
      </c>
      <c r="R15" s="35">
        <v>300</v>
      </c>
      <c r="S15" s="41">
        <v>4.79718</v>
      </c>
      <c r="T15" s="36">
        <v>205.23743999999999</v>
      </c>
      <c r="U15" s="53">
        <v>4.8457246878190805E-10</v>
      </c>
      <c r="V15" s="43">
        <v>527.52725936242405</v>
      </c>
      <c r="W15" s="43">
        <v>10.8181270093429</v>
      </c>
      <c r="X15" s="45">
        <f t="shared" si="2"/>
        <v>7</v>
      </c>
      <c r="Y15" s="48">
        <f t="shared" si="3"/>
        <v>8.2290994561073436</v>
      </c>
      <c r="BI15" s="42"/>
      <c r="BJ15" s="42"/>
      <c r="BK15" s="42"/>
    </row>
    <row r="16" spans="1:63">
      <c r="B16" s="36">
        <f t="shared" si="1"/>
        <v>8</v>
      </c>
      <c r="D16" s="35">
        <v>2</v>
      </c>
      <c r="E16" s="35">
        <v>5</v>
      </c>
      <c r="P16" s="35">
        <v>8</v>
      </c>
      <c r="Q16" s="35" t="s">
        <v>57</v>
      </c>
      <c r="R16" s="35">
        <v>300</v>
      </c>
      <c r="S16" s="41">
        <v>4.89466</v>
      </c>
      <c r="T16" s="36">
        <v>212.58690999999999</v>
      </c>
      <c r="U16" s="53">
        <v>5.0121196880513797E-10</v>
      </c>
      <c r="V16" s="43">
        <v>494.16019011039498</v>
      </c>
      <c r="W16" s="43">
        <v>9.8076554380470107</v>
      </c>
      <c r="X16" s="45">
        <f t="shared" si="2"/>
        <v>8</v>
      </c>
      <c r="Y16" s="48">
        <f t="shared" si="3"/>
        <v>7.973295462292036</v>
      </c>
    </row>
    <row r="17" spans="1:58">
      <c r="B17" s="36">
        <f t="shared" si="1"/>
        <v>10</v>
      </c>
      <c r="D17" s="35">
        <v>2</v>
      </c>
      <c r="E17" s="35">
        <v>7</v>
      </c>
      <c r="P17" s="35">
        <v>10</v>
      </c>
      <c r="Q17" s="35" t="s">
        <v>57</v>
      </c>
      <c r="R17" s="35">
        <v>300</v>
      </c>
      <c r="S17" s="41">
        <v>5.2438000000000002</v>
      </c>
      <c r="T17" s="36">
        <v>215.30985000000001</v>
      </c>
      <c r="U17" s="53">
        <v>5.6269151610874501E-10</v>
      </c>
      <c r="V17" s="43">
        <v>493.42843273444498</v>
      </c>
      <c r="W17" s="43">
        <v>9.6055366632790999</v>
      </c>
      <c r="X17" s="45">
        <f t="shared" si="2"/>
        <v>10</v>
      </c>
      <c r="Y17" s="48">
        <f t="shared" si="3"/>
        <v>8.9380588017299303</v>
      </c>
    </row>
    <row r="18" spans="1:58">
      <c r="A18" s="50"/>
      <c r="B18" s="36">
        <f t="shared" si="1"/>
        <v>12</v>
      </c>
      <c r="D18" s="35">
        <v>2</v>
      </c>
      <c r="E18" s="35">
        <v>9</v>
      </c>
      <c r="P18" s="35">
        <v>12</v>
      </c>
      <c r="Q18" s="35" t="s">
        <v>57</v>
      </c>
      <c r="R18" s="35">
        <v>300</v>
      </c>
      <c r="S18" s="41">
        <v>5.5959500000000002</v>
      </c>
      <c r="T18" s="36">
        <v>218.26232999999999</v>
      </c>
      <c r="U18" s="53">
        <v>6.3192610078969496E-10</v>
      </c>
      <c r="V18" s="43">
        <v>463.30579642635399</v>
      </c>
      <c r="W18" s="43">
        <v>8.9427618406931693</v>
      </c>
      <c r="X18" s="45">
        <f t="shared" si="2"/>
        <v>12</v>
      </c>
      <c r="Y18" s="48">
        <f t="shared" si="3"/>
        <v>9.425029028265028</v>
      </c>
    </row>
    <row r="19" spans="1:58">
      <c r="B19" s="36">
        <f t="shared" si="1"/>
        <v>14</v>
      </c>
      <c r="D19" s="35">
        <v>2</v>
      </c>
      <c r="E19" s="35">
        <v>11</v>
      </c>
      <c r="P19" s="35">
        <v>14</v>
      </c>
      <c r="Q19" s="35" t="s">
        <v>57</v>
      </c>
      <c r="R19" s="35">
        <v>300</v>
      </c>
      <c r="S19" s="41">
        <v>5.4817299999999998</v>
      </c>
      <c r="T19" s="36">
        <v>244.21236999999999</v>
      </c>
      <c r="U19" s="53">
        <v>6.21029961807647E-10</v>
      </c>
      <c r="V19" s="43">
        <v>502.86110670104199</v>
      </c>
      <c r="W19" s="43">
        <v>10.2556192129552</v>
      </c>
      <c r="X19" s="45">
        <f t="shared" si="2"/>
        <v>14</v>
      </c>
      <c r="Y19" s="48">
        <f t="shared" si="3"/>
        <v>10.053314510289241</v>
      </c>
    </row>
    <row r="20" spans="1:58">
      <c r="B20" s="36">
        <f t="shared" si="1"/>
        <v>16</v>
      </c>
      <c r="D20" s="35">
        <v>2</v>
      </c>
      <c r="E20" s="35">
        <v>13</v>
      </c>
      <c r="P20" s="35">
        <v>16</v>
      </c>
      <c r="Q20" s="35" t="s">
        <v>57</v>
      </c>
      <c r="R20" s="35">
        <v>300</v>
      </c>
      <c r="S20" s="41">
        <v>5.5718300000000003</v>
      </c>
      <c r="T20" s="36">
        <v>266.68063999999998</v>
      </c>
      <c r="U20" s="53">
        <v>6.5449278477200398E-10</v>
      </c>
      <c r="V20" s="43">
        <v>468.29819616572001</v>
      </c>
      <c r="W20" s="43">
        <v>9.6727113779669498</v>
      </c>
      <c r="X20" s="45">
        <f t="shared" si="2"/>
        <v>16</v>
      </c>
      <c r="Y20" s="48">
        <f t="shared" si="3"/>
        <v>9.8667930047702441</v>
      </c>
    </row>
    <row r="21" spans="1:58">
      <c r="S21" s="41"/>
      <c r="V21" s="43"/>
      <c r="W21" s="43"/>
    </row>
    <row r="22" spans="1:58">
      <c r="A22" s="35" t="s">
        <v>59</v>
      </c>
      <c r="B22" s="36">
        <f t="shared" ref="B22:B30" si="4">1+C22*C$5+D22*D$5+E22*E$5+F22*F$5+G22*G$5+H22*H$5+I22*I$5+J22*J$5+K22*K$5</f>
        <v>3</v>
      </c>
      <c r="F22" s="35">
        <v>3</v>
      </c>
      <c r="P22" s="35">
        <v>4</v>
      </c>
      <c r="Q22" s="35" t="s">
        <v>57</v>
      </c>
      <c r="R22" s="35">
        <v>300</v>
      </c>
      <c r="S22" s="41">
        <v>4.3057499999999997</v>
      </c>
      <c r="T22" s="36">
        <v>167.18692999999999</v>
      </c>
      <c r="U22" s="53">
        <v>4.02317522685109E-10</v>
      </c>
      <c r="V22" s="43">
        <v>291.86597406455502</v>
      </c>
      <c r="W22" s="43">
        <v>6.38673212709576</v>
      </c>
      <c r="X22" s="45">
        <f t="shared" ref="X22:X30" si="5">B22</f>
        <v>3</v>
      </c>
      <c r="Y22" s="48">
        <f t="shared" ref="Y22:Y30" si="6">U22*V22*$Y$6</f>
        <v>3.7800808178818501</v>
      </c>
    </row>
    <row r="23" spans="1:58">
      <c r="B23" s="36">
        <f t="shared" si="4"/>
        <v>3.9999999999999996</v>
      </c>
      <c r="D23" s="35">
        <v>1</v>
      </c>
      <c r="F23" s="35">
        <v>2</v>
      </c>
      <c r="G23" s="35">
        <v>1</v>
      </c>
      <c r="P23" s="35">
        <v>5</v>
      </c>
      <c r="Q23" s="35" t="s">
        <v>57</v>
      </c>
      <c r="R23" s="35">
        <v>300</v>
      </c>
      <c r="S23" s="41">
        <v>4.4163300000000003</v>
      </c>
      <c r="T23" s="36">
        <v>186.14107999999999</v>
      </c>
      <c r="U23" s="53">
        <v>4.1970598770639299E-10</v>
      </c>
      <c r="V23" s="43">
        <v>397.70946178132101</v>
      </c>
      <c r="W23" s="43">
        <v>8.7117602558936404</v>
      </c>
      <c r="X23" s="45">
        <f t="shared" si="5"/>
        <v>3.9999999999999996</v>
      </c>
      <c r="Y23" s="48">
        <f t="shared" si="6"/>
        <v>5.3735309853611408</v>
      </c>
    </row>
    <row r="24" spans="1:58">
      <c r="B24" s="36">
        <f t="shared" si="4"/>
        <v>5</v>
      </c>
      <c r="D24" s="35">
        <v>1</v>
      </c>
      <c r="E24" s="35">
        <v>1</v>
      </c>
      <c r="F24" s="35">
        <v>2</v>
      </c>
      <c r="G24" s="35">
        <v>1</v>
      </c>
      <c r="P24" s="35">
        <v>6</v>
      </c>
      <c r="Q24" s="35" t="s">
        <v>57</v>
      </c>
      <c r="R24" s="35">
        <v>300</v>
      </c>
      <c r="S24" s="41">
        <v>4.60595</v>
      </c>
      <c r="T24" s="36">
        <v>191.96951000000001</v>
      </c>
      <c r="U24" s="53">
        <v>4.47365744391721E-10</v>
      </c>
      <c r="V24" s="43">
        <v>432.95188435968498</v>
      </c>
      <c r="W24" s="43">
        <v>8.7527709689819808</v>
      </c>
      <c r="X24" s="45">
        <f t="shared" si="5"/>
        <v>5</v>
      </c>
      <c r="Y24" s="48">
        <f t="shared" si="6"/>
        <v>6.2352092055224757</v>
      </c>
    </row>
    <row r="25" spans="1:58">
      <c r="B25" s="36">
        <f t="shared" si="4"/>
        <v>6</v>
      </c>
      <c r="D25" s="35">
        <v>1</v>
      </c>
      <c r="E25" s="35">
        <v>2</v>
      </c>
      <c r="F25" s="35">
        <v>2</v>
      </c>
      <c r="G25" s="35">
        <v>1</v>
      </c>
      <c r="P25" s="35">
        <v>7</v>
      </c>
      <c r="Q25" s="35" t="s">
        <v>57</v>
      </c>
      <c r="R25" s="35">
        <v>300</v>
      </c>
      <c r="S25" s="41">
        <v>4.6636100000000003</v>
      </c>
      <c r="T25" s="36">
        <v>206.56332</v>
      </c>
      <c r="U25" s="53">
        <v>4.5891231996489199E-10</v>
      </c>
      <c r="V25" s="43">
        <v>473.34544211453499</v>
      </c>
      <c r="W25" s="43">
        <v>9.4704465566986507</v>
      </c>
      <c r="X25" s="45">
        <f t="shared" si="5"/>
        <v>6</v>
      </c>
      <c r="Y25" s="48">
        <f t="shared" si="6"/>
        <v>6.9928882117480153</v>
      </c>
    </row>
    <row r="26" spans="1:58">
      <c r="B26" s="36">
        <f t="shared" si="4"/>
        <v>7</v>
      </c>
      <c r="D26" s="35">
        <v>1</v>
      </c>
      <c r="E26" s="35">
        <v>3</v>
      </c>
      <c r="F26" s="35">
        <v>2</v>
      </c>
      <c r="G26" s="35">
        <v>1</v>
      </c>
      <c r="P26" s="35">
        <v>8</v>
      </c>
      <c r="Q26" s="35" t="s">
        <v>57</v>
      </c>
      <c r="R26" s="35">
        <v>300</v>
      </c>
      <c r="S26" s="41">
        <v>4.7933300000000001</v>
      </c>
      <c r="T26" s="36">
        <v>216.10064</v>
      </c>
      <c r="U26" s="53">
        <v>4.8324636003871896E-10</v>
      </c>
      <c r="V26" s="43">
        <v>469.20501359613201</v>
      </c>
      <c r="W26" s="43">
        <v>9.5442029528842998</v>
      </c>
      <c r="X26" s="45">
        <f t="shared" si="5"/>
        <v>7</v>
      </c>
      <c r="Y26" s="48">
        <f t="shared" si="6"/>
        <v>7.299278002510448</v>
      </c>
    </row>
    <row r="27" spans="1:58">
      <c r="B27" s="36">
        <f t="shared" si="4"/>
        <v>9</v>
      </c>
      <c r="D27" s="35">
        <v>1</v>
      </c>
      <c r="E27" s="35">
        <v>5</v>
      </c>
      <c r="F27" s="35">
        <v>2</v>
      </c>
      <c r="G27" s="35">
        <v>1</v>
      </c>
      <c r="P27" s="35">
        <v>10</v>
      </c>
      <c r="Q27" s="35" t="s">
        <v>57</v>
      </c>
      <c r="R27" s="35">
        <v>300</v>
      </c>
      <c r="S27" s="41">
        <v>4.9529800000000002</v>
      </c>
      <c r="T27" s="36">
        <v>235.65253999999999</v>
      </c>
      <c r="U27" s="53">
        <v>5.1723135683986797E-10</v>
      </c>
      <c r="V27" s="43">
        <v>523.73265294578198</v>
      </c>
      <c r="W27" s="43">
        <v>10.4502488718674</v>
      </c>
      <c r="X27" s="45">
        <f t="shared" si="5"/>
        <v>9</v>
      </c>
      <c r="Y27" s="48">
        <f t="shared" si="6"/>
        <v>8.7205357435037207</v>
      </c>
    </row>
    <row r="28" spans="1:58">
      <c r="B28" s="36">
        <f t="shared" si="4"/>
        <v>11</v>
      </c>
      <c r="D28" s="35">
        <v>1</v>
      </c>
      <c r="E28" s="35">
        <v>7</v>
      </c>
      <c r="F28" s="35">
        <v>2</v>
      </c>
      <c r="G28" s="35">
        <v>1</v>
      </c>
      <c r="P28" s="35">
        <v>12</v>
      </c>
      <c r="Q28" s="35" t="s">
        <v>57</v>
      </c>
      <c r="R28" s="35">
        <v>300</v>
      </c>
      <c r="S28" s="41">
        <v>5.1539999999999999</v>
      </c>
      <c r="T28" s="36">
        <v>246.24399</v>
      </c>
      <c r="U28" s="53">
        <v>5.5809669931226803E-10</v>
      </c>
      <c r="V28" s="43">
        <v>477.88377324471401</v>
      </c>
      <c r="W28" s="43">
        <v>9.5659140087024905</v>
      </c>
      <c r="X28" s="45">
        <f t="shared" si="5"/>
        <v>11</v>
      </c>
      <c r="Y28" s="48">
        <f t="shared" si="6"/>
        <v>8.5857928746518652</v>
      </c>
    </row>
    <row r="29" spans="1:58">
      <c r="B29" s="36">
        <f t="shared" si="4"/>
        <v>13</v>
      </c>
      <c r="D29" s="35">
        <v>1</v>
      </c>
      <c r="E29" s="35">
        <v>9</v>
      </c>
      <c r="F29" s="35">
        <v>2</v>
      </c>
      <c r="G29" s="35">
        <v>1</v>
      </c>
      <c r="P29" s="35">
        <v>14</v>
      </c>
      <c r="Q29" s="35" t="s">
        <v>57</v>
      </c>
      <c r="R29" s="35">
        <v>300</v>
      </c>
      <c r="S29" s="41">
        <v>5.3309300000000004</v>
      </c>
      <c r="T29" s="36">
        <v>258.63549</v>
      </c>
      <c r="U29" s="53">
        <v>5.9901657400083304E-10</v>
      </c>
      <c r="V29" s="43">
        <v>491.46149523812898</v>
      </c>
      <c r="W29" s="43">
        <v>10.224652524818501</v>
      </c>
      <c r="X29" s="45">
        <f t="shared" si="5"/>
        <v>13</v>
      </c>
      <c r="Y29" s="48">
        <f t="shared" si="6"/>
        <v>9.4771336592576088</v>
      </c>
      <c r="BD29" s="42"/>
      <c r="BE29" s="43"/>
      <c r="BF29" s="40"/>
    </row>
    <row r="30" spans="1:58">
      <c r="B30" s="36">
        <f t="shared" si="4"/>
        <v>15</v>
      </c>
      <c r="D30" s="35">
        <v>1</v>
      </c>
      <c r="E30" s="35">
        <v>11</v>
      </c>
      <c r="F30" s="35">
        <v>2</v>
      </c>
      <c r="G30" s="35">
        <v>1</v>
      </c>
      <c r="P30" s="35">
        <v>16</v>
      </c>
      <c r="Q30" s="35" t="s">
        <v>57</v>
      </c>
      <c r="R30" s="35">
        <v>300</v>
      </c>
      <c r="S30" s="41">
        <v>5.6093099999999998</v>
      </c>
      <c r="T30" s="36">
        <v>256.13166999999999</v>
      </c>
      <c r="U30" s="53">
        <v>6.5407648576404795E-10</v>
      </c>
      <c r="V30" s="43">
        <v>440.93716251169701</v>
      </c>
      <c r="W30" s="43">
        <v>9.2331044120566403</v>
      </c>
      <c r="X30" s="45">
        <f t="shared" si="5"/>
        <v>15</v>
      </c>
      <c r="Y30" s="48">
        <f t="shared" si="6"/>
        <v>9.2844014036192632</v>
      </c>
      <c r="BD30" s="42"/>
      <c r="BE30" s="43"/>
      <c r="BF30" s="40"/>
    </row>
    <row r="31" spans="1:58">
      <c r="S31" s="41"/>
      <c r="V31" s="43"/>
      <c r="W31" s="43"/>
      <c r="BD31" s="42"/>
      <c r="BE31" s="43"/>
      <c r="BF31" s="40"/>
    </row>
    <row r="32" spans="1:58">
      <c r="A32" s="35" t="s">
        <v>71</v>
      </c>
      <c r="B32" s="36">
        <f t="shared" ref="B32:B39" si="7">1+C32*C$5+D32*D$5+E32*E$5+F32*F$5+G32*G$5+H32*H$5+I32*I$5+J32*J$5+K32*K$5</f>
        <v>2.333333333333333</v>
      </c>
      <c r="I32" s="35">
        <v>4</v>
      </c>
      <c r="P32" s="35">
        <v>5</v>
      </c>
      <c r="Q32" s="35" t="s">
        <v>57</v>
      </c>
      <c r="R32" s="35">
        <v>300</v>
      </c>
      <c r="S32" s="41">
        <v>4.4455799999999996</v>
      </c>
      <c r="T32" s="36">
        <v>185.77038999999999</v>
      </c>
      <c r="U32" s="53">
        <v>4.2502028371255699E-10</v>
      </c>
      <c r="V32" s="43">
        <v>238.537441401146</v>
      </c>
      <c r="W32" s="43">
        <v>5.2350549899353496</v>
      </c>
      <c r="X32" s="45">
        <f t="shared" ref="X32:X39" si="8">B32</f>
        <v>2.333333333333333</v>
      </c>
      <c r="Y32" s="48">
        <f t="shared" ref="Y32:Y39" si="9">U32*V32*$Y$6</f>
        <v>3.2637349531853519</v>
      </c>
      <c r="BD32" s="42"/>
      <c r="BE32" s="43"/>
      <c r="BF32" s="40"/>
    </row>
    <row r="33" spans="1:59">
      <c r="B33" s="36">
        <f t="shared" si="7"/>
        <v>3.3333333333333335</v>
      </c>
      <c r="D33" s="35">
        <v>1</v>
      </c>
      <c r="I33" s="35">
        <v>3</v>
      </c>
      <c r="J33" s="35">
        <v>1</v>
      </c>
      <c r="P33" s="35">
        <v>6</v>
      </c>
      <c r="Q33" s="35" t="s">
        <v>57</v>
      </c>
      <c r="R33" s="35">
        <v>300</v>
      </c>
      <c r="S33" s="41">
        <v>4.6576700000000004</v>
      </c>
      <c r="T33" s="36">
        <v>188.94665000000001</v>
      </c>
      <c r="U33" s="53">
        <v>4.55198733018001E-10</v>
      </c>
      <c r="V33" s="43">
        <v>297.84937701587398</v>
      </c>
      <c r="W33" s="43">
        <v>6.7442410547886098</v>
      </c>
      <c r="X33" s="45">
        <f t="shared" si="8"/>
        <v>3.3333333333333335</v>
      </c>
      <c r="Y33" s="48">
        <f t="shared" si="9"/>
        <v>4.364619712395454</v>
      </c>
      <c r="BD33" s="42"/>
      <c r="BE33" s="43"/>
      <c r="BF33" s="40"/>
    </row>
    <row r="34" spans="1:59">
      <c r="B34" s="36">
        <f t="shared" si="7"/>
        <v>4.333333333333333</v>
      </c>
      <c r="D34" s="35">
        <v>1</v>
      </c>
      <c r="E34" s="35">
        <v>1</v>
      </c>
      <c r="I34" s="35">
        <v>3</v>
      </c>
      <c r="J34" s="35">
        <v>1</v>
      </c>
      <c r="P34" s="35">
        <v>7</v>
      </c>
      <c r="Q34" s="35" t="s">
        <v>57</v>
      </c>
      <c r="R34" s="35">
        <v>300</v>
      </c>
      <c r="S34" s="41">
        <v>4.7576200000000002</v>
      </c>
      <c r="T34" s="36">
        <v>203.34173000000001</v>
      </c>
      <c r="U34" s="53">
        <v>4.7519787867052496E-10</v>
      </c>
      <c r="V34" s="43">
        <v>367.835583284417</v>
      </c>
      <c r="W34" s="43">
        <v>8.1461035195251394</v>
      </c>
      <c r="X34" s="45">
        <f t="shared" si="8"/>
        <v>4.333333333333333</v>
      </c>
      <c r="Y34" s="48">
        <f t="shared" si="9"/>
        <v>5.6269998246753268</v>
      </c>
      <c r="BD34" s="42"/>
      <c r="BE34" s="43"/>
      <c r="BF34" s="40"/>
    </row>
    <row r="35" spans="1:59">
      <c r="B35" s="36">
        <f t="shared" si="7"/>
        <v>5.333333333333333</v>
      </c>
      <c r="D35" s="35">
        <v>1</v>
      </c>
      <c r="E35" s="35">
        <v>2</v>
      </c>
      <c r="I35" s="35">
        <v>3</v>
      </c>
      <c r="J35" s="35">
        <v>1</v>
      </c>
      <c r="P35" s="35">
        <v>8</v>
      </c>
      <c r="Q35" s="35" t="s">
        <v>57</v>
      </c>
      <c r="R35" s="35">
        <v>300</v>
      </c>
      <c r="S35" s="41">
        <v>4.8523399999999999</v>
      </c>
      <c r="T35" s="36">
        <v>211.67222000000001</v>
      </c>
      <c r="U35" s="53">
        <v>4.9189378285855301E-10</v>
      </c>
      <c r="V35" s="43">
        <v>402.87420485188102</v>
      </c>
      <c r="W35" s="43">
        <v>8.3160304700434793</v>
      </c>
      <c r="X35" s="45">
        <f t="shared" si="8"/>
        <v>5.333333333333333</v>
      </c>
      <c r="Y35" s="48">
        <f t="shared" si="9"/>
        <v>6.3795414561036301</v>
      </c>
      <c r="BD35" s="42"/>
      <c r="BE35" s="43"/>
      <c r="BF35" s="40"/>
    </row>
    <row r="36" spans="1:59">
      <c r="B36" s="36">
        <f t="shared" si="7"/>
        <v>7.333333333333333</v>
      </c>
      <c r="D36" s="35">
        <v>1</v>
      </c>
      <c r="E36" s="35">
        <v>4</v>
      </c>
      <c r="I36" s="35">
        <v>3</v>
      </c>
      <c r="J36" s="35">
        <v>1</v>
      </c>
      <c r="P36" s="35">
        <v>10</v>
      </c>
      <c r="Q36" s="35" t="s">
        <v>57</v>
      </c>
      <c r="R36" s="35">
        <v>300</v>
      </c>
      <c r="S36" s="41">
        <v>5.0483099999999999</v>
      </c>
      <c r="T36" s="36">
        <v>230.19777999999999</v>
      </c>
      <c r="U36" s="53">
        <v>5.3313943755061498E-10</v>
      </c>
      <c r="V36" s="43">
        <v>433.09186373303601</v>
      </c>
      <c r="W36" s="43">
        <v>8.6866530439576</v>
      </c>
      <c r="X36" s="45">
        <f t="shared" si="8"/>
        <v>7.333333333333333</v>
      </c>
      <c r="Y36" s="48">
        <f t="shared" si="9"/>
        <v>7.4330919215372937</v>
      </c>
      <c r="BD36" s="42"/>
      <c r="BE36" s="43"/>
      <c r="BF36" s="40"/>
    </row>
    <row r="37" spans="1:59">
      <c r="B37" s="36">
        <f t="shared" si="7"/>
        <v>9.3333333333333339</v>
      </c>
      <c r="D37" s="35">
        <v>1</v>
      </c>
      <c r="E37" s="35">
        <v>6</v>
      </c>
      <c r="I37" s="35">
        <v>3</v>
      </c>
      <c r="J37" s="35">
        <v>1</v>
      </c>
      <c r="P37" s="35">
        <v>12</v>
      </c>
      <c r="Q37" s="35" t="s">
        <v>57</v>
      </c>
      <c r="R37" s="35">
        <v>300</v>
      </c>
      <c r="S37" s="41">
        <v>5.2115099999999996</v>
      </c>
      <c r="T37" s="36">
        <v>253.30879999999999</v>
      </c>
      <c r="U37" s="53">
        <v>5.7617736305191202E-10</v>
      </c>
      <c r="V37" s="43">
        <v>424.315777405022</v>
      </c>
      <c r="W37" s="43">
        <v>8.9614586912055092</v>
      </c>
      <c r="X37" s="45">
        <f t="shared" si="8"/>
        <v>9.3333333333333339</v>
      </c>
      <c r="Y37" s="48">
        <f t="shared" si="9"/>
        <v>7.8703499115659419</v>
      </c>
      <c r="BD37" s="42"/>
      <c r="BE37" s="43"/>
      <c r="BF37" s="40"/>
    </row>
    <row r="38" spans="1:59">
      <c r="B38" s="36">
        <f t="shared" si="7"/>
        <v>11.333333333333334</v>
      </c>
      <c r="D38" s="35">
        <v>1</v>
      </c>
      <c r="E38" s="35">
        <v>8</v>
      </c>
      <c r="I38" s="35">
        <v>3</v>
      </c>
      <c r="J38" s="35">
        <v>1</v>
      </c>
      <c r="P38" s="35">
        <v>14</v>
      </c>
      <c r="Q38" s="35" t="s">
        <v>57</v>
      </c>
      <c r="R38" s="35">
        <v>300</v>
      </c>
      <c r="S38" s="41">
        <v>5.4393099999999999</v>
      </c>
      <c r="T38" s="36">
        <v>255.49780999999999</v>
      </c>
      <c r="U38" s="53">
        <v>6.2099257865733703E-10</v>
      </c>
      <c r="V38" s="43">
        <v>413.47153987168798</v>
      </c>
      <c r="W38" s="43">
        <v>8.6611739044959393</v>
      </c>
      <c r="X38" s="45">
        <f t="shared" si="8"/>
        <v>11.333333333333334</v>
      </c>
      <c r="Y38" s="48">
        <f t="shared" si="9"/>
        <v>8.2657202121533366</v>
      </c>
      <c r="BD38" s="42"/>
      <c r="BE38" s="43"/>
      <c r="BF38" s="40"/>
    </row>
    <row r="39" spans="1:59">
      <c r="B39" s="36">
        <f t="shared" si="7"/>
        <v>13.333333333333334</v>
      </c>
      <c r="D39" s="35">
        <v>1</v>
      </c>
      <c r="E39" s="35">
        <v>10</v>
      </c>
      <c r="I39" s="35">
        <v>3</v>
      </c>
      <c r="J39" s="35">
        <v>1</v>
      </c>
      <c r="P39" s="35">
        <v>16</v>
      </c>
      <c r="Q39" s="35" t="s">
        <v>57</v>
      </c>
      <c r="R39" s="35">
        <v>300</v>
      </c>
      <c r="S39" s="41">
        <v>5.7116100000000003</v>
      </c>
      <c r="T39" s="36">
        <v>259.81614999999999</v>
      </c>
      <c r="U39" s="53">
        <v>6.8151500224423602E-10</v>
      </c>
      <c r="V39" s="43">
        <v>385.43349377313098</v>
      </c>
      <c r="W39" s="43">
        <v>8.5209304613936698</v>
      </c>
      <c r="X39" s="45">
        <f t="shared" si="8"/>
        <v>13.333333333333334</v>
      </c>
      <c r="Y39" s="48">
        <f t="shared" si="9"/>
        <v>8.456166806140315</v>
      </c>
      <c r="BD39" s="42"/>
      <c r="BE39" s="43"/>
      <c r="BF39" s="40"/>
    </row>
    <row r="40" spans="1:59">
      <c r="S40" s="41"/>
      <c r="V40" s="43"/>
      <c r="W40" s="43"/>
      <c r="BD40" s="42"/>
      <c r="BE40" s="43"/>
      <c r="BF40" s="40"/>
    </row>
    <row r="41" spans="1:59">
      <c r="A41" s="35" t="s">
        <v>77</v>
      </c>
      <c r="B41" s="36">
        <f>1+C41*C$5+D41*D$5+E41*E$5+F41*F$5+G41*G$5+H41*H$5+I41*I$5+J41*J$5+K41*K$5</f>
        <v>3.0010010010010011</v>
      </c>
      <c r="I41" s="35">
        <v>6</v>
      </c>
      <c r="K41" s="35">
        <v>1</v>
      </c>
      <c r="P41" s="35">
        <v>8</v>
      </c>
      <c r="Q41" s="35" t="s">
        <v>57</v>
      </c>
      <c r="R41" s="35">
        <v>300</v>
      </c>
      <c r="S41" s="41">
        <v>4.7640500000000001</v>
      </c>
      <c r="T41" s="36">
        <v>228.79078000000001</v>
      </c>
      <c r="U41" s="53">
        <v>4.8642002146672704E-10</v>
      </c>
      <c r="V41" s="43">
        <v>265.552539942012</v>
      </c>
      <c r="W41" s="43">
        <v>5.6296756949358002</v>
      </c>
      <c r="X41" s="45">
        <f>B41</f>
        <v>3.0010010010010011</v>
      </c>
      <c r="Y41" s="48">
        <f>U41*V41*$Y$6</f>
        <v>4.1582497624954824</v>
      </c>
    </row>
    <row r="42" spans="1:59">
      <c r="B42" s="36">
        <f>1+C42*C$5+D42*D$5+E42*E$5+F42*F$5+G42*G$5+H42*H$5+I42*I$5+J42*J$5+K42*K$5</f>
        <v>3.6686686686686687</v>
      </c>
      <c r="I42" s="35">
        <v>8</v>
      </c>
      <c r="K42" s="35">
        <v>2</v>
      </c>
      <c r="P42" s="35">
        <v>11</v>
      </c>
      <c r="Q42" s="35" t="s">
        <v>57</v>
      </c>
      <c r="R42" s="35">
        <v>300</v>
      </c>
      <c r="S42" s="41">
        <v>5.00535</v>
      </c>
      <c r="T42" s="36">
        <v>263.44423</v>
      </c>
      <c r="U42" s="53">
        <v>5.4334671367309201E-10</v>
      </c>
      <c r="V42" s="43">
        <v>245.760483405266</v>
      </c>
      <c r="W42" s="43">
        <v>5.5960604911945797</v>
      </c>
      <c r="X42" s="45">
        <f>B42</f>
        <v>3.6686686686686687</v>
      </c>
      <c r="Y42" s="48">
        <f>U42*V42*$Y$6</f>
        <v>4.2987062258371243</v>
      </c>
      <c r="BG42" s="40"/>
    </row>
    <row r="43" spans="1:59">
      <c r="B43" s="36">
        <f>1+C43*C$5+D43*D$5+E43*E$5+F43*F$5+G43*G$5+H43*H$5+I43*I$5+J43*J$5+K43*K$5</f>
        <v>4.3363363363363359</v>
      </c>
      <c r="I43" s="35">
        <v>10</v>
      </c>
      <c r="K43" s="35">
        <v>3</v>
      </c>
      <c r="P43" s="35">
        <v>14</v>
      </c>
      <c r="Q43" s="35" t="s">
        <v>57</v>
      </c>
      <c r="R43" s="35">
        <v>300</v>
      </c>
      <c r="S43" s="41">
        <v>5.3897500000000003</v>
      </c>
      <c r="T43" s="36">
        <v>269.00407999999999</v>
      </c>
      <c r="U43" s="53">
        <v>6.2076830614148E-10</v>
      </c>
      <c r="V43" s="43">
        <v>228.95575704635399</v>
      </c>
      <c r="W43" s="43">
        <v>5.13532129997804</v>
      </c>
      <c r="X43" s="45">
        <f>B43</f>
        <v>4.3363363363363359</v>
      </c>
      <c r="Y43" s="48">
        <f>U43*V43*$Y$6</f>
        <v>4.5754074281070718</v>
      </c>
      <c r="BB43" s="41"/>
      <c r="BD43" s="41"/>
      <c r="BE43" s="43"/>
      <c r="BG43" s="40"/>
    </row>
    <row r="44" spans="1:59">
      <c r="S44" s="41"/>
      <c r="V44" s="43"/>
      <c r="W44" s="43"/>
      <c r="BB44" s="41"/>
      <c r="BD44" s="41"/>
      <c r="BE44" s="43"/>
      <c r="BG44" s="40"/>
    </row>
    <row r="45" spans="1:59">
      <c r="A45" s="35" t="s">
        <v>78</v>
      </c>
      <c r="B45" s="36">
        <f>1+C45*C$5+D45*D$5+E45*E$5+F45*F$5+G45*G$5+H45*H$5+I45*I$5+J45*J$5+K45*K$5</f>
        <v>4.333333333333333</v>
      </c>
      <c r="F45" s="35">
        <v>2</v>
      </c>
      <c r="G45" s="35">
        <v>1</v>
      </c>
      <c r="I45" s="35">
        <v>3</v>
      </c>
      <c r="J45" s="35">
        <v>1</v>
      </c>
      <c r="P45" s="35">
        <v>8</v>
      </c>
      <c r="Q45" s="35" t="s">
        <v>57</v>
      </c>
      <c r="R45" s="35">
        <v>300</v>
      </c>
      <c r="S45" s="41">
        <v>4.931</v>
      </c>
      <c r="T45" s="36">
        <v>210.38532000000001</v>
      </c>
      <c r="U45" s="53">
        <v>5.06968672782678E-10</v>
      </c>
      <c r="V45" s="43">
        <v>356.16849380146101</v>
      </c>
      <c r="W45" s="43">
        <v>7.4721736962132201</v>
      </c>
      <c r="X45" s="45">
        <f>B45</f>
        <v>4.333333333333333</v>
      </c>
      <c r="Y45" s="48">
        <f t="shared" ref="Y45:Y47" si="10">U45*V45*$Y$6</f>
        <v>5.8127988225928071</v>
      </c>
      <c r="BB45" s="41"/>
      <c r="BD45" s="41"/>
      <c r="BE45" s="43"/>
      <c r="BG45" s="40"/>
    </row>
    <row r="46" spans="1:59">
      <c r="B46" s="36">
        <f>1+C46*C$5+D46*D$5+E46*E$5+F46*F$5+G46*G$5+H46*H$5+I46*I$5+J46*J$5+K46*K$5</f>
        <v>5.666666666666667</v>
      </c>
      <c r="F46" s="35">
        <v>1</v>
      </c>
      <c r="G46" s="35">
        <v>2</v>
      </c>
      <c r="I46" s="35">
        <v>6</v>
      </c>
      <c r="J46" s="35">
        <v>2</v>
      </c>
      <c r="P46" s="35">
        <v>12</v>
      </c>
      <c r="Q46" s="35" t="s">
        <v>57</v>
      </c>
      <c r="R46" s="35">
        <v>300</v>
      </c>
      <c r="S46" s="41">
        <v>5.23644</v>
      </c>
      <c r="T46" s="36">
        <v>249.80283</v>
      </c>
      <c r="U46" s="53">
        <v>5.7892546298911602E-10</v>
      </c>
      <c r="V46" s="43">
        <v>346.49577512118299</v>
      </c>
      <c r="W46" s="43">
        <v>7.57096949089782</v>
      </c>
      <c r="X46" s="45">
        <f>B46</f>
        <v>5.666666666666667</v>
      </c>
      <c r="Y46" s="48">
        <f t="shared" si="10"/>
        <v>6.4575721071252845</v>
      </c>
      <c r="BB46" s="41"/>
      <c r="BD46" s="41"/>
      <c r="BE46" s="43"/>
      <c r="BG46" s="40"/>
    </row>
    <row r="47" spans="1:59">
      <c r="B47" s="36">
        <f>1+C47*C$5+D47*D$5+E47*E$5+F47*F$5+G47*G$5+H47*H$5+I47*I$5+J47*J$5+K47*K$5</f>
        <v>6.9999999999999991</v>
      </c>
      <c r="F47" s="35">
        <v>1</v>
      </c>
      <c r="G47" s="35">
        <v>2</v>
      </c>
      <c r="I47" s="35">
        <v>8</v>
      </c>
      <c r="J47" s="35">
        <v>4</v>
      </c>
      <c r="P47" s="35">
        <v>16</v>
      </c>
      <c r="Q47" s="35" t="s">
        <v>57</v>
      </c>
      <c r="R47" s="35">
        <v>300</v>
      </c>
      <c r="S47" s="41">
        <v>5.4842199999999997</v>
      </c>
      <c r="T47" s="36">
        <v>275.29424999999998</v>
      </c>
      <c r="U47" s="53">
        <v>6.4121568535670902E-10</v>
      </c>
      <c r="V47" s="43">
        <v>337.72599196069098</v>
      </c>
      <c r="W47" s="43">
        <v>7.6965121767167703</v>
      </c>
      <c r="X47" s="45">
        <f>B47</f>
        <v>6.9999999999999991</v>
      </c>
      <c r="Y47" s="48">
        <f t="shared" si="10"/>
        <v>6.9713565062302933</v>
      </c>
      <c r="BB47" s="41"/>
      <c r="BD47" s="41"/>
      <c r="BE47" s="43"/>
      <c r="BG47" s="40"/>
    </row>
    <row r="48" spans="1:59">
      <c r="S48" s="41"/>
      <c r="V48" s="43"/>
      <c r="W48" s="43"/>
      <c r="BB48" s="41"/>
      <c r="BD48" s="41"/>
      <c r="BE48" s="43"/>
      <c r="BG48" s="40"/>
    </row>
    <row r="49" spans="1:59">
      <c r="A49" s="35" t="s">
        <v>85</v>
      </c>
      <c r="B49" s="36">
        <f t="shared" ref="B49:B59" si="11">1+C49*C$5+D49*D$5+E49*E$5+F49*F$5+G49*G$5+H49*H$5+I49*I$5+J49*J$5+K49*K$5+L49*L$5+M49*M$5+N49*N$5+O49*O$5</f>
        <v>1.3333333333333333</v>
      </c>
      <c r="O49" s="35">
        <v>1</v>
      </c>
      <c r="P49" s="35">
        <v>2</v>
      </c>
      <c r="Q49" s="35" t="s">
        <v>57</v>
      </c>
      <c r="R49" s="35">
        <v>300</v>
      </c>
      <c r="S49" s="41">
        <v>3.5235500000000002</v>
      </c>
      <c r="T49" s="36">
        <v>179.74476000000001</v>
      </c>
      <c r="U49" s="53">
        <v>3.17828244420624E-10</v>
      </c>
      <c r="V49" s="43">
        <v>261.71357112074998</v>
      </c>
      <c r="W49" s="43">
        <v>5.9184833140481103</v>
      </c>
      <c r="X49" s="45">
        <f t="shared" ref="X49:X59" si="12">B49</f>
        <v>1.3333333333333333</v>
      </c>
      <c r="Y49" s="48">
        <f t="shared" ref="Y49:Y69" si="13">U49*V49*$Y$6</f>
        <v>2.6777338066646754</v>
      </c>
      <c r="BB49" s="41"/>
      <c r="BD49" s="41"/>
      <c r="BE49" s="43"/>
      <c r="BG49" s="40"/>
    </row>
    <row r="50" spans="1:59">
      <c r="B50" s="36">
        <f t="shared" si="11"/>
        <v>2.3333333333333335</v>
      </c>
      <c r="D50" s="35">
        <v>1</v>
      </c>
      <c r="O50" s="35">
        <v>1</v>
      </c>
      <c r="P50" s="35">
        <v>3</v>
      </c>
      <c r="Q50" s="35" t="s">
        <v>57</v>
      </c>
      <c r="R50" s="35">
        <v>300</v>
      </c>
      <c r="S50" s="41">
        <v>3.8026399999999998</v>
      </c>
      <c r="T50" s="36">
        <v>203.79796999999999</v>
      </c>
      <c r="U50" s="53">
        <v>3.5102045463618901E-10</v>
      </c>
      <c r="V50" s="43">
        <v>350.25942557974003</v>
      </c>
      <c r="W50" s="43">
        <v>7.7439798045490802</v>
      </c>
      <c r="X50" s="45">
        <f t="shared" si="12"/>
        <v>2.3333333333333335</v>
      </c>
      <c r="Y50" s="48">
        <f t="shared" si="13"/>
        <v>3.957955660038428</v>
      </c>
      <c r="BB50" s="41"/>
      <c r="BD50" s="41"/>
      <c r="BE50" s="43"/>
      <c r="BG50" s="40"/>
    </row>
    <row r="51" spans="1:59">
      <c r="B51" s="36">
        <f t="shared" si="11"/>
        <v>3.3333333333333335</v>
      </c>
      <c r="D51" s="35">
        <v>1</v>
      </c>
      <c r="E51" s="35">
        <v>1</v>
      </c>
      <c r="O51" s="35">
        <v>1</v>
      </c>
      <c r="P51" s="35">
        <v>4</v>
      </c>
      <c r="Q51" s="35" t="s">
        <v>57</v>
      </c>
      <c r="R51" s="35">
        <v>300</v>
      </c>
      <c r="S51" s="41">
        <v>3.98604</v>
      </c>
      <c r="T51" s="36">
        <v>219.33082999999999</v>
      </c>
      <c r="U51" s="53">
        <v>3.7295775531265902E-10</v>
      </c>
      <c r="V51" s="43">
        <v>481.496837170785</v>
      </c>
      <c r="W51" s="43">
        <v>10.3817090136855</v>
      </c>
      <c r="X51" s="45">
        <f t="shared" si="12"/>
        <v>3.3333333333333335</v>
      </c>
      <c r="Y51" s="48">
        <f t="shared" si="13"/>
        <v>5.780983770822874</v>
      </c>
      <c r="BB51" s="41"/>
      <c r="BD51" s="41"/>
      <c r="BE51" s="43"/>
      <c r="BG51" s="40"/>
    </row>
    <row r="52" spans="1:59">
      <c r="B52" s="36">
        <f t="shared" si="11"/>
        <v>4.333333333333333</v>
      </c>
      <c r="D52" s="35">
        <v>1</v>
      </c>
      <c r="E52" s="35">
        <v>2</v>
      </c>
      <c r="O52" s="35">
        <v>1</v>
      </c>
      <c r="P52" s="35">
        <v>5</v>
      </c>
      <c r="Q52" s="35" t="s">
        <v>57</v>
      </c>
      <c r="R52" s="35">
        <v>300</v>
      </c>
      <c r="S52" s="41">
        <v>4.2530799999999997</v>
      </c>
      <c r="T52" s="36">
        <v>225.04504</v>
      </c>
      <c r="U52" s="53">
        <v>4.1171101292546002E-10</v>
      </c>
      <c r="V52" s="43">
        <v>513.06362244769605</v>
      </c>
      <c r="W52" s="43">
        <v>10.548667613618701</v>
      </c>
      <c r="X52" s="45">
        <f t="shared" si="12"/>
        <v>4.333333333333333</v>
      </c>
      <c r="Y52" s="48">
        <f t="shared" si="13"/>
        <v>6.8000542337304548</v>
      </c>
      <c r="BB52" s="41"/>
      <c r="BD52" s="41"/>
      <c r="BE52" s="43"/>
      <c r="BG52" s="40"/>
    </row>
    <row r="53" spans="1:59">
      <c r="B53" s="36">
        <f t="shared" si="11"/>
        <v>5.333333333333333</v>
      </c>
      <c r="D53" s="35">
        <v>1</v>
      </c>
      <c r="E53" s="35">
        <v>3</v>
      </c>
      <c r="O53" s="35">
        <v>1</v>
      </c>
      <c r="P53" s="35">
        <v>6</v>
      </c>
      <c r="Q53" s="35" t="s">
        <v>57</v>
      </c>
      <c r="R53" s="35">
        <v>300</v>
      </c>
      <c r="S53" s="41">
        <v>4.4190699999999996</v>
      </c>
      <c r="T53" s="36">
        <v>235.57105999999999</v>
      </c>
      <c r="U53" s="53">
        <v>4.38536269286591E-10</v>
      </c>
      <c r="V53" s="43">
        <v>548.04683751438097</v>
      </c>
      <c r="W53" s="43">
        <v>11.096928334003</v>
      </c>
      <c r="X53" s="45">
        <f t="shared" si="12"/>
        <v>5.333333333333333</v>
      </c>
      <c r="Y53" s="48">
        <f t="shared" si="13"/>
        <v>7.736986922634407</v>
      </c>
      <c r="BB53" s="41"/>
      <c r="BD53" s="41"/>
      <c r="BE53" s="43"/>
      <c r="BG53" s="40"/>
    </row>
    <row r="54" spans="1:59">
      <c r="B54" s="36">
        <f t="shared" si="11"/>
        <v>6.333333333333333</v>
      </c>
      <c r="D54" s="35">
        <v>1</v>
      </c>
      <c r="E54" s="35">
        <v>4</v>
      </c>
      <c r="O54" s="35">
        <v>1</v>
      </c>
      <c r="P54" s="35">
        <v>7</v>
      </c>
      <c r="Q54" s="35" t="s">
        <v>57</v>
      </c>
      <c r="R54" s="35">
        <v>300</v>
      </c>
      <c r="S54" s="41">
        <v>4.5153499999999998</v>
      </c>
      <c r="T54" s="36">
        <v>255.78047000000001</v>
      </c>
      <c r="U54" s="53">
        <v>4.6067331280960899E-10</v>
      </c>
      <c r="V54" s="43">
        <v>577.10269651674901</v>
      </c>
      <c r="W54" s="43">
        <v>11.5553062033171</v>
      </c>
      <c r="X54" s="45">
        <f t="shared" si="12"/>
        <v>6.333333333333333</v>
      </c>
      <c r="Y54" s="48">
        <f t="shared" si="13"/>
        <v>8.5584442622609007</v>
      </c>
      <c r="BE54" s="43"/>
      <c r="BG54" s="40"/>
    </row>
    <row r="55" spans="1:59">
      <c r="B55" s="36">
        <f t="shared" si="11"/>
        <v>7.333333333333333</v>
      </c>
      <c r="D55" s="35">
        <v>1</v>
      </c>
      <c r="E55" s="35">
        <v>5</v>
      </c>
      <c r="O55" s="35">
        <v>1</v>
      </c>
      <c r="P55" s="35">
        <v>8</v>
      </c>
      <c r="Q55" s="35" t="s">
        <v>57</v>
      </c>
      <c r="R55" s="35">
        <v>300</v>
      </c>
      <c r="S55" s="41">
        <v>4.6074599999999997</v>
      </c>
      <c r="T55" s="36">
        <v>274.68905000000001</v>
      </c>
      <c r="U55" s="53">
        <v>4.8335344293088797E-10</v>
      </c>
      <c r="V55" s="43">
        <v>576.38932982334995</v>
      </c>
      <c r="W55" s="43">
        <v>11.3034657074242</v>
      </c>
      <c r="X55" s="45">
        <f t="shared" si="12"/>
        <v>7.333333333333333</v>
      </c>
      <c r="Y55" s="48">
        <f t="shared" si="13"/>
        <v>8.9686983646918019</v>
      </c>
      <c r="BB55" s="40"/>
      <c r="BD55" s="40"/>
      <c r="BE55" s="43"/>
      <c r="BG55" s="40"/>
    </row>
    <row r="56" spans="1:59">
      <c r="B56" s="36">
        <f t="shared" si="11"/>
        <v>8.3333333333333339</v>
      </c>
      <c r="D56" s="35">
        <v>1</v>
      </c>
      <c r="E56" s="35">
        <v>6</v>
      </c>
      <c r="O56" s="35">
        <v>1</v>
      </c>
      <c r="P56" s="35">
        <v>9</v>
      </c>
      <c r="Q56" s="35" t="s">
        <v>57</v>
      </c>
      <c r="R56" s="35">
        <v>300</v>
      </c>
      <c r="S56" s="41">
        <v>4.77623</v>
      </c>
      <c r="T56" s="36">
        <v>278.38357999999999</v>
      </c>
      <c r="U56" s="53">
        <v>5.14635466076222E-10</v>
      </c>
      <c r="V56" s="43">
        <v>548.05423320964599</v>
      </c>
      <c r="W56" s="43">
        <v>10.590872379104001</v>
      </c>
      <c r="X56" s="45">
        <f t="shared" si="12"/>
        <v>8.3333333333333339</v>
      </c>
      <c r="Y56" s="48">
        <f t="shared" si="13"/>
        <v>9.0797087534422012</v>
      </c>
      <c r="BB56" s="40"/>
      <c r="BD56" s="40"/>
      <c r="BE56" s="43"/>
      <c r="BG56" s="40"/>
    </row>
    <row r="57" spans="1:59">
      <c r="B57" s="36">
        <f t="shared" si="11"/>
        <v>10.333333333333334</v>
      </c>
      <c r="D57" s="35">
        <v>1</v>
      </c>
      <c r="E57" s="35">
        <v>8</v>
      </c>
      <c r="O57" s="35">
        <v>1</v>
      </c>
      <c r="P57" s="35">
        <v>11</v>
      </c>
      <c r="Q57" s="35" t="s">
        <v>57</v>
      </c>
      <c r="R57" s="35">
        <v>300</v>
      </c>
      <c r="S57" s="41">
        <v>5.0308999999999999</v>
      </c>
      <c r="T57" s="36">
        <v>298.05038000000002</v>
      </c>
      <c r="U57" s="53">
        <v>5.7288021723769604E-10</v>
      </c>
      <c r="V57" s="43">
        <v>512.19617064793601</v>
      </c>
      <c r="W57" s="43">
        <v>10.428490191314101</v>
      </c>
      <c r="X57" s="45">
        <f t="shared" si="12"/>
        <v>10.333333333333334</v>
      </c>
      <c r="Y57" s="48">
        <f t="shared" si="13"/>
        <v>9.4460191511842826</v>
      </c>
      <c r="BB57" s="40"/>
      <c r="BD57" s="40"/>
      <c r="BE57" s="43"/>
      <c r="BG57" s="40"/>
    </row>
    <row r="58" spans="1:59">
      <c r="B58" s="36">
        <f t="shared" si="11"/>
        <v>12.333333333333334</v>
      </c>
      <c r="D58" s="35">
        <v>1</v>
      </c>
      <c r="E58" s="35">
        <v>10</v>
      </c>
      <c r="O58" s="35">
        <v>1</v>
      </c>
      <c r="P58" s="35">
        <v>13</v>
      </c>
      <c r="Q58" s="35" t="s">
        <v>57</v>
      </c>
      <c r="R58" s="35">
        <v>300</v>
      </c>
      <c r="S58" s="41">
        <v>5.22912</v>
      </c>
      <c r="T58" s="36">
        <v>311.66269999999997</v>
      </c>
      <c r="U58" s="53">
        <v>6.19533117062952E-10</v>
      </c>
      <c r="V58" s="43">
        <v>479.92011233562698</v>
      </c>
      <c r="W58" s="43">
        <v>10.7608491101251</v>
      </c>
      <c r="X58" s="45">
        <f t="shared" si="12"/>
        <v>12.333333333333334</v>
      </c>
      <c r="Y58" s="48">
        <f t="shared" si="13"/>
        <v>9.5715472196325511</v>
      </c>
      <c r="BB58" s="40"/>
      <c r="BD58" s="40"/>
      <c r="BE58" s="43"/>
      <c r="BG58" s="40"/>
    </row>
    <row r="59" spans="1:59">
      <c r="B59" s="36">
        <f t="shared" si="11"/>
        <v>14.333333333333334</v>
      </c>
      <c r="D59" s="35">
        <v>1</v>
      </c>
      <c r="E59" s="35">
        <v>12</v>
      </c>
      <c r="O59" s="35">
        <v>1</v>
      </c>
      <c r="P59" s="35">
        <v>15</v>
      </c>
      <c r="Q59" s="35" t="s">
        <v>57</v>
      </c>
      <c r="R59" s="35">
        <v>300</v>
      </c>
      <c r="S59" s="41">
        <v>5.3874199999999997</v>
      </c>
      <c r="T59" s="36">
        <v>320.47483</v>
      </c>
      <c r="U59" s="53">
        <v>6.5675230204206103E-10</v>
      </c>
      <c r="V59" s="43">
        <v>452.61603266957701</v>
      </c>
      <c r="W59" s="43">
        <v>10.303007301437001</v>
      </c>
      <c r="X59" s="45">
        <f t="shared" si="12"/>
        <v>14.333333333333334</v>
      </c>
      <c r="Y59" s="48">
        <f t="shared" si="13"/>
        <v>9.5693008021982475</v>
      </c>
      <c r="BB59" s="40"/>
      <c r="BD59" s="40"/>
      <c r="BE59" s="43"/>
      <c r="BG59" s="40"/>
    </row>
    <row r="60" spans="1:59">
      <c r="S60" s="41"/>
      <c r="V60" s="43"/>
      <c r="W60" s="43"/>
      <c r="BB60" s="40"/>
      <c r="BD60" s="40"/>
      <c r="BE60" s="43"/>
      <c r="BG60" s="40"/>
    </row>
    <row r="61" spans="1:59">
      <c r="A61" s="35" t="s">
        <v>86</v>
      </c>
      <c r="B61" s="36">
        <f t="shared" ref="B61:B69" si="14">1+C61*C$5+D61*D$5+E61*E$5+F61*F$5+G61*G$5+H61*H$5+I61*I$5+J61*J$5+K61*K$5+L61*L$5+M61*M$5+N61*N$5+O61*O$5</f>
        <v>2.6666666666666665</v>
      </c>
      <c r="F61" s="35">
        <v>2</v>
      </c>
      <c r="O61" s="35">
        <v>1</v>
      </c>
      <c r="P61" s="35">
        <v>4</v>
      </c>
      <c r="Q61" s="35" t="s">
        <v>57</v>
      </c>
      <c r="R61" s="35">
        <v>300</v>
      </c>
      <c r="S61" s="41">
        <v>4.0091799999999997</v>
      </c>
      <c r="T61" s="36">
        <v>218.82205999999999</v>
      </c>
      <c r="U61" s="53">
        <v>3.7701339671709998E-10</v>
      </c>
      <c r="V61" s="43">
        <v>347.34284573788398</v>
      </c>
      <c r="W61" s="43">
        <v>7.4083065150276104</v>
      </c>
      <c r="X61" s="45">
        <f t="shared" ref="X61:X69" si="15">B61</f>
        <v>2.6666666666666665</v>
      </c>
      <c r="Y61" s="48">
        <f t="shared" si="13"/>
        <v>4.215642845820053</v>
      </c>
      <c r="BB61" s="40"/>
      <c r="BD61" s="40"/>
      <c r="BE61" s="43"/>
      <c r="BG61" s="40"/>
    </row>
    <row r="62" spans="1:59">
      <c r="B62" s="36">
        <f t="shared" si="14"/>
        <v>3.6666666666666665</v>
      </c>
      <c r="D62" s="35">
        <v>1</v>
      </c>
      <c r="F62" s="35">
        <v>1</v>
      </c>
      <c r="G62" s="35">
        <v>1</v>
      </c>
      <c r="O62" s="35">
        <v>1</v>
      </c>
      <c r="P62" s="35">
        <v>5</v>
      </c>
      <c r="Q62" s="35" t="s">
        <v>57</v>
      </c>
      <c r="R62" s="35">
        <v>300</v>
      </c>
      <c r="S62" s="41">
        <v>4.1920799999999998</v>
      </c>
      <c r="T62" s="36">
        <v>232.20753999999999</v>
      </c>
      <c r="U62" s="53">
        <v>4.0417428198359002E-10</v>
      </c>
      <c r="V62" s="43">
        <v>447.98953972126401</v>
      </c>
      <c r="W62" s="43">
        <v>9.7434426484038106</v>
      </c>
      <c r="X62" s="45">
        <f t="shared" si="15"/>
        <v>3.6666666666666665</v>
      </c>
      <c r="Y62" s="48">
        <f t="shared" si="13"/>
        <v>5.8288813914564352</v>
      </c>
      <c r="BB62" s="40"/>
      <c r="BD62" s="40"/>
      <c r="BE62" s="43"/>
      <c r="BG62" s="40"/>
    </row>
    <row r="63" spans="1:59">
      <c r="B63" s="36">
        <f t="shared" si="14"/>
        <v>4.6666666666666661</v>
      </c>
      <c r="D63" s="35">
        <v>1</v>
      </c>
      <c r="E63" s="35">
        <v>1</v>
      </c>
      <c r="F63" s="35">
        <v>1</v>
      </c>
      <c r="G63" s="35">
        <v>1</v>
      </c>
      <c r="O63" s="35">
        <v>1</v>
      </c>
      <c r="P63" s="35">
        <v>6</v>
      </c>
      <c r="Q63" s="35" t="s">
        <v>57</v>
      </c>
      <c r="R63" s="35">
        <v>300</v>
      </c>
      <c r="S63" s="41">
        <v>4.3250099999999998</v>
      </c>
      <c r="T63" s="36">
        <v>247.83121</v>
      </c>
      <c r="U63" s="53">
        <v>4.2734805620201099E-10</v>
      </c>
      <c r="V63" s="43">
        <v>500.20469581058802</v>
      </c>
      <c r="W63" s="43">
        <v>10.4261806320324</v>
      </c>
      <c r="X63" s="45">
        <f t="shared" si="15"/>
        <v>4.6666666666666661</v>
      </c>
      <c r="Y63" s="48">
        <f t="shared" si="13"/>
        <v>6.8814216029042061</v>
      </c>
      <c r="BB63" s="40"/>
      <c r="BD63" s="40"/>
      <c r="BE63" s="43"/>
      <c r="BG63" s="40"/>
    </row>
    <row r="64" spans="1:59">
      <c r="B64" s="36">
        <f t="shared" si="14"/>
        <v>5.666666666666667</v>
      </c>
      <c r="D64" s="35">
        <v>1</v>
      </c>
      <c r="E64" s="35">
        <v>2</v>
      </c>
      <c r="F64" s="35">
        <v>1</v>
      </c>
      <c r="G64" s="35">
        <v>1</v>
      </c>
      <c r="O64" s="35">
        <v>1</v>
      </c>
      <c r="P64" s="35">
        <v>7</v>
      </c>
      <c r="Q64" s="35" t="s">
        <v>57</v>
      </c>
      <c r="R64" s="35">
        <v>300</v>
      </c>
      <c r="S64" s="41">
        <v>4.4176200000000003</v>
      </c>
      <c r="T64" s="36">
        <v>264.66383999999999</v>
      </c>
      <c r="U64" s="53">
        <v>4.4620927576933502E-10</v>
      </c>
      <c r="V64" s="43">
        <v>538.25235586551003</v>
      </c>
      <c r="W64" s="43">
        <v>10.893401783840501</v>
      </c>
      <c r="X64" s="45">
        <f t="shared" si="15"/>
        <v>5.666666666666667</v>
      </c>
      <c r="Y64" s="48">
        <f t="shared" si="13"/>
        <v>7.7316680993542564</v>
      </c>
      <c r="BB64" s="40"/>
      <c r="BD64" s="40"/>
      <c r="BE64" s="43"/>
      <c r="BG64" s="40"/>
    </row>
    <row r="65" spans="1:25">
      <c r="B65" s="36">
        <f t="shared" si="14"/>
        <v>6.666666666666667</v>
      </c>
      <c r="D65" s="35">
        <v>1</v>
      </c>
      <c r="E65" s="35">
        <v>3</v>
      </c>
      <c r="F65" s="35">
        <v>1</v>
      </c>
      <c r="G65" s="35">
        <v>1</v>
      </c>
      <c r="O65" s="35">
        <v>1</v>
      </c>
      <c r="P65" s="35">
        <v>8</v>
      </c>
      <c r="Q65" s="35" t="s">
        <v>57</v>
      </c>
      <c r="R65" s="35">
        <v>300</v>
      </c>
      <c r="S65" s="41">
        <v>4.5363899999999999</v>
      </c>
      <c r="T65" s="36">
        <v>279.87358</v>
      </c>
      <c r="U65" s="53">
        <v>4.7168008655532903E-10</v>
      </c>
      <c r="V65" s="43">
        <v>536.40273575109995</v>
      </c>
      <c r="W65" s="43">
        <v>10.7058540068523</v>
      </c>
      <c r="X65" s="45">
        <f t="shared" si="15"/>
        <v>6.666666666666667</v>
      </c>
      <c r="Y65" s="48">
        <f t="shared" si="13"/>
        <v>8.1449269736193095</v>
      </c>
    </row>
    <row r="66" spans="1:25">
      <c r="B66" s="36">
        <f t="shared" si="14"/>
        <v>7.666666666666667</v>
      </c>
      <c r="D66" s="35">
        <v>1</v>
      </c>
      <c r="E66" s="35">
        <v>4</v>
      </c>
      <c r="F66" s="35">
        <v>1</v>
      </c>
      <c r="G66" s="35">
        <v>1</v>
      </c>
      <c r="O66" s="35">
        <v>1</v>
      </c>
      <c r="P66" s="35">
        <v>9</v>
      </c>
      <c r="Q66" s="35" t="s">
        <v>57</v>
      </c>
      <c r="R66" s="35">
        <v>300</v>
      </c>
      <c r="S66" s="41">
        <v>4.6535000000000002</v>
      </c>
      <c r="T66" s="36">
        <v>290.33339000000001</v>
      </c>
      <c r="U66" s="53">
        <v>4.9594355991928897E-10</v>
      </c>
      <c r="V66" s="43">
        <v>534.16859500873898</v>
      </c>
      <c r="W66" s="43">
        <v>10.902539193122101</v>
      </c>
      <c r="X66" s="45">
        <f t="shared" si="15"/>
        <v>7.666666666666667</v>
      </c>
      <c r="Y66" s="48">
        <f t="shared" si="13"/>
        <v>8.5282372865163989</v>
      </c>
    </row>
    <row r="67" spans="1:25">
      <c r="B67" s="36">
        <f t="shared" si="14"/>
        <v>9.6666666666666661</v>
      </c>
      <c r="D67" s="35">
        <v>1</v>
      </c>
      <c r="E67" s="35">
        <v>6</v>
      </c>
      <c r="F67" s="35">
        <v>1</v>
      </c>
      <c r="G67" s="35">
        <v>1</v>
      </c>
      <c r="O67" s="35">
        <v>1</v>
      </c>
      <c r="P67" s="35">
        <v>11</v>
      </c>
      <c r="Q67" s="35" t="s">
        <v>57</v>
      </c>
      <c r="R67" s="35">
        <v>300</v>
      </c>
      <c r="S67" s="41">
        <v>4.9250299999999996</v>
      </c>
      <c r="T67" s="36">
        <v>296.15687000000003</v>
      </c>
      <c r="U67" s="53">
        <v>5.4774965275767002E-10</v>
      </c>
      <c r="V67" s="43">
        <v>493.774507678009</v>
      </c>
      <c r="W67" s="43">
        <v>9.7630469382614304</v>
      </c>
      <c r="X67" s="45">
        <f t="shared" si="15"/>
        <v>9.6666666666666661</v>
      </c>
      <c r="Y67" s="48">
        <f t="shared" si="13"/>
        <v>8.7068175643772694</v>
      </c>
    </row>
    <row r="68" spans="1:25">
      <c r="B68" s="36">
        <f t="shared" si="14"/>
        <v>11.666666666666666</v>
      </c>
      <c r="D68" s="35">
        <v>1</v>
      </c>
      <c r="E68" s="35">
        <v>8</v>
      </c>
      <c r="F68" s="35">
        <v>1</v>
      </c>
      <c r="G68" s="35">
        <v>1</v>
      </c>
      <c r="O68" s="35">
        <v>1</v>
      </c>
      <c r="P68" s="35">
        <v>13</v>
      </c>
      <c r="Q68" s="35" t="s">
        <v>57</v>
      </c>
      <c r="R68" s="35">
        <v>300</v>
      </c>
      <c r="S68" s="41">
        <v>5.1101099999999997</v>
      </c>
      <c r="T68" s="36">
        <v>314.64233000000002</v>
      </c>
      <c r="U68" s="53">
        <v>5.9374823584135398E-10</v>
      </c>
      <c r="V68" s="43">
        <v>460.10627915751598</v>
      </c>
      <c r="W68" s="43">
        <v>9.2170037553898201</v>
      </c>
      <c r="X68" s="45">
        <f t="shared" si="15"/>
        <v>11.666666666666666</v>
      </c>
      <c r="Y68" s="48">
        <f t="shared" si="13"/>
        <v>8.7944596688485532</v>
      </c>
    </row>
    <row r="69" spans="1:25">
      <c r="B69" s="36">
        <f t="shared" si="14"/>
        <v>13.666666666666666</v>
      </c>
      <c r="D69" s="35">
        <v>1</v>
      </c>
      <c r="E69" s="35">
        <v>10</v>
      </c>
      <c r="F69" s="35">
        <v>1</v>
      </c>
      <c r="G69" s="35">
        <v>1</v>
      </c>
      <c r="O69" s="35">
        <v>1</v>
      </c>
      <c r="P69" s="35">
        <v>15</v>
      </c>
      <c r="Q69" s="35" t="s">
        <v>57</v>
      </c>
      <c r="R69" s="35">
        <v>300</v>
      </c>
      <c r="S69" s="41">
        <v>5.3207899999999997</v>
      </c>
      <c r="T69" s="36">
        <v>324.72089999999997</v>
      </c>
      <c r="U69" s="53">
        <v>6.4378152603112002E-10</v>
      </c>
      <c r="V69" s="43">
        <v>415.18848907382102</v>
      </c>
      <c r="W69" s="43">
        <v>9.0436419186813293</v>
      </c>
      <c r="X69" s="45">
        <f t="shared" si="15"/>
        <v>13.666666666666666</v>
      </c>
      <c r="Y69" s="48">
        <f t="shared" si="13"/>
        <v>8.6046356100760004</v>
      </c>
    </row>
    <row r="70" spans="1:25">
      <c r="S70" s="41"/>
      <c r="V70" s="43"/>
      <c r="W70" s="43"/>
    </row>
    <row r="71" spans="1:25">
      <c r="A71" s="35" t="s">
        <v>90</v>
      </c>
      <c r="B71" s="36">
        <f t="shared" ref="B71:B78" si="16">1+C71*C$5+D71*D$5+E71*E$5+F71*F$5+G71*G$5+H71*H$5+I71*I$5+J71*J$5+K71*K$5+L71*L$5+M71*M$5+N71*N$5+O71*O$5</f>
        <v>2.333333333333333</v>
      </c>
      <c r="I71" s="35">
        <v>2</v>
      </c>
      <c r="O71" s="35">
        <v>2</v>
      </c>
      <c r="P71" s="35">
        <v>5</v>
      </c>
      <c r="Q71" s="35" t="s">
        <v>57</v>
      </c>
      <c r="R71" s="35">
        <v>300</v>
      </c>
      <c r="S71" s="41">
        <v>4.1111300000000002</v>
      </c>
      <c r="T71" s="36">
        <v>237.84496999999999</v>
      </c>
      <c r="U71" s="53">
        <v>3.9006628784247902E-10</v>
      </c>
      <c r="V71" s="43">
        <v>309.15450239363298</v>
      </c>
      <c r="W71" s="43">
        <v>6.92402765682814</v>
      </c>
      <c r="X71" s="45">
        <f t="shared" ref="X71:X78" si="17">B71</f>
        <v>2.333333333333333</v>
      </c>
      <c r="Y71" s="48">
        <f t="shared" ref="Y71:Y78" si="18">U71*V71*$Y$6</f>
        <v>3.8820637429513924</v>
      </c>
    </row>
    <row r="72" spans="1:25">
      <c r="B72" s="36">
        <f t="shared" si="16"/>
        <v>3.3333333333333335</v>
      </c>
      <c r="D72" s="35">
        <v>1</v>
      </c>
      <c r="I72" s="35">
        <v>1</v>
      </c>
      <c r="J72" s="35">
        <v>1</v>
      </c>
      <c r="O72" s="35">
        <v>2</v>
      </c>
      <c r="P72" s="35">
        <v>6</v>
      </c>
      <c r="Q72" s="35" t="s">
        <v>57</v>
      </c>
      <c r="R72" s="35">
        <v>300</v>
      </c>
      <c r="S72" s="41">
        <v>4.2666500000000003</v>
      </c>
      <c r="T72" s="36">
        <v>251.6207</v>
      </c>
      <c r="U72" s="53">
        <v>4.1662452004434399E-10</v>
      </c>
      <c r="V72" s="43">
        <v>411.173432241358</v>
      </c>
      <c r="W72" s="43">
        <v>9.2174518481965002</v>
      </c>
      <c r="X72" s="45">
        <f t="shared" si="17"/>
        <v>3.3333333333333335</v>
      </c>
      <c r="Y72" s="48">
        <f t="shared" si="18"/>
        <v>5.514657447588446</v>
      </c>
    </row>
    <row r="73" spans="1:25">
      <c r="B73" s="36">
        <f t="shared" si="16"/>
        <v>4.3333333333333339</v>
      </c>
      <c r="D73" s="35">
        <v>1</v>
      </c>
      <c r="E73" s="35">
        <v>1</v>
      </c>
      <c r="I73" s="35">
        <v>1</v>
      </c>
      <c r="J73" s="35">
        <v>1</v>
      </c>
      <c r="O73" s="35">
        <v>2</v>
      </c>
      <c r="P73" s="35">
        <v>7</v>
      </c>
      <c r="Q73" s="35" t="s">
        <v>57</v>
      </c>
      <c r="R73" s="35">
        <v>300</v>
      </c>
      <c r="S73" s="41">
        <v>4.38056</v>
      </c>
      <c r="T73" s="36">
        <v>266.38353000000001</v>
      </c>
      <c r="U73" s="53">
        <v>4.3857174166795998E-10</v>
      </c>
      <c r="V73" s="43">
        <v>475.84518814695798</v>
      </c>
      <c r="W73" s="43">
        <v>10.129525355148299</v>
      </c>
      <c r="X73" s="45">
        <f t="shared" si="17"/>
        <v>4.3333333333333339</v>
      </c>
      <c r="Y73" s="48">
        <f t="shared" si="18"/>
        <v>6.7182319908983255</v>
      </c>
    </row>
    <row r="74" spans="1:25">
      <c r="B74" s="36">
        <f t="shared" si="16"/>
        <v>5.333333333333333</v>
      </c>
      <c r="D74" s="35">
        <v>1</v>
      </c>
      <c r="E74" s="35">
        <v>2</v>
      </c>
      <c r="I74" s="35">
        <v>1</v>
      </c>
      <c r="J74" s="35">
        <v>1</v>
      </c>
      <c r="O74" s="35">
        <v>2</v>
      </c>
      <c r="P74" s="35">
        <v>8</v>
      </c>
      <c r="Q74" s="35" t="s">
        <v>57</v>
      </c>
      <c r="R74" s="35">
        <v>300</v>
      </c>
      <c r="S74" s="41">
        <v>4.5224099999999998</v>
      </c>
      <c r="T74" s="36">
        <v>272.96240999999998</v>
      </c>
      <c r="U74" s="53">
        <v>4.63638053642767E-10</v>
      </c>
      <c r="V74" s="43">
        <v>497.760969533386</v>
      </c>
      <c r="W74" s="43">
        <v>10.4366506852234</v>
      </c>
      <c r="X74" s="45">
        <f t="shared" si="17"/>
        <v>5.333333333333333</v>
      </c>
      <c r="Y74" s="48">
        <f t="shared" si="18"/>
        <v>7.4293117522253604</v>
      </c>
    </row>
    <row r="75" spans="1:25">
      <c r="B75" s="36">
        <f t="shared" si="16"/>
        <v>6.333333333333333</v>
      </c>
      <c r="D75" s="35">
        <v>1</v>
      </c>
      <c r="E75" s="35">
        <v>3</v>
      </c>
      <c r="I75" s="35">
        <v>1</v>
      </c>
      <c r="J75" s="35">
        <v>1</v>
      </c>
      <c r="O75" s="35">
        <v>2</v>
      </c>
      <c r="P75" s="35">
        <v>9</v>
      </c>
      <c r="Q75" s="35" t="s">
        <v>57</v>
      </c>
      <c r="R75" s="35">
        <v>300</v>
      </c>
      <c r="S75" s="41">
        <v>4.6596099999999998</v>
      </c>
      <c r="T75" s="36">
        <v>281.47086000000002</v>
      </c>
      <c r="U75" s="53">
        <v>4.9087428490421801E-10</v>
      </c>
      <c r="V75" s="43">
        <v>477.58054213322202</v>
      </c>
      <c r="W75" s="43">
        <v>9.8249376193097593</v>
      </c>
      <c r="X75" s="45">
        <f t="shared" si="17"/>
        <v>6.333333333333333</v>
      </c>
      <c r="Y75" s="48">
        <f t="shared" si="18"/>
        <v>7.5468475120835414</v>
      </c>
    </row>
    <row r="76" spans="1:25">
      <c r="B76" s="36">
        <f t="shared" si="16"/>
        <v>7.333333333333333</v>
      </c>
      <c r="D76" s="35">
        <v>1</v>
      </c>
      <c r="E76" s="35">
        <v>4</v>
      </c>
      <c r="I76" s="35">
        <v>1</v>
      </c>
      <c r="J76" s="35">
        <v>1</v>
      </c>
      <c r="O76" s="35">
        <v>2</v>
      </c>
      <c r="P76" s="35">
        <v>10</v>
      </c>
      <c r="Q76" s="35" t="s">
        <v>57</v>
      </c>
      <c r="R76" s="35">
        <v>300</v>
      </c>
      <c r="S76" s="41">
        <v>4.8023600000000002</v>
      </c>
      <c r="T76" s="36">
        <v>287.32443000000001</v>
      </c>
      <c r="U76" s="53">
        <v>5.1939052116475999E-10</v>
      </c>
      <c r="V76" s="43">
        <v>516.81692567219898</v>
      </c>
      <c r="W76" s="43">
        <v>10.507240264861201</v>
      </c>
      <c r="X76" s="45">
        <f t="shared" si="17"/>
        <v>7.333333333333333</v>
      </c>
      <c r="Y76" s="48">
        <f t="shared" si="18"/>
        <v>8.6413066487502608</v>
      </c>
    </row>
    <row r="77" spans="1:25">
      <c r="B77" s="36">
        <f t="shared" si="16"/>
        <v>9.3333333333333339</v>
      </c>
      <c r="D77" s="35">
        <v>1</v>
      </c>
      <c r="E77" s="35">
        <v>6</v>
      </c>
      <c r="I77" s="35">
        <v>1</v>
      </c>
      <c r="J77" s="35">
        <v>1</v>
      </c>
      <c r="O77" s="35">
        <v>2</v>
      </c>
      <c r="P77" s="35">
        <v>12</v>
      </c>
      <c r="Q77" s="35" t="s">
        <v>57</v>
      </c>
      <c r="R77" s="35">
        <v>300</v>
      </c>
      <c r="S77" s="41">
        <v>4.92781</v>
      </c>
      <c r="T77" s="36">
        <v>307.72507000000002</v>
      </c>
      <c r="U77" s="53">
        <v>5.5094577386128398E-10</v>
      </c>
      <c r="V77" s="43">
        <v>501.60664464912998</v>
      </c>
      <c r="W77" s="43">
        <v>10.381713046377399</v>
      </c>
      <c r="X77" s="45">
        <f t="shared" si="17"/>
        <v>9.3333333333333339</v>
      </c>
      <c r="Y77" s="48">
        <f t="shared" si="18"/>
        <v>8.896533246227337</v>
      </c>
    </row>
    <row r="78" spans="1:25">
      <c r="B78" s="36">
        <f t="shared" si="16"/>
        <v>11.333333333333334</v>
      </c>
      <c r="D78" s="35">
        <v>1</v>
      </c>
      <c r="E78" s="35">
        <v>8</v>
      </c>
      <c r="I78" s="35">
        <v>1</v>
      </c>
      <c r="J78" s="35">
        <v>1</v>
      </c>
      <c r="O78" s="35">
        <v>2</v>
      </c>
      <c r="P78" s="35">
        <v>14</v>
      </c>
      <c r="Q78" s="35" t="s">
        <v>57</v>
      </c>
      <c r="R78" s="35">
        <v>300</v>
      </c>
      <c r="S78" s="41">
        <v>5.0826500000000001</v>
      </c>
      <c r="T78" s="36">
        <v>327.30056999999999</v>
      </c>
      <c r="U78" s="53">
        <v>5.9194999250793403E-10</v>
      </c>
      <c r="V78" s="43">
        <v>488.12381977334098</v>
      </c>
      <c r="W78" s="43">
        <v>10.107242591847401</v>
      </c>
      <c r="X78" s="45">
        <f t="shared" si="17"/>
        <v>11.333333333333334</v>
      </c>
      <c r="Y78" s="48">
        <f t="shared" si="18"/>
        <v>9.3017291545078766</v>
      </c>
    </row>
    <row r="79" spans="1:25">
      <c r="S79" s="41"/>
    </row>
    <row r="80" spans="1:25">
      <c r="A80" s="35" t="s">
        <v>94</v>
      </c>
      <c r="B80" s="36">
        <f t="shared" ref="B80:B87" si="19">1+C80*C$5+D80*D$5+E80*E$5+F80*F$5+G80*G$5+H80*H$5+I80*I$5+J80*J$5+K80*K$5+L80*L$5+M80*M$5+N80*N$5+O80*O$5</f>
        <v>2.3333333333333335</v>
      </c>
      <c r="I80" s="35">
        <v>3</v>
      </c>
      <c r="O80" s="35">
        <v>1</v>
      </c>
      <c r="P80" s="35">
        <v>5</v>
      </c>
      <c r="Q80" s="35" t="s">
        <v>57</v>
      </c>
      <c r="R80" s="35">
        <v>300</v>
      </c>
      <c r="S80" s="41">
        <v>4.2091399999999997</v>
      </c>
      <c r="T80" s="36">
        <v>231.02347</v>
      </c>
      <c r="U80" s="53">
        <v>4.0677554006382102E-10</v>
      </c>
      <c r="V80" s="43">
        <v>282.06016769984802</v>
      </c>
      <c r="W80" s="43">
        <v>6.12073061301954</v>
      </c>
      <c r="X80" s="45">
        <f t="shared" ref="X80:X107" si="20">B80</f>
        <v>2.3333333333333335</v>
      </c>
      <c r="Y80" s="48">
        <f t="shared" ref="Y80:Y87" si="21">U80*V80*$Y$6</f>
        <v>3.6935608586038167</v>
      </c>
    </row>
    <row r="81" spans="1:25">
      <c r="B81" s="36">
        <f t="shared" si="19"/>
        <v>3.3333333333333335</v>
      </c>
      <c r="D81" s="35">
        <v>1</v>
      </c>
      <c r="I81" s="35">
        <v>2</v>
      </c>
      <c r="J81" s="35">
        <v>1</v>
      </c>
      <c r="O81" s="35">
        <v>1</v>
      </c>
      <c r="P81" s="35">
        <v>6</v>
      </c>
      <c r="Q81" s="35" t="s">
        <v>57</v>
      </c>
      <c r="R81" s="35">
        <v>300</v>
      </c>
      <c r="S81" s="41">
        <v>4.3338000000000001</v>
      </c>
      <c r="T81" s="36">
        <v>249.36052000000001</v>
      </c>
      <c r="U81" s="53">
        <v>4.2999065699205399E-10</v>
      </c>
      <c r="V81" s="43">
        <v>379.02982961754202</v>
      </c>
      <c r="W81" s="43">
        <v>8.1008390141538307</v>
      </c>
      <c r="X81" s="45">
        <f t="shared" si="20"/>
        <v>3.3333333333333335</v>
      </c>
      <c r="Y81" s="48">
        <f t="shared" si="21"/>
        <v>5.246637735888938</v>
      </c>
    </row>
    <row r="82" spans="1:25">
      <c r="B82" s="36">
        <f t="shared" si="19"/>
        <v>4.333333333333333</v>
      </c>
      <c r="D82" s="35">
        <v>1</v>
      </c>
      <c r="E82" s="35">
        <v>1</v>
      </c>
      <c r="I82" s="35">
        <v>2</v>
      </c>
      <c r="J82" s="35">
        <v>1</v>
      </c>
      <c r="O82" s="35">
        <v>1</v>
      </c>
      <c r="P82" s="35">
        <v>7</v>
      </c>
      <c r="Q82" s="35" t="s">
        <v>57</v>
      </c>
      <c r="R82" s="35">
        <v>300</v>
      </c>
      <c r="S82" s="41">
        <v>4.4379400000000002</v>
      </c>
      <c r="T82" s="36">
        <v>265.14317</v>
      </c>
      <c r="U82" s="53">
        <v>4.5060857963963302E-10</v>
      </c>
      <c r="V82" s="43">
        <v>436.08530899524197</v>
      </c>
      <c r="W82" s="43">
        <v>9.4429612155119198</v>
      </c>
      <c r="X82" s="45">
        <f t="shared" si="20"/>
        <v>4.333333333333333</v>
      </c>
      <c r="Y82" s="48">
        <f t="shared" si="21"/>
        <v>6.3258600831361846</v>
      </c>
    </row>
    <row r="83" spans="1:25">
      <c r="B83" s="36">
        <f t="shared" si="19"/>
        <v>5.333333333333333</v>
      </c>
      <c r="D83" s="35">
        <v>1</v>
      </c>
      <c r="E83" s="35">
        <v>2</v>
      </c>
      <c r="I83" s="35">
        <v>2</v>
      </c>
      <c r="J83" s="35">
        <v>1</v>
      </c>
      <c r="O83" s="35">
        <v>1</v>
      </c>
      <c r="P83" s="35">
        <v>8</v>
      </c>
      <c r="Q83" s="35" t="s">
        <v>57</v>
      </c>
      <c r="R83" s="35">
        <v>300</v>
      </c>
      <c r="S83" s="41">
        <v>4.5680100000000001</v>
      </c>
      <c r="T83" s="36">
        <v>272.95927</v>
      </c>
      <c r="U83" s="53">
        <v>4.7405125129826702E-10</v>
      </c>
      <c r="V83" s="43">
        <v>469.84575995860098</v>
      </c>
      <c r="W83" s="43">
        <v>9.5797837645497701</v>
      </c>
      <c r="X83" s="45">
        <f t="shared" si="20"/>
        <v>5.333333333333333</v>
      </c>
      <c r="Y83" s="48">
        <f t="shared" si="21"/>
        <v>7.1701671234496818</v>
      </c>
    </row>
    <row r="84" spans="1:25">
      <c r="B84" s="36">
        <f t="shared" si="19"/>
        <v>6.333333333333333</v>
      </c>
      <c r="D84" s="35">
        <v>1</v>
      </c>
      <c r="E84" s="35">
        <v>3</v>
      </c>
      <c r="I84" s="35">
        <v>2</v>
      </c>
      <c r="J84" s="35">
        <v>1</v>
      </c>
      <c r="O84" s="35">
        <v>1</v>
      </c>
      <c r="P84" s="35">
        <v>9</v>
      </c>
      <c r="Q84" s="35" t="s">
        <v>57</v>
      </c>
      <c r="R84" s="35">
        <v>300</v>
      </c>
      <c r="S84" s="41">
        <v>4.6959999999999997</v>
      </c>
      <c r="T84" s="36">
        <v>282.51852000000002</v>
      </c>
      <c r="U84" s="53">
        <v>5.0011483732400402E-10</v>
      </c>
      <c r="V84" s="43">
        <v>467.48033797413598</v>
      </c>
      <c r="W84" s="43">
        <v>9.3912820943807702</v>
      </c>
      <c r="X84" s="45">
        <f t="shared" si="20"/>
        <v>6.333333333333333</v>
      </c>
      <c r="Y84" s="48">
        <f t="shared" si="21"/>
        <v>7.5263040273177078</v>
      </c>
    </row>
    <row r="85" spans="1:25">
      <c r="B85" s="36">
        <f t="shared" si="19"/>
        <v>8.3333333333333339</v>
      </c>
      <c r="D85" s="35">
        <v>1</v>
      </c>
      <c r="E85" s="35">
        <v>5</v>
      </c>
      <c r="I85" s="35">
        <v>2</v>
      </c>
      <c r="J85" s="35">
        <v>1</v>
      </c>
      <c r="O85" s="35">
        <v>1</v>
      </c>
      <c r="P85" s="35">
        <v>11</v>
      </c>
      <c r="Q85" s="35" t="s">
        <v>57</v>
      </c>
      <c r="R85" s="35">
        <v>300</v>
      </c>
      <c r="S85" s="41">
        <v>4.8752700000000004</v>
      </c>
      <c r="T85" s="36">
        <v>299.68155000000002</v>
      </c>
      <c r="U85" s="53">
        <v>5.3905736504626901E-10</v>
      </c>
      <c r="V85" s="43">
        <v>485.80317301003498</v>
      </c>
      <c r="W85" s="43">
        <v>10.1618763393775</v>
      </c>
      <c r="X85" s="45">
        <f t="shared" si="20"/>
        <v>8.3333333333333339</v>
      </c>
      <c r="Y85" s="48">
        <f t="shared" si="21"/>
        <v>8.4303188413213093</v>
      </c>
    </row>
    <row r="86" spans="1:25">
      <c r="B86" s="36">
        <f t="shared" si="19"/>
        <v>10.333333333333334</v>
      </c>
      <c r="D86" s="35">
        <v>1</v>
      </c>
      <c r="E86" s="35">
        <v>7</v>
      </c>
      <c r="I86" s="35">
        <v>2</v>
      </c>
      <c r="J86" s="35">
        <v>1</v>
      </c>
      <c r="O86" s="35">
        <v>1</v>
      </c>
      <c r="P86" s="35">
        <v>13</v>
      </c>
      <c r="Q86" s="35" t="s">
        <v>57</v>
      </c>
      <c r="R86" s="35">
        <v>300</v>
      </c>
      <c r="S86" s="41">
        <v>5.0489499999999996</v>
      </c>
      <c r="T86" s="36">
        <v>310.38072</v>
      </c>
      <c r="U86" s="53">
        <v>5.7669536101630997E-10</v>
      </c>
      <c r="V86" s="43">
        <v>492.70680403200498</v>
      </c>
      <c r="W86" s="43">
        <v>10.0745399370982</v>
      </c>
      <c r="X86" s="45">
        <f t="shared" si="20"/>
        <v>10.333333333333334</v>
      </c>
      <c r="Y86" s="48">
        <f t="shared" si="21"/>
        <v>9.1471054709485458</v>
      </c>
    </row>
    <row r="87" spans="1:25">
      <c r="B87" s="36">
        <f t="shared" si="19"/>
        <v>12.333333333333334</v>
      </c>
      <c r="D87" s="35">
        <v>1</v>
      </c>
      <c r="E87" s="35">
        <v>9</v>
      </c>
      <c r="I87" s="35">
        <v>2</v>
      </c>
      <c r="J87" s="35">
        <v>1</v>
      </c>
      <c r="O87" s="35">
        <v>1</v>
      </c>
      <c r="P87" s="35">
        <v>15</v>
      </c>
      <c r="Q87" s="35" t="s">
        <v>57</v>
      </c>
      <c r="R87" s="35">
        <v>300</v>
      </c>
      <c r="S87" s="41">
        <v>5.2380199999999997</v>
      </c>
      <c r="T87" s="36">
        <v>326.44472999999999</v>
      </c>
      <c r="U87" s="53">
        <v>6.2515399184381004E-10</v>
      </c>
      <c r="V87" s="43">
        <v>446.24849313787502</v>
      </c>
      <c r="W87" s="43">
        <v>9.2745006884489101</v>
      </c>
      <c r="X87" s="45">
        <f t="shared" si="20"/>
        <v>12.333333333333334</v>
      </c>
      <c r="Y87" s="48">
        <f t="shared" si="21"/>
        <v>8.9807465558947044</v>
      </c>
    </row>
    <row r="88" spans="1:25">
      <c r="S88" s="41"/>
    </row>
    <row r="89" spans="1:25">
      <c r="A89" s="35" t="s">
        <v>98</v>
      </c>
      <c r="B89" s="36">
        <f t="shared" ref="B89:B98" si="22">1+C89*C$5+D89*D$5+E89*E$5+F89*F$5+G89*G$5+H89*H$5+I89*I$5+J89*J$5+K89*K$5+L89*L$5+M89*M$5+N89*N$5+O89*O$5</f>
        <v>1.6666666666666665</v>
      </c>
      <c r="C89" s="44"/>
      <c r="O89" s="35">
        <v>2</v>
      </c>
      <c r="P89" s="35">
        <v>3</v>
      </c>
      <c r="Q89" s="35" t="s">
        <v>57</v>
      </c>
      <c r="R89" s="35">
        <v>300</v>
      </c>
      <c r="S89" s="41">
        <v>3.76715</v>
      </c>
      <c r="T89" s="36">
        <v>167.73152999999999</v>
      </c>
      <c r="U89" s="53">
        <v>3.2115219399196299E-10</v>
      </c>
      <c r="V89" s="43">
        <v>356.24137271447302</v>
      </c>
      <c r="W89" s="43">
        <v>7.4241264487772796</v>
      </c>
      <c r="X89" s="45">
        <f t="shared" si="20"/>
        <v>1.6666666666666665</v>
      </c>
      <c r="Y89" s="48">
        <f t="shared" ref="Y89:Y107" si="23">U89*V89*$Y$6</f>
        <v>3.6830186499976749</v>
      </c>
    </row>
    <row r="90" spans="1:25">
      <c r="B90" s="36">
        <f t="shared" si="22"/>
        <v>2.6666666666666665</v>
      </c>
      <c r="E90" s="35">
        <v>1</v>
      </c>
      <c r="O90" s="35">
        <v>2</v>
      </c>
      <c r="P90" s="35">
        <v>4</v>
      </c>
      <c r="Q90" s="35" t="s">
        <v>57</v>
      </c>
      <c r="R90" s="35">
        <v>300</v>
      </c>
      <c r="S90" s="41">
        <v>4.0028699999999997</v>
      </c>
      <c r="T90" s="36">
        <v>188.33851999999999</v>
      </c>
      <c r="U90" s="53">
        <v>3.5592555998110099E-10</v>
      </c>
      <c r="V90" s="43">
        <v>413.829338006434</v>
      </c>
      <c r="W90" s="43">
        <v>8.5173424584743191</v>
      </c>
      <c r="X90" s="45">
        <f t="shared" si="20"/>
        <v>2.6666666666666665</v>
      </c>
      <c r="Y90" s="48">
        <f t="shared" si="23"/>
        <v>4.74164594477271</v>
      </c>
    </row>
    <row r="91" spans="1:25">
      <c r="B91" s="36">
        <f t="shared" si="22"/>
        <v>3.6666666666666665</v>
      </c>
      <c r="E91" s="35">
        <v>2</v>
      </c>
      <c r="O91" s="35">
        <v>2</v>
      </c>
      <c r="P91" s="35">
        <v>5</v>
      </c>
      <c r="Q91" s="35" t="s">
        <v>57</v>
      </c>
      <c r="R91" s="35">
        <v>300</v>
      </c>
      <c r="S91" s="41">
        <v>4.1893799999999999</v>
      </c>
      <c r="T91" s="36">
        <v>206.92104</v>
      </c>
      <c r="U91" s="53">
        <v>3.86899910313348E-10</v>
      </c>
      <c r="V91" s="43">
        <v>406.42991895946301</v>
      </c>
      <c r="W91" s="43">
        <v>8.8031666000504707</v>
      </c>
      <c r="X91" s="45">
        <f t="shared" si="20"/>
        <v>3.6666666666666665</v>
      </c>
      <c r="Y91" s="48">
        <f t="shared" si="23"/>
        <v>5.0621262092345818</v>
      </c>
    </row>
    <row r="92" spans="1:25">
      <c r="B92" s="36">
        <f t="shared" si="22"/>
        <v>4.666666666666667</v>
      </c>
      <c r="E92" s="35">
        <v>3</v>
      </c>
      <c r="O92" s="35">
        <v>2</v>
      </c>
      <c r="P92" s="35">
        <v>6</v>
      </c>
      <c r="Q92" s="35" t="s">
        <v>57</v>
      </c>
      <c r="R92" s="35">
        <v>300</v>
      </c>
      <c r="S92" s="41">
        <v>4.4099300000000001</v>
      </c>
      <c r="T92" s="36">
        <v>222.22055</v>
      </c>
      <c r="U92" s="53">
        <v>4.2686025676436799E-10</v>
      </c>
      <c r="V92" s="43">
        <v>395.814720930161</v>
      </c>
      <c r="W92" s="43">
        <v>8.3297127072042407</v>
      </c>
      <c r="X92" s="45">
        <f t="shared" si="20"/>
        <v>4.666666666666667</v>
      </c>
      <c r="Y92" s="48">
        <f t="shared" si="23"/>
        <v>5.4390910962614063</v>
      </c>
    </row>
    <row r="93" spans="1:25">
      <c r="B93" s="36">
        <f t="shared" si="22"/>
        <v>5.666666666666667</v>
      </c>
      <c r="E93" s="35">
        <v>4</v>
      </c>
      <c r="O93" s="35">
        <v>2</v>
      </c>
      <c r="P93" s="35">
        <v>7</v>
      </c>
      <c r="Q93" s="35" t="s">
        <v>57</v>
      </c>
      <c r="R93" s="35">
        <v>300</v>
      </c>
      <c r="S93" s="41">
        <v>4.5727799999999998</v>
      </c>
      <c r="T93" s="36">
        <v>235.69811000000001</v>
      </c>
      <c r="U93" s="53">
        <v>4.5825899144155301E-10</v>
      </c>
      <c r="V93" s="43">
        <v>400.98493971607098</v>
      </c>
      <c r="W93" s="43">
        <v>8.1748158248439005</v>
      </c>
      <c r="X93" s="45">
        <f t="shared" si="20"/>
        <v>5.666666666666667</v>
      </c>
      <c r="Y93" s="48">
        <f t="shared" si="23"/>
        <v>5.9154491530162669</v>
      </c>
    </row>
    <row r="94" spans="1:25">
      <c r="B94" s="36">
        <f t="shared" si="22"/>
        <v>6.666666666666667</v>
      </c>
      <c r="E94" s="35">
        <v>5</v>
      </c>
      <c r="O94" s="35">
        <v>2</v>
      </c>
      <c r="P94" s="35">
        <v>8</v>
      </c>
      <c r="Q94" s="35" t="s">
        <v>57</v>
      </c>
      <c r="R94" s="35">
        <v>300</v>
      </c>
      <c r="S94" s="41">
        <v>4.7214999999999998</v>
      </c>
      <c r="T94" s="36">
        <v>247.99602999999999</v>
      </c>
      <c r="U94" s="53">
        <v>4.8879227805249398E-10</v>
      </c>
      <c r="V94" s="43">
        <v>381.87286307560498</v>
      </c>
      <c r="W94" s="43">
        <v>7.8170757720683204</v>
      </c>
      <c r="X94" s="45">
        <f t="shared" si="20"/>
        <v>6.666666666666667</v>
      </c>
      <c r="Y94" s="48">
        <f t="shared" si="23"/>
        <v>6.0088560874134336</v>
      </c>
    </row>
    <row r="95" spans="1:25">
      <c r="B95" s="36">
        <f t="shared" si="22"/>
        <v>7.666666666666667</v>
      </c>
      <c r="E95" s="35">
        <v>6</v>
      </c>
      <c r="O95" s="35">
        <v>2</v>
      </c>
      <c r="P95" s="35">
        <v>9</v>
      </c>
      <c r="Q95" s="35" t="s">
        <v>57</v>
      </c>
      <c r="R95" s="35">
        <v>300</v>
      </c>
      <c r="S95" s="41">
        <v>4.8153899999999998</v>
      </c>
      <c r="T95" s="36">
        <v>263.46512000000001</v>
      </c>
      <c r="U95" s="53">
        <v>5.1215108526672502E-10</v>
      </c>
      <c r="V95" s="43">
        <v>392.19228265087401</v>
      </c>
      <c r="W95" s="43">
        <v>7.9888645436610997</v>
      </c>
      <c r="X95" s="45">
        <f t="shared" si="20"/>
        <v>7.666666666666667</v>
      </c>
      <c r="Y95" s="48">
        <f t="shared" si="23"/>
        <v>6.4661505215999195</v>
      </c>
    </row>
    <row r="96" spans="1:25">
      <c r="B96" s="36">
        <f t="shared" si="22"/>
        <v>8.6666666666666661</v>
      </c>
      <c r="E96" s="35">
        <v>7</v>
      </c>
      <c r="O96" s="35">
        <v>2</v>
      </c>
      <c r="P96" s="35">
        <v>10</v>
      </c>
      <c r="Q96" s="35" t="s">
        <v>57</v>
      </c>
      <c r="R96" s="35">
        <v>300</v>
      </c>
      <c r="S96" s="41">
        <v>4.9356400000000002</v>
      </c>
      <c r="T96" s="36">
        <v>274.81243000000001</v>
      </c>
      <c r="U96" s="53">
        <v>5.3996880727469498E-10</v>
      </c>
      <c r="V96" s="43">
        <v>388.90824773564998</v>
      </c>
      <c r="W96" s="43">
        <v>8.0724194898282597</v>
      </c>
      <c r="X96" s="45">
        <f t="shared" si="20"/>
        <v>8.6666666666666661</v>
      </c>
      <c r="Y96" s="48">
        <f t="shared" si="23"/>
        <v>6.7602770566874053</v>
      </c>
    </row>
    <row r="97" spans="1:25">
      <c r="B97" s="36">
        <f t="shared" si="22"/>
        <v>10.666666666666666</v>
      </c>
      <c r="E97" s="35">
        <v>9</v>
      </c>
      <c r="O97" s="35">
        <v>2</v>
      </c>
      <c r="P97" s="35">
        <v>12</v>
      </c>
      <c r="Q97" s="35" t="s">
        <v>57</v>
      </c>
      <c r="R97" s="35">
        <v>300</v>
      </c>
      <c r="S97" s="41">
        <v>5.1205299999999996</v>
      </c>
      <c r="T97" s="36">
        <v>291.38801000000001</v>
      </c>
      <c r="U97" s="53">
        <v>5.8314518369597401E-10</v>
      </c>
      <c r="V97" s="43">
        <v>352.68717741535102</v>
      </c>
      <c r="W97" s="43">
        <v>7.4970807626788396</v>
      </c>
      <c r="X97" s="45">
        <f t="shared" si="20"/>
        <v>10.666666666666666</v>
      </c>
      <c r="Y97" s="48">
        <f t="shared" si="23"/>
        <v>6.6208695720827775</v>
      </c>
    </row>
    <row r="98" spans="1:25">
      <c r="B98" s="36">
        <f t="shared" si="22"/>
        <v>12.666666666666666</v>
      </c>
      <c r="E98" s="35">
        <v>11</v>
      </c>
      <c r="O98" s="35">
        <v>2</v>
      </c>
      <c r="P98" s="35">
        <v>14</v>
      </c>
      <c r="Q98" s="35" t="s">
        <v>57</v>
      </c>
      <c r="R98" s="35">
        <v>300</v>
      </c>
      <c r="S98" s="41">
        <v>5.24817</v>
      </c>
      <c r="T98" s="36">
        <v>310.51166000000001</v>
      </c>
      <c r="U98" s="53">
        <v>6.1882968273284597E-10</v>
      </c>
      <c r="V98" s="43">
        <v>337.412091219979</v>
      </c>
      <c r="W98" s="43">
        <v>7.5123596885293997</v>
      </c>
      <c r="X98" s="45">
        <f t="shared" si="20"/>
        <v>12.666666666666666</v>
      </c>
      <c r="Y98" s="48">
        <f t="shared" si="23"/>
        <v>6.7217204643312689</v>
      </c>
    </row>
    <row r="99" spans="1:25">
      <c r="S99" s="41"/>
      <c r="V99" s="43"/>
      <c r="W99" s="43"/>
    </row>
    <row r="100" spans="1:25">
      <c r="A100" s="35" t="s">
        <v>99</v>
      </c>
      <c r="B100" s="36">
        <f t="shared" ref="B100:B107" si="24">1+C100*C$5+D100*D$5+E100*E$5+F100*F$5+G100*G$5+H100*H$5+I100*I$5+J100*J$5+K100*K$5+L100*L$5+M100*M$5+N100*N$5+O100*O$5</f>
        <v>2.9999999999999996</v>
      </c>
      <c r="F100" s="35">
        <v>2</v>
      </c>
      <c r="O100" s="35">
        <v>2</v>
      </c>
      <c r="P100" s="35">
        <v>5</v>
      </c>
      <c r="Q100" s="35" t="s">
        <v>57</v>
      </c>
      <c r="R100" s="35">
        <v>300</v>
      </c>
      <c r="S100" s="41">
        <v>4.17849</v>
      </c>
      <c r="T100" s="36">
        <v>207.14926</v>
      </c>
      <c r="U100" s="53">
        <v>3.8502767977409699E-10</v>
      </c>
      <c r="V100" s="43">
        <v>375.27046111537101</v>
      </c>
      <c r="W100" s="43">
        <v>7.9656212860401299</v>
      </c>
      <c r="X100" s="45">
        <f t="shared" si="20"/>
        <v>2.9999999999999996</v>
      </c>
      <c r="Y100" s="48">
        <f t="shared" si="23"/>
        <v>4.6514140699070321</v>
      </c>
    </row>
    <row r="101" spans="1:25">
      <c r="B101" s="36">
        <f t="shared" si="24"/>
        <v>3.9999999999999996</v>
      </c>
      <c r="D101" s="35">
        <v>1</v>
      </c>
      <c r="F101" s="35">
        <v>1</v>
      </c>
      <c r="G101" s="35">
        <v>1</v>
      </c>
      <c r="O101" s="35">
        <v>2</v>
      </c>
      <c r="P101" s="35">
        <v>6</v>
      </c>
      <c r="Q101" s="35" t="s">
        <v>57</v>
      </c>
      <c r="R101" s="35">
        <v>300</v>
      </c>
      <c r="S101" s="41">
        <v>4.3403900000000002</v>
      </c>
      <c r="T101" s="36">
        <v>222.33940000000001</v>
      </c>
      <c r="U101" s="53">
        <v>4.1357695257739898E-10</v>
      </c>
      <c r="V101" s="43">
        <v>369.13902483363</v>
      </c>
      <c r="W101" s="43">
        <v>7.8420759629457697</v>
      </c>
      <c r="X101" s="45">
        <f t="shared" si="20"/>
        <v>3.9999999999999996</v>
      </c>
      <c r="Y101" s="48">
        <f t="shared" si="23"/>
        <v>4.9146767501216821</v>
      </c>
    </row>
    <row r="102" spans="1:25">
      <c r="B102" s="36">
        <f t="shared" si="24"/>
        <v>5</v>
      </c>
      <c r="D102" s="35">
        <v>1</v>
      </c>
      <c r="E102" s="35">
        <v>1</v>
      </c>
      <c r="F102" s="35">
        <v>1</v>
      </c>
      <c r="G102" s="35">
        <v>1</v>
      </c>
      <c r="O102" s="35">
        <v>2</v>
      </c>
      <c r="P102" s="35">
        <v>7</v>
      </c>
      <c r="Q102" s="35" t="s">
        <v>57</v>
      </c>
      <c r="R102" s="35">
        <v>300</v>
      </c>
      <c r="S102" s="41">
        <v>4.4834800000000001</v>
      </c>
      <c r="T102" s="36">
        <v>237.89184</v>
      </c>
      <c r="U102" s="53">
        <v>4.4191060605502E-10</v>
      </c>
      <c r="V102" s="43">
        <v>387.97041095286602</v>
      </c>
      <c r="W102" s="43">
        <v>8.3038595380970399</v>
      </c>
      <c r="X102" s="45">
        <f t="shared" si="20"/>
        <v>5</v>
      </c>
      <c r="Y102" s="48">
        <f t="shared" si="23"/>
        <v>5.5192707481391574</v>
      </c>
    </row>
    <row r="103" spans="1:25">
      <c r="B103" s="36">
        <f t="shared" si="24"/>
        <v>6.0000000000000009</v>
      </c>
      <c r="D103" s="35">
        <v>1</v>
      </c>
      <c r="E103" s="35">
        <v>2</v>
      </c>
      <c r="F103" s="35">
        <v>1</v>
      </c>
      <c r="G103" s="35">
        <v>1</v>
      </c>
      <c r="O103" s="35">
        <v>2</v>
      </c>
      <c r="P103" s="35">
        <v>8</v>
      </c>
      <c r="Q103" s="35" t="s">
        <v>57</v>
      </c>
      <c r="R103" s="35">
        <v>300</v>
      </c>
      <c r="S103" s="41">
        <v>4.6416599999999999</v>
      </c>
      <c r="T103" s="36">
        <v>245.65307999999999</v>
      </c>
      <c r="U103" s="53">
        <v>4.7087376671203098E-10</v>
      </c>
      <c r="V103" s="43">
        <v>357.17657400591401</v>
      </c>
      <c r="W103" s="43">
        <v>7.6006365600094101</v>
      </c>
      <c r="X103" s="45">
        <f t="shared" si="20"/>
        <v>6.0000000000000009</v>
      </c>
      <c r="Y103" s="48">
        <f t="shared" si="23"/>
        <v>5.4142229086682727</v>
      </c>
    </row>
    <row r="104" spans="1:25">
      <c r="B104" s="36">
        <f t="shared" si="24"/>
        <v>7.0000000000000009</v>
      </c>
      <c r="D104" s="35">
        <v>1</v>
      </c>
      <c r="E104" s="35">
        <v>3</v>
      </c>
      <c r="F104" s="35">
        <v>1</v>
      </c>
      <c r="G104" s="35">
        <v>1</v>
      </c>
      <c r="O104" s="35">
        <v>2</v>
      </c>
      <c r="P104" s="35">
        <v>9</v>
      </c>
      <c r="Q104" s="35" t="s">
        <v>57</v>
      </c>
      <c r="R104" s="35">
        <v>300</v>
      </c>
      <c r="S104" s="41">
        <v>4.7478199999999999</v>
      </c>
      <c r="T104" s="36">
        <v>257.91931</v>
      </c>
      <c r="U104" s="53">
        <v>4.9420987385777902E-10</v>
      </c>
      <c r="V104" s="43">
        <v>345.51674941080501</v>
      </c>
      <c r="W104" s="43">
        <v>7.2414581096792396</v>
      </c>
      <c r="X104" s="45">
        <f t="shared" si="20"/>
        <v>7.0000000000000009</v>
      </c>
      <c r="Y104" s="48">
        <f t="shared" si="23"/>
        <v>5.4970437359477078</v>
      </c>
    </row>
    <row r="105" spans="1:25">
      <c r="B105" s="36">
        <f t="shared" si="24"/>
        <v>8</v>
      </c>
      <c r="D105" s="35">
        <v>1</v>
      </c>
      <c r="E105" s="35">
        <v>4</v>
      </c>
      <c r="F105" s="35">
        <v>1</v>
      </c>
      <c r="G105" s="35">
        <v>1</v>
      </c>
      <c r="O105" s="35">
        <v>2</v>
      </c>
      <c r="P105" s="35">
        <v>10</v>
      </c>
      <c r="Q105" s="35" t="s">
        <v>57</v>
      </c>
      <c r="R105" s="35">
        <v>300</v>
      </c>
      <c r="S105" s="41">
        <v>4.8080400000000001</v>
      </c>
      <c r="T105" s="36">
        <v>274.67964999999998</v>
      </c>
      <c r="U105" s="53">
        <v>5.1232268524263804E-10</v>
      </c>
      <c r="V105" s="43">
        <v>329.03013844191901</v>
      </c>
      <c r="W105" s="43">
        <v>7.3674432433626196</v>
      </c>
      <c r="X105" s="45">
        <f t="shared" si="20"/>
        <v>8</v>
      </c>
      <c r="Y105" s="48">
        <f t="shared" si="23"/>
        <v>5.4266015663629394</v>
      </c>
    </row>
    <row r="106" spans="1:25">
      <c r="B106" s="36">
        <f t="shared" si="24"/>
        <v>9.9999999999999982</v>
      </c>
      <c r="D106" s="35">
        <v>1</v>
      </c>
      <c r="E106" s="35">
        <v>6</v>
      </c>
      <c r="F106" s="35">
        <v>1</v>
      </c>
      <c r="G106" s="35">
        <v>1</v>
      </c>
      <c r="O106" s="35">
        <v>2</v>
      </c>
      <c r="P106" s="35">
        <v>12</v>
      </c>
      <c r="Q106" s="35" t="s">
        <v>57</v>
      </c>
      <c r="R106" s="35">
        <v>300</v>
      </c>
      <c r="S106" s="41">
        <v>5.0091599999999996</v>
      </c>
      <c r="T106" s="36">
        <v>292.53444999999999</v>
      </c>
      <c r="U106" s="53">
        <v>5.58848222577537E-10</v>
      </c>
      <c r="V106" s="43">
        <v>320.06701062460098</v>
      </c>
      <c r="W106" s="43">
        <v>7.1452946220754301</v>
      </c>
      <c r="X106" s="45">
        <f t="shared" si="20"/>
        <v>9.9999999999999982</v>
      </c>
      <c r="Y106" s="48">
        <f t="shared" si="23"/>
        <v>5.7581563995591925</v>
      </c>
    </row>
    <row r="107" spans="1:25">
      <c r="B107" s="36">
        <f t="shared" si="24"/>
        <v>11.999999999999998</v>
      </c>
      <c r="D107" s="35">
        <v>1</v>
      </c>
      <c r="E107" s="35">
        <v>8</v>
      </c>
      <c r="F107" s="35">
        <v>1</v>
      </c>
      <c r="G107" s="35">
        <v>1</v>
      </c>
      <c r="O107" s="35">
        <v>2</v>
      </c>
      <c r="P107" s="35">
        <v>14</v>
      </c>
      <c r="Q107" s="35" t="s">
        <v>57</v>
      </c>
      <c r="R107" s="35">
        <v>300</v>
      </c>
      <c r="S107" s="41">
        <v>5.2405499999999998</v>
      </c>
      <c r="T107" s="36">
        <v>308.65735999999998</v>
      </c>
      <c r="U107" s="53">
        <v>6.1566891622014603E-10</v>
      </c>
      <c r="V107" s="43">
        <v>267.15108680862198</v>
      </c>
      <c r="W107" s="43">
        <v>6.3426000929816597</v>
      </c>
      <c r="X107" s="45">
        <f t="shared" si="20"/>
        <v>11.999999999999998</v>
      </c>
      <c r="Y107" s="48">
        <f t="shared" si="23"/>
        <v>5.2948400109710017</v>
      </c>
    </row>
    <row r="108" spans="1:25">
      <c r="S108" s="41"/>
      <c r="V108" s="43"/>
      <c r="W108" s="43"/>
    </row>
    <row r="109" spans="1:25">
      <c r="A109" s="35" t="s">
        <v>101</v>
      </c>
      <c r="B109" s="36">
        <f t="shared" ref="B109:B115" si="25">1+C109*C$5+D109*D$5+E109*E$5+F109*F$5+G109*G$5+H109*H$5+I109*I$5+J109*J$5+K109*K$5+L109*L$5+M109*M$5+N109*N$5+O109*O$5</f>
        <v>2.6666666666666665</v>
      </c>
      <c r="I109" s="35">
        <v>3</v>
      </c>
      <c r="O109" s="35">
        <v>2</v>
      </c>
      <c r="P109" s="35">
        <v>6</v>
      </c>
      <c r="Q109" s="35" t="s">
        <v>57</v>
      </c>
      <c r="R109" s="35">
        <v>300</v>
      </c>
      <c r="S109" s="41">
        <v>4.3186499999999999</v>
      </c>
      <c r="T109" s="36">
        <v>224.40260000000001</v>
      </c>
      <c r="U109" s="53">
        <v>4.10693968519669E-10</v>
      </c>
      <c r="V109" s="43">
        <v>298.57804757694299</v>
      </c>
      <c r="W109" s="43">
        <v>6.65054364262165</v>
      </c>
      <c r="X109" s="45">
        <f t="shared" ref="X109:X115" si="26">B109</f>
        <v>2.6666666666666665</v>
      </c>
      <c r="Y109" s="48">
        <f t="shared" ref="Y109:Y115" si="27">U109*V109*$Y$6</f>
        <v>3.9475248061005641</v>
      </c>
    </row>
    <row r="110" spans="1:25">
      <c r="B110" s="36">
        <f t="shared" si="25"/>
        <v>3.6666666666666665</v>
      </c>
      <c r="D110" s="35">
        <v>1</v>
      </c>
      <c r="I110" s="35">
        <v>2</v>
      </c>
      <c r="J110" s="35">
        <v>1</v>
      </c>
      <c r="O110" s="35">
        <v>2</v>
      </c>
      <c r="P110" s="35">
        <v>7</v>
      </c>
      <c r="Q110" s="35" t="s">
        <v>57</v>
      </c>
      <c r="R110" s="35">
        <v>300</v>
      </c>
      <c r="S110" s="41">
        <v>4.4425600000000003</v>
      </c>
      <c r="T110" s="36">
        <v>241.88582</v>
      </c>
      <c r="U110" s="53">
        <v>4.3632882535918402E-10</v>
      </c>
      <c r="V110" s="43">
        <v>323.07658897101498</v>
      </c>
      <c r="W110" s="43">
        <v>6.7742876745571703</v>
      </c>
      <c r="X110" s="45">
        <f t="shared" si="26"/>
        <v>3.6666666666666665</v>
      </c>
      <c r="Y110" s="48">
        <f t="shared" si="27"/>
        <v>4.5380373186941556</v>
      </c>
    </row>
    <row r="111" spans="1:25">
      <c r="B111" s="36">
        <f t="shared" si="25"/>
        <v>4.666666666666667</v>
      </c>
      <c r="D111" s="35">
        <v>1</v>
      </c>
      <c r="E111" s="35">
        <v>1</v>
      </c>
      <c r="I111" s="35">
        <v>2</v>
      </c>
      <c r="J111" s="35">
        <v>1</v>
      </c>
      <c r="O111" s="35">
        <v>2</v>
      </c>
      <c r="P111" s="35">
        <v>8</v>
      </c>
      <c r="Q111" s="35" t="s">
        <v>57</v>
      </c>
      <c r="R111" s="35">
        <v>300</v>
      </c>
      <c r="S111" s="41">
        <v>4.6217300000000003</v>
      </c>
      <c r="T111" s="36">
        <v>251.13901999999999</v>
      </c>
      <c r="U111" s="53">
        <v>4.7037762323677204E-10</v>
      </c>
      <c r="V111" s="43">
        <v>313.52933946041298</v>
      </c>
      <c r="W111" s="43">
        <v>6.7336136556813697</v>
      </c>
      <c r="X111" s="45">
        <f t="shared" si="26"/>
        <v>4.666666666666667</v>
      </c>
      <c r="Y111" s="48">
        <f t="shared" si="27"/>
        <v>4.7475933184552668</v>
      </c>
    </row>
    <row r="112" spans="1:25">
      <c r="B112" s="36">
        <f t="shared" si="25"/>
        <v>5.666666666666667</v>
      </c>
      <c r="D112" s="35">
        <v>1</v>
      </c>
      <c r="E112" s="35">
        <v>2</v>
      </c>
      <c r="I112" s="35">
        <v>2</v>
      </c>
      <c r="J112" s="35">
        <v>1</v>
      </c>
      <c r="O112" s="35">
        <v>2</v>
      </c>
      <c r="P112" s="35">
        <v>9</v>
      </c>
      <c r="Q112" s="35" t="s">
        <v>57</v>
      </c>
      <c r="R112" s="35">
        <v>300</v>
      </c>
      <c r="S112" s="41">
        <v>4.78165</v>
      </c>
      <c r="T112" s="36">
        <v>262.15706999999998</v>
      </c>
      <c r="U112" s="53">
        <v>5.0412367397520195E-10</v>
      </c>
      <c r="V112" s="43">
        <v>316.89628659757199</v>
      </c>
      <c r="W112" s="43">
        <v>6.87057244181808</v>
      </c>
      <c r="X112" s="45">
        <f t="shared" si="26"/>
        <v>5.666666666666667</v>
      </c>
      <c r="Y112" s="48">
        <f t="shared" si="27"/>
        <v>5.1428388020360689</v>
      </c>
    </row>
    <row r="113" spans="1:25">
      <c r="B113" s="36">
        <f t="shared" si="25"/>
        <v>7.666666666666667</v>
      </c>
      <c r="D113" s="35">
        <v>1</v>
      </c>
      <c r="E113" s="35">
        <v>4</v>
      </c>
      <c r="I113" s="35">
        <v>2</v>
      </c>
      <c r="J113" s="35">
        <v>1</v>
      </c>
      <c r="O113" s="35">
        <v>2</v>
      </c>
      <c r="P113" s="35">
        <v>10</v>
      </c>
      <c r="Q113" s="35" t="s">
        <v>57</v>
      </c>
      <c r="R113" s="35">
        <v>300</v>
      </c>
      <c r="S113" s="41">
        <v>4.87216</v>
      </c>
      <c r="T113" s="36">
        <v>274.54158000000001</v>
      </c>
      <c r="U113" s="53">
        <v>5.25984765763466E-10</v>
      </c>
      <c r="V113" s="43">
        <v>314.96008687775299</v>
      </c>
      <c r="W113" s="43">
        <v>6.8989262262181601</v>
      </c>
      <c r="X113" s="45">
        <f t="shared" si="26"/>
        <v>7.666666666666667</v>
      </c>
      <c r="Y113" s="48">
        <f t="shared" si="27"/>
        <v>5.3330708883078488</v>
      </c>
    </row>
    <row r="114" spans="1:25">
      <c r="B114" s="36">
        <f t="shared" si="25"/>
        <v>9.6666666666666661</v>
      </c>
      <c r="D114" s="35">
        <v>1</v>
      </c>
      <c r="E114" s="35">
        <v>6</v>
      </c>
      <c r="I114" s="35">
        <v>2</v>
      </c>
      <c r="J114" s="35">
        <v>1</v>
      </c>
      <c r="O114" s="35">
        <v>2</v>
      </c>
      <c r="P114" s="35">
        <v>12</v>
      </c>
      <c r="Q114" s="35" t="s">
        <v>57</v>
      </c>
      <c r="R114" s="35">
        <v>300</v>
      </c>
      <c r="S114" s="41">
        <v>5.0484299999999998</v>
      </c>
      <c r="T114" s="36">
        <v>297.03892000000002</v>
      </c>
      <c r="U114" s="53">
        <v>5.7080396632712601E-10</v>
      </c>
      <c r="V114" s="43">
        <v>320.03198982129101</v>
      </c>
      <c r="W114" s="43">
        <v>6.8961132227690198</v>
      </c>
      <c r="X114" s="45">
        <f t="shared" si="26"/>
        <v>9.6666666666666661</v>
      </c>
      <c r="Y114" s="48">
        <f t="shared" si="27"/>
        <v>5.8807002493050851</v>
      </c>
    </row>
    <row r="115" spans="1:25">
      <c r="B115" s="36">
        <f t="shared" si="25"/>
        <v>11.666666666666666</v>
      </c>
      <c r="D115" s="35">
        <v>1</v>
      </c>
      <c r="E115" s="35">
        <v>8</v>
      </c>
      <c r="I115" s="35">
        <v>2</v>
      </c>
      <c r="J115" s="35">
        <v>1</v>
      </c>
      <c r="O115" s="35">
        <v>2</v>
      </c>
      <c r="P115" s="35">
        <v>14</v>
      </c>
      <c r="Q115" s="35" t="s">
        <v>57</v>
      </c>
      <c r="R115" s="35">
        <v>300</v>
      </c>
      <c r="S115" s="41">
        <v>5.2688600000000001</v>
      </c>
      <c r="T115" s="36">
        <v>308.77591999999999</v>
      </c>
      <c r="U115" s="53">
        <v>6.2242694908824498E-10</v>
      </c>
      <c r="V115" s="43">
        <v>305.80365538345399</v>
      </c>
      <c r="W115" s="43">
        <v>6.6008622055331196</v>
      </c>
      <c r="X115" s="45">
        <f t="shared" si="26"/>
        <v>11.666666666666666</v>
      </c>
      <c r="Y115" s="48">
        <f t="shared" si="27"/>
        <v>6.1274493420743239</v>
      </c>
    </row>
    <row r="116" spans="1:25">
      <c r="S116" s="41"/>
      <c r="V116" s="43"/>
      <c r="W116" s="43"/>
    </row>
    <row r="117" spans="1:25">
      <c r="A117" s="35" t="s">
        <v>105</v>
      </c>
      <c r="B117" s="36">
        <f t="shared" ref="B117:B125" si="28">1+C117*C$5+D117*D$5+E117*E$5+F117*F$5+G117*G$5+H117*H$5+I117*I$5+J117*J$5+K117*K$5+L117*L$5+M117*M$5+N117*N$5+O117*O$5</f>
        <v>3</v>
      </c>
      <c r="I117" s="35">
        <v>2</v>
      </c>
      <c r="O117" s="35">
        <v>4</v>
      </c>
      <c r="P117" s="35">
        <v>7</v>
      </c>
      <c r="Q117" s="35" t="s">
        <v>57</v>
      </c>
      <c r="R117" s="35">
        <v>300</v>
      </c>
      <c r="S117" s="41">
        <v>4.52806</v>
      </c>
      <c r="T117" s="36">
        <v>209.09216000000001</v>
      </c>
      <c r="U117" s="53">
        <v>4.29759434492399E-10</v>
      </c>
      <c r="V117" s="43">
        <v>343.726322953688</v>
      </c>
      <c r="W117" s="43">
        <v>7.4703234949678903</v>
      </c>
      <c r="X117" s="45">
        <f t="shared" ref="X117:X125" si="29">B117</f>
        <v>3</v>
      </c>
      <c r="Y117" s="48">
        <f t="shared" ref="Y117:Y125" si="30">U117*V117*$Y$6</f>
        <v>4.7553981097866069</v>
      </c>
    </row>
    <row r="118" spans="1:25">
      <c r="B118" s="36">
        <f t="shared" si="28"/>
        <v>4</v>
      </c>
      <c r="D118" s="35">
        <v>1</v>
      </c>
      <c r="I118" s="35">
        <v>1</v>
      </c>
      <c r="J118" s="35">
        <v>1</v>
      </c>
      <c r="O118" s="35">
        <v>4</v>
      </c>
      <c r="P118" s="35">
        <v>8</v>
      </c>
      <c r="Q118" s="35" t="s">
        <v>57</v>
      </c>
      <c r="R118" s="35">
        <v>300</v>
      </c>
      <c r="S118" s="41">
        <v>4.6516799999999998</v>
      </c>
      <c r="T118" s="36">
        <v>223.48072999999999</v>
      </c>
      <c r="U118" s="53">
        <v>4.5626407021467298E-10</v>
      </c>
      <c r="V118" s="43">
        <v>344.28981812234599</v>
      </c>
      <c r="W118" s="43">
        <v>7.9033313239008702</v>
      </c>
      <c r="X118" s="45">
        <f t="shared" si="29"/>
        <v>4</v>
      </c>
      <c r="Y118" s="48">
        <f t="shared" si="30"/>
        <v>5.0569553464833383</v>
      </c>
    </row>
    <row r="119" spans="1:25">
      <c r="B119" s="36">
        <f t="shared" si="28"/>
        <v>5</v>
      </c>
      <c r="D119" s="35">
        <v>1</v>
      </c>
      <c r="E119" s="35">
        <v>1</v>
      </c>
      <c r="I119" s="35">
        <v>1</v>
      </c>
      <c r="J119" s="35">
        <v>1</v>
      </c>
      <c r="O119" s="35">
        <v>4</v>
      </c>
      <c r="P119" s="35">
        <v>9</v>
      </c>
      <c r="Q119" s="35" t="s">
        <v>57</v>
      </c>
      <c r="R119" s="35">
        <v>300</v>
      </c>
      <c r="S119" s="41">
        <v>4.8048200000000003</v>
      </c>
      <c r="T119" s="36">
        <v>230.56903</v>
      </c>
      <c r="U119" s="53">
        <v>4.8558054212549995E-10</v>
      </c>
      <c r="V119" s="43">
        <v>327.67967400526101</v>
      </c>
      <c r="W119" s="43">
        <v>7.3550644199444601</v>
      </c>
      <c r="X119" s="45">
        <f t="shared" si="29"/>
        <v>5</v>
      </c>
      <c r="Y119" s="48">
        <f t="shared" si="30"/>
        <v>5.1222343907209549</v>
      </c>
    </row>
    <row r="120" spans="1:25">
      <c r="B120" s="36">
        <f t="shared" si="28"/>
        <v>5.9999999999999991</v>
      </c>
      <c r="D120" s="35">
        <v>1</v>
      </c>
      <c r="E120" s="35">
        <v>2</v>
      </c>
      <c r="I120" s="35">
        <v>1</v>
      </c>
      <c r="J120" s="35">
        <v>1</v>
      </c>
      <c r="O120" s="35">
        <v>4</v>
      </c>
      <c r="P120" s="35">
        <v>10</v>
      </c>
      <c r="Q120" s="35" t="s">
        <v>57</v>
      </c>
      <c r="R120" s="35">
        <v>300</v>
      </c>
      <c r="S120" s="41">
        <v>4.8907100000000003</v>
      </c>
      <c r="T120" s="36">
        <v>247.28314</v>
      </c>
      <c r="U120" s="53">
        <v>5.0962713501426999E-10</v>
      </c>
      <c r="V120" s="43">
        <v>323.97330217678899</v>
      </c>
      <c r="W120" s="43">
        <v>7.3059971994101804</v>
      </c>
      <c r="X120" s="45">
        <f t="shared" si="29"/>
        <v>5.9999999999999991</v>
      </c>
      <c r="Y120" s="48">
        <f t="shared" si="30"/>
        <v>5.315087708759445</v>
      </c>
    </row>
    <row r="121" spans="1:25">
      <c r="B121" s="36">
        <f t="shared" si="28"/>
        <v>6.9999999999999991</v>
      </c>
      <c r="D121" s="35">
        <v>1</v>
      </c>
      <c r="E121" s="35">
        <v>3</v>
      </c>
      <c r="I121" s="35">
        <v>1</v>
      </c>
      <c r="J121" s="35">
        <v>1</v>
      </c>
      <c r="O121" s="35">
        <v>4</v>
      </c>
      <c r="P121" s="35">
        <v>11</v>
      </c>
      <c r="Q121" s="35" t="s">
        <v>57</v>
      </c>
      <c r="R121" s="35">
        <v>300</v>
      </c>
      <c r="S121" s="41">
        <v>4.9655699999999996</v>
      </c>
      <c r="T121" s="36">
        <v>261.82871</v>
      </c>
      <c r="U121" s="53">
        <v>5.3097033745835795E-10</v>
      </c>
      <c r="V121" s="43">
        <v>328.99772219930901</v>
      </c>
      <c r="W121" s="43">
        <v>7.3675770907659501</v>
      </c>
      <c r="X121" s="45">
        <f t="shared" si="29"/>
        <v>6.9999999999999991</v>
      </c>
      <c r="Y121" s="48">
        <f t="shared" si="30"/>
        <v>5.6235663073534043</v>
      </c>
    </row>
    <row r="122" spans="1:25">
      <c r="B122" s="36">
        <f t="shared" si="28"/>
        <v>7.9999999999999991</v>
      </c>
      <c r="D122" s="35">
        <v>1</v>
      </c>
      <c r="E122" s="35">
        <v>4</v>
      </c>
      <c r="I122" s="35">
        <v>1</v>
      </c>
      <c r="J122" s="35">
        <v>1</v>
      </c>
      <c r="O122" s="35">
        <v>4</v>
      </c>
      <c r="P122" s="35">
        <v>12</v>
      </c>
      <c r="Q122" s="35" t="s">
        <v>57</v>
      </c>
      <c r="R122" s="35">
        <v>300</v>
      </c>
      <c r="S122" s="41">
        <v>5.00997</v>
      </c>
      <c r="T122" s="36">
        <v>277.15796999999998</v>
      </c>
      <c r="U122" s="53">
        <v>5.47167975083746E-10</v>
      </c>
      <c r="V122" s="43">
        <v>316.24427771178301</v>
      </c>
      <c r="W122" s="43">
        <v>7.28467099896812</v>
      </c>
      <c r="X122" s="45">
        <f t="shared" si="29"/>
        <v>7.9999999999999991</v>
      </c>
      <c r="Y122" s="48">
        <f t="shared" si="30"/>
        <v>5.5704722603860022</v>
      </c>
    </row>
    <row r="123" spans="1:25">
      <c r="B123" s="36">
        <f t="shared" si="28"/>
        <v>9</v>
      </c>
      <c r="D123" s="35">
        <v>1</v>
      </c>
      <c r="E123" s="35">
        <v>5</v>
      </c>
      <c r="I123" s="35">
        <v>1</v>
      </c>
      <c r="J123" s="35">
        <v>1</v>
      </c>
      <c r="O123" s="35">
        <v>4</v>
      </c>
      <c r="P123" s="35">
        <v>13</v>
      </c>
      <c r="Q123" s="35" t="s">
        <v>57</v>
      </c>
      <c r="R123" s="35">
        <v>300</v>
      </c>
      <c r="S123" s="41">
        <v>5.1143799999999997</v>
      </c>
      <c r="T123" s="36">
        <v>282.28469000000001</v>
      </c>
      <c r="U123" s="53">
        <v>5.7010008963367202E-10</v>
      </c>
      <c r="V123" s="43">
        <v>309.76859631784902</v>
      </c>
      <c r="W123" s="43">
        <v>7.2081102044334804</v>
      </c>
      <c r="X123" s="45">
        <f t="shared" si="29"/>
        <v>9</v>
      </c>
      <c r="Y123" s="48">
        <f t="shared" si="30"/>
        <v>5.6850876682629101</v>
      </c>
    </row>
    <row r="124" spans="1:25">
      <c r="B124" s="36">
        <f t="shared" si="28"/>
        <v>10.000000000000002</v>
      </c>
      <c r="D124" s="35">
        <v>1</v>
      </c>
      <c r="E124" s="35">
        <v>6</v>
      </c>
      <c r="I124" s="35">
        <v>1</v>
      </c>
      <c r="J124" s="35">
        <v>1</v>
      </c>
      <c r="O124" s="35">
        <v>4</v>
      </c>
      <c r="P124" s="35">
        <v>14</v>
      </c>
      <c r="Q124" s="35" t="s">
        <v>57</v>
      </c>
      <c r="R124" s="35">
        <v>300</v>
      </c>
      <c r="S124" s="41">
        <v>5.1860200000000001</v>
      </c>
      <c r="T124" s="36">
        <v>296.19382999999999</v>
      </c>
      <c r="U124" s="53">
        <v>5.9293986050190602E-10</v>
      </c>
      <c r="V124" s="43">
        <v>279.26374379173001</v>
      </c>
      <c r="W124" s="43">
        <v>6.5046465840749299</v>
      </c>
      <c r="X124" s="45">
        <f t="shared" si="29"/>
        <v>10.000000000000002</v>
      </c>
      <c r="Y124" s="48">
        <f t="shared" si="30"/>
        <v>5.330572713102204</v>
      </c>
    </row>
    <row r="125" spans="1:25">
      <c r="B125" s="36">
        <f t="shared" si="28"/>
        <v>12.000000000000002</v>
      </c>
      <c r="D125" s="35">
        <v>1</v>
      </c>
      <c r="E125" s="35">
        <v>8</v>
      </c>
      <c r="I125" s="35">
        <v>1</v>
      </c>
      <c r="J125" s="35">
        <v>1</v>
      </c>
      <c r="O125" s="35">
        <v>4</v>
      </c>
      <c r="P125" s="35">
        <v>16</v>
      </c>
      <c r="Q125" s="35" t="s">
        <v>57</v>
      </c>
      <c r="R125" s="35">
        <v>300</v>
      </c>
      <c r="S125" s="41">
        <v>5.11014426293728</v>
      </c>
      <c r="T125" s="36">
        <v>326.737030092672</v>
      </c>
      <c r="U125" s="53">
        <v>5.9120382501711598E-10</v>
      </c>
      <c r="V125" s="43">
        <v>283.81004735837001</v>
      </c>
      <c r="W125" s="43">
        <v>7.10585614523748</v>
      </c>
      <c r="X125" s="45">
        <f t="shared" si="29"/>
        <v>12.000000000000002</v>
      </c>
      <c r="Y125" s="48">
        <f t="shared" si="30"/>
        <v>5.4014911705346531</v>
      </c>
    </row>
    <row r="126" spans="1:25">
      <c r="S126" s="41"/>
      <c r="V126" s="43"/>
      <c r="W126" s="43"/>
    </row>
    <row r="127" spans="1:25">
      <c r="S127" s="41"/>
      <c r="V127" s="43"/>
      <c r="W127" s="43"/>
    </row>
    <row r="128" spans="1:25">
      <c r="S128" s="41"/>
      <c r="V128" s="43"/>
      <c r="W128" s="43"/>
    </row>
    <row r="129" spans="3:23">
      <c r="S129" s="41"/>
      <c r="V129" s="43"/>
      <c r="W129" s="43"/>
    </row>
    <row r="130" spans="3:23">
      <c r="S130" s="41"/>
      <c r="V130" s="43"/>
      <c r="W130" s="43"/>
    </row>
    <row r="131" spans="3:23">
      <c r="H131" s="38"/>
      <c r="S131" s="41"/>
      <c r="V131" s="43"/>
      <c r="W131" s="43"/>
    </row>
    <row r="132" spans="3:23">
      <c r="C132" s="38"/>
      <c r="H132" s="38"/>
      <c r="J132" s="38"/>
      <c r="S132" s="41"/>
      <c r="V132" s="43"/>
      <c r="W132" s="43"/>
    </row>
    <row r="133" spans="3:23">
      <c r="C133" s="38"/>
      <c r="H133" s="38"/>
      <c r="J133" s="38"/>
      <c r="S133" s="41"/>
      <c r="V133" s="43"/>
      <c r="W133" s="43"/>
    </row>
    <row r="134" spans="3:23">
      <c r="C134" s="38"/>
      <c r="D134" s="38"/>
      <c r="H134" s="38"/>
      <c r="J134" s="38"/>
      <c r="S134" s="41"/>
      <c r="V134" s="43"/>
      <c r="W134" s="43"/>
    </row>
    <row r="135" spans="3:23">
      <c r="C135" s="38"/>
      <c r="D135" s="38"/>
      <c r="H135" s="38"/>
      <c r="J135" s="38"/>
      <c r="S135" s="41"/>
      <c r="V135" s="43"/>
      <c r="W135" s="43"/>
    </row>
    <row r="136" spans="3:23">
      <c r="C136" s="38"/>
      <c r="D136" s="38"/>
      <c r="H136" s="38"/>
      <c r="J136" s="38"/>
      <c r="S136" s="41"/>
      <c r="V136" s="43"/>
      <c r="W136" s="43"/>
    </row>
    <row r="137" spans="3:23">
      <c r="C137" s="38"/>
      <c r="D137" s="38"/>
      <c r="H137" s="38"/>
      <c r="J137" s="38"/>
      <c r="S137" s="41"/>
      <c r="V137" s="43"/>
      <c r="W137" s="43"/>
    </row>
    <row r="138" spans="3:23">
      <c r="C138" s="38"/>
      <c r="D138" s="38"/>
      <c r="H138" s="38"/>
      <c r="J138" s="38"/>
      <c r="S138" s="41"/>
      <c r="V138" s="43"/>
      <c r="W138" s="43"/>
    </row>
    <row r="139" spans="3:23">
      <c r="H139" s="38"/>
      <c r="S139" s="41"/>
      <c r="V139" s="43"/>
      <c r="W139" s="43"/>
    </row>
    <row r="140" spans="3:23">
      <c r="H140" s="38"/>
      <c r="S140" s="41"/>
      <c r="V140" s="43"/>
      <c r="W140" s="43"/>
    </row>
    <row r="141" spans="3:23">
      <c r="H141" s="38"/>
      <c r="S141" s="41"/>
      <c r="V141" s="43"/>
      <c r="W141" s="43"/>
    </row>
    <row r="142" spans="3:23">
      <c r="S142" s="41"/>
      <c r="V142" s="43"/>
      <c r="W142" s="43"/>
    </row>
    <row r="143" spans="3:23">
      <c r="S143" s="41"/>
      <c r="V143" s="43"/>
      <c r="W143" s="43"/>
    </row>
    <row r="144" spans="3:23">
      <c r="S144" s="41"/>
      <c r="V144" s="43"/>
      <c r="W144" s="43"/>
    </row>
    <row r="145" spans="19:23">
      <c r="S145" s="41"/>
      <c r="V145" s="43"/>
      <c r="W145" s="43"/>
    </row>
    <row r="146" spans="19:23">
      <c r="S146" s="41"/>
      <c r="V146" s="43"/>
      <c r="W146" s="43"/>
    </row>
    <row r="147" spans="19:23">
      <c r="S147" s="41"/>
      <c r="V147" s="43"/>
      <c r="W147" s="43"/>
    </row>
    <row r="148" spans="19:23">
      <c r="S148" s="41"/>
      <c r="V148" s="43"/>
      <c r="W148" s="43"/>
    </row>
    <row r="149" spans="19:23">
      <c r="S149" s="41"/>
      <c r="V149" s="43"/>
      <c r="W149" s="43"/>
    </row>
    <row r="150" spans="19:23">
      <c r="S150" s="41"/>
      <c r="V150" s="43"/>
      <c r="W150" s="43"/>
    </row>
    <row r="151" spans="19:23">
      <c r="S151" s="41"/>
      <c r="V151" s="43"/>
      <c r="W151" s="43"/>
    </row>
    <row r="152" spans="19:23">
      <c r="S152" s="41"/>
      <c r="V152" s="43"/>
      <c r="W152" s="43"/>
    </row>
    <row r="153" spans="19:23">
      <c r="S153" s="41"/>
      <c r="V153" s="43"/>
      <c r="W153" s="43"/>
    </row>
    <row r="154" spans="19:23">
      <c r="S154" s="41"/>
      <c r="V154" s="43"/>
      <c r="W154" s="43"/>
    </row>
    <row r="155" spans="19:23">
      <c r="S155" s="41"/>
      <c r="V155" s="43"/>
      <c r="W155" s="43"/>
    </row>
    <row r="156" spans="19:23">
      <c r="S156" s="41"/>
      <c r="V156" s="43"/>
      <c r="W156" s="43"/>
    </row>
    <row r="157" spans="19:23">
      <c r="S157" s="41"/>
      <c r="V157" s="43"/>
      <c r="W157" s="43"/>
    </row>
    <row r="158" spans="19:23">
      <c r="S158" s="41"/>
      <c r="V158" s="43"/>
      <c r="W158" s="43"/>
    </row>
    <row r="159" spans="19:23">
      <c r="S159" s="41"/>
      <c r="V159" s="43"/>
      <c r="W159" s="43"/>
    </row>
    <row r="160" spans="19:23">
      <c r="S160" s="41"/>
      <c r="V160" s="43"/>
      <c r="W160" s="43"/>
    </row>
    <row r="161" spans="19:23">
      <c r="S161" s="41"/>
      <c r="V161" s="43"/>
      <c r="W161" s="43"/>
    </row>
    <row r="162" spans="19:23">
      <c r="S162" s="41"/>
      <c r="V162" s="43"/>
      <c r="W162" s="43"/>
    </row>
    <row r="163" spans="19:23">
      <c r="S163" s="41"/>
      <c r="V163" s="43"/>
      <c r="W163" s="43"/>
    </row>
    <row r="164" spans="19:23">
      <c r="S164" s="41"/>
      <c r="V164" s="43"/>
      <c r="W164" s="43"/>
    </row>
    <row r="165" spans="19:23">
      <c r="S165" s="41"/>
      <c r="V165" s="43"/>
      <c r="W165" s="43"/>
    </row>
    <row r="166" spans="19:23">
      <c r="S166" s="41"/>
      <c r="V166" s="43"/>
      <c r="W166" s="43"/>
    </row>
    <row r="167" spans="19:23">
      <c r="S167" s="41"/>
      <c r="V167" s="43"/>
      <c r="W167" s="43"/>
    </row>
    <row r="168" spans="19:23">
      <c r="S168" s="41"/>
      <c r="V168" s="43"/>
      <c r="W168" s="43"/>
    </row>
    <row r="169" spans="19:23">
      <c r="S169" s="41"/>
      <c r="V169" s="43"/>
      <c r="W169" s="43"/>
    </row>
    <row r="170" spans="19:23">
      <c r="S170" s="41"/>
      <c r="V170" s="43"/>
      <c r="W170" s="43"/>
    </row>
    <row r="171" spans="19:23">
      <c r="S171" s="41"/>
      <c r="V171" s="43"/>
      <c r="W171" s="43"/>
    </row>
    <row r="172" spans="19:23">
      <c r="S172" s="41"/>
      <c r="V172" s="43"/>
      <c r="W172" s="43"/>
    </row>
    <row r="173" spans="19:23">
      <c r="S173" s="41"/>
      <c r="V173" s="43"/>
      <c r="W173" s="43"/>
    </row>
    <row r="174" spans="19:23">
      <c r="S174" s="41"/>
      <c r="V174" s="43"/>
      <c r="W174" s="43"/>
    </row>
    <row r="175" spans="19:23">
      <c r="S175" s="41"/>
      <c r="V175" s="43"/>
      <c r="W175" s="43"/>
    </row>
    <row r="176" spans="19:23">
      <c r="S176" s="41"/>
      <c r="V176" s="43"/>
      <c r="W176" s="43"/>
    </row>
    <row r="177" spans="19:23">
      <c r="S177" s="41"/>
      <c r="V177" s="43"/>
      <c r="W177" s="43"/>
    </row>
    <row r="178" spans="19:23">
      <c r="S178" s="41"/>
      <c r="V178" s="43"/>
      <c r="W178" s="43"/>
    </row>
    <row r="179" spans="19:23">
      <c r="S179" s="41"/>
      <c r="V179" s="43"/>
      <c r="W179" s="43"/>
    </row>
    <row r="180" spans="19:23">
      <c r="S180" s="41"/>
      <c r="V180" s="43"/>
      <c r="W180" s="43"/>
    </row>
    <row r="181" spans="19:23">
      <c r="S181" s="41"/>
      <c r="V181" s="43"/>
      <c r="W181" s="43"/>
    </row>
    <row r="182" spans="19:23">
      <c r="S182" s="41"/>
      <c r="V182" s="43"/>
      <c r="W182" s="43"/>
    </row>
    <row r="183" spans="19:23">
      <c r="S183" s="41"/>
      <c r="V183" s="43"/>
      <c r="W183" s="43"/>
    </row>
    <row r="184" spans="19:23">
      <c r="S184" s="41"/>
      <c r="V184" s="43"/>
      <c r="W184" s="43"/>
    </row>
    <row r="185" spans="19:23">
      <c r="S185" s="41"/>
      <c r="V185" s="43"/>
      <c r="W185" s="43"/>
    </row>
    <row r="186" spans="19:23">
      <c r="S186" s="41"/>
      <c r="V186" s="43"/>
      <c r="W186" s="43"/>
    </row>
    <row r="187" spans="19:23">
      <c r="S187" s="41"/>
      <c r="V187" s="43"/>
      <c r="W187" s="43"/>
    </row>
    <row r="188" spans="19:23">
      <c r="S188" s="41"/>
      <c r="V188" s="43"/>
      <c r="W188" s="43"/>
    </row>
    <row r="189" spans="19:23">
      <c r="S189" s="41"/>
      <c r="V189" s="43"/>
      <c r="W189" s="43"/>
    </row>
    <row r="190" spans="19:23">
      <c r="S190" s="41"/>
      <c r="V190" s="43"/>
      <c r="W190" s="43"/>
    </row>
    <row r="191" spans="19:23">
      <c r="S191" s="41"/>
      <c r="V191" s="43"/>
      <c r="W191" s="43"/>
    </row>
    <row r="192" spans="19:23">
      <c r="S192" s="41"/>
      <c r="V192" s="43"/>
      <c r="W192" s="43"/>
    </row>
    <row r="193" spans="19:23">
      <c r="S193" s="41"/>
      <c r="V193" s="43"/>
      <c r="W193" s="43"/>
    </row>
    <row r="194" spans="19:23">
      <c r="S194" s="41"/>
      <c r="V194" s="43"/>
      <c r="W194" s="43"/>
    </row>
    <row r="195" spans="19:23">
      <c r="S195" s="41"/>
      <c r="V195" s="43"/>
      <c r="W195" s="43"/>
    </row>
    <row r="196" spans="19:23">
      <c r="S196" s="41"/>
      <c r="V196" s="43"/>
      <c r="W196" s="43"/>
    </row>
    <row r="197" spans="19:23">
      <c r="S197" s="41"/>
      <c r="V197" s="43"/>
      <c r="W197" s="43"/>
    </row>
    <row r="198" spans="19:23">
      <c r="S198" s="41"/>
      <c r="V198" s="43"/>
      <c r="W198" s="43"/>
    </row>
    <row r="199" spans="19:23">
      <c r="S199" s="41"/>
      <c r="V199" s="43"/>
      <c r="W199" s="43"/>
    </row>
    <row r="200" spans="19:23">
      <c r="S200" s="41"/>
      <c r="V200" s="43"/>
      <c r="W200" s="43"/>
    </row>
    <row r="201" spans="19:23">
      <c r="S201" s="41"/>
      <c r="V201" s="43"/>
      <c r="W201" s="43"/>
    </row>
    <row r="202" spans="19:23">
      <c r="S202" s="41"/>
      <c r="V202" s="43"/>
      <c r="W202" s="43"/>
    </row>
    <row r="203" spans="19:23">
      <c r="S203" s="41"/>
      <c r="V203" s="43"/>
      <c r="W203" s="43"/>
    </row>
    <row r="204" spans="19:23">
      <c r="S204" s="41"/>
      <c r="V204" s="43"/>
      <c r="W204" s="43"/>
    </row>
    <row r="205" spans="19:23">
      <c r="S205" s="41"/>
      <c r="V205" s="43"/>
      <c r="W205" s="43"/>
    </row>
    <row r="206" spans="19:23">
      <c r="S206" s="41"/>
      <c r="V206" s="43"/>
      <c r="W206" s="43"/>
    </row>
    <row r="207" spans="19:23">
      <c r="S207" s="41"/>
      <c r="V207" s="43"/>
      <c r="W207" s="43"/>
    </row>
    <row r="208" spans="19:23">
      <c r="S208" s="41"/>
      <c r="V208" s="43"/>
      <c r="W208" s="43"/>
    </row>
    <row r="209" spans="19:23">
      <c r="S209" s="41"/>
      <c r="V209" s="43"/>
      <c r="W209" s="43"/>
    </row>
    <row r="210" spans="19:23">
      <c r="S210" s="41"/>
      <c r="V210" s="43"/>
      <c r="W210" s="43"/>
    </row>
    <row r="211" spans="19:23">
      <c r="S211" s="41"/>
      <c r="V211" s="43"/>
      <c r="W211" s="43"/>
    </row>
    <row r="212" spans="19:23">
      <c r="S212" s="41"/>
      <c r="V212" s="43"/>
      <c r="W212" s="43"/>
    </row>
    <row r="213" spans="19:23">
      <c r="S213" s="41"/>
      <c r="V213" s="43"/>
      <c r="W213" s="43"/>
    </row>
    <row r="214" spans="19:23">
      <c r="S214" s="41"/>
      <c r="V214" s="43"/>
      <c r="W214" s="43"/>
    </row>
    <row r="215" spans="19:23">
      <c r="S215" s="41"/>
      <c r="V215" s="43"/>
      <c r="W215" s="43"/>
    </row>
    <row r="216" spans="19:23">
      <c r="S216" s="41"/>
      <c r="V216" s="43"/>
      <c r="W216" s="43"/>
    </row>
    <row r="217" spans="19:23">
      <c r="S217" s="41"/>
      <c r="V217" s="43"/>
      <c r="W217" s="43"/>
    </row>
    <row r="218" spans="19:23">
      <c r="S218" s="41"/>
      <c r="V218" s="43"/>
      <c r="W218" s="43"/>
    </row>
    <row r="219" spans="19:23">
      <c r="S219" s="41"/>
      <c r="V219" s="43"/>
      <c r="W219" s="43"/>
    </row>
    <row r="220" spans="19:23">
      <c r="S220" s="41"/>
      <c r="V220" s="43"/>
      <c r="W220" s="43"/>
    </row>
    <row r="221" spans="19:23">
      <c r="S221" s="41"/>
      <c r="V221" s="43"/>
      <c r="W221" s="43"/>
    </row>
    <row r="222" spans="19:23">
      <c r="S222" s="41"/>
      <c r="V222" s="43"/>
      <c r="W222" s="43"/>
    </row>
    <row r="223" spans="19:23">
      <c r="S223" s="41"/>
      <c r="V223" s="43"/>
      <c r="W223" s="43"/>
    </row>
    <row r="224" spans="19:23">
      <c r="S224" s="41"/>
      <c r="V224" s="43"/>
      <c r="W224" s="43"/>
    </row>
    <row r="225" spans="19:23">
      <c r="S225" s="41"/>
      <c r="V225" s="43"/>
      <c r="W225" s="43"/>
    </row>
    <row r="226" spans="19:23">
      <c r="S226" s="41"/>
      <c r="V226" s="43"/>
      <c r="W226" s="43"/>
    </row>
    <row r="227" spans="19:23">
      <c r="S227" s="41"/>
      <c r="V227" s="43"/>
      <c r="W227" s="43"/>
    </row>
    <row r="228" spans="19:23">
      <c r="S228" s="41"/>
      <c r="V228" s="43"/>
      <c r="W228" s="43"/>
    </row>
    <row r="229" spans="19:23">
      <c r="S229" s="41"/>
      <c r="V229" s="43"/>
      <c r="W229" s="43"/>
    </row>
    <row r="230" spans="19:23">
      <c r="S230" s="41"/>
      <c r="V230" s="43"/>
      <c r="W230" s="43"/>
    </row>
    <row r="231" spans="19:23">
      <c r="S231" s="41"/>
      <c r="V231" s="43"/>
      <c r="W231" s="43"/>
    </row>
    <row r="232" spans="19:23">
      <c r="S232" s="41"/>
      <c r="V232" s="43"/>
      <c r="W232" s="43"/>
    </row>
    <row r="233" spans="19:23">
      <c r="S233" s="41"/>
      <c r="V233" s="43"/>
      <c r="W233" s="43"/>
    </row>
    <row r="234" spans="19:23">
      <c r="S234" s="41"/>
      <c r="V234" s="43"/>
      <c r="W234" s="43"/>
    </row>
    <row r="235" spans="19:23">
      <c r="S235" s="41"/>
      <c r="V235" s="43"/>
      <c r="W235" s="43"/>
    </row>
    <row r="236" spans="19:23">
      <c r="S236" s="41"/>
      <c r="V236" s="43"/>
      <c r="W236" s="43"/>
    </row>
    <row r="237" spans="19:23">
      <c r="S237" s="41"/>
      <c r="V237" s="43"/>
      <c r="W237" s="43"/>
    </row>
    <row r="238" spans="19:23">
      <c r="S238" s="41"/>
      <c r="V238" s="43"/>
      <c r="W238" s="43"/>
    </row>
    <row r="239" spans="19:23">
      <c r="S239" s="41"/>
      <c r="V239" s="43"/>
      <c r="W239" s="43"/>
    </row>
    <row r="240" spans="19:23">
      <c r="S240" s="41"/>
      <c r="V240" s="43"/>
      <c r="W240" s="43"/>
    </row>
    <row r="241" spans="19:23">
      <c r="S241" s="41"/>
      <c r="V241" s="43"/>
      <c r="W241" s="43"/>
    </row>
    <row r="242" spans="19:23">
      <c r="S242" s="41"/>
      <c r="V242" s="43"/>
      <c r="W242" s="43"/>
    </row>
    <row r="243" spans="19:23">
      <c r="S243" s="41"/>
      <c r="V243" s="43"/>
      <c r="W243" s="43"/>
    </row>
    <row r="244" spans="19:23">
      <c r="S244" s="41"/>
      <c r="V244" s="43"/>
      <c r="W244" s="43"/>
    </row>
    <row r="245" spans="19:23">
      <c r="S245" s="41"/>
      <c r="V245" s="43"/>
      <c r="W245" s="43"/>
    </row>
    <row r="246" spans="19:23">
      <c r="S246" s="41"/>
      <c r="V246" s="43"/>
      <c r="W246" s="43"/>
    </row>
    <row r="247" spans="19:23">
      <c r="S247" s="41"/>
      <c r="V247" s="43"/>
      <c r="W247" s="43"/>
    </row>
    <row r="248" spans="19:23">
      <c r="S248" s="41"/>
      <c r="V248" s="43"/>
      <c r="W248" s="43"/>
    </row>
    <row r="249" spans="19:23">
      <c r="S249" s="41"/>
      <c r="V249" s="43"/>
      <c r="W249" s="43"/>
    </row>
    <row r="250" spans="19:23">
      <c r="S250" s="41"/>
      <c r="V250" s="43"/>
      <c r="W250" s="43"/>
    </row>
    <row r="251" spans="19:23">
      <c r="S251" s="41"/>
      <c r="V251" s="43"/>
      <c r="W251" s="43"/>
    </row>
    <row r="252" spans="19:23">
      <c r="S252" s="41"/>
      <c r="V252" s="43"/>
      <c r="W252" s="43"/>
    </row>
    <row r="253" spans="19:23">
      <c r="S253" s="41"/>
      <c r="V253" s="43"/>
      <c r="W253" s="43"/>
    </row>
    <row r="254" spans="19:23">
      <c r="S254" s="41"/>
      <c r="V254" s="43"/>
      <c r="W254" s="43"/>
    </row>
    <row r="255" spans="19:23">
      <c r="S255" s="41"/>
      <c r="V255" s="43"/>
      <c r="W255" s="43"/>
    </row>
    <row r="256" spans="19:23">
      <c r="S256" s="41"/>
      <c r="V256" s="43"/>
      <c r="W256" s="43"/>
    </row>
    <row r="257" spans="19:23">
      <c r="S257" s="41"/>
      <c r="V257" s="43"/>
      <c r="W257" s="43"/>
    </row>
    <row r="258" spans="19:23">
      <c r="S258" s="41"/>
      <c r="V258" s="43"/>
      <c r="W258" s="43"/>
    </row>
    <row r="259" spans="19:23">
      <c r="S259" s="41"/>
      <c r="V259" s="43"/>
      <c r="W259" s="43"/>
    </row>
    <row r="260" spans="19:23">
      <c r="S260" s="41"/>
      <c r="V260" s="43"/>
      <c r="W260" s="43"/>
    </row>
    <row r="261" spans="19:23">
      <c r="S261" s="41"/>
      <c r="V261" s="43"/>
      <c r="W261" s="43"/>
    </row>
    <row r="262" spans="19:23">
      <c r="S262" s="41"/>
      <c r="V262" s="43"/>
      <c r="W262" s="43"/>
    </row>
    <row r="263" spans="19:23">
      <c r="S263" s="41"/>
      <c r="V263" s="43"/>
      <c r="W263" s="43"/>
    </row>
    <row r="264" spans="19:23">
      <c r="S264" s="41"/>
      <c r="V264" s="43"/>
      <c r="W264" s="43"/>
    </row>
    <row r="265" spans="19:23">
      <c r="S265" s="41"/>
      <c r="V265" s="43"/>
      <c r="W265" s="43"/>
    </row>
    <row r="266" spans="19:23">
      <c r="S266" s="41"/>
      <c r="V266" s="43"/>
      <c r="W266" s="43"/>
    </row>
    <row r="267" spans="19:23">
      <c r="S267" s="41"/>
      <c r="V267" s="43"/>
      <c r="W267" s="43"/>
    </row>
    <row r="268" spans="19:23">
      <c r="S268" s="41"/>
      <c r="V268" s="43"/>
      <c r="W268" s="43"/>
    </row>
    <row r="269" spans="19:23">
      <c r="S269" s="41"/>
      <c r="V269" s="43"/>
      <c r="W269" s="43"/>
    </row>
    <row r="270" spans="19:23">
      <c r="S270" s="41"/>
      <c r="V270" s="43"/>
      <c r="W270" s="43"/>
    </row>
    <row r="271" spans="19:23">
      <c r="S271" s="41"/>
      <c r="V271" s="43"/>
      <c r="W271" s="43"/>
    </row>
    <row r="272" spans="19:23">
      <c r="S272" s="41"/>
      <c r="V272" s="43"/>
      <c r="W272" s="43"/>
    </row>
    <row r="273" spans="19:23">
      <c r="S273" s="41"/>
      <c r="V273" s="43"/>
      <c r="W273" s="43"/>
    </row>
    <row r="274" spans="19:23">
      <c r="S274" s="41"/>
      <c r="V274" s="43"/>
      <c r="W274" s="43"/>
    </row>
    <row r="275" spans="19:23">
      <c r="S275" s="41"/>
      <c r="V275" s="43"/>
      <c r="W275" s="43"/>
    </row>
    <row r="276" spans="19:23">
      <c r="S276" s="41"/>
      <c r="V276" s="43"/>
      <c r="W276" s="43"/>
    </row>
    <row r="277" spans="19:23">
      <c r="S277" s="41"/>
      <c r="V277" s="43"/>
      <c r="W277" s="43"/>
    </row>
    <row r="278" spans="19:23">
      <c r="S278" s="41"/>
      <c r="V278" s="43"/>
      <c r="W278" s="43"/>
    </row>
    <row r="279" spans="19:23">
      <c r="S279" s="41"/>
      <c r="V279" s="43"/>
      <c r="W279" s="43"/>
    </row>
    <row r="280" spans="19:23">
      <c r="S280" s="41"/>
      <c r="V280" s="43"/>
      <c r="W280" s="43"/>
    </row>
    <row r="281" spans="19:23">
      <c r="S281" s="41"/>
      <c r="V281" s="43"/>
      <c r="W281" s="43"/>
    </row>
    <row r="282" spans="19:23">
      <c r="S282" s="41"/>
      <c r="V282" s="43"/>
      <c r="W282" s="43"/>
    </row>
    <row r="283" spans="19:23">
      <c r="S283" s="41"/>
      <c r="V283" s="43"/>
      <c r="W283" s="43"/>
    </row>
    <row r="284" spans="19:23">
      <c r="S284" s="41"/>
      <c r="V284" s="43"/>
      <c r="W284" s="43"/>
    </row>
    <row r="285" spans="19:23">
      <c r="S285" s="41"/>
      <c r="V285" s="43"/>
      <c r="W285" s="43"/>
    </row>
    <row r="286" spans="19:23">
      <c r="S286" s="41"/>
      <c r="V286" s="43"/>
      <c r="W286" s="43"/>
    </row>
    <row r="287" spans="19:23">
      <c r="S287" s="41"/>
      <c r="V287" s="43"/>
      <c r="W287" s="43"/>
    </row>
    <row r="288" spans="19:23">
      <c r="S288" s="41"/>
      <c r="V288" s="43"/>
      <c r="W288" s="43"/>
    </row>
    <row r="289" spans="19:23">
      <c r="S289" s="41"/>
      <c r="V289" s="43"/>
      <c r="W289" s="43"/>
    </row>
    <row r="290" spans="19:23">
      <c r="S290" s="41"/>
      <c r="V290" s="43"/>
      <c r="W290" s="43"/>
    </row>
    <row r="291" spans="19:23">
      <c r="S291" s="41"/>
      <c r="V291" s="43"/>
      <c r="W291" s="43"/>
    </row>
    <row r="292" spans="19:23">
      <c r="S292" s="41"/>
      <c r="V292" s="43"/>
      <c r="W292" s="43"/>
    </row>
    <row r="293" spans="19:23">
      <c r="S293" s="41"/>
      <c r="V293" s="43"/>
      <c r="W293" s="43"/>
    </row>
    <row r="294" spans="19:23">
      <c r="S294" s="41"/>
      <c r="V294" s="43"/>
      <c r="W294" s="43"/>
    </row>
    <row r="295" spans="19:23">
      <c r="S295" s="41"/>
      <c r="V295" s="43"/>
      <c r="W295" s="43"/>
    </row>
    <row r="296" spans="19:23">
      <c r="S296" s="41"/>
      <c r="V296" s="43"/>
      <c r="W296" s="43"/>
    </row>
    <row r="297" spans="19:23">
      <c r="S297" s="41"/>
      <c r="V297" s="43"/>
      <c r="W297" s="43"/>
    </row>
    <row r="298" spans="19:23">
      <c r="S298" s="41"/>
      <c r="V298" s="43"/>
      <c r="W298" s="43"/>
    </row>
    <row r="299" spans="19:23">
      <c r="S299" s="41"/>
      <c r="V299" s="43"/>
      <c r="W299" s="43"/>
    </row>
    <row r="300" spans="19:23">
      <c r="S300" s="41"/>
      <c r="V300" s="43"/>
      <c r="W300" s="43"/>
    </row>
    <row r="301" spans="19:23">
      <c r="S301" s="41"/>
      <c r="V301" s="43"/>
      <c r="W301" s="43"/>
    </row>
    <row r="302" spans="19:23">
      <c r="S302" s="41"/>
      <c r="V302" s="43"/>
      <c r="W302" s="43"/>
    </row>
    <row r="303" spans="19:23">
      <c r="S303" s="41"/>
      <c r="V303" s="43"/>
      <c r="W303" s="43"/>
    </row>
    <row r="304" spans="19:23">
      <c r="S304" s="41"/>
      <c r="V304" s="43"/>
      <c r="W304" s="43"/>
    </row>
    <row r="305" spans="19:23">
      <c r="S305" s="41"/>
      <c r="V305" s="43"/>
      <c r="W305" s="43"/>
    </row>
    <row r="306" spans="19:23">
      <c r="S306" s="41"/>
      <c r="V306" s="43"/>
      <c r="W306" s="43"/>
    </row>
    <row r="307" spans="19:23">
      <c r="S307" s="41"/>
      <c r="V307" s="43"/>
      <c r="W307" s="43"/>
    </row>
    <row r="308" spans="19:23">
      <c r="S308" s="41"/>
      <c r="V308" s="43"/>
      <c r="W308" s="43"/>
    </row>
    <row r="309" spans="19:23">
      <c r="S309" s="41"/>
      <c r="V309" s="43"/>
      <c r="W309" s="43"/>
    </row>
    <row r="310" spans="19:23">
      <c r="S310" s="41"/>
      <c r="V310" s="43"/>
      <c r="W310" s="43"/>
    </row>
    <row r="311" spans="19:23">
      <c r="S311" s="41"/>
      <c r="V311" s="43"/>
      <c r="W311" s="43"/>
    </row>
    <row r="312" spans="19:23">
      <c r="S312" s="41"/>
      <c r="V312" s="43"/>
      <c r="W312" s="43"/>
    </row>
    <row r="313" spans="19:23">
      <c r="S313" s="41"/>
      <c r="V313" s="43"/>
      <c r="W313" s="43"/>
    </row>
    <row r="314" spans="19:23">
      <c r="S314" s="41"/>
      <c r="V314" s="43"/>
      <c r="W314" s="43"/>
    </row>
    <row r="315" spans="19:23">
      <c r="S315" s="41"/>
      <c r="V315" s="43"/>
      <c r="W315" s="43"/>
    </row>
    <row r="316" spans="19:23">
      <c r="S316" s="41"/>
      <c r="V316" s="43"/>
      <c r="W316" s="43"/>
    </row>
    <row r="317" spans="19:23">
      <c r="S317" s="41"/>
      <c r="V317" s="43"/>
      <c r="W317" s="43"/>
    </row>
    <row r="318" spans="19:23">
      <c r="S318" s="41"/>
      <c r="V318" s="43"/>
      <c r="W318" s="43"/>
    </row>
    <row r="319" spans="19:23">
      <c r="S319" s="41"/>
      <c r="V319" s="43"/>
      <c r="W319" s="43"/>
    </row>
    <row r="320" spans="19:23">
      <c r="S320" s="41"/>
      <c r="V320" s="43"/>
      <c r="W320" s="43"/>
    </row>
    <row r="321" spans="19:23">
      <c r="S321" s="41"/>
      <c r="V321" s="43"/>
      <c r="W321" s="43"/>
    </row>
    <row r="322" spans="19:23">
      <c r="S322" s="41"/>
      <c r="V322" s="43"/>
      <c r="W322" s="43"/>
    </row>
    <row r="323" spans="19:23">
      <c r="S323" s="41"/>
      <c r="V323" s="43"/>
      <c r="W323" s="43"/>
    </row>
    <row r="324" spans="19:23">
      <c r="S324" s="41"/>
      <c r="V324" s="43"/>
      <c r="W324" s="43"/>
    </row>
    <row r="325" spans="19:23">
      <c r="S325" s="41"/>
      <c r="V325" s="43"/>
      <c r="W325" s="43"/>
    </row>
    <row r="326" spans="19:23">
      <c r="S326" s="41"/>
      <c r="V326" s="43"/>
      <c r="W326" s="43"/>
    </row>
    <row r="327" spans="19:23">
      <c r="S327" s="41"/>
      <c r="V327" s="43"/>
      <c r="W327" s="43"/>
    </row>
    <row r="328" spans="19:23">
      <c r="S328" s="41"/>
      <c r="V328" s="43"/>
      <c r="W328" s="43"/>
    </row>
    <row r="329" spans="19:23">
      <c r="S329" s="41"/>
      <c r="V329" s="43"/>
      <c r="W329" s="43"/>
    </row>
    <row r="330" spans="19:23">
      <c r="S330" s="41"/>
      <c r="V330" s="43"/>
      <c r="W330" s="43"/>
    </row>
    <row r="331" spans="19:23">
      <c r="S331" s="41"/>
      <c r="V331" s="43"/>
      <c r="W331" s="43"/>
    </row>
    <row r="332" spans="19:23">
      <c r="S332" s="41"/>
      <c r="V332" s="43"/>
      <c r="W332" s="43"/>
    </row>
    <row r="333" spans="19:23">
      <c r="S333" s="41"/>
      <c r="V333" s="43"/>
      <c r="W333" s="43"/>
    </row>
    <row r="334" spans="19:23">
      <c r="S334" s="41"/>
      <c r="V334" s="43"/>
      <c r="W334" s="43"/>
    </row>
    <row r="335" spans="19:23">
      <c r="S335" s="41"/>
      <c r="V335" s="43"/>
      <c r="W335" s="43"/>
    </row>
    <row r="336" spans="19:23">
      <c r="S336" s="41"/>
      <c r="V336" s="43"/>
      <c r="W336" s="43"/>
    </row>
    <row r="337" spans="19:23">
      <c r="S337" s="41"/>
      <c r="V337" s="43"/>
      <c r="W337" s="43"/>
    </row>
    <row r="338" spans="19:23">
      <c r="S338" s="41"/>
      <c r="V338" s="43"/>
      <c r="W338" s="43"/>
    </row>
    <row r="339" spans="19:23">
      <c r="S339" s="41"/>
      <c r="V339" s="43"/>
      <c r="W339" s="43"/>
    </row>
    <row r="340" spans="19:23">
      <c r="S340" s="41"/>
      <c r="V340" s="43"/>
      <c r="W340" s="43"/>
    </row>
    <row r="341" spans="19:23">
      <c r="S341" s="41"/>
      <c r="V341" s="43"/>
      <c r="W341" s="43"/>
    </row>
    <row r="342" spans="19:23">
      <c r="S342" s="41"/>
      <c r="V342" s="43"/>
      <c r="W342" s="43"/>
    </row>
    <row r="343" spans="19:23">
      <c r="S343" s="41"/>
      <c r="V343" s="43"/>
      <c r="W343" s="43"/>
    </row>
    <row r="344" spans="19:23">
      <c r="S344" s="41"/>
      <c r="V344" s="43"/>
      <c r="W344" s="43"/>
    </row>
    <row r="345" spans="19:23">
      <c r="S345" s="41"/>
      <c r="V345" s="43"/>
      <c r="W345" s="43"/>
    </row>
    <row r="346" spans="19:23">
      <c r="S346" s="41"/>
      <c r="V346" s="43"/>
      <c r="W346" s="43"/>
    </row>
    <row r="347" spans="19:23">
      <c r="S347" s="41"/>
      <c r="V347" s="43"/>
      <c r="W347" s="43"/>
    </row>
    <row r="348" spans="19:23">
      <c r="S348" s="41"/>
      <c r="V348" s="43"/>
      <c r="W348" s="43"/>
    </row>
    <row r="349" spans="19:23">
      <c r="S349" s="41"/>
      <c r="V349" s="43"/>
      <c r="W349" s="43"/>
    </row>
    <row r="350" spans="19:23">
      <c r="S350" s="41"/>
      <c r="V350" s="43"/>
      <c r="W350" s="43"/>
    </row>
    <row r="351" spans="19:23">
      <c r="S351" s="41"/>
      <c r="V351" s="43"/>
      <c r="W351" s="43"/>
    </row>
    <row r="352" spans="19:23">
      <c r="S352" s="41"/>
      <c r="V352" s="43"/>
      <c r="W352" s="43"/>
    </row>
    <row r="353" spans="19:26">
      <c r="S353" s="41"/>
      <c r="V353" s="43"/>
      <c r="W353" s="43"/>
    </row>
    <row r="354" spans="19:26">
      <c r="S354" s="41"/>
      <c r="V354" s="43"/>
      <c r="W354" s="43"/>
    </row>
    <row r="355" spans="19:26">
      <c r="S355" s="41"/>
      <c r="V355" s="43"/>
      <c r="W355" s="43"/>
    </row>
    <row r="356" spans="19:26">
      <c r="S356" s="41"/>
      <c r="V356" s="43"/>
      <c r="W356" s="43"/>
    </row>
    <row r="357" spans="19:26">
      <c r="S357" s="41"/>
      <c r="V357" s="43"/>
      <c r="W357" s="43"/>
    </row>
    <row r="358" spans="19:26">
      <c r="S358" s="41"/>
      <c r="V358" s="43"/>
      <c r="W358" s="43"/>
    </row>
    <row r="359" spans="19:26">
      <c r="S359" s="41"/>
      <c r="V359" s="43"/>
      <c r="W359" s="43"/>
    </row>
    <row r="360" spans="19:26">
      <c r="S360" s="41"/>
      <c r="V360" s="43"/>
      <c r="W360" s="43"/>
    </row>
    <row r="361" spans="19:26">
      <c r="S361" s="41"/>
      <c r="V361" s="43"/>
      <c r="W361" s="43"/>
    </row>
    <row r="362" spans="19:26">
      <c r="S362" s="41"/>
      <c r="V362" s="43"/>
      <c r="W362" s="43"/>
    </row>
    <row r="363" spans="19:26">
      <c r="S363" s="41"/>
      <c r="V363" s="43"/>
      <c r="W363" s="43"/>
    </row>
    <row r="364" spans="19:26">
      <c r="S364" s="41"/>
      <c r="V364" s="43"/>
      <c r="W364" s="43"/>
    </row>
    <row r="365" spans="19:26">
      <c r="S365" s="41"/>
      <c r="V365" s="43"/>
      <c r="W365" s="43"/>
    </row>
    <row r="366" spans="19:26">
      <c r="S366" s="41"/>
      <c r="V366" s="43"/>
      <c r="W366" s="43"/>
    </row>
    <row r="367" spans="19:26">
      <c r="S367" s="41"/>
      <c r="V367" s="43"/>
      <c r="W367" s="43"/>
    </row>
    <row r="368" spans="19:26">
      <c r="S368" s="41"/>
      <c r="V368" s="43"/>
      <c r="W368" s="43"/>
      <c r="Z368" s="38"/>
    </row>
    <row r="369" spans="19:26">
      <c r="S369" s="41"/>
      <c r="V369" s="43"/>
      <c r="W369" s="43"/>
      <c r="Z369" s="38"/>
    </row>
    <row r="370" spans="19:26">
      <c r="Z370" s="38"/>
    </row>
    <row r="371" spans="19:26">
      <c r="Z371" s="38"/>
    </row>
    <row r="372" spans="19:26">
      <c r="Z372" s="38"/>
    </row>
  </sheetData>
  <pageMargins left="0.75" right="0.75" top="1" bottom="1" header="0.5" footer="0.5"/>
  <pageSetup scale="70" orientation="landscape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6130-2654-A347-B6DF-6CF00B9F2F7F}">
  <sheetPr>
    <pageSetUpPr fitToPage="1"/>
  </sheetPr>
  <dimension ref="A1:BK374"/>
  <sheetViews>
    <sheetView zoomScaleNormal="100" workbookViewId="0"/>
  </sheetViews>
  <sheetFormatPr baseColWidth="10" defaultColWidth="10.875" defaultRowHeight="15.75"/>
  <cols>
    <col min="1" max="1" width="18.875" style="35" customWidth="1"/>
    <col min="2" max="2" width="5.875" style="36" bestFit="1" customWidth="1"/>
    <col min="3" max="7" width="3.875" style="35" customWidth="1"/>
    <col min="8" max="9" width="4.125" style="35" customWidth="1"/>
    <col min="10" max="10" width="3.875" style="35" customWidth="1"/>
    <col min="11" max="11" width="4.125" style="35" customWidth="1"/>
    <col min="12" max="15" width="4.5" style="35" customWidth="1"/>
    <col min="16" max="16" width="3.125" style="35" bestFit="1" customWidth="1"/>
    <col min="17" max="19" width="8" style="35" customWidth="1"/>
    <col min="20" max="20" width="8" style="36" customWidth="1"/>
    <col min="21" max="21" width="8" style="53" customWidth="1"/>
    <col min="22" max="23" width="8" style="35" customWidth="1"/>
    <col min="24" max="24" width="6.5" style="45" customWidth="1"/>
    <col min="25" max="25" width="6.5" style="48" customWidth="1"/>
    <col min="26" max="16384" width="10.875" style="35"/>
  </cols>
  <sheetData>
    <row r="1" spans="1:63" ht="64.5">
      <c r="AA1" s="37" t="s">
        <v>127</v>
      </c>
    </row>
    <row r="2" spans="1:63">
      <c r="C2" s="35" t="s">
        <v>114</v>
      </c>
    </row>
    <row r="3" spans="1:63">
      <c r="C3" s="35">
        <v>1</v>
      </c>
      <c r="D3" s="35">
        <v>1</v>
      </c>
      <c r="E3" s="35">
        <v>1</v>
      </c>
      <c r="F3" s="35">
        <v>1.5</v>
      </c>
      <c r="G3" s="35">
        <v>1.5</v>
      </c>
      <c r="H3" s="35">
        <v>999</v>
      </c>
      <c r="I3" s="35">
        <v>3</v>
      </c>
      <c r="J3" s="35">
        <v>3</v>
      </c>
      <c r="K3" s="35">
        <v>999</v>
      </c>
      <c r="L3" s="35">
        <v>2</v>
      </c>
      <c r="M3" s="35">
        <v>1.5</v>
      </c>
      <c r="N3" s="35">
        <v>999</v>
      </c>
      <c r="O3" s="35">
        <v>3</v>
      </c>
      <c r="X3" s="45" t="s">
        <v>123</v>
      </c>
    </row>
    <row r="4" spans="1:63">
      <c r="C4" s="35">
        <v>1</v>
      </c>
      <c r="D4" s="39">
        <v>1</v>
      </c>
      <c r="E4" s="35">
        <f>D4</f>
        <v>1</v>
      </c>
      <c r="F4" s="39">
        <v>1.5</v>
      </c>
      <c r="G4" s="35">
        <f>F4</f>
        <v>1.5</v>
      </c>
      <c r="H4" s="39">
        <v>999</v>
      </c>
      <c r="I4" s="39">
        <v>3</v>
      </c>
      <c r="J4" s="35">
        <f>I4</f>
        <v>3</v>
      </c>
      <c r="K4" s="35">
        <f>H4</f>
        <v>999</v>
      </c>
      <c r="L4" s="39">
        <v>2</v>
      </c>
      <c r="M4" s="35">
        <f>G4</f>
        <v>1.5</v>
      </c>
      <c r="N4" s="35">
        <f>K4</f>
        <v>999</v>
      </c>
      <c r="O4" s="39">
        <v>3</v>
      </c>
    </row>
    <row r="5" spans="1:63">
      <c r="C5" s="36">
        <f>1/C4</f>
        <v>1</v>
      </c>
      <c r="D5" s="36">
        <f t="shared" ref="D5:N5" si="0">1/D4</f>
        <v>1</v>
      </c>
      <c r="E5" s="36">
        <f t="shared" si="0"/>
        <v>1</v>
      </c>
      <c r="F5" s="36">
        <f t="shared" si="0"/>
        <v>0.66666666666666663</v>
      </c>
      <c r="G5" s="36">
        <f t="shared" si="0"/>
        <v>0.66666666666666663</v>
      </c>
      <c r="H5" s="36">
        <f t="shared" si="0"/>
        <v>1.001001001001001E-3</v>
      </c>
      <c r="I5" s="36">
        <f t="shared" si="0"/>
        <v>0.33333333333333331</v>
      </c>
      <c r="J5" s="36">
        <f t="shared" si="0"/>
        <v>0.33333333333333331</v>
      </c>
      <c r="K5" s="36">
        <f t="shared" si="0"/>
        <v>1.001001001001001E-3</v>
      </c>
      <c r="L5" s="36">
        <f t="shared" si="0"/>
        <v>0.5</v>
      </c>
      <c r="M5" s="36">
        <f t="shared" si="0"/>
        <v>0.66666666666666663</v>
      </c>
      <c r="N5" s="36">
        <f t="shared" si="0"/>
        <v>1.001001001001001E-3</v>
      </c>
      <c r="O5" s="36">
        <f>1/O4</f>
        <v>0.33333333333333331</v>
      </c>
    </row>
    <row r="6" spans="1:63">
      <c r="R6" s="38"/>
      <c r="Y6" s="48">
        <f>1/((100^3)*1.380603E-23*0.0075)/1000000000/1000</f>
        <v>9657615.7905881237</v>
      </c>
    </row>
    <row r="7" spans="1:63">
      <c r="C7" s="35" t="s">
        <v>125</v>
      </c>
    </row>
    <row r="8" spans="1:63">
      <c r="B8" s="36" t="s">
        <v>115</v>
      </c>
      <c r="C8" s="35" t="s">
        <v>43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  <c r="J8" s="35" t="s">
        <v>50</v>
      </c>
      <c r="K8" s="35" t="s">
        <v>51</v>
      </c>
      <c r="L8" s="35" t="s">
        <v>52</v>
      </c>
      <c r="M8" s="35" t="s">
        <v>53</v>
      </c>
      <c r="N8" s="35" t="s">
        <v>54</v>
      </c>
      <c r="O8" s="35" t="s">
        <v>55</v>
      </c>
      <c r="P8" s="35" t="s">
        <v>56</v>
      </c>
      <c r="Q8" s="35" t="s">
        <v>116</v>
      </c>
      <c r="R8" s="35" t="s">
        <v>117</v>
      </c>
      <c r="S8" s="35" t="s">
        <v>118</v>
      </c>
      <c r="T8" s="36" t="s">
        <v>119</v>
      </c>
      <c r="U8" s="53" t="s">
        <v>1</v>
      </c>
      <c r="V8" s="35" t="s">
        <v>120</v>
      </c>
      <c r="W8" s="35" t="s">
        <v>126</v>
      </c>
      <c r="X8" s="45" t="s">
        <v>115</v>
      </c>
      <c r="Y8" s="48" t="s">
        <v>121</v>
      </c>
    </row>
    <row r="9" spans="1:63">
      <c r="A9" s="35" t="s">
        <v>58</v>
      </c>
      <c r="B9" s="36">
        <f t="shared" ref="B9:B20" si="1">1+C9*C$5+D9*D$5+E9*E$5+F9*F$5+G9*G$5+H9*H$5+I9*I$5+J9*J$5+K9*K$5</f>
        <v>1</v>
      </c>
      <c r="P9" s="35">
        <v>1</v>
      </c>
      <c r="Q9" s="35" t="s">
        <v>128</v>
      </c>
      <c r="R9" s="35">
        <v>1000</v>
      </c>
      <c r="S9" s="41">
        <v>3.3342900000000002</v>
      </c>
      <c r="T9" s="36">
        <v>21.232869999999998</v>
      </c>
      <c r="U9" s="53">
        <v>6.0356078490165496E-10</v>
      </c>
      <c r="V9" s="43">
        <v>406.98630223039902</v>
      </c>
      <c r="W9" s="43">
        <v>11.442485005413699</v>
      </c>
      <c r="X9" s="45">
        <f t="shared" ref="X9:X20" si="2">B9</f>
        <v>1</v>
      </c>
      <c r="Y9" s="48">
        <f t="shared" ref="Y9:Y20" si="3">U9*V9*$Y$6</f>
        <v>2.3723061301803328</v>
      </c>
    </row>
    <row r="10" spans="1:63">
      <c r="B10" s="36">
        <f t="shared" si="1"/>
        <v>2</v>
      </c>
      <c r="C10" s="35">
        <v>1</v>
      </c>
      <c r="P10" s="35">
        <v>2</v>
      </c>
      <c r="Q10" s="35" t="s">
        <v>128</v>
      </c>
      <c r="R10" s="35">
        <v>1000</v>
      </c>
      <c r="S10" s="41">
        <v>3.6602000000000001</v>
      </c>
      <c r="T10" s="36">
        <v>28.189509999999999</v>
      </c>
      <c r="U10" s="53">
        <v>7.2373068220406697E-10</v>
      </c>
      <c r="V10" s="43">
        <v>542.72440699778303</v>
      </c>
      <c r="W10" s="43">
        <v>14.088846540254901</v>
      </c>
      <c r="X10" s="45">
        <f t="shared" si="2"/>
        <v>2</v>
      </c>
      <c r="Y10" s="48">
        <f t="shared" si="3"/>
        <v>3.7933792246364164</v>
      </c>
    </row>
    <row r="11" spans="1:63">
      <c r="B11" s="36">
        <f t="shared" si="1"/>
        <v>3</v>
      </c>
      <c r="D11" s="35">
        <v>2</v>
      </c>
      <c r="P11" s="35">
        <v>3</v>
      </c>
      <c r="Q11" s="35" t="s">
        <v>128</v>
      </c>
      <c r="R11" s="35">
        <v>1000</v>
      </c>
      <c r="S11" s="41">
        <v>3.87338</v>
      </c>
      <c r="T11" s="36">
        <v>33.830919999999999</v>
      </c>
      <c r="U11" s="53">
        <v>8.1888726111196602E-10</v>
      </c>
      <c r="V11" s="43">
        <v>559.18475968851703</v>
      </c>
      <c r="W11" s="43">
        <v>14.2442804044393</v>
      </c>
      <c r="X11" s="45">
        <f t="shared" si="2"/>
        <v>3</v>
      </c>
      <c r="Y11" s="48">
        <f t="shared" si="3"/>
        <v>4.422311857614706</v>
      </c>
    </row>
    <row r="12" spans="1:63">
      <c r="B12" s="36">
        <f t="shared" si="1"/>
        <v>4</v>
      </c>
      <c r="D12" s="35">
        <v>2</v>
      </c>
      <c r="E12" s="35">
        <v>1</v>
      </c>
      <c r="P12" s="35">
        <v>4</v>
      </c>
      <c r="Q12" s="35" t="s">
        <v>128</v>
      </c>
      <c r="R12" s="35">
        <v>1000</v>
      </c>
      <c r="S12" s="41">
        <v>4.0797400000000001</v>
      </c>
      <c r="T12" s="36">
        <v>37.192059999999998</v>
      </c>
      <c r="U12" s="53">
        <v>9.1342393410229499E-10</v>
      </c>
      <c r="V12" s="43">
        <v>578.06242386688405</v>
      </c>
      <c r="W12" s="43">
        <v>14.3863338925233</v>
      </c>
      <c r="X12" s="45">
        <f t="shared" si="2"/>
        <v>4</v>
      </c>
      <c r="Y12" s="48">
        <f t="shared" si="3"/>
        <v>5.0993761746637531</v>
      </c>
    </row>
    <row r="13" spans="1:63">
      <c r="B13" s="36">
        <f t="shared" si="1"/>
        <v>5</v>
      </c>
      <c r="D13" s="35">
        <v>2</v>
      </c>
      <c r="E13" s="35">
        <v>2</v>
      </c>
      <c r="P13" s="35">
        <v>5</v>
      </c>
      <c r="Q13" s="35" t="s">
        <v>128</v>
      </c>
      <c r="R13" s="35">
        <v>1000</v>
      </c>
      <c r="S13" s="41">
        <v>4.2316500000000001</v>
      </c>
      <c r="T13" s="36">
        <v>42.182110000000002</v>
      </c>
      <c r="U13" s="53">
        <v>9.9736798207794505E-10</v>
      </c>
      <c r="V13" s="43">
        <v>533.21557972568496</v>
      </c>
      <c r="W13" s="43">
        <v>13.1124629519616</v>
      </c>
      <c r="X13" s="45">
        <f t="shared" si="2"/>
        <v>5</v>
      </c>
      <c r="Y13" s="48">
        <f t="shared" si="3"/>
        <v>5.1360373862100168</v>
      </c>
      <c r="BI13" s="42"/>
      <c r="BJ13" s="42"/>
      <c r="BK13" s="42"/>
    </row>
    <row r="14" spans="1:63">
      <c r="B14" s="36">
        <f t="shared" si="1"/>
        <v>6</v>
      </c>
      <c r="D14" s="35">
        <v>2</v>
      </c>
      <c r="E14" s="35">
        <v>3</v>
      </c>
      <c r="P14" s="35">
        <v>6</v>
      </c>
      <c r="Q14" s="35" t="s">
        <v>128</v>
      </c>
      <c r="R14" s="35">
        <v>1000</v>
      </c>
      <c r="S14" s="41">
        <v>4.44008</v>
      </c>
      <c r="T14" s="36">
        <v>43.035629999999998</v>
      </c>
      <c r="U14" s="53">
        <v>1.09705194405151E-9</v>
      </c>
      <c r="V14" s="43">
        <v>496.08984394301802</v>
      </c>
      <c r="W14" s="43">
        <v>13.0195950583099</v>
      </c>
      <c r="X14" s="45">
        <f t="shared" si="2"/>
        <v>6</v>
      </c>
      <c r="Y14" s="48">
        <f t="shared" si="3"/>
        <v>5.2560253524186962</v>
      </c>
      <c r="BI14" s="42"/>
      <c r="BJ14" s="42"/>
      <c r="BK14" s="42"/>
    </row>
    <row r="15" spans="1:63">
      <c r="B15" s="36">
        <f t="shared" si="1"/>
        <v>7</v>
      </c>
      <c r="D15" s="35">
        <v>2</v>
      </c>
      <c r="E15" s="35">
        <v>4</v>
      </c>
      <c r="P15" s="35">
        <v>7</v>
      </c>
      <c r="Q15" s="35" t="s">
        <v>128</v>
      </c>
      <c r="R15" s="35">
        <v>1000</v>
      </c>
      <c r="S15" s="41">
        <v>4.5335700000000001</v>
      </c>
      <c r="T15" s="36">
        <v>46.697180000000003</v>
      </c>
      <c r="U15" s="53">
        <v>1.1562280913657201E-9</v>
      </c>
      <c r="V15" s="43">
        <v>485.96290051681001</v>
      </c>
      <c r="W15" s="43">
        <v>12.815256228733601</v>
      </c>
      <c r="X15" s="45">
        <f t="shared" si="2"/>
        <v>7</v>
      </c>
      <c r="Y15" s="48">
        <f t="shared" si="3"/>
        <v>5.4264593750131951</v>
      </c>
      <c r="BI15" s="42"/>
      <c r="BJ15" s="42"/>
      <c r="BK15" s="42"/>
    </row>
    <row r="16" spans="1:63">
      <c r="B16" s="36">
        <f t="shared" si="1"/>
        <v>8</v>
      </c>
      <c r="D16" s="35">
        <v>2</v>
      </c>
      <c r="E16" s="35">
        <v>5</v>
      </c>
      <c r="P16" s="35">
        <v>8</v>
      </c>
      <c r="Q16" s="35" t="s">
        <v>128</v>
      </c>
      <c r="R16" s="35">
        <v>1000</v>
      </c>
      <c r="S16" s="41">
        <v>4.6035500000000003</v>
      </c>
      <c r="T16" s="36">
        <v>49.058340000000001</v>
      </c>
      <c r="U16" s="53">
        <v>1.1995837908511999E-9</v>
      </c>
      <c r="V16" s="43">
        <v>454.315164770443</v>
      </c>
      <c r="W16" s="43">
        <v>12.398218900440501</v>
      </c>
      <c r="X16" s="45">
        <f t="shared" si="2"/>
        <v>8</v>
      </c>
      <c r="Y16" s="48">
        <f t="shared" si="3"/>
        <v>5.2632954112226376</v>
      </c>
    </row>
    <row r="17" spans="1:58">
      <c r="B17" s="36">
        <f t="shared" si="1"/>
        <v>10</v>
      </c>
      <c r="D17" s="35">
        <v>2</v>
      </c>
      <c r="E17" s="35">
        <v>7</v>
      </c>
      <c r="P17" s="35">
        <v>10</v>
      </c>
      <c r="Q17" s="35" t="s">
        <v>128</v>
      </c>
      <c r="R17" s="35">
        <v>1000</v>
      </c>
      <c r="S17" s="41">
        <v>4.9858399999999996</v>
      </c>
      <c r="T17" s="36">
        <v>48.866909999999997</v>
      </c>
      <c r="U17" s="53">
        <v>1.40142863763744E-9</v>
      </c>
      <c r="V17" s="43">
        <v>432.68269964122197</v>
      </c>
      <c r="W17" s="43">
        <v>12.8353792289226</v>
      </c>
      <c r="X17" s="45">
        <f t="shared" si="2"/>
        <v>10</v>
      </c>
      <c r="Y17" s="48">
        <f t="shared" si="3"/>
        <v>5.8561264055149564</v>
      </c>
    </row>
    <row r="18" spans="1:58">
      <c r="A18" s="50"/>
      <c r="B18" s="36">
        <f t="shared" si="1"/>
        <v>12</v>
      </c>
      <c r="D18" s="35">
        <v>2</v>
      </c>
      <c r="E18" s="35">
        <v>9</v>
      </c>
      <c r="P18" s="35">
        <v>12</v>
      </c>
      <c r="Q18" s="35" t="s">
        <v>128</v>
      </c>
      <c r="R18" s="35">
        <v>1000</v>
      </c>
      <c r="S18" s="41">
        <v>5.29162</v>
      </c>
      <c r="T18" s="36">
        <v>50.681489999999997</v>
      </c>
      <c r="U18" s="53">
        <v>1.5850777440948701E-9</v>
      </c>
      <c r="V18" s="43">
        <v>395.81293171998198</v>
      </c>
      <c r="W18" s="43">
        <v>12.0897293656482</v>
      </c>
      <c r="X18" s="45">
        <f t="shared" si="2"/>
        <v>12</v>
      </c>
      <c r="Y18" s="48">
        <f t="shared" si="3"/>
        <v>6.0591327981979459</v>
      </c>
    </row>
    <row r="19" spans="1:58">
      <c r="B19" s="36">
        <f t="shared" si="1"/>
        <v>14</v>
      </c>
      <c r="D19" s="35">
        <v>2</v>
      </c>
      <c r="E19" s="35">
        <v>11</v>
      </c>
      <c r="P19" s="35">
        <v>14</v>
      </c>
      <c r="Q19" s="35" t="s">
        <v>128</v>
      </c>
      <c r="R19" s="35">
        <v>1000</v>
      </c>
      <c r="S19" s="41">
        <v>5.1269</v>
      </c>
      <c r="T19" s="36">
        <v>56.515889999999999</v>
      </c>
      <c r="U19" s="53">
        <v>1.51437020582351E-9</v>
      </c>
      <c r="V19" s="43">
        <v>406.42798261439299</v>
      </c>
      <c r="W19" s="43">
        <v>13.1688554681197</v>
      </c>
      <c r="X19" s="45">
        <f t="shared" si="2"/>
        <v>14</v>
      </c>
      <c r="Y19" s="48">
        <f t="shared" si="3"/>
        <v>5.944092812432368</v>
      </c>
    </row>
    <row r="20" spans="1:58">
      <c r="B20" s="36">
        <f t="shared" si="1"/>
        <v>16</v>
      </c>
      <c r="D20" s="35">
        <v>2</v>
      </c>
      <c r="E20" s="35">
        <v>13</v>
      </c>
      <c r="P20" s="35">
        <v>16</v>
      </c>
      <c r="Q20" s="35" t="s">
        <v>128</v>
      </c>
      <c r="R20" s="35">
        <v>1000</v>
      </c>
      <c r="S20" s="41">
        <v>5.2638400000000001</v>
      </c>
      <c r="T20" s="36">
        <v>61.7014</v>
      </c>
      <c r="U20" s="53">
        <v>1.6197401437624699E-9</v>
      </c>
      <c r="V20" s="43">
        <v>380.00960527035198</v>
      </c>
      <c r="W20" s="43">
        <v>12.6220427069408</v>
      </c>
      <c r="X20" s="45">
        <f t="shared" si="2"/>
        <v>16</v>
      </c>
      <c r="Y20" s="48">
        <f t="shared" si="3"/>
        <v>5.9444248894308691</v>
      </c>
    </row>
    <row r="21" spans="1:58">
      <c r="S21" s="41"/>
      <c r="V21" s="43"/>
      <c r="W21" s="43"/>
    </row>
    <row r="22" spans="1:58">
      <c r="A22" s="35" t="s">
        <v>59</v>
      </c>
      <c r="B22" s="36">
        <f t="shared" ref="B22:B30" si="4">1+C22*C$5+D22*D$5+E22*E$5+F22*F$5+G22*G$5+H22*H$5+I22*I$5+J22*J$5+K22*K$5</f>
        <v>3</v>
      </c>
      <c r="F22" s="35">
        <v>3</v>
      </c>
      <c r="P22" s="35">
        <v>4</v>
      </c>
      <c r="Q22" s="35" t="s">
        <v>128</v>
      </c>
      <c r="R22" s="35">
        <v>1000</v>
      </c>
      <c r="S22" s="41">
        <v>4.0617799999999997</v>
      </c>
      <c r="T22" s="36">
        <v>36.693219999999997</v>
      </c>
      <c r="U22" s="53">
        <v>9.0337555444289901E-10</v>
      </c>
      <c r="V22" s="43">
        <v>528.97629392459396</v>
      </c>
      <c r="W22" s="43">
        <v>13.6227248726479</v>
      </c>
      <c r="X22" s="45">
        <f t="shared" ref="X22:X30" si="5">B22</f>
        <v>3</v>
      </c>
      <c r="Y22" s="48">
        <f t="shared" ref="Y22:Y30" si="6">U22*V22*$Y$6</f>
        <v>4.6150293537078122</v>
      </c>
    </row>
    <row r="23" spans="1:58">
      <c r="B23" s="36">
        <f t="shared" si="4"/>
        <v>3.9999999999999996</v>
      </c>
      <c r="D23" s="35">
        <v>1</v>
      </c>
      <c r="F23" s="35">
        <v>2</v>
      </c>
      <c r="G23" s="35">
        <v>1</v>
      </c>
      <c r="P23" s="35">
        <v>5</v>
      </c>
      <c r="Q23" s="35" t="s">
        <v>128</v>
      </c>
      <c r="R23" s="35">
        <v>1000</v>
      </c>
      <c r="S23" s="41">
        <v>4.1644300000000003</v>
      </c>
      <c r="T23" s="36">
        <v>41.355240000000002</v>
      </c>
      <c r="U23" s="53">
        <v>9.6270385620190408E-10</v>
      </c>
      <c r="V23" s="43">
        <v>510.11148399438503</v>
      </c>
      <c r="W23" s="43">
        <v>12.8834740535116</v>
      </c>
      <c r="X23" s="45">
        <f t="shared" si="5"/>
        <v>3.9999999999999996</v>
      </c>
      <c r="Y23" s="48">
        <f t="shared" si="6"/>
        <v>4.7427227352518706</v>
      </c>
    </row>
    <row r="24" spans="1:58">
      <c r="B24" s="36">
        <f t="shared" si="4"/>
        <v>5</v>
      </c>
      <c r="D24" s="35">
        <v>1</v>
      </c>
      <c r="E24" s="35">
        <v>1</v>
      </c>
      <c r="F24" s="35">
        <v>2</v>
      </c>
      <c r="G24" s="35">
        <v>1</v>
      </c>
      <c r="P24" s="35">
        <v>6</v>
      </c>
      <c r="Q24" s="35" t="s">
        <v>128</v>
      </c>
      <c r="R24" s="35">
        <v>1000</v>
      </c>
      <c r="S24" s="41">
        <v>4.3479099999999997</v>
      </c>
      <c r="T24" s="36">
        <v>42.921199999999999</v>
      </c>
      <c r="U24" s="53">
        <v>1.0515019718814701E-9</v>
      </c>
      <c r="V24" s="43">
        <v>495.36955704619498</v>
      </c>
      <c r="W24" s="43">
        <v>12.9669702675987</v>
      </c>
      <c r="X24" s="45">
        <f t="shared" si="5"/>
        <v>5</v>
      </c>
      <c r="Y24" s="48">
        <f t="shared" si="6"/>
        <v>5.0304788660619018</v>
      </c>
    </row>
    <row r="25" spans="1:58">
      <c r="B25" s="36">
        <f t="shared" si="4"/>
        <v>6</v>
      </c>
      <c r="D25" s="35">
        <v>1</v>
      </c>
      <c r="E25" s="35">
        <v>2</v>
      </c>
      <c r="F25" s="35">
        <v>2</v>
      </c>
      <c r="G25" s="35">
        <v>1</v>
      </c>
      <c r="P25" s="35">
        <v>7</v>
      </c>
      <c r="Q25" s="35" t="s">
        <v>128</v>
      </c>
      <c r="R25" s="35">
        <v>1000</v>
      </c>
      <c r="S25" s="41">
        <v>4.3918499999999998</v>
      </c>
      <c r="T25" s="36">
        <v>46.523650000000004</v>
      </c>
      <c r="U25" s="53">
        <v>1.08437428242217E-9</v>
      </c>
      <c r="V25" s="43">
        <v>518.266389808182</v>
      </c>
      <c r="W25" s="43">
        <v>13.904433108130601</v>
      </c>
      <c r="X25" s="45">
        <f t="shared" si="5"/>
        <v>6</v>
      </c>
      <c r="Y25" s="48">
        <f t="shared" si="6"/>
        <v>5.4275293192107705</v>
      </c>
    </row>
    <row r="26" spans="1:58">
      <c r="B26" s="36">
        <f t="shared" si="4"/>
        <v>7</v>
      </c>
      <c r="D26" s="35">
        <v>1</v>
      </c>
      <c r="E26" s="35">
        <v>3</v>
      </c>
      <c r="F26" s="35">
        <v>2</v>
      </c>
      <c r="G26" s="35">
        <v>1</v>
      </c>
      <c r="P26" s="35">
        <v>8</v>
      </c>
      <c r="Q26" s="35" t="s">
        <v>128</v>
      </c>
      <c r="R26" s="35">
        <v>1000</v>
      </c>
      <c r="S26" s="41">
        <v>4.5186999999999999</v>
      </c>
      <c r="T26" s="36">
        <v>48.881160000000001</v>
      </c>
      <c r="U26" s="53">
        <v>1.1550445868156001E-9</v>
      </c>
      <c r="V26" s="43">
        <v>492.52188050459898</v>
      </c>
      <c r="W26" s="43">
        <v>13.1235146537357</v>
      </c>
      <c r="X26" s="45">
        <f t="shared" si="5"/>
        <v>7</v>
      </c>
      <c r="Y26" s="48">
        <f t="shared" si="6"/>
        <v>5.4940701704504189</v>
      </c>
    </row>
    <row r="27" spans="1:58">
      <c r="B27" s="36">
        <f t="shared" si="4"/>
        <v>9</v>
      </c>
      <c r="D27" s="35">
        <v>1</v>
      </c>
      <c r="E27" s="35">
        <v>5</v>
      </c>
      <c r="F27" s="35">
        <v>2</v>
      </c>
      <c r="G27" s="35">
        <v>1</v>
      </c>
      <c r="P27" s="35">
        <v>10</v>
      </c>
      <c r="Q27" s="35" t="s">
        <v>128</v>
      </c>
      <c r="R27" s="35">
        <v>1000</v>
      </c>
      <c r="S27" s="41">
        <v>4.66831</v>
      </c>
      <c r="T27" s="36">
        <v>54.073990000000002</v>
      </c>
      <c r="U27" s="53">
        <v>1.25061433398147E-9</v>
      </c>
      <c r="V27" s="43">
        <v>472.687207909726</v>
      </c>
      <c r="W27" s="43">
        <v>13.363988839495599</v>
      </c>
      <c r="X27" s="45">
        <f t="shared" si="5"/>
        <v>9</v>
      </c>
      <c r="Y27" s="48">
        <f t="shared" si="6"/>
        <v>5.7090937578394634</v>
      </c>
    </row>
    <row r="28" spans="1:58">
      <c r="B28" s="36">
        <f t="shared" si="4"/>
        <v>11</v>
      </c>
      <c r="D28" s="35">
        <v>1</v>
      </c>
      <c r="E28" s="35">
        <v>7</v>
      </c>
      <c r="F28" s="35">
        <v>2</v>
      </c>
      <c r="G28" s="35">
        <v>1</v>
      </c>
      <c r="P28" s="35">
        <v>12</v>
      </c>
      <c r="Q28" s="35" t="s">
        <v>128</v>
      </c>
      <c r="R28" s="35">
        <v>1000</v>
      </c>
      <c r="S28" s="41">
        <v>4.8635099999999998</v>
      </c>
      <c r="T28" s="36">
        <v>56.795229999999997</v>
      </c>
      <c r="U28" s="53">
        <v>1.36618828286601E-9</v>
      </c>
      <c r="V28" s="43">
        <v>438.97623800974497</v>
      </c>
      <c r="W28" s="43">
        <v>13.2106116986511</v>
      </c>
      <c r="X28" s="45">
        <f t="shared" si="5"/>
        <v>11</v>
      </c>
      <c r="Y28" s="48">
        <f t="shared" si="6"/>
        <v>5.7919058346294046</v>
      </c>
    </row>
    <row r="29" spans="1:58">
      <c r="B29" s="36">
        <f t="shared" si="4"/>
        <v>13</v>
      </c>
      <c r="D29" s="35">
        <v>1</v>
      </c>
      <c r="E29" s="35">
        <v>9</v>
      </c>
      <c r="F29" s="35">
        <v>2</v>
      </c>
      <c r="G29" s="35">
        <v>1</v>
      </c>
      <c r="P29" s="35">
        <v>14</v>
      </c>
      <c r="Q29" s="35" t="s">
        <v>128</v>
      </c>
      <c r="R29" s="35">
        <v>1000</v>
      </c>
      <c r="S29" s="41">
        <v>5.0287300000000004</v>
      </c>
      <c r="T29" s="36">
        <v>59.976660000000003</v>
      </c>
      <c r="U29" s="53">
        <v>1.47253391139039E-9</v>
      </c>
      <c r="V29" s="43">
        <v>399.07553460393802</v>
      </c>
      <c r="W29" s="43">
        <v>12.173480623761399</v>
      </c>
      <c r="X29" s="45">
        <f t="shared" si="5"/>
        <v>13</v>
      </c>
      <c r="Y29" s="48">
        <f t="shared" si="6"/>
        <v>5.6753197253716712</v>
      </c>
      <c r="BD29" s="42"/>
      <c r="BE29" s="43"/>
      <c r="BF29" s="40"/>
    </row>
    <row r="30" spans="1:58">
      <c r="B30" s="36">
        <f t="shared" si="4"/>
        <v>15</v>
      </c>
      <c r="D30" s="35">
        <v>1</v>
      </c>
      <c r="E30" s="35">
        <v>11</v>
      </c>
      <c r="F30" s="35">
        <v>2</v>
      </c>
      <c r="G30" s="35">
        <v>1</v>
      </c>
      <c r="P30" s="35">
        <v>16</v>
      </c>
      <c r="Q30" s="35" t="s">
        <v>128</v>
      </c>
      <c r="R30" s="35">
        <v>1000</v>
      </c>
      <c r="S30" s="41">
        <v>5.3037700000000001</v>
      </c>
      <c r="U30" s="53">
        <v>1.42244762387524E-9</v>
      </c>
      <c r="V30" s="43">
        <v>403.02816061189498</v>
      </c>
      <c r="W30" s="43">
        <v>12.187784558494901</v>
      </c>
      <c r="X30" s="45">
        <f t="shared" si="5"/>
        <v>15</v>
      </c>
      <c r="Y30" s="48">
        <f t="shared" si="6"/>
        <v>5.536580266421737</v>
      </c>
      <c r="BD30" s="42"/>
      <c r="BE30" s="43"/>
      <c r="BF30" s="40"/>
    </row>
    <row r="31" spans="1:58">
      <c r="S31" s="41"/>
      <c r="V31" s="43"/>
      <c r="W31" s="43"/>
      <c r="BD31" s="42"/>
      <c r="BE31" s="43"/>
      <c r="BF31" s="40"/>
    </row>
    <row r="32" spans="1:58">
      <c r="A32" s="35" t="s">
        <v>71</v>
      </c>
      <c r="B32" s="36">
        <f t="shared" ref="B32:B39" si="7">1+C32*C$5+D32*D$5+E32*E$5+F32*F$5+G32*G$5+H32*H$5+I32*I$5+J32*J$5+K32*K$5</f>
        <v>2.333333333333333</v>
      </c>
      <c r="I32" s="35">
        <v>4</v>
      </c>
      <c r="P32" s="35">
        <v>5</v>
      </c>
      <c r="Q32" s="35" t="s">
        <v>128</v>
      </c>
      <c r="R32" s="35">
        <v>1000</v>
      </c>
      <c r="S32" s="41">
        <v>4.2047100000000004</v>
      </c>
      <c r="T32" s="36">
        <v>40.454300000000003</v>
      </c>
      <c r="U32" s="53">
        <v>9.7778003371306202E-10</v>
      </c>
      <c r="V32" s="43">
        <v>470.36275612011298</v>
      </c>
      <c r="W32" s="43">
        <v>11.978293808268299</v>
      </c>
      <c r="X32" s="45">
        <f t="shared" ref="X32:X39" si="8">B32</f>
        <v>2.333333333333333</v>
      </c>
      <c r="Y32" s="48">
        <f t="shared" ref="Y32:Y39" si="9">U32*V32*$Y$6</f>
        <v>4.4416467445649266</v>
      </c>
      <c r="BD32" s="42"/>
      <c r="BE32" s="43"/>
      <c r="BF32" s="40"/>
    </row>
    <row r="33" spans="1:59">
      <c r="B33" s="36">
        <f t="shared" si="7"/>
        <v>3.3333333333333335</v>
      </c>
      <c r="D33" s="35">
        <v>1</v>
      </c>
      <c r="I33" s="35">
        <v>3</v>
      </c>
      <c r="J33" s="35">
        <v>1</v>
      </c>
      <c r="P33" s="35">
        <v>6</v>
      </c>
      <c r="Q33" s="35" t="s">
        <v>128</v>
      </c>
      <c r="R33" s="35">
        <v>1000</v>
      </c>
      <c r="S33" s="41">
        <v>4.4158200000000001</v>
      </c>
      <c r="T33" s="36">
        <v>41.010469999999998</v>
      </c>
      <c r="U33" s="53">
        <v>1.07627600026363E-9</v>
      </c>
      <c r="V33" s="43">
        <v>462.119004787493</v>
      </c>
      <c r="W33" s="43">
        <v>12.131608580949999</v>
      </c>
      <c r="X33" s="45">
        <f t="shared" si="8"/>
        <v>3.3333333333333335</v>
      </c>
      <c r="Y33" s="48">
        <f t="shared" si="9"/>
        <v>4.8033851306855757</v>
      </c>
      <c r="BD33" s="42"/>
      <c r="BE33" s="43"/>
      <c r="BF33" s="40"/>
    </row>
    <row r="34" spans="1:59">
      <c r="B34" s="36">
        <f t="shared" si="7"/>
        <v>4.333333333333333</v>
      </c>
      <c r="D34" s="35">
        <v>1</v>
      </c>
      <c r="E34" s="35">
        <v>1</v>
      </c>
      <c r="I34" s="35">
        <v>3</v>
      </c>
      <c r="J34" s="35">
        <v>1</v>
      </c>
      <c r="P34" s="35">
        <v>7</v>
      </c>
      <c r="Q34" s="35" t="s">
        <v>128</v>
      </c>
      <c r="R34" s="35">
        <v>1000</v>
      </c>
      <c r="S34" s="41">
        <v>4.5123499999999996</v>
      </c>
      <c r="T34" s="36">
        <v>44.425269999999998</v>
      </c>
      <c r="U34" s="53">
        <v>1.13566380412407E-9</v>
      </c>
      <c r="V34" s="43">
        <v>451.15928334173202</v>
      </c>
      <c r="W34" s="43">
        <v>12.1014497827494</v>
      </c>
      <c r="X34" s="45">
        <f t="shared" si="8"/>
        <v>4.333333333333333</v>
      </c>
      <c r="Y34" s="48">
        <f t="shared" si="9"/>
        <v>4.9482269026481971</v>
      </c>
      <c r="BD34" s="42"/>
      <c r="BE34" s="43"/>
      <c r="BF34" s="40"/>
    </row>
    <row r="35" spans="1:59">
      <c r="B35" s="36">
        <f t="shared" si="7"/>
        <v>5.333333333333333</v>
      </c>
      <c r="D35" s="35">
        <v>1</v>
      </c>
      <c r="E35" s="35">
        <v>2</v>
      </c>
      <c r="I35" s="35">
        <v>3</v>
      </c>
      <c r="J35" s="35">
        <v>1</v>
      </c>
      <c r="P35" s="35">
        <v>8</v>
      </c>
      <c r="Q35" s="35" t="s">
        <v>128</v>
      </c>
      <c r="R35" s="35">
        <v>1000</v>
      </c>
      <c r="S35" s="41">
        <v>4.6014600000000003</v>
      </c>
      <c r="T35" s="36">
        <v>46.678370000000001</v>
      </c>
      <c r="U35" s="53">
        <v>1.1882194496976099E-9</v>
      </c>
      <c r="V35" s="43">
        <v>423.87912663653299</v>
      </c>
      <c r="W35" s="43">
        <v>11.266973847653199</v>
      </c>
      <c r="X35" s="45">
        <f t="shared" si="8"/>
        <v>5.333333333333333</v>
      </c>
      <c r="Y35" s="48">
        <f t="shared" si="9"/>
        <v>4.8641685079187846</v>
      </c>
      <c r="BD35" s="42"/>
      <c r="BE35" s="43"/>
      <c r="BF35" s="40"/>
    </row>
    <row r="36" spans="1:59">
      <c r="B36" s="36">
        <f t="shared" si="7"/>
        <v>7.333333333333333</v>
      </c>
      <c r="D36" s="35">
        <v>1</v>
      </c>
      <c r="E36" s="35">
        <v>4</v>
      </c>
      <c r="I36" s="35">
        <v>3</v>
      </c>
      <c r="J36" s="35">
        <v>1</v>
      </c>
      <c r="P36" s="35">
        <v>10</v>
      </c>
      <c r="Q36" s="35" t="s">
        <v>128</v>
      </c>
      <c r="R36" s="35">
        <v>1000</v>
      </c>
      <c r="S36" s="41">
        <v>4.78308</v>
      </c>
      <c r="T36" s="36">
        <v>51.40361</v>
      </c>
      <c r="U36" s="53">
        <v>1.3012057149786101E-9</v>
      </c>
      <c r="V36" s="43">
        <v>405.56433069759402</v>
      </c>
      <c r="W36" s="43">
        <v>11.510239166053299</v>
      </c>
      <c r="X36" s="45">
        <f t="shared" si="8"/>
        <v>7.333333333333333</v>
      </c>
      <c r="Y36" s="48">
        <f t="shared" si="9"/>
        <v>5.0965423552383449</v>
      </c>
      <c r="BD36" s="42"/>
      <c r="BE36" s="43"/>
      <c r="BF36" s="40"/>
    </row>
    <row r="37" spans="1:59">
      <c r="B37" s="36">
        <f t="shared" si="7"/>
        <v>9.3333333333333339</v>
      </c>
      <c r="D37" s="35">
        <v>1</v>
      </c>
      <c r="E37" s="35">
        <v>6</v>
      </c>
      <c r="I37" s="35">
        <v>3</v>
      </c>
      <c r="J37" s="35">
        <v>1</v>
      </c>
      <c r="P37" s="35">
        <v>12</v>
      </c>
      <c r="Q37" s="35" t="s">
        <v>128</v>
      </c>
      <c r="R37" s="35">
        <v>1000</v>
      </c>
      <c r="S37" s="41">
        <v>4.9267300000000001</v>
      </c>
      <c r="T37" s="36">
        <v>57.645350000000001</v>
      </c>
      <c r="U37" s="53">
        <v>1.4056634677868901E-9</v>
      </c>
      <c r="V37" s="43">
        <v>386.26356167681098</v>
      </c>
      <c r="W37" s="43">
        <v>11.380132094141199</v>
      </c>
      <c r="X37" s="45">
        <f t="shared" si="8"/>
        <v>9.3333333333333339</v>
      </c>
      <c r="Y37" s="48">
        <f t="shared" si="9"/>
        <v>5.2436660173015373</v>
      </c>
      <c r="BD37" s="42"/>
      <c r="BE37" s="43"/>
      <c r="BF37" s="40"/>
    </row>
    <row r="38" spans="1:59">
      <c r="B38" s="36">
        <f t="shared" si="7"/>
        <v>11.333333333333334</v>
      </c>
      <c r="D38" s="35">
        <v>1</v>
      </c>
      <c r="E38" s="35">
        <v>8</v>
      </c>
      <c r="I38" s="35">
        <v>3</v>
      </c>
      <c r="J38" s="35">
        <v>1</v>
      </c>
      <c r="P38" s="35">
        <v>14</v>
      </c>
      <c r="Q38" s="35" t="s">
        <v>128</v>
      </c>
      <c r="R38" s="35">
        <v>1000</v>
      </c>
      <c r="S38" s="41">
        <v>5.1436299999999999</v>
      </c>
      <c r="T38" s="36">
        <v>58.476900000000001</v>
      </c>
      <c r="U38" s="53">
        <v>1.53359571393183E-9</v>
      </c>
      <c r="V38" s="43">
        <v>382.32754993600298</v>
      </c>
      <c r="W38" s="43">
        <v>11.350636925345301</v>
      </c>
      <c r="X38" s="45">
        <f t="shared" si="8"/>
        <v>11.333333333333334</v>
      </c>
      <c r="Y38" s="48">
        <f t="shared" si="9"/>
        <v>5.6626067682011607</v>
      </c>
      <c r="BD38" s="42"/>
      <c r="BE38" s="43"/>
      <c r="BF38" s="40"/>
    </row>
    <row r="39" spans="1:59">
      <c r="B39" s="36">
        <f t="shared" si="7"/>
        <v>13.333333333333334</v>
      </c>
      <c r="D39" s="35">
        <v>1</v>
      </c>
      <c r="E39" s="35">
        <v>10</v>
      </c>
      <c r="I39" s="35">
        <v>3</v>
      </c>
      <c r="J39" s="35">
        <v>1</v>
      </c>
      <c r="P39" s="35">
        <v>16</v>
      </c>
      <c r="Q39" s="35" t="s">
        <v>128</v>
      </c>
      <c r="R39" s="35">
        <v>1000</v>
      </c>
      <c r="S39" s="41">
        <v>5.4122199999999996</v>
      </c>
      <c r="T39" s="36">
        <v>60.286700000000003</v>
      </c>
      <c r="U39" s="53">
        <v>1.7051797550619299E-9</v>
      </c>
      <c r="V39" s="43">
        <v>308.40321773581701</v>
      </c>
      <c r="W39" s="43">
        <v>9.63827516223507</v>
      </c>
      <c r="X39" s="45">
        <f t="shared" si="8"/>
        <v>13.333333333333334</v>
      </c>
      <c r="Y39" s="48">
        <f t="shared" si="9"/>
        <v>5.0787752238606041</v>
      </c>
      <c r="BD39" s="42"/>
      <c r="BE39" s="43"/>
      <c r="BF39" s="40"/>
    </row>
    <row r="40" spans="1:59">
      <c r="S40" s="41"/>
      <c r="V40" s="43"/>
      <c r="W40" s="43"/>
      <c r="BD40" s="42"/>
      <c r="BE40" s="43"/>
      <c r="BF40" s="40"/>
    </row>
    <row r="41" spans="1:59">
      <c r="A41" s="35" t="s">
        <v>77</v>
      </c>
      <c r="B41" s="36">
        <f>1+C41*C$5+D41*D$5+E41*E$5+F41*F$5+G41*G$5+H41*H$5+I41*I$5+J41*J$5+K41*K$5</f>
        <v>3.0010010010010011</v>
      </c>
      <c r="I41" s="35">
        <v>6</v>
      </c>
      <c r="K41" s="35">
        <v>1</v>
      </c>
      <c r="P41" s="35">
        <v>8</v>
      </c>
      <c r="Q41" s="35" t="s">
        <v>128</v>
      </c>
      <c r="R41" s="35">
        <v>1000</v>
      </c>
      <c r="S41" s="41">
        <v>4.5198099999999997</v>
      </c>
      <c r="T41" s="36">
        <v>50.158990000000003</v>
      </c>
      <c r="U41" s="53">
        <v>1.1608180596463E-9</v>
      </c>
      <c r="V41" s="43">
        <v>364.857063586099</v>
      </c>
      <c r="W41" s="43">
        <v>9.8437795284559808</v>
      </c>
      <c r="X41" s="45">
        <f>B41</f>
        <v>3.0010010010010011</v>
      </c>
      <c r="Y41" s="48">
        <f>U41*V41*$Y$6</f>
        <v>4.0903157881038181</v>
      </c>
    </row>
    <row r="42" spans="1:59">
      <c r="B42" s="36">
        <f>1+C42*C$5+D42*D$5+E42*E$5+F42*F$5+G42*G$5+H42*H$5+I42*I$5+J42*J$5+K42*K$5</f>
        <v>3.6686686686686687</v>
      </c>
      <c r="I42" s="35">
        <v>8</v>
      </c>
      <c r="K42" s="35">
        <v>2</v>
      </c>
      <c r="P42" s="35">
        <v>11</v>
      </c>
      <c r="Q42" s="35" t="s">
        <v>128</v>
      </c>
      <c r="R42" s="35">
        <v>1000</v>
      </c>
      <c r="S42" s="41">
        <v>4.7584900000000001</v>
      </c>
      <c r="T42" s="36">
        <v>57.995939999999997</v>
      </c>
      <c r="U42" s="53">
        <v>1.31407692072425E-9</v>
      </c>
      <c r="V42" s="43">
        <v>275.192169183597</v>
      </c>
      <c r="W42" s="43">
        <v>7.7425202370307398</v>
      </c>
      <c r="X42" s="45">
        <f>B42</f>
        <v>3.6686686686686687</v>
      </c>
      <c r="Y42" s="48">
        <f>U42*V42*$Y$6</f>
        <v>3.492422545686757</v>
      </c>
      <c r="BG42" s="40"/>
    </row>
    <row r="43" spans="1:59">
      <c r="B43" s="36">
        <f>1+C43*C$5+D43*D$5+E43*E$5+F43*F$5+G43*G$5+H43*H$5+I43*I$5+J43*J$5+K43*K$5</f>
        <v>4.3363363363363359</v>
      </c>
      <c r="I43" s="35">
        <v>10</v>
      </c>
      <c r="K43" s="35">
        <v>3</v>
      </c>
      <c r="P43" s="35">
        <v>14</v>
      </c>
      <c r="Q43" s="35" t="s">
        <v>128</v>
      </c>
      <c r="R43" s="35">
        <v>1000</v>
      </c>
      <c r="S43" s="41">
        <v>5.1524299999999998</v>
      </c>
      <c r="T43" s="36">
        <v>57.457329999999999</v>
      </c>
      <c r="U43" s="53">
        <v>1.53400786950136E-9</v>
      </c>
      <c r="V43" s="43">
        <v>242.902034874294</v>
      </c>
      <c r="W43" s="43">
        <v>7.6071893598624696</v>
      </c>
      <c r="X43" s="45">
        <f>B43</f>
        <v>4.3363363363363359</v>
      </c>
      <c r="Y43" s="48">
        <f>U43*V43*$Y$6</f>
        <v>3.5985593059946592</v>
      </c>
      <c r="BB43" s="41"/>
      <c r="BD43" s="41"/>
      <c r="BE43" s="43"/>
      <c r="BG43" s="40"/>
    </row>
    <row r="44" spans="1:59">
      <c r="S44" s="41"/>
      <c r="V44" s="43"/>
      <c r="W44" s="43"/>
      <c r="BB44" s="41"/>
      <c r="BD44" s="41"/>
      <c r="BE44" s="43"/>
      <c r="BG44" s="40"/>
    </row>
    <row r="45" spans="1:59">
      <c r="A45" s="35" t="s">
        <v>78</v>
      </c>
      <c r="B45" s="36">
        <f>1+C45*C$5+D45*D$5+E45*E$5+F45*F$5+G45*G$5+H45*H$5+I45*I$5+J45*J$5+K45*K$5</f>
        <v>4.333333333333333</v>
      </c>
      <c r="F45" s="35">
        <v>2</v>
      </c>
      <c r="G45" s="35">
        <v>1</v>
      </c>
      <c r="I45" s="35">
        <v>3</v>
      </c>
      <c r="J45" s="35">
        <v>1</v>
      </c>
      <c r="P45" s="35">
        <v>8</v>
      </c>
      <c r="Q45" s="35" t="s">
        <v>128</v>
      </c>
      <c r="R45" s="35">
        <v>1000</v>
      </c>
      <c r="S45" s="41">
        <v>4.67727</v>
      </c>
      <c r="T45" s="36">
        <v>46.577820000000003</v>
      </c>
      <c r="U45" s="53">
        <v>1.2272379991829501E-9</v>
      </c>
      <c r="V45" s="43">
        <v>386.607360558859</v>
      </c>
      <c r="W45" s="43">
        <v>10.3600828022594</v>
      </c>
      <c r="X45" s="45">
        <f>B45</f>
        <v>4.333333333333333</v>
      </c>
      <c r="Y45" s="48">
        <f>U45*V45*$Y$6</f>
        <v>4.5821450833841499</v>
      </c>
      <c r="BB45" s="41"/>
      <c r="BD45" s="41"/>
      <c r="BE45" s="43"/>
      <c r="BG45" s="40"/>
    </row>
    <row r="46" spans="1:59">
      <c r="B46" s="36">
        <f>1+C46*C$5+D46*D$5+E46*E$5+F46*F$5+G46*G$5+H46*H$5+I46*I$5+J46*J$5+K46*K$5</f>
        <v>5.666666666666667</v>
      </c>
      <c r="F46" s="35">
        <v>1</v>
      </c>
      <c r="G46" s="35">
        <v>2</v>
      </c>
      <c r="I46" s="35">
        <v>6</v>
      </c>
      <c r="J46" s="35">
        <v>2</v>
      </c>
      <c r="P46" s="35">
        <v>12</v>
      </c>
      <c r="Q46" s="35" t="s">
        <v>128</v>
      </c>
      <c r="R46" s="35">
        <v>1000</v>
      </c>
      <c r="S46" s="41">
        <v>4.9756099999999996</v>
      </c>
      <c r="T46" s="36">
        <v>55.680700000000002</v>
      </c>
      <c r="U46" s="53">
        <v>1.4248540218962901E-9</v>
      </c>
      <c r="V46" s="43">
        <v>320.85276618971199</v>
      </c>
      <c r="W46" s="43">
        <v>9.2386974661089596</v>
      </c>
      <c r="X46" s="45">
        <f>B46</f>
        <v>5.666666666666667</v>
      </c>
      <c r="Y46" s="48">
        <f>U46*V46*$Y$6</f>
        <v>4.4151563178501103</v>
      </c>
      <c r="BB46" s="41"/>
      <c r="BD46" s="41"/>
      <c r="BE46" s="43"/>
      <c r="BG46" s="40"/>
    </row>
    <row r="47" spans="1:59">
      <c r="B47" s="36">
        <f>1+C47*C$5+D47*D$5+E47*E$5+F47*F$5+G47*G$5+H47*H$5+I47*I$5+J47*J$5+K47*K$5</f>
        <v>6.9999999999999991</v>
      </c>
      <c r="F47" s="35">
        <v>1</v>
      </c>
      <c r="G47" s="35">
        <v>2</v>
      </c>
      <c r="I47" s="35">
        <v>8</v>
      </c>
      <c r="J47" s="35">
        <v>4</v>
      </c>
      <c r="P47" s="35">
        <v>16</v>
      </c>
      <c r="Q47" s="35" t="s">
        <v>128</v>
      </c>
      <c r="R47" s="35">
        <v>1000</v>
      </c>
      <c r="S47" s="41">
        <v>5.2258100000000001</v>
      </c>
      <c r="T47" s="36">
        <v>61.190939999999998</v>
      </c>
      <c r="U47" s="53">
        <v>1.5940217037369999E-9</v>
      </c>
      <c r="V47" s="43">
        <v>284.66943949986802</v>
      </c>
      <c r="W47" s="43">
        <v>8.6212580827269907</v>
      </c>
      <c r="X47" s="45">
        <f>B47</f>
        <v>6.9999999999999991</v>
      </c>
      <c r="Y47" s="48">
        <f>U47*V47*$Y$6</f>
        <v>4.3823292184978735</v>
      </c>
      <c r="BB47" s="41"/>
      <c r="BD47" s="41"/>
      <c r="BE47" s="43"/>
      <c r="BG47" s="40"/>
    </row>
    <row r="48" spans="1:59">
      <c r="S48" s="41"/>
      <c r="V48" s="43"/>
      <c r="W48" s="43"/>
      <c r="BB48" s="41"/>
      <c r="BD48" s="41"/>
      <c r="BE48" s="43"/>
      <c r="BG48" s="40"/>
    </row>
    <row r="49" spans="1:59">
      <c r="A49" s="35" t="s">
        <v>85</v>
      </c>
      <c r="B49" s="36">
        <f t="shared" ref="B49:B59" si="10">1+C49*C$5+D49*D$5+E49*E$5+F49*F$5+G49*G$5+H49*H$5+I49*I$5+J49*J$5+K49*K$5+L49*L$5+M49*M$5+N49*N$5+O49*O$5</f>
        <v>1.3333333333333333</v>
      </c>
      <c r="O49" s="35">
        <v>1</v>
      </c>
      <c r="P49" s="35">
        <v>2</v>
      </c>
      <c r="Q49" s="35" t="s">
        <v>128</v>
      </c>
      <c r="R49" s="35">
        <v>1000</v>
      </c>
      <c r="S49" s="41">
        <v>3.3742200000000002</v>
      </c>
      <c r="T49" s="36">
        <v>27.889040000000001</v>
      </c>
      <c r="U49" s="53">
        <v>6.1177710135731595E-10</v>
      </c>
      <c r="V49" s="43">
        <v>513.11870775975797</v>
      </c>
      <c r="W49" s="43">
        <v>14.3117936097425</v>
      </c>
      <c r="X49" s="45">
        <f t="shared" ref="X49:X59" si="11">B49</f>
        <v>1.3333333333333333</v>
      </c>
      <c r="Y49" s="48">
        <f t="shared" ref="Y49:Y69" si="12">U49*V49*$Y$6</f>
        <v>3.0316634657510906</v>
      </c>
      <c r="BB49" s="41"/>
      <c r="BD49" s="41"/>
      <c r="BE49" s="43"/>
      <c r="BG49" s="40"/>
    </row>
    <row r="50" spans="1:59">
      <c r="B50" s="36">
        <f t="shared" si="10"/>
        <v>2.3333333333333335</v>
      </c>
      <c r="D50" s="35">
        <v>1</v>
      </c>
      <c r="O50" s="35">
        <v>1</v>
      </c>
      <c r="P50" s="35">
        <v>3</v>
      </c>
      <c r="Q50" s="35" t="s">
        <v>128</v>
      </c>
      <c r="R50" s="35">
        <v>1000</v>
      </c>
      <c r="S50" s="41">
        <v>3.6513200000000001</v>
      </c>
      <c r="T50" s="36">
        <v>30.233910000000002</v>
      </c>
      <c r="U50" s="53">
        <v>7.1328502253056797E-10</v>
      </c>
      <c r="V50" s="43">
        <v>598.52690776835198</v>
      </c>
      <c r="W50" s="43">
        <v>15.7644626509493</v>
      </c>
      <c r="X50" s="45">
        <f t="shared" si="11"/>
        <v>2.3333333333333335</v>
      </c>
      <c r="Y50" s="48">
        <f t="shared" si="12"/>
        <v>4.1230320267564267</v>
      </c>
      <c r="BB50" s="41"/>
      <c r="BD50" s="41"/>
      <c r="BE50" s="43"/>
      <c r="BG50" s="40"/>
    </row>
    <row r="51" spans="1:59">
      <c r="B51" s="36">
        <f t="shared" si="10"/>
        <v>3.3333333333333335</v>
      </c>
      <c r="D51" s="35">
        <v>1</v>
      </c>
      <c r="E51" s="35">
        <v>1</v>
      </c>
      <c r="O51" s="35">
        <v>1</v>
      </c>
      <c r="P51" s="35">
        <v>4</v>
      </c>
      <c r="Q51" s="35" t="s">
        <v>128</v>
      </c>
      <c r="R51" s="35">
        <v>1000</v>
      </c>
      <c r="S51" s="41">
        <v>3.8301099999999999</v>
      </c>
      <c r="T51" s="36">
        <v>32.668610000000001</v>
      </c>
      <c r="U51" s="53">
        <v>7.8726931157333603E-10</v>
      </c>
      <c r="V51" s="43">
        <v>593.39953644687296</v>
      </c>
      <c r="W51" s="43">
        <v>15.597105737285</v>
      </c>
      <c r="X51" s="45">
        <f t="shared" si="11"/>
        <v>3.3333333333333335</v>
      </c>
      <c r="Y51" s="48">
        <f t="shared" si="12"/>
        <v>4.511702442545916</v>
      </c>
      <c r="BB51" s="41"/>
      <c r="BD51" s="41"/>
      <c r="BE51" s="43"/>
      <c r="BG51" s="40"/>
    </row>
    <row r="52" spans="1:59">
      <c r="B52" s="36">
        <f t="shared" si="10"/>
        <v>4.333333333333333</v>
      </c>
      <c r="D52" s="35">
        <v>1</v>
      </c>
      <c r="E52" s="35">
        <v>2</v>
      </c>
      <c r="O52" s="35">
        <v>1</v>
      </c>
      <c r="P52" s="35">
        <v>5</v>
      </c>
      <c r="Q52" s="35" t="s">
        <v>128</v>
      </c>
      <c r="R52" s="35">
        <v>1000</v>
      </c>
      <c r="S52" s="41">
        <v>4.1022800000000004</v>
      </c>
      <c r="T52" s="36">
        <v>32.65851</v>
      </c>
      <c r="U52" s="53">
        <v>8.9773286359986002E-10</v>
      </c>
      <c r="V52" s="43">
        <v>584.84354764075795</v>
      </c>
      <c r="W52" s="43">
        <v>15.3724605107911</v>
      </c>
      <c r="X52" s="45">
        <f t="shared" si="11"/>
        <v>4.333333333333333</v>
      </c>
      <c r="Y52" s="48">
        <f t="shared" si="12"/>
        <v>5.0705696257981847</v>
      </c>
      <c r="BB52" s="41"/>
      <c r="BD52" s="41"/>
      <c r="BE52" s="43"/>
      <c r="BG52" s="40"/>
    </row>
    <row r="53" spans="1:59">
      <c r="B53" s="36">
        <f t="shared" si="10"/>
        <v>5.333333333333333</v>
      </c>
      <c r="D53" s="35">
        <v>1</v>
      </c>
      <c r="E53" s="35">
        <v>3</v>
      </c>
      <c r="O53" s="35">
        <v>1</v>
      </c>
      <c r="P53" s="35">
        <v>6</v>
      </c>
      <c r="Q53" s="35" t="s">
        <v>128</v>
      </c>
      <c r="R53" s="35">
        <v>1000</v>
      </c>
      <c r="S53" s="41">
        <v>4.2742000000000004</v>
      </c>
      <c r="T53" s="36">
        <v>33.530610000000003</v>
      </c>
      <c r="U53" s="53">
        <v>9.7474362910229803E-10</v>
      </c>
      <c r="V53" s="43">
        <v>528.48870734449201</v>
      </c>
      <c r="W53" s="43">
        <v>14.2906929102561</v>
      </c>
      <c r="X53" s="45">
        <f t="shared" si="11"/>
        <v>5.333333333333333</v>
      </c>
      <c r="Y53" s="48">
        <f t="shared" si="12"/>
        <v>4.9750338611611733</v>
      </c>
      <c r="BB53" s="41"/>
      <c r="BD53" s="41"/>
      <c r="BE53" s="43"/>
      <c r="BG53" s="40"/>
    </row>
    <row r="54" spans="1:59">
      <c r="B54" s="36">
        <f t="shared" si="10"/>
        <v>6.333333333333333</v>
      </c>
      <c r="D54" s="35">
        <v>1</v>
      </c>
      <c r="E54" s="35">
        <v>4</v>
      </c>
      <c r="O54" s="35">
        <v>1</v>
      </c>
      <c r="P54" s="35">
        <v>7</v>
      </c>
      <c r="Q54" s="35" t="s">
        <v>128</v>
      </c>
      <c r="R54" s="35">
        <v>1000</v>
      </c>
      <c r="S54" s="41">
        <v>4.3640400000000001</v>
      </c>
      <c r="T54" s="36">
        <v>36.381529999999998</v>
      </c>
      <c r="U54" s="53">
        <v>1.0267810322245601E-9</v>
      </c>
      <c r="V54" s="43">
        <v>516.17974674797199</v>
      </c>
      <c r="W54" s="43">
        <v>14.0146153527946</v>
      </c>
      <c r="X54" s="45">
        <f t="shared" si="11"/>
        <v>6.333333333333333</v>
      </c>
      <c r="Y54" s="48">
        <f t="shared" si="12"/>
        <v>5.1185708774044842</v>
      </c>
      <c r="BE54" s="43"/>
      <c r="BG54" s="40"/>
    </row>
    <row r="55" spans="1:59">
      <c r="B55" s="36">
        <f t="shared" si="10"/>
        <v>7.333333333333333</v>
      </c>
      <c r="D55" s="35">
        <v>1</v>
      </c>
      <c r="E55" s="35">
        <v>5</v>
      </c>
      <c r="O55" s="35">
        <v>1</v>
      </c>
      <c r="P55" s="35">
        <v>8</v>
      </c>
      <c r="Q55" s="35" t="s">
        <v>128</v>
      </c>
      <c r="R55" s="35">
        <v>1000</v>
      </c>
      <c r="S55" s="41">
        <v>4.4538399999999996</v>
      </c>
      <c r="T55" s="36">
        <v>38.974150000000002</v>
      </c>
      <c r="U55" s="53">
        <v>1.07931650176298E-9</v>
      </c>
      <c r="V55" s="43">
        <v>494.20083991277801</v>
      </c>
      <c r="W55" s="43">
        <v>13.4410565152355</v>
      </c>
      <c r="X55" s="45">
        <f t="shared" si="11"/>
        <v>7.333333333333333</v>
      </c>
      <c r="Y55" s="48">
        <f t="shared" si="12"/>
        <v>5.1513637804445942</v>
      </c>
      <c r="BB55" s="40"/>
      <c r="BD55" s="40"/>
      <c r="BE55" s="43"/>
      <c r="BG55" s="40"/>
    </row>
    <row r="56" spans="1:59">
      <c r="B56" s="36">
        <f t="shared" si="10"/>
        <v>8.3333333333333339</v>
      </c>
      <c r="D56" s="35">
        <v>1</v>
      </c>
      <c r="E56" s="35">
        <v>6</v>
      </c>
      <c r="O56" s="35">
        <v>1</v>
      </c>
      <c r="P56" s="35">
        <v>9</v>
      </c>
      <c r="Q56" s="35" t="s">
        <v>128</v>
      </c>
      <c r="R56" s="35">
        <v>1000</v>
      </c>
      <c r="S56" s="41">
        <v>4.6192099999999998</v>
      </c>
      <c r="T56" s="36">
        <v>39.332470000000001</v>
      </c>
      <c r="U56" s="53">
        <v>1.1606450128473201E-9</v>
      </c>
      <c r="V56" s="43">
        <v>464.44747979669501</v>
      </c>
      <c r="W56" s="43">
        <v>13.124097032862901</v>
      </c>
      <c r="X56" s="45">
        <f t="shared" si="11"/>
        <v>8.3333333333333339</v>
      </c>
      <c r="Y56" s="48">
        <f t="shared" si="12"/>
        <v>5.2060213414528835</v>
      </c>
      <c r="BB56" s="40"/>
      <c r="BD56" s="40"/>
      <c r="BE56" s="43"/>
      <c r="BG56" s="40"/>
    </row>
    <row r="57" spans="1:59">
      <c r="B57" s="36">
        <f t="shared" si="10"/>
        <v>10.333333333333334</v>
      </c>
      <c r="D57" s="35">
        <v>1</v>
      </c>
      <c r="E57" s="35">
        <v>8</v>
      </c>
      <c r="O57" s="35">
        <v>1</v>
      </c>
      <c r="P57" s="35">
        <v>11</v>
      </c>
      <c r="Q57" s="35" t="s">
        <v>128</v>
      </c>
      <c r="R57" s="35">
        <v>1000</v>
      </c>
      <c r="S57" s="41">
        <v>4.8710500000000003</v>
      </c>
      <c r="T57" s="36">
        <v>42.075839999999999</v>
      </c>
      <c r="U57" s="53">
        <v>1.3019347938546101E-9</v>
      </c>
      <c r="V57" s="43">
        <v>428.23534295291699</v>
      </c>
      <c r="W57" s="43">
        <v>12.4684014144978</v>
      </c>
      <c r="X57" s="45">
        <f t="shared" si="11"/>
        <v>10.333333333333334</v>
      </c>
      <c r="Y57" s="48">
        <f t="shared" si="12"/>
        <v>5.3844539228985626</v>
      </c>
      <c r="BB57" s="40"/>
      <c r="BD57" s="40"/>
      <c r="BE57" s="43"/>
      <c r="BG57" s="40"/>
    </row>
    <row r="58" spans="1:59">
      <c r="B58" s="36">
        <f t="shared" si="10"/>
        <v>12.333333333333334</v>
      </c>
      <c r="D58" s="35">
        <v>1</v>
      </c>
      <c r="E58" s="35">
        <v>10</v>
      </c>
      <c r="O58" s="35">
        <v>1</v>
      </c>
      <c r="P58" s="35">
        <v>13</v>
      </c>
      <c r="Q58" s="35" t="s">
        <v>128</v>
      </c>
      <c r="R58" s="35">
        <v>1000</v>
      </c>
      <c r="S58" s="41">
        <v>5.06989</v>
      </c>
      <c r="T58" s="36">
        <v>43.505339999999997</v>
      </c>
      <c r="U58" s="53">
        <v>1.4157851642560801E-9</v>
      </c>
      <c r="V58" s="43">
        <v>374.21371615440398</v>
      </c>
      <c r="W58" s="43">
        <v>12.4806555995689</v>
      </c>
      <c r="X58" s="45">
        <f t="shared" si="11"/>
        <v>12.333333333333334</v>
      </c>
      <c r="Y58" s="48">
        <f t="shared" si="12"/>
        <v>5.1166649895496494</v>
      </c>
      <c r="BB58" s="40"/>
      <c r="BD58" s="40"/>
      <c r="BE58" s="43"/>
      <c r="BG58" s="40"/>
    </row>
    <row r="59" spans="1:59">
      <c r="B59" s="36">
        <f t="shared" si="10"/>
        <v>14.333333333333334</v>
      </c>
      <c r="D59" s="35">
        <v>1</v>
      </c>
      <c r="E59" s="35">
        <v>12</v>
      </c>
      <c r="O59" s="35">
        <v>1</v>
      </c>
      <c r="P59" s="35">
        <v>15</v>
      </c>
      <c r="Q59" s="35" t="s">
        <v>128</v>
      </c>
      <c r="R59" s="35">
        <v>1000</v>
      </c>
      <c r="S59" s="41">
        <v>5.2319599999999999</v>
      </c>
      <c r="T59" s="36">
        <v>44.234560000000002</v>
      </c>
      <c r="U59" s="53">
        <v>1.50994720322109E-9</v>
      </c>
      <c r="V59" s="43">
        <v>352.719173692217</v>
      </c>
      <c r="W59" s="43">
        <v>10.4699293353746</v>
      </c>
      <c r="X59" s="45">
        <f t="shared" si="11"/>
        <v>14.333333333333334</v>
      </c>
      <c r="Y59" s="48">
        <f t="shared" si="12"/>
        <v>5.1435238065204549</v>
      </c>
      <c r="BB59" s="40"/>
      <c r="BD59" s="40"/>
      <c r="BE59" s="43"/>
      <c r="BG59" s="40"/>
    </row>
    <row r="60" spans="1:59">
      <c r="S60" s="41"/>
      <c r="V60" s="43"/>
      <c r="W60" s="43"/>
      <c r="BB60" s="40"/>
      <c r="BD60" s="40"/>
      <c r="BE60" s="43"/>
      <c r="BG60" s="40"/>
    </row>
    <row r="61" spans="1:59">
      <c r="A61" s="35" t="s">
        <v>86</v>
      </c>
      <c r="B61" s="36">
        <f t="shared" ref="B61:B69" si="13">1+C61*C$5+D61*D$5+E61*E$5+F61*F$5+G61*G$5+H61*H$5+I61*I$5+J61*J$5+K61*K$5+L61*L$5+M61*M$5+N61*N$5+O61*O$5</f>
        <v>2.6666666666666665</v>
      </c>
      <c r="F61" s="35">
        <v>2</v>
      </c>
      <c r="O61" s="35">
        <v>1</v>
      </c>
      <c r="P61" s="35">
        <v>4</v>
      </c>
      <c r="Q61" s="35" t="s">
        <v>128</v>
      </c>
      <c r="R61" s="35">
        <v>1000</v>
      </c>
      <c r="S61" s="41">
        <v>3.8509500000000001</v>
      </c>
      <c r="T61" s="36">
        <v>32.724519999999998</v>
      </c>
      <c r="U61" s="53">
        <v>7.9608090270689901E-10</v>
      </c>
      <c r="V61" s="43">
        <v>595.68575755972302</v>
      </c>
      <c r="W61" s="43">
        <v>15.9637115846129</v>
      </c>
      <c r="X61" s="45">
        <f t="shared" ref="X61:X69" si="14">B61</f>
        <v>2.6666666666666665</v>
      </c>
      <c r="Y61" s="48">
        <f t="shared" si="12"/>
        <v>4.579777151556601</v>
      </c>
      <c r="BB61" s="40"/>
      <c r="BD61" s="40"/>
      <c r="BE61" s="43"/>
      <c r="BG61" s="40"/>
    </row>
    <row r="62" spans="1:59">
      <c r="B62" s="36">
        <f t="shared" si="13"/>
        <v>3.6666666666666665</v>
      </c>
      <c r="D62" s="35">
        <v>1</v>
      </c>
      <c r="F62" s="35">
        <v>1</v>
      </c>
      <c r="G62" s="35">
        <v>1</v>
      </c>
      <c r="O62" s="35">
        <v>1</v>
      </c>
      <c r="P62" s="35">
        <v>5</v>
      </c>
      <c r="Q62" s="35" t="s">
        <v>128</v>
      </c>
      <c r="R62" s="35">
        <v>1000</v>
      </c>
      <c r="S62" s="41">
        <v>4.0351699999999999</v>
      </c>
      <c r="T62" s="36">
        <v>34.226089999999999</v>
      </c>
      <c r="U62" s="53">
        <v>8.7526495968899002E-10</v>
      </c>
      <c r="V62" s="43">
        <v>588.83654230467005</v>
      </c>
      <c r="W62" s="43">
        <v>15.5938993840739</v>
      </c>
      <c r="X62" s="45">
        <f t="shared" si="14"/>
        <v>3.6666666666666665</v>
      </c>
      <c r="Y62" s="48">
        <f t="shared" si="12"/>
        <v>4.9774192142969547</v>
      </c>
      <c r="BB62" s="40"/>
      <c r="BD62" s="40"/>
      <c r="BE62" s="43"/>
      <c r="BG62" s="40"/>
    </row>
    <row r="63" spans="1:59">
      <c r="B63" s="36">
        <f t="shared" si="13"/>
        <v>4.6666666666666661</v>
      </c>
      <c r="D63" s="35">
        <v>1</v>
      </c>
      <c r="E63" s="35">
        <v>1</v>
      </c>
      <c r="F63" s="35">
        <v>1</v>
      </c>
      <c r="G63" s="35">
        <v>1</v>
      </c>
      <c r="O63" s="35">
        <v>1</v>
      </c>
      <c r="P63" s="35">
        <v>6</v>
      </c>
      <c r="Q63" s="35" t="s">
        <v>128</v>
      </c>
      <c r="R63" s="35">
        <v>1000</v>
      </c>
      <c r="S63" s="41">
        <v>4.1653900000000004</v>
      </c>
      <c r="T63" s="36">
        <v>36.362830000000002</v>
      </c>
      <c r="U63" s="53">
        <v>9.38154257447908E-10</v>
      </c>
      <c r="V63" s="43">
        <v>559.776177971116</v>
      </c>
      <c r="W63" s="43">
        <v>15.035226229942401</v>
      </c>
      <c r="X63" s="45">
        <f t="shared" si="14"/>
        <v>4.6666666666666661</v>
      </c>
      <c r="Y63" s="48">
        <f t="shared" si="12"/>
        <v>5.0717587854149757</v>
      </c>
      <c r="BB63" s="40"/>
      <c r="BD63" s="40"/>
      <c r="BE63" s="43"/>
      <c r="BG63" s="40"/>
    </row>
    <row r="64" spans="1:59">
      <c r="B64" s="36">
        <f t="shared" si="13"/>
        <v>5.666666666666667</v>
      </c>
      <c r="D64" s="35">
        <v>1</v>
      </c>
      <c r="E64" s="35">
        <v>2</v>
      </c>
      <c r="F64" s="35">
        <v>1</v>
      </c>
      <c r="G64" s="35">
        <v>1</v>
      </c>
      <c r="O64" s="35">
        <v>1</v>
      </c>
      <c r="P64" s="35">
        <v>7</v>
      </c>
      <c r="Q64" s="35" t="s">
        <v>128</v>
      </c>
      <c r="R64" s="35">
        <v>1000</v>
      </c>
      <c r="S64" s="41">
        <v>4.2540699999999996</v>
      </c>
      <c r="T64" s="36">
        <v>38.38505</v>
      </c>
      <c r="U64" s="53">
        <v>9.8440820442211496E-10</v>
      </c>
      <c r="V64" s="43">
        <v>549.56606555853</v>
      </c>
      <c r="W64" s="43">
        <v>15.412335423646301</v>
      </c>
      <c r="X64" s="45">
        <f t="shared" si="14"/>
        <v>5.666666666666667</v>
      </c>
      <c r="Y64" s="48">
        <f t="shared" si="12"/>
        <v>5.2247444902244293</v>
      </c>
      <c r="BB64" s="40"/>
      <c r="BD64" s="40"/>
      <c r="BE64" s="43"/>
      <c r="BG64" s="40"/>
    </row>
    <row r="65" spans="1:25">
      <c r="B65" s="36">
        <f t="shared" si="13"/>
        <v>6.666666666666667</v>
      </c>
      <c r="D65" s="35">
        <v>1</v>
      </c>
      <c r="E65" s="35">
        <v>3</v>
      </c>
      <c r="F65" s="35">
        <v>1</v>
      </c>
      <c r="G65" s="35">
        <v>1</v>
      </c>
      <c r="O65" s="35">
        <v>1</v>
      </c>
      <c r="P65" s="35">
        <v>8</v>
      </c>
      <c r="Q65" s="35" t="s">
        <v>128</v>
      </c>
      <c r="R65" s="35">
        <v>1000</v>
      </c>
      <c r="S65" s="41">
        <v>4.3774800000000003</v>
      </c>
      <c r="T65" s="36">
        <v>40.228409999999997</v>
      </c>
      <c r="U65" s="53">
        <v>1.0481759781421601E-9</v>
      </c>
      <c r="V65" s="43">
        <v>509.73818893119397</v>
      </c>
      <c r="W65" s="43">
        <v>14.0201263066247</v>
      </c>
      <c r="X65" s="45">
        <f t="shared" si="14"/>
        <v>6.666666666666667</v>
      </c>
      <c r="Y65" s="48">
        <f t="shared" si="12"/>
        <v>5.1600189654266284</v>
      </c>
    </row>
    <row r="66" spans="1:25">
      <c r="B66" s="36">
        <f t="shared" si="13"/>
        <v>7.666666666666667</v>
      </c>
      <c r="D66" s="35">
        <v>1</v>
      </c>
      <c r="E66" s="35">
        <v>4</v>
      </c>
      <c r="F66" s="35">
        <v>1</v>
      </c>
      <c r="G66" s="35">
        <v>1</v>
      </c>
      <c r="O66" s="35">
        <v>1</v>
      </c>
      <c r="P66" s="35">
        <v>9</v>
      </c>
      <c r="Q66" s="35" t="s">
        <v>128</v>
      </c>
      <c r="R66" s="35">
        <v>1000</v>
      </c>
      <c r="S66" s="41">
        <v>4.4925499999999996</v>
      </c>
      <c r="T66" s="36">
        <v>41.53105</v>
      </c>
      <c r="U66" s="53">
        <v>1.10795905014669E-9</v>
      </c>
      <c r="V66" s="43">
        <v>474.59211406751302</v>
      </c>
      <c r="W66" s="43">
        <v>13.492557817324</v>
      </c>
      <c r="X66" s="45">
        <f t="shared" si="14"/>
        <v>7.666666666666667</v>
      </c>
      <c r="Y66" s="48">
        <f t="shared" si="12"/>
        <v>5.0782508600406375</v>
      </c>
    </row>
    <row r="67" spans="1:25">
      <c r="B67" s="36">
        <f t="shared" si="13"/>
        <v>9.6666666666666661</v>
      </c>
      <c r="D67" s="35">
        <v>1</v>
      </c>
      <c r="E67" s="35">
        <v>6</v>
      </c>
      <c r="F67" s="35">
        <v>1</v>
      </c>
      <c r="G67" s="35">
        <v>1</v>
      </c>
      <c r="O67" s="35">
        <v>1</v>
      </c>
      <c r="P67" s="35">
        <v>11</v>
      </c>
      <c r="Q67" s="35" t="s">
        <v>128</v>
      </c>
      <c r="R67" s="35">
        <v>1000</v>
      </c>
      <c r="S67" s="41">
        <v>4.7709000000000001</v>
      </c>
      <c r="T67" s="36">
        <v>41.636499999999998</v>
      </c>
      <c r="U67" s="53">
        <v>1.24673241006516E-9</v>
      </c>
      <c r="V67" s="43">
        <v>430.57641591265099</v>
      </c>
      <c r="W67" s="43">
        <v>12.699855890336</v>
      </c>
      <c r="X67" s="45">
        <f t="shared" si="14"/>
        <v>9.6666666666666661</v>
      </c>
      <c r="Y67" s="48">
        <f t="shared" si="12"/>
        <v>5.1843392365799401</v>
      </c>
    </row>
    <row r="68" spans="1:25">
      <c r="B68" s="36">
        <f t="shared" si="13"/>
        <v>11.666666666666666</v>
      </c>
      <c r="D68" s="35">
        <v>1</v>
      </c>
      <c r="E68" s="35">
        <v>8</v>
      </c>
      <c r="F68" s="35">
        <v>1</v>
      </c>
      <c r="G68" s="35">
        <v>1</v>
      </c>
      <c r="O68" s="35">
        <v>1</v>
      </c>
      <c r="P68" s="35">
        <v>13</v>
      </c>
      <c r="Q68" s="35" t="s">
        <v>128</v>
      </c>
      <c r="R68" s="35">
        <v>1000</v>
      </c>
      <c r="S68" s="41">
        <v>4.9526599999999998</v>
      </c>
      <c r="T68" s="36">
        <v>43.749870000000001</v>
      </c>
      <c r="U68" s="53">
        <v>1.35235950461492E-9</v>
      </c>
      <c r="V68" s="43">
        <v>401.09078086464098</v>
      </c>
      <c r="W68" s="43">
        <v>12.488152664050901</v>
      </c>
      <c r="X68" s="45">
        <f t="shared" si="14"/>
        <v>11.666666666666666</v>
      </c>
      <c r="Y68" s="48">
        <f t="shared" si="12"/>
        <v>5.2384736207364204</v>
      </c>
    </row>
    <row r="69" spans="1:25">
      <c r="B69" s="36">
        <f t="shared" si="13"/>
        <v>13.666666666666666</v>
      </c>
      <c r="D69" s="35">
        <v>1</v>
      </c>
      <c r="E69" s="35">
        <v>10</v>
      </c>
      <c r="F69" s="35">
        <v>1</v>
      </c>
      <c r="G69" s="35">
        <v>1</v>
      </c>
      <c r="O69" s="35">
        <v>1</v>
      </c>
      <c r="P69" s="35">
        <v>15</v>
      </c>
      <c r="Q69" s="35" t="s">
        <v>128</v>
      </c>
      <c r="R69" s="35">
        <v>1000</v>
      </c>
      <c r="S69" s="41">
        <v>5.1625500000000004</v>
      </c>
      <c r="T69" s="36">
        <v>44.954529999999998</v>
      </c>
      <c r="U69" s="53">
        <v>1.47421529192882E-9</v>
      </c>
      <c r="V69" s="43">
        <v>320.692113643997</v>
      </c>
      <c r="W69" s="43">
        <v>9.7215294523883404</v>
      </c>
      <c r="X69" s="45">
        <f t="shared" si="14"/>
        <v>13.666666666666666</v>
      </c>
      <c r="Y69" s="48">
        <f t="shared" si="12"/>
        <v>4.565823464432623</v>
      </c>
    </row>
    <row r="70" spans="1:25">
      <c r="S70" s="41"/>
      <c r="V70" s="43"/>
      <c r="W70" s="43"/>
    </row>
    <row r="71" spans="1:25">
      <c r="A71" s="35" t="s">
        <v>90</v>
      </c>
      <c r="B71" s="36">
        <f t="shared" ref="B71:B77" si="15">1+C71*C$5+D71*D$5+E71*E$5+F71*F$5+G71*G$5+H71*H$5+I71*I$5+J71*J$5+K71*K$5+L71*L$5+M71*M$5+N71*N$5+O71*O$5</f>
        <v>2.333333333333333</v>
      </c>
      <c r="I71" s="35">
        <v>2</v>
      </c>
      <c r="O71" s="35">
        <v>2</v>
      </c>
      <c r="P71" s="35">
        <v>5</v>
      </c>
      <c r="Q71" s="35" t="s">
        <v>128</v>
      </c>
      <c r="R71" s="35">
        <v>1000</v>
      </c>
      <c r="S71" s="41">
        <v>3.96225</v>
      </c>
      <c r="T71" s="36">
        <v>36.084600000000002</v>
      </c>
      <c r="U71" s="53">
        <v>8.5071523745665405E-10</v>
      </c>
      <c r="V71" s="43">
        <v>568.25495796920995</v>
      </c>
      <c r="W71" s="43">
        <v>15.5273211197871</v>
      </c>
      <c r="X71" s="45">
        <f t="shared" ref="X71:X98" si="16">B71</f>
        <v>2.333333333333333</v>
      </c>
      <c r="Y71" s="48">
        <f t="shared" ref="Y71:Y77" si="17">U71*V71*$Y$6</f>
        <v>4.6687150615076405</v>
      </c>
    </row>
    <row r="72" spans="1:25">
      <c r="B72" s="36">
        <f t="shared" si="15"/>
        <v>3.3333333333333335</v>
      </c>
      <c r="D72" s="35">
        <v>1</v>
      </c>
      <c r="I72" s="35">
        <v>1</v>
      </c>
      <c r="J72" s="35">
        <v>1</v>
      </c>
      <c r="O72" s="35">
        <v>2</v>
      </c>
      <c r="P72" s="35">
        <v>6</v>
      </c>
      <c r="Q72" s="35" t="s">
        <v>128</v>
      </c>
      <c r="R72" s="35">
        <v>1000</v>
      </c>
      <c r="S72" s="41">
        <v>4.10921</v>
      </c>
      <c r="T72" s="36">
        <v>38.070549999999997</v>
      </c>
      <c r="U72" s="53">
        <v>9.1955791160967504E-10</v>
      </c>
      <c r="V72" s="43">
        <v>512.45718208030803</v>
      </c>
      <c r="W72" s="43">
        <v>14.1242990039284</v>
      </c>
      <c r="X72" s="45">
        <f t="shared" si="16"/>
        <v>3.3333333333333335</v>
      </c>
      <c r="Y72" s="48">
        <f t="shared" si="17"/>
        <v>4.5509974616709474</v>
      </c>
    </row>
    <row r="73" spans="1:25">
      <c r="B73" s="36">
        <f t="shared" si="15"/>
        <v>4.3333333333333339</v>
      </c>
      <c r="D73" s="35">
        <v>1</v>
      </c>
      <c r="E73" s="35">
        <v>1</v>
      </c>
      <c r="I73" s="35">
        <v>1</v>
      </c>
      <c r="J73" s="35">
        <v>1</v>
      </c>
      <c r="O73" s="35">
        <v>2</v>
      </c>
      <c r="P73" s="35">
        <v>7</v>
      </c>
      <c r="Q73" s="35" t="s">
        <v>128</v>
      </c>
      <c r="R73" s="35">
        <v>1000</v>
      </c>
      <c r="S73" s="41">
        <v>4.22079</v>
      </c>
      <c r="T73" s="36">
        <v>39.923900000000003</v>
      </c>
      <c r="U73" s="53">
        <v>9.7511110915693704E-10</v>
      </c>
      <c r="V73" s="43">
        <v>490.95669776237298</v>
      </c>
      <c r="W73" s="43">
        <v>13.497874651414399</v>
      </c>
      <c r="X73" s="45">
        <f t="shared" si="16"/>
        <v>4.3333333333333339</v>
      </c>
      <c r="Y73" s="48">
        <f t="shared" si="17"/>
        <v>4.6234611987476466</v>
      </c>
    </row>
    <row r="74" spans="1:25">
      <c r="B74" s="36">
        <f t="shared" si="15"/>
        <v>5.333333333333333</v>
      </c>
      <c r="D74" s="35">
        <v>1</v>
      </c>
      <c r="E74" s="35">
        <v>2</v>
      </c>
      <c r="I74" s="35">
        <v>1</v>
      </c>
      <c r="J74" s="35">
        <v>1</v>
      </c>
      <c r="O74" s="35">
        <v>2</v>
      </c>
      <c r="P74" s="35">
        <v>8</v>
      </c>
      <c r="Q74" s="35" t="s">
        <v>128</v>
      </c>
      <c r="R74" s="35">
        <v>1000</v>
      </c>
      <c r="S74" s="41">
        <v>4.3554500000000003</v>
      </c>
      <c r="T74" s="36">
        <v>40.435659999999999</v>
      </c>
      <c r="U74" s="53">
        <v>1.0382595960922699E-9</v>
      </c>
      <c r="V74" s="43">
        <v>478.23324885761002</v>
      </c>
      <c r="W74" s="43">
        <v>13.783104029462301</v>
      </c>
      <c r="X74" s="45">
        <f t="shared" si="16"/>
        <v>5.333333333333333</v>
      </c>
      <c r="Y74" s="48">
        <f t="shared" si="17"/>
        <v>4.7952984775183625</v>
      </c>
    </row>
    <row r="75" spans="1:25">
      <c r="B75" s="36">
        <f t="shared" si="15"/>
        <v>6.333333333333333</v>
      </c>
      <c r="D75" s="35">
        <v>1</v>
      </c>
      <c r="E75" s="35">
        <v>3</v>
      </c>
      <c r="I75" s="35">
        <v>1</v>
      </c>
      <c r="J75" s="35">
        <v>1</v>
      </c>
      <c r="O75" s="35">
        <v>2</v>
      </c>
      <c r="P75" s="35">
        <v>9</v>
      </c>
      <c r="Q75" s="35" t="s">
        <v>128</v>
      </c>
      <c r="R75" s="35">
        <v>1000</v>
      </c>
      <c r="S75" s="41">
        <v>4.4939200000000001</v>
      </c>
      <c r="T75" s="36">
        <v>41.352440000000001</v>
      </c>
      <c r="U75" s="53">
        <v>1.1075802989050101E-9</v>
      </c>
      <c r="V75" s="43">
        <v>477.48266677113401</v>
      </c>
      <c r="W75" s="43">
        <v>13.3290818524075</v>
      </c>
      <c r="X75" s="45">
        <f t="shared" si="16"/>
        <v>6.333333333333333</v>
      </c>
      <c r="Y75" s="48">
        <f t="shared" si="17"/>
        <v>5.1074339235279469</v>
      </c>
    </row>
    <row r="76" spans="1:25">
      <c r="B76" s="36">
        <f t="shared" si="15"/>
        <v>7.333333333333333</v>
      </c>
      <c r="D76" s="35">
        <v>1</v>
      </c>
      <c r="E76" s="35">
        <v>4</v>
      </c>
      <c r="I76" s="35">
        <v>1</v>
      </c>
      <c r="J76" s="35">
        <v>1</v>
      </c>
      <c r="O76" s="35">
        <v>2</v>
      </c>
      <c r="P76" s="35">
        <v>10</v>
      </c>
      <c r="Q76" s="35" t="s">
        <v>128</v>
      </c>
      <c r="R76" s="35">
        <v>1000</v>
      </c>
      <c r="S76" s="41">
        <v>4.6276400000000004</v>
      </c>
      <c r="T76" s="36">
        <v>42.041460000000001</v>
      </c>
      <c r="U76" s="53">
        <v>1.17609944041289E-9</v>
      </c>
      <c r="V76" s="43">
        <v>403.78376391847002</v>
      </c>
      <c r="W76" s="43">
        <v>11.615295455122901</v>
      </c>
      <c r="X76" s="45">
        <f t="shared" si="16"/>
        <v>7.333333333333333</v>
      </c>
      <c r="Y76" s="48">
        <f t="shared" si="17"/>
        <v>4.586303799062903</v>
      </c>
    </row>
    <row r="77" spans="1:25">
      <c r="B77" s="36">
        <f t="shared" si="15"/>
        <v>9.3333333333333339</v>
      </c>
      <c r="D77" s="35">
        <v>1</v>
      </c>
      <c r="E77" s="35">
        <v>6</v>
      </c>
      <c r="I77" s="35">
        <v>1</v>
      </c>
      <c r="J77" s="35">
        <v>1</v>
      </c>
      <c r="O77" s="35">
        <v>2</v>
      </c>
      <c r="P77" s="35">
        <v>12</v>
      </c>
      <c r="Q77" s="35" t="s">
        <v>128</v>
      </c>
      <c r="R77" s="35">
        <v>1000</v>
      </c>
      <c r="S77" s="41">
        <v>4.7448800000000002</v>
      </c>
      <c r="T77" s="36">
        <v>44.890090000000001</v>
      </c>
      <c r="U77" s="53">
        <v>1.2476435121252699E-9</v>
      </c>
      <c r="V77" s="43">
        <v>421.25017272808202</v>
      </c>
      <c r="W77" s="43">
        <v>12.5979858682631</v>
      </c>
      <c r="X77" s="45">
        <f t="shared" si="16"/>
        <v>9.3333333333333339</v>
      </c>
      <c r="Y77" s="48">
        <f t="shared" si="17"/>
        <v>5.0757535655153676</v>
      </c>
    </row>
    <row r="78" spans="1:25">
      <c r="S78" s="41"/>
      <c r="V78" s="43"/>
      <c r="W78" s="43"/>
    </row>
    <row r="79" spans="1:25">
      <c r="A79" s="35" t="s">
        <v>98</v>
      </c>
      <c r="B79" s="36">
        <f t="shared" ref="B79:B88" si="18">1+C79*C$5+D79*D$5+E79*E$5+F79*F$5+G79*G$5+H79*H$5+I79*I$5+J79*J$5+K79*K$5+L79*L$5+M79*M$5+N79*N$5+O79*O$5</f>
        <v>1.6666666666666665</v>
      </c>
      <c r="O79" s="35">
        <v>2</v>
      </c>
      <c r="P79" s="35">
        <v>3</v>
      </c>
      <c r="Q79" s="35" t="s">
        <v>128</v>
      </c>
      <c r="R79" s="35">
        <v>1000</v>
      </c>
      <c r="S79" s="41">
        <v>3.6065399999999999</v>
      </c>
      <c r="T79" s="36">
        <v>28.395569999999999</v>
      </c>
      <c r="U79" s="53">
        <v>6.8782804814534897E-10</v>
      </c>
      <c r="V79" s="43">
        <v>575.40253008515901</v>
      </c>
      <c r="W79" s="43">
        <v>15.5658133240096</v>
      </c>
      <c r="X79" s="45">
        <f t="shared" si="16"/>
        <v>1.6666666666666665</v>
      </c>
      <c r="Y79" s="48">
        <f t="shared" ref="Y79:Y98" si="19">U79*V79*$Y$6</f>
        <v>3.8222718543165115</v>
      </c>
    </row>
    <row r="80" spans="1:25">
      <c r="B80" s="36">
        <f t="shared" si="18"/>
        <v>2.6666666666666665</v>
      </c>
      <c r="E80" s="35">
        <v>1</v>
      </c>
      <c r="O80" s="35">
        <v>2</v>
      </c>
      <c r="P80" s="35">
        <v>4</v>
      </c>
      <c r="Q80" s="35" t="s">
        <v>128</v>
      </c>
      <c r="R80" s="35">
        <v>1000</v>
      </c>
      <c r="S80" s="41">
        <v>3.80328</v>
      </c>
      <c r="T80" s="36">
        <v>37.005510000000001</v>
      </c>
      <c r="U80" s="53">
        <v>7.9152870528543498E-10</v>
      </c>
      <c r="V80" s="43">
        <v>521.51433013291899</v>
      </c>
      <c r="W80" s="43">
        <v>13.871625900135101</v>
      </c>
      <c r="X80" s="45">
        <f t="shared" si="16"/>
        <v>2.6666666666666665</v>
      </c>
      <c r="Y80" s="48">
        <f t="shared" si="19"/>
        <v>3.9866016276260963</v>
      </c>
    </row>
    <row r="81" spans="1:25">
      <c r="B81" s="36">
        <f t="shared" si="18"/>
        <v>3.6666666666666665</v>
      </c>
      <c r="E81" s="35">
        <v>2</v>
      </c>
      <c r="O81" s="35">
        <v>2</v>
      </c>
      <c r="P81" s="35">
        <v>5</v>
      </c>
      <c r="Q81" s="35" t="s">
        <v>128</v>
      </c>
      <c r="R81" s="35">
        <v>1000</v>
      </c>
      <c r="S81" s="41">
        <v>3.9688400000000001</v>
      </c>
      <c r="T81" s="36">
        <v>43.661409999999997</v>
      </c>
      <c r="U81" s="53">
        <v>8.8127563857765797E-10</v>
      </c>
      <c r="V81" s="43">
        <v>434.02030254127999</v>
      </c>
      <c r="W81" s="43">
        <v>11.619051109732901</v>
      </c>
      <c r="X81" s="45">
        <f t="shared" si="16"/>
        <v>3.6666666666666665</v>
      </c>
      <c r="Y81" s="48">
        <f t="shared" si="19"/>
        <v>3.6939561363426936</v>
      </c>
    </row>
    <row r="82" spans="1:25">
      <c r="B82" s="36">
        <f t="shared" si="18"/>
        <v>4.666666666666667</v>
      </c>
      <c r="E82" s="35">
        <v>3</v>
      </c>
      <c r="O82" s="35">
        <v>2</v>
      </c>
      <c r="P82" s="35">
        <v>6</v>
      </c>
      <c r="Q82" s="35" t="s">
        <v>128</v>
      </c>
      <c r="R82" s="35">
        <v>1000</v>
      </c>
      <c r="S82" s="41">
        <v>4.1809900000000004</v>
      </c>
      <c r="T82" s="36">
        <v>48.710279999999997</v>
      </c>
      <c r="U82" s="53">
        <v>9.9271183539129508E-10</v>
      </c>
      <c r="V82" s="43">
        <v>423.14148661571102</v>
      </c>
      <c r="W82" s="43">
        <v>11.608280417306799</v>
      </c>
      <c r="X82" s="45">
        <f t="shared" si="16"/>
        <v>4.666666666666667</v>
      </c>
      <c r="Y82" s="48">
        <f t="shared" si="19"/>
        <v>4.0567545418775577</v>
      </c>
    </row>
    <row r="83" spans="1:25">
      <c r="B83" s="36">
        <f t="shared" si="18"/>
        <v>5.666666666666667</v>
      </c>
      <c r="E83" s="35">
        <v>4</v>
      </c>
      <c r="O83" s="35">
        <v>2</v>
      </c>
      <c r="P83" s="35">
        <v>7</v>
      </c>
      <c r="Q83" s="35" t="s">
        <v>128</v>
      </c>
      <c r="R83" s="35">
        <v>1000</v>
      </c>
      <c r="S83" s="41">
        <v>4.3371700000000004</v>
      </c>
      <c r="T83" s="36">
        <v>52.645440000000001</v>
      </c>
      <c r="U83" s="53">
        <v>1.0797668565092899E-9</v>
      </c>
      <c r="V83" s="43">
        <v>355.96316887487399</v>
      </c>
      <c r="W83" s="43">
        <v>9.8613200608775493</v>
      </c>
      <c r="X83" s="45">
        <f t="shared" si="16"/>
        <v>5.666666666666667</v>
      </c>
      <c r="Y83" s="48">
        <f t="shared" si="19"/>
        <v>3.7119744719189924</v>
      </c>
    </row>
    <row r="84" spans="1:25">
      <c r="B84" s="36">
        <f t="shared" si="18"/>
        <v>6.666666666666667</v>
      </c>
      <c r="E84" s="35">
        <v>5</v>
      </c>
      <c r="O84" s="35">
        <v>2</v>
      </c>
      <c r="P84" s="35">
        <v>8</v>
      </c>
      <c r="Q84" s="35" t="s">
        <v>128</v>
      </c>
      <c r="R84" s="35">
        <v>1000</v>
      </c>
      <c r="S84" s="41">
        <v>4.4663399999999998</v>
      </c>
      <c r="T84" s="36">
        <v>57.263719999999999</v>
      </c>
      <c r="U84" s="53">
        <v>1.15968936646548E-9</v>
      </c>
      <c r="V84" s="43">
        <v>320.43232843054301</v>
      </c>
      <c r="W84" s="43">
        <v>9.1699657216221802</v>
      </c>
      <c r="X84" s="45">
        <f t="shared" si="16"/>
        <v>6.666666666666667</v>
      </c>
      <c r="Y84" s="48">
        <f t="shared" si="19"/>
        <v>3.5887889948829135</v>
      </c>
    </row>
    <row r="85" spans="1:25">
      <c r="B85" s="36">
        <f t="shared" si="18"/>
        <v>7.666666666666667</v>
      </c>
      <c r="E85" s="35">
        <v>6</v>
      </c>
      <c r="O85" s="35">
        <v>2</v>
      </c>
      <c r="P85" s="35">
        <v>9</v>
      </c>
      <c r="Q85" s="35" t="s">
        <v>128</v>
      </c>
      <c r="R85" s="35">
        <v>1000</v>
      </c>
      <c r="S85" s="41">
        <v>4.5560999999999998</v>
      </c>
      <c r="T85" s="36">
        <v>62.157029999999999</v>
      </c>
      <c r="U85" s="53">
        <v>1.22258451416308E-9</v>
      </c>
      <c r="V85" s="43">
        <v>338.78288014530801</v>
      </c>
      <c r="W85" s="43">
        <v>9.7109171651343793</v>
      </c>
      <c r="X85" s="45">
        <f t="shared" si="16"/>
        <v>7.666666666666667</v>
      </c>
      <c r="Y85" s="48">
        <f t="shared" si="19"/>
        <v>4.0000946729240336</v>
      </c>
    </row>
    <row r="86" spans="1:25">
      <c r="B86" s="36">
        <f t="shared" si="18"/>
        <v>8.6666666666666661</v>
      </c>
      <c r="E86" s="35">
        <v>7</v>
      </c>
      <c r="O86" s="35">
        <v>2</v>
      </c>
      <c r="P86" s="35">
        <v>10</v>
      </c>
      <c r="Q86" s="35" t="s">
        <v>128</v>
      </c>
      <c r="R86" s="35">
        <v>1000</v>
      </c>
      <c r="S86" s="41">
        <v>4.6677099999999996</v>
      </c>
      <c r="T86" s="36">
        <v>65.995570000000001</v>
      </c>
      <c r="U86" s="53">
        <v>1.2954851910100801E-9</v>
      </c>
      <c r="V86" s="43">
        <v>330.19118008383901</v>
      </c>
      <c r="W86" s="43">
        <v>9.7696670093394804</v>
      </c>
      <c r="X86" s="45">
        <f t="shared" si="16"/>
        <v>8.6666666666666661</v>
      </c>
      <c r="Y86" s="48">
        <f t="shared" si="19"/>
        <v>4.1311203293126848</v>
      </c>
    </row>
    <row r="87" spans="1:25">
      <c r="B87" s="36">
        <f t="shared" si="18"/>
        <v>10.666666666666666</v>
      </c>
      <c r="E87" s="35">
        <v>9</v>
      </c>
      <c r="O87" s="35">
        <v>2</v>
      </c>
      <c r="P87" s="35">
        <v>12</v>
      </c>
      <c r="Q87" s="35" t="s">
        <v>128</v>
      </c>
      <c r="R87" s="35">
        <v>1000</v>
      </c>
      <c r="S87" s="41">
        <v>4.8435600000000001</v>
      </c>
      <c r="T87" s="36">
        <v>70.788579999999996</v>
      </c>
      <c r="U87" s="53">
        <v>1.4100657493960799E-9</v>
      </c>
      <c r="V87" s="43">
        <v>284.04334520488999</v>
      </c>
      <c r="W87" s="43">
        <v>8.9639196865432993</v>
      </c>
      <c r="X87" s="45">
        <f t="shared" si="16"/>
        <v>10.666666666666666</v>
      </c>
      <c r="Y87" s="48">
        <f t="shared" si="19"/>
        <v>3.868066271692419</v>
      </c>
    </row>
    <row r="88" spans="1:25">
      <c r="B88" s="36">
        <f t="shared" si="18"/>
        <v>12.666666666666666</v>
      </c>
      <c r="E88" s="35">
        <v>11</v>
      </c>
      <c r="O88" s="35">
        <v>2</v>
      </c>
      <c r="P88" s="35">
        <v>14</v>
      </c>
      <c r="Q88" s="35" t="s">
        <v>128</v>
      </c>
      <c r="R88" s="35">
        <v>1000</v>
      </c>
      <c r="S88" s="41">
        <v>4.9487800000000002</v>
      </c>
      <c r="T88" s="36">
        <v>77.483680000000007</v>
      </c>
      <c r="U88" s="53">
        <v>1.49479107207067E-9</v>
      </c>
      <c r="V88" s="43">
        <v>287.67331515674698</v>
      </c>
      <c r="W88" s="43">
        <v>9.78531412769245</v>
      </c>
      <c r="X88" s="45">
        <f t="shared" si="16"/>
        <v>12.666666666666666</v>
      </c>
      <c r="Y88" s="48">
        <f t="shared" si="19"/>
        <v>4.15288588314215</v>
      </c>
    </row>
    <row r="89" spans="1:25">
      <c r="S89" s="41"/>
      <c r="V89" s="43"/>
      <c r="W89" s="43"/>
    </row>
    <row r="90" spans="1:25">
      <c r="A90" s="35" t="s">
        <v>99</v>
      </c>
      <c r="B90" s="36">
        <f t="shared" ref="B90:B98" si="20">1+C90*C$5+D90*D$5+E90*E$5+F90*F$5+G90*G$5+H90*H$5+I90*I$5+J90*J$5+K90*K$5+L90*L$5+M90*M$5+N90*N$5+O90*O$5</f>
        <v>2.9999999999999996</v>
      </c>
      <c r="C90" s="44"/>
      <c r="F90" s="35">
        <v>2</v>
      </c>
      <c r="O90" s="35">
        <v>2</v>
      </c>
      <c r="P90" s="35">
        <v>5</v>
      </c>
      <c r="Q90" s="35" t="s">
        <v>128</v>
      </c>
      <c r="R90" s="35">
        <v>1000</v>
      </c>
      <c r="S90" s="41">
        <v>3.9589500000000002</v>
      </c>
      <c r="T90" s="36">
        <v>43.588389999999997</v>
      </c>
      <c r="U90" s="53">
        <v>8.7663896093107698E-10</v>
      </c>
      <c r="V90" s="43">
        <v>433.02946854391399</v>
      </c>
      <c r="W90" s="43">
        <v>11.279595625111799</v>
      </c>
      <c r="X90" s="45">
        <f t="shared" si="16"/>
        <v>2.9999999999999996</v>
      </c>
      <c r="Y90" s="48">
        <f t="shared" si="19"/>
        <v>3.6661323914924453</v>
      </c>
    </row>
    <row r="91" spans="1:25">
      <c r="B91" s="36">
        <f t="shared" si="20"/>
        <v>3.9999999999999996</v>
      </c>
      <c r="D91" s="35">
        <v>1</v>
      </c>
      <c r="F91" s="35">
        <v>1</v>
      </c>
      <c r="G91" s="35">
        <v>1</v>
      </c>
      <c r="O91" s="35">
        <v>2</v>
      </c>
      <c r="P91" s="35">
        <v>6</v>
      </c>
      <c r="Q91" s="35" t="s">
        <v>128</v>
      </c>
      <c r="R91" s="35">
        <v>1000</v>
      </c>
      <c r="S91" s="41">
        <v>4.1072499999999996</v>
      </c>
      <c r="T91" s="36">
        <v>49.039610000000003</v>
      </c>
      <c r="U91" s="53">
        <v>9.5912624137206204E-10</v>
      </c>
      <c r="V91" s="43">
        <v>414.06337562196597</v>
      </c>
      <c r="W91" s="43">
        <v>11.3722028219672</v>
      </c>
      <c r="X91" s="45">
        <f t="shared" si="16"/>
        <v>3.9999999999999996</v>
      </c>
      <c r="Y91" s="48">
        <f t="shared" si="19"/>
        <v>3.8354163521313955</v>
      </c>
    </row>
    <row r="92" spans="1:25">
      <c r="B92" s="36">
        <f t="shared" si="20"/>
        <v>5</v>
      </c>
      <c r="D92" s="35">
        <v>1</v>
      </c>
      <c r="E92" s="35">
        <v>1</v>
      </c>
      <c r="F92" s="35">
        <v>1</v>
      </c>
      <c r="G92" s="35">
        <v>1</v>
      </c>
      <c r="O92" s="35">
        <v>2</v>
      </c>
      <c r="P92" s="35">
        <v>7</v>
      </c>
      <c r="Q92" s="35" t="s">
        <v>128</v>
      </c>
      <c r="R92" s="35">
        <v>1000</v>
      </c>
      <c r="S92" s="41">
        <v>4.2372199999999998</v>
      </c>
      <c r="T92" s="36">
        <v>54.274709999999999</v>
      </c>
      <c r="U92" s="53">
        <v>1.03613360734155E-9</v>
      </c>
      <c r="V92" s="43">
        <v>379.53100896874702</v>
      </c>
      <c r="W92" s="43">
        <v>10.721284450161701</v>
      </c>
      <c r="X92" s="45">
        <f t="shared" si="16"/>
        <v>5</v>
      </c>
      <c r="Y92" s="48">
        <f t="shared" si="19"/>
        <v>3.7978075128115867</v>
      </c>
    </row>
    <row r="93" spans="1:25">
      <c r="B93" s="36">
        <f t="shared" si="20"/>
        <v>6.0000000000000009</v>
      </c>
      <c r="D93" s="35">
        <v>1</v>
      </c>
      <c r="E93" s="35">
        <v>2</v>
      </c>
      <c r="F93" s="35">
        <v>1</v>
      </c>
      <c r="G93" s="35">
        <v>1</v>
      </c>
      <c r="O93" s="35">
        <v>2</v>
      </c>
      <c r="P93" s="35">
        <v>8</v>
      </c>
      <c r="Q93" s="35" t="s">
        <v>128</v>
      </c>
      <c r="R93" s="35">
        <v>1000</v>
      </c>
      <c r="S93" s="41">
        <v>4.3881800000000002</v>
      </c>
      <c r="T93" s="36">
        <v>57.218499999999999</v>
      </c>
      <c r="U93" s="53">
        <v>1.11929770682925E-9</v>
      </c>
      <c r="V93" s="43">
        <v>337.90608137553897</v>
      </c>
      <c r="W93" s="43">
        <v>9.4590583194825104</v>
      </c>
      <c r="X93" s="45">
        <f t="shared" si="16"/>
        <v>6.0000000000000009</v>
      </c>
      <c r="Y93" s="48">
        <f t="shared" si="19"/>
        <v>3.6526793196624836</v>
      </c>
    </row>
    <row r="94" spans="1:25">
      <c r="B94" s="36">
        <f t="shared" si="20"/>
        <v>7.0000000000000009</v>
      </c>
      <c r="D94" s="35">
        <v>1</v>
      </c>
      <c r="E94" s="35">
        <v>3</v>
      </c>
      <c r="F94" s="35">
        <v>1</v>
      </c>
      <c r="G94" s="35">
        <v>1</v>
      </c>
      <c r="O94" s="35">
        <v>2</v>
      </c>
      <c r="P94" s="35">
        <v>9</v>
      </c>
      <c r="Q94" s="35" t="s">
        <v>128</v>
      </c>
      <c r="R94" s="35">
        <v>1000</v>
      </c>
      <c r="S94" s="41">
        <v>4.4781300000000002</v>
      </c>
      <c r="T94" s="36">
        <v>61.608550000000001</v>
      </c>
      <c r="U94" s="53">
        <v>1.1792021063805901E-9</v>
      </c>
      <c r="V94" s="43">
        <v>303.19850290343601</v>
      </c>
      <c r="W94" s="43">
        <v>9.1899011503781196</v>
      </c>
      <c r="X94" s="45">
        <f t="shared" si="16"/>
        <v>7.0000000000000009</v>
      </c>
      <c r="Y94" s="48">
        <f t="shared" si="19"/>
        <v>3.4529097143318124</v>
      </c>
    </row>
    <row r="95" spans="1:25">
      <c r="B95" s="36">
        <f t="shared" si="20"/>
        <v>8</v>
      </c>
      <c r="D95" s="35">
        <v>1</v>
      </c>
      <c r="E95" s="35">
        <v>4</v>
      </c>
      <c r="F95" s="35">
        <v>1</v>
      </c>
      <c r="G95" s="35">
        <v>1</v>
      </c>
      <c r="O95" s="35">
        <v>2</v>
      </c>
      <c r="P95" s="35">
        <v>10</v>
      </c>
      <c r="Q95" s="35" t="s">
        <v>128</v>
      </c>
      <c r="R95" s="35">
        <v>1000</v>
      </c>
      <c r="S95" s="41">
        <v>4.5358799999999997</v>
      </c>
      <c r="T95" s="36">
        <v>65.916759999999996</v>
      </c>
      <c r="U95" s="53">
        <v>1.2230740543767299E-9</v>
      </c>
      <c r="V95" s="43">
        <v>309.606165435371</v>
      </c>
      <c r="W95" s="43">
        <v>9.3323344051460904</v>
      </c>
      <c r="X95" s="45">
        <f t="shared" si="16"/>
        <v>8</v>
      </c>
      <c r="Y95" s="48">
        <f t="shared" si="19"/>
        <v>3.6570616174630151</v>
      </c>
    </row>
    <row r="96" spans="1:25">
      <c r="B96" s="36">
        <f t="shared" si="20"/>
        <v>9.9999999999999982</v>
      </c>
      <c r="D96" s="35">
        <v>1</v>
      </c>
      <c r="E96" s="35">
        <v>6</v>
      </c>
      <c r="F96" s="35">
        <v>1</v>
      </c>
      <c r="G96" s="35">
        <v>1</v>
      </c>
      <c r="O96" s="35">
        <v>2</v>
      </c>
      <c r="P96" s="35">
        <v>12</v>
      </c>
      <c r="Q96" s="35" t="s">
        <v>128</v>
      </c>
      <c r="R96" s="35">
        <v>1000</v>
      </c>
      <c r="S96" s="41">
        <v>4.7276400000000001</v>
      </c>
      <c r="T96" s="36">
        <v>71.976690000000005</v>
      </c>
      <c r="U96" s="53">
        <v>1.3475457325925201E-9</v>
      </c>
      <c r="V96" s="43">
        <v>246.03452588536601</v>
      </c>
      <c r="W96" s="43">
        <v>8.2027912053968404</v>
      </c>
      <c r="X96" s="45">
        <f t="shared" si="16"/>
        <v>9.9999999999999982</v>
      </c>
      <c r="Y96" s="48">
        <f t="shared" si="19"/>
        <v>3.201912743221611</v>
      </c>
    </row>
    <row r="97" spans="1:25">
      <c r="B97" s="36">
        <f t="shared" si="20"/>
        <v>11.999999999999998</v>
      </c>
      <c r="D97" s="35">
        <v>1</v>
      </c>
      <c r="E97" s="35">
        <v>8</v>
      </c>
      <c r="F97" s="35">
        <v>1</v>
      </c>
      <c r="G97" s="35">
        <v>1</v>
      </c>
      <c r="O97" s="35">
        <v>2</v>
      </c>
      <c r="P97" s="35">
        <v>14</v>
      </c>
      <c r="Q97" s="35" t="s">
        <v>128</v>
      </c>
      <c r="R97" s="35">
        <v>1000</v>
      </c>
      <c r="S97" s="41">
        <v>4.9524800000000004</v>
      </c>
      <c r="T97" s="36">
        <v>76.412880000000001</v>
      </c>
      <c r="U97" s="53">
        <v>1.49310175434689E-9</v>
      </c>
      <c r="V97" s="43">
        <v>234.970424916707</v>
      </c>
      <c r="W97" s="43">
        <v>7.3688085197559303</v>
      </c>
      <c r="X97" s="45">
        <f t="shared" si="16"/>
        <v>11.999999999999998</v>
      </c>
      <c r="Y97" s="48">
        <f t="shared" si="19"/>
        <v>3.3882272568606564</v>
      </c>
    </row>
    <row r="98" spans="1:25">
      <c r="B98" s="36">
        <f t="shared" si="20"/>
        <v>13.999999999999998</v>
      </c>
      <c r="D98" s="35">
        <v>1</v>
      </c>
      <c r="E98" s="35">
        <v>10</v>
      </c>
      <c r="F98" s="35">
        <v>1</v>
      </c>
      <c r="G98" s="35">
        <v>1</v>
      </c>
      <c r="O98" s="35">
        <v>2</v>
      </c>
      <c r="P98" s="35">
        <v>16</v>
      </c>
      <c r="Q98" s="35" t="s">
        <v>128</v>
      </c>
      <c r="R98" s="35">
        <v>1000</v>
      </c>
      <c r="S98" s="41">
        <v>5.1788499999999997</v>
      </c>
      <c r="T98" s="36">
        <v>79.60933</v>
      </c>
      <c r="U98" s="53">
        <v>1.6434751807364501E-9</v>
      </c>
      <c r="V98" s="43">
        <v>204.41515473927001</v>
      </c>
      <c r="W98" s="43">
        <v>6.8696189540793497</v>
      </c>
      <c r="X98" s="45">
        <f t="shared" si="16"/>
        <v>13.999999999999998</v>
      </c>
      <c r="Y98" s="48">
        <f t="shared" si="19"/>
        <v>3.244487936362022</v>
      </c>
    </row>
    <row r="99" spans="1:25">
      <c r="S99" s="41"/>
      <c r="V99" s="43"/>
      <c r="W99" s="43"/>
    </row>
    <row r="100" spans="1:25">
      <c r="A100" s="35" t="s">
        <v>101</v>
      </c>
      <c r="B100" s="36">
        <f t="shared" ref="B100:B106" si="21">1+C100*C$5+D100*D$5+E100*E$5+F100*F$5+G100*G$5+H100*H$5+I100*I$5+J100*J$5+K100*K$5+L100*L$5+M100*M$5+N100*N$5+O100*O$5</f>
        <v>2.6666666666666665</v>
      </c>
      <c r="I100" s="35">
        <v>3</v>
      </c>
      <c r="O100" s="35">
        <v>2</v>
      </c>
      <c r="P100" s="35">
        <v>6</v>
      </c>
      <c r="Q100" s="35" t="s">
        <v>128</v>
      </c>
      <c r="R100" s="35">
        <v>1000</v>
      </c>
      <c r="S100" s="41">
        <v>4.0895400000000004</v>
      </c>
      <c r="T100" s="36">
        <v>48.527299999999997</v>
      </c>
      <c r="U100" s="53">
        <v>9.4913946287504899E-10</v>
      </c>
      <c r="V100" s="43">
        <v>373.71686479023401</v>
      </c>
      <c r="W100" s="43">
        <v>10.587952193703201</v>
      </c>
      <c r="X100" s="45">
        <f t="shared" ref="X100:X106" si="22">B100</f>
        <v>2.6666666666666665</v>
      </c>
      <c r="Y100" s="48">
        <f t="shared" ref="Y100:Y106" si="23">U100*V100*$Y$6</f>
        <v>3.42564733732869</v>
      </c>
    </row>
    <row r="101" spans="1:25">
      <c r="B101" s="36">
        <f t="shared" si="21"/>
        <v>3.6666666666666665</v>
      </c>
      <c r="D101" s="35">
        <v>1</v>
      </c>
      <c r="I101" s="35">
        <v>2</v>
      </c>
      <c r="J101" s="35">
        <v>1</v>
      </c>
      <c r="O101" s="35">
        <v>2</v>
      </c>
      <c r="P101" s="35">
        <v>7</v>
      </c>
      <c r="Q101" s="35" t="s">
        <v>128</v>
      </c>
      <c r="R101" s="35">
        <v>1000</v>
      </c>
      <c r="S101" s="41">
        <v>4.2041899999999996</v>
      </c>
      <c r="T101" s="36">
        <v>53.980609999999999</v>
      </c>
      <c r="U101" s="53">
        <v>1.0190627060399899E-9</v>
      </c>
      <c r="V101" s="43">
        <v>328.96211652922398</v>
      </c>
      <c r="W101" s="43">
        <v>9.4406366148137195</v>
      </c>
      <c r="X101" s="45">
        <f t="shared" si="22"/>
        <v>3.6666666666666665</v>
      </c>
      <c r="Y101" s="48">
        <f t="shared" si="23"/>
        <v>3.2375517524339101</v>
      </c>
    </row>
    <row r="102" spans="1:25">
      <c r="B102" s="36">
        <f t="shared" si="21"/>
        <v>4.666666666666667</v>
      </c>
      <c r="D102" s="35">
        <v>1</v>
      </c>
      <c r="E102" s="35">
        <v>1</v>
      </c>
      <c r="I102" s="35">
        <v>2</v>
      </c>
      <c r="J102" s="35">
        <v>1</v>
      </c>
      <c r="O102" s="35">
        <v>2</v>
      </c>
      <c r="P102" s="35">
        <v>8</v>
      </c>
      <c r="Q102" s="35" t="s">
        <v>128</v>
      </c>
      <c r="R102" s="35">
        <v>1000</v>
      </c>
      <c r="S102" s="41">
        <v>4.37927</v>
      </c>
      <c r="T102" s="36">
        <v>56.854709999999997</v>
      </c>
      <c r="U102" s="53">
        <v>1.11348813845891E-9</v>
      </c>
      <c r="V102" s="43">
        <v>321.13647232492502</v>
      </c>
      <c r="W102" s="43">
        <v>9.3959255464479394</v>
      </c>
      <c r="X102" s="45">
        <f t="shared" si="22"/>
        <v>4.666666666666667</v>
      </c>
      <c r="Y102" s="48">
        <f t="shared" si="23"/>
        <v>3.4533862161228788</v>
      </c>
    </row>
    <row r="103" spans="1:25">
      <c r="B103" s="36">
        <f t="shared" si="21"/>
        <v>5.666666666666667</v>
      </c>
      <c r="D103" s="35">
        <v>1</v>
      </c>
      <c r="E103" s="35">
        <v>2</v>
      </c>
      <c r="I103" s="35">
        <v>2</v>
      </c>
      <c r="J103" s="35">
        <v>1</v>
      </c>
      <c r="O103" s="35">
        <v>2</v>
      </c>
      <c r="P103" s="35">
        <v>9</v>
      </c>
      <c r="Q103" s="35" t="s">
        <v>128</v>
      </c>
      <c r="R103" s="35">
        <v>1000</v>
      </c>
      <c r="S103" s="41">
        <v>4.5331700000000001</v>
      </c>
      <c r="T103" s="36">
        <v>59.918779999999998</v>
      </c>
      <c r="U103" s="53">
        <v>1.20231280540457E-9</v>
      </c>
      <c r="V103" s="43">
        <v>296.94084048185903</v>
      </c>
      <c r="W103" s="43">
        <v>9.4977517753362708</v>
      </c>
      <c r="X103" s="45">
        <f t="shared" si="22"/>
        <v>5.666666666666667</v>
      </c>
      <c r="Y103" s="48">
        <f t="shared" si="23"/>
        <v>3.4479211857324654</v>
      </c>
    </row>
    <row r="104" spans="1:25">
      <c r="B104" s="36">
        <f t="shared" si="21"/>
        <v>7.666666666666667</v>
      </c>
      <c r="D104" s="35">
        <v>1</v>
      </c>
      <c r="E104" s="35">
        <v>4</v>
      </c>
      <c r="I104" s="35">
        <v>2</v>
      </c>
      <c r="J104" s="35">
        <v>1</v>
      </c>
      <c r="O104" s="35">
        <v>2</v>
      </c>
      <c r="P104" s="35">
        <v>10</v>
      </c>
      <c r="Q104" s="35" t="s">
        <v>128</v>
      </c>
      <c r="R104" s="35">
        <v>1000</v>
      </c>
      <c r="S104" s="41">
        <v>4.6078799999999998</v>
      </c>
      <c r="T104" s="36">
        <v>64.117419999999996</v>
      </c>
      <c r="U104" s="53">
        <v>1.25583954042124E-9</v>
      </c>
      <c r="V104" s="43">
        <v>282.644279976132</v>
      </c>
      <c r="W104" s="43">
        <v>8.9023211262080402</v>
      </c>
      <c r="X104" s="45">
        <f t="shared" si="22"/>
        <v>7.666666666666667</v>
      </c>
      <c r="Y104" s="48">
        <f t="shared" si="23"/>
        <v>3.4280273442635134</v>
      </c>
    </row>
    <row r="105" spans="1:25">
      <c r="B105" s="36">
        <f t="shared" si="21"/>
        <v>9.6666666666666661</v>
      </c>
      <c r="D105" s="35">
        <v>1</v>
      </c>
      <c r="E105" s="35">
        <v>6</v>
      </c>
      <c r="I105" s="35">
        <v>2</v>
      </c>
      <c r="J105" s="35">
        <v>1</v>
      </c>
      <c r="O105" s="35">
        <v>2</v>
      </c>
      <c r="P105" s="35">
        <v>12</v>
      </c>
      <c r="Q105" s="35" t="s">
        <v>128</v>
      </c>
      <c r="R105" s="35">
        <v>1000</v>
      </c>
      <c r="S105" s="41">
        <v>4.7726800000000003</v>
      </c>
      <c r="T105" s="36">
        <v>70.79177</v>
      </c>
      <c r="U105" s="53">
        <v>1.3691095141086201E-9</v>
      </c>
      <c r="V105" s="43">
        <v>272.15086021872003</v>
      </c>
      <c r="W105" s="43">
        <v>8.6692563819739803</v>
      </c>
      <c r="X105" s="45">
        <f t="shared" si="22"/>
        <v>9.6666666666666661</v>
      </c>
      <c r="Y105" s="48">
        <f t="shared" si="23"/>
        <v>3.5984694803482711</v>
      </c>
    </row>
    <row r="106" spans="1:25">
      <c r="B106" s="36">
        <f t="shared" si="21"/>
        <v>11.666666666666666</v>
      </c>
      <c r="D106" s="35">
        <v>1</v>
      </c>
      <c r="E106" s="35">
        <v>8</v>
      </c>
      <c r="I106" s="35">
        <v>2</v>
      </c>
      <c r="J106" s="35">
        <v>1</v>
      </c>
      <c r="O106" s="35">
        <v>2</v>
      </c>
      <c r="P106" s="35">
        <v>14</v>
      </c>
      <c r="Q106" s="35" t="s">
        <v>128</v>
      </c>
      <c r="R106" s="35">
        <v>1000</v>
      </c>
      <c r="S106" s="41">
        <v>4.9883699999999997</v>
      </c>
      <c r="T106" s="36">
        <v>75.532330000000002</v>
      </c>
      <c r="U106" s="53">
        <v>1.5115199875546799E-9</v>
      </c>
      <c r="V106" s="43">
        <v>263.37190915101399</v>
      </c>
      <c r="W106" s="43">
        <v>8.5555000565236998</v>
      </c>
      <c r="X106" s="45">
        <f t="shared" si="22"/>
        <v>11.666666666666666</v>
      </c>
      <c r="Y106" s="48">
        <f t="shared" si="23"/>
        <v>3.8446186663092674</v>
      </c>
    </row>
    <row r="107" spans="1:25">
      <c r="S107" s="41"/>
      <c r="V107" s="43"/>
      <c r="W107" s="43"/>
    </row>
    <row r="108" spans="1:25">
      <c r="A108" s="35" t="s">
        <v>105</v>
      </c>
      <c r="B108" s="36">
        <f t="shared" ref="B108:B155" si="24">1+C108*C$5+D108*D$5+E108*E$5+F108*F$5+G108*G$5+H108*H$5+I108*I$5+J108*J$5+K108*K$5+L108*L$5+M108*M$5+N108*N$5+O108*O$5</f>
        <v>3</v>
      </c>
      <c r="I108" s="35">
        <v>2</v>
      </c>
      <c r="O108" s="35">
        <v>4</v>
      </c>
      <c r="P108" s="35">
        <v>7</v>
      </c>
      <c r="Q108" s="35" t="s">
        <v>128</v>
      </c>
      <c r="R108" s="35">
        <v>1000</v>
      </c>
      <c r="S108" s="41">
        <v>4.3364700000000003</v>
      </c>
      <c r="T108" s="36">
        <v>40.9696</v>
      </c>
      <c r="U108" s="53">
        <v>1.0330794636836301E-9</v>
      </c>
      <c r="V108" s="43">
        <v>351.37430515763998</v>
      </c>
      <c r="W108" s="43">
        <v>9.6124856001138799</v>
      </c>
      <c r="X108" s="45">
        <f t="shared" ref="X108:X115" si="25">B108</f>
        <v>3</v>
      </c>
      <c r="Y108" s="48">
        <f t="shared" ref="Y108:Y155" si="26">U108*V108*$Y$6</f>
        <v>3.5056911482346282</v>
      </c>
    </row>
    <row r="109" spans="1:25">
      <c r="B109" s="36">
        <f t="shared" si="24"/>
        <v>4</v>
      </c>
      <c r="D109" s="35">
        <v>1</v>
      </c>
      <c r="I109" s="35">
        <v>1</v>
      </c>
      <c r="J109" s="35">
        <v>1</v>
      </c>
      <c r="O109" s="35">
        <v>4</v>
      </c>
      <c r="P109" s="35">
        <v>8</v>
      </c>
      <c r="Q109" s="35" t="s">
        <v>128</v>
      </c>
      <c r="R109" s="35">
        <v>1000</v>
      </c>
      <c r="S109" s="41">
        <v>4.44407</v>
      </c>
      <c r="T109" s="36">
        <v>46.092779999999998</v>
      </c>
      <c r="U109" s="53">
        <v>1.1047020839898601E-9</v>
      </c>
      <c r="V109" s="43">
        <v>318.00168193707702</v>
      </c>
      <c r="W109" s="43">
        <v>9.00633833316747</v>
      </c>
      <c r="X109" s="45">
        <f t="shared" si="25"/>
        <v>4</v>
      </c>
      <c r="Y109" s="48">
        <f t="shared" si="26"/>
        <v>3.3926926205256662</v>
      </c>
    </row>
    <row r="110" spans="1:25">
      <c r="B110" s="36">
        <f t="shared" si="24"/>
        <v>5</v>
      </c>
      <c r="D110" s="35">
        <v>1</v>
      </c>
      <c r="E110" s="35">
        <v>1</v>
      </c>
      <c r="I110" s="35">
        <v>1</v>
      </c>
      <c r="J110" s="35">
        <v>1</v>
      </c>
      <c r="O110" s="35">
        <v>4</v>
      </c>
      <c r="P110" s="35">
        <v>9</v>
      </c>
      <c r="Q110" s="35" t="s">
        <v>128</v>
      </c>
      <c r="R110" s="35">
        <v>1000</v>
      </c>
      <c r="S110" s="41">
        <v>4.5876400000000004</v>
      </c>
      <c r="T110" s="36">
        <v>48.562049999999999</v>
      </c>
      <c r="U110" s="53">
        <v>1.18595236139116E-9</v>
      </c>
      <c r="V110" s="43">
        <v>315.75286881639897</v>
      </c>
      <c r="W110" s="43">
        <v>9.3052896415656896</v>
      </c>
      <c r="X110" s="45">
        <f t="shared" si="25"/>
        <v>5</v>
      </c>
      <c r="Y110" s="48">
        <f t="shared" si="26"/>
        <v>3.6164667215590249</v>
      </c>
    </row>
    <row r="111" spans="1:25">
      <c r="B111" s="36">
        <f t="shared" si="24"/>
        <v>5.9999999999999991</v>
      </c>
      <c r="D111" s="35">
        <v>1</v>
      </c>
      <c r="E111" s="35">
        <v>2</v>
      </c>
      <c r="I111" s="35">
        <v>1</v>
      </c>
      <c r="J111" s="35">
        <v>1</v>
      </c>
      <c r="O111" s="35">
        <v>4</v>
      </c>
      <c r="P111" s="35">
        <v>10</v>
      </c>
      <c r="Q111" s="35" t="s">
        <v>128</v>
      </c>
      <c r="R111" s="35">
        <v>1000</v>
      </c>
      <c r="S111" s="41">
        <v>4.6658200000000001</v>
      </c>
      <c r="T111" s="36">
        <v>53.236020000000003</v>
      </c>
      <c r="U111" s="53">
        <v>1.2449386288812301E-9</v>
      </c>
      <c r="V111" s="43">
        <v>287.537619459231</v>
      </c>
      <c r="W111" s="43">
        <v>8.4314295797854193</v>
      </c>
      <c r="X111" s="45">
        <f t="shared" si="25"/>
        <v>5.9999999999999991</v>
      </c>
      <c r="Y111" s="48">
        <f t="shared" si="26"/>
        <v>3.4571047551574492</v>
      </c>
    </row>
    <row r="112" spans="1:25">
      <c r="B112" s="36">
        <f t="shared" si="24"/>
        <v>6.9999999999999991</v>
      </c>
      <c r="D112" s="35">
        <v>1</v>
      </c>
      <c r="E112" s="35">
        <v>3</v>
      </c>
      <c r="I112" s="35">
        <v>1</v>
      </c>
      <c r="J112" s="35">
        <v>1</v>
      </c>
      <c r="O112" s="35">
        <v>4</v>
      </c>
      <c r="P112" s="35">
        <v>11</v>
      </c>
      <c r="Q112" s="35" t="s">
        <v>128</v>
      </c>
      <c r="R112" s="35">
        <v>1000</v>
      </c>
      <c r="S112" s="41">
        <v>4.7293700000000003</v>
      </c>
      <c r="T112" s="36">
        <v>57.468400000000003</v>
      </c>
      <c r="U112" s="53">
        <v>1.29514062629219E-9</v>
      </c>
      <c r="V112" s="43">
        <v>278.59859374101001</v>
      </c>
      <c r="W112" s="43">
        <v>8.8337924230558595</v>
      </c>
      <c r="X112" s="45">
        <f t="shared" si="25"/>
        <v>6.9999999999999991</v>
      </c>
      <c r="Y112" s="48">
        <f t="shared" si="26"/>
        <v>3.4847030095482934</v>
      </c>
    </row>
    <row r="113" spans="1:25">
      <c r="B113" s="36">
        <f t="shared" si="24"/>
        <v>7.9999999999999991</v>
      </c>
      <c r="D113" s="35">
        <v>1</v>
      </c>
      <c r="E113" s="35">
        <v>4</v>
      </c>
      <c r="I113" s="35">
        <v>1</v>
      </c>
      <c r="J113" s="35">
        <v>1</v>
      </c>
      <c r="O113" s="35">
        <v>4</v>
      </c>
      <c r="P113" s="35">
        <v>12</v>
      </c>
      <c r="Q113" s="35" t="s">
        <v>128</v>
      </c>
      <c r="R113" s="35">
        <v>1000</v>
      </c>
      <c r="S113" s="41">
        <v>4.7514900000000004</v>
      </c>
      <c r="T113" s="36">
        <v>62.649380000000001</v>
      </c>
      <c r="U113" s="53">
        <v>1.32653417837494E-9</v>
      </c>
      <c r="V113" s="43">
        <v>278.982783862671</v>
      </c>
      <c r="W113" s="43">
        <v>8.8650513218772495</v>
      </c>
      <c r="X113" s="45">
        <f t="shared" si="25"/>
        <v>7.9999999999999991</v>
      </c>
      <c r="Y113" s="48">
        <f t="shared" si="26"/>
        <v>3.574092363718576</v>
      </c>
    </row>
    <row r="114" spans="1:25">
      <c r="B114" s="36">
        <f t="shared" si="24"/>
        <v>9</v>
      </c>
      <c r="D114" s="35">
        <v>1</v>
      </c>
      <c r="E114" s="35">
        <v>5</v>
      </c>
      <c r="I114" s="35">
        <v>1</v>
      </c>
      <c r="J114" s="35">
        <v>1</v>
      </c>
      <c r="O114" s="35">
        <v>4</v>
      </c>
      <c r="P114" s="35">
        <v>13</v>
      </c>
      <c r="Q114" s="35" t="s">
        <v>128</v>
      </c>
      <c r="R114" s="35">
        <v>1000</v>
      </c>
      <c r="S114" s="41">
        <v>4.8491999999999997</v>
      </c>
      <c r="T114" s="36">
        <v>64.528090000000006</v>
      </c>
      <c r="U114" s="53">
        <v>1.3879932526584701E-9</v>
      </c>
      <c r="V114" s="43">
        <v>253.707532021227</v>
      </c>
      <c r="W114" s="43">
        <v>7.9878046806734098</v>
      </c>
      <c r="X114" s="45">
        <f t="shared" si="25"/>
        <v>9</v>
      </c>
      <c r="Y114" s="48">
        <f t="shared" si="26"/>
        <v>3.4008747636030132</v>
      </c>
    </row>
    <row r="115" spans="1:25">
      <c r="B115" s="36">
        <f t="shared" si="24"/>
        <v>10.000000000000002</v>
      </c>
      <c r="D115" s="35">
        <v>1</v>
      </c>
      <c r="E115" s="35">
        <v>6</v>
      </c>
      <c r="I115" s="35">
        <v>1</v>
      </c>
      <c r="J115" s="35">
        <v>1</v>
      </c>
      <c r="O115" s="35">
        <v>4</v>
      </c>
      <c r="P115" s="35">
        <v>14</v>
      </c>
      <c r="Q115" s="35" t="s">
        <v>128</v>
      </c>
      <c r="R115" s="35">
        <v>1000</v>
      </c>
      <c r="S115" s="41">
        <v>4.9179300000000001</v>
      </c>
      <c r="T115" s="36">
        <v>68.477720000000005</v>
      </c>
      <c r="U115" s="53">
        <v>1.44227248289107E-9</v>
      </c>
      <c r="V115" s="43">
        <v>250.00956305655299</v>
      </c>
      <c r="W115" s="43">
        <v>8.2489596870253905</v>
      </c>
      <c r="X115" s="45">
        <f t="shared" si="25"/>
        <v>10.000000000000002</v>
      </c>
      <c r="Y115" s="48">
        <f t="shared" si="26"/>
        <v>3.4823615792624549</v>
      </c>
    </row>
    <row r="116" spans="1:25">
      <c r="S116" s="41"/>
      <c r="V116" s="43"/>
      <c r="W116" s="43"/>
    </row>
    <row r="117" spans="1:25">
      <c r="A117" s="35" t="s">
        <v>58</v>
      </c>
      <c r="B117" s="36">
        <f t="shared" si="24"/>
        <v>1</v>
      </c>
      <c r="P117" s="35">
        <v>1</v>
      </c>
      <c r="Q117" s="35" t="s">
        <v>132</v>
      </c>
      <c r="R117" s="35">
        <v>1000</v>
      </c>
      <c r="S117" s="41">
        <v>3.67923</v>
      </c>
      <c r="T117" s="36">
        <v>99.272369999999995</v>
      </c>
      <c r="U117" s="53">
        <v>5.3781635069029296E-10</v>
      </c>
      <c r="V117" s="43">
        <v>346.05484181736898</v>
      </c>
      <c r="W117" s="43">
        <v>8.2529386491638697</v>
      </c>
      <c r="X117" s="45">
        <f t="shared" ref="X117:X128" si="27">B117</f>
        <v>1</v>
      </c>
      <c r="Y117" s="48">
        <f t="shared" si="26"/>
        <v>1.7974170432767325</v>
      </c>
    </row>
    <row r="118" spans="1:25">
      <c r="B118" s="36">
        <f t="shared" si="24"/>
        <v>2</v>
      </c>
      <c r="C118" s="35">
        <v>1</v>
      </c>
      <c r="P118" s="35">
        <v>2</v>
      </c>
      <c r="Q118" s="35" t="s">
        <v>132</v>
      </c>
      <c r="R118" s="35">
        <v>1000</v>
      </c>
      <c r="S118" s="41">
        <v>4.0575099999999997</v>
      </c>
      <c r="T118" s="36">
        <v>111.952</v>
      </c>
      <c r="U118" s="53">
        <v>5.6194842108925997E-10</v>
      </c>
      <c r="V118" s="43">
        <v>511.99960869435102</v>
      </c>
      <c r="W118" s="43">
        <v>12.3129343577359</v>
      </c>
      <c r="X118" s="45">
        <f t="shared" si="27"/>
        <v>2</v>
      </c>
      <c r="Y118" s="48">
        <f t="shared" si="26"/>
        <v>2.7786638321961208</v>
      </c>
    </row>
    <row r="119" spans="1:25">
      <c r="B119" s="36">
        <f t="shared" si="24"/>
        <v>3</v>
      </c>
      <c r="D119" s="35">
        <v>2</v>
      </c>
      <c r="P119" s="35">
        <v>3</v>
      </c>
      <c r="Q119" s="35" t="s">
        <v>132</v>
      </c>
      <c r="R119" s="35">
        <v>1000</v>
      </c>
      <c r="S119" s="41">
        <v>4.2964900000000004</v>
      </c>
      <c r="T119" s="36">
        <v>125.54389</v>
      </c>
      <c r="U119" s="53">
        <v>5.9354479541754998E-10</v>
      </c>
      <c r="V119" s="43">
        <v>627.94532028634296</v>
      </c>
      <c r="W119" s="43">
        <v>14.881943096197899</v>
      </c>
      <c r="X119" s="45">
        <f t="shared" si="27"/>
        <v>3</v>
      </c>
      <c r="Y119" s="48">
        <f t="shared" si="26"/>
        <v>3.5995254891064787</v>
      </c>
    </row>
    <row r="120" spans="1:25">
      <c r="B120" s="36">
        <f t="shared" si="24"/>
        <v>4</v>
      </c>
      <c r="D120" s="35">
        <v>2</v>
      </c>
      <c r="E120" s="35">
        <v>1</v>
      </c>
      <c r="P120" s="35">
        <v>4</v>
      </c>
      <c r="Q120" s="35" t="s">
        <v>132</v>
      </c>
      <c r="R120" s="35">
        <v>1000</v>
      </c>
      <c r="S120" s="41">
        <v>4.5044700000000004</v>
      </c>
      <c r="T120" s="36">
        <v>135.15635</v>
      </c>
      <c r="U120" s="53">
        <v>6.3072767159105297E-10</v>
      </c>
      <c r="V120" s="43">
        <v>719.91232400176102</v>
      </c>
      <c r="W120" s="43">
        <v>16.707152496692199</v>
      </c>
      <c r="X120" s="45">
        <f t="shared" si="27"/>
        <v>4</v>
      </c>
      <c r="Y120" s="48">
        <f t="shared" si="26"/>
        <v>4.3852203118717883</v>
      </c>
    </row>
    <row r="121" spans="1:25">
      <c r="B121" s="36">
        <f t="shared" si="24"/>
        <v>5</v>
      </c>
      <c r="D121" s="35">
        <v>2</v>
      </c>
      <c r="E121" s="35">
        <v>2</v>
      </c>
      <c r="P121" s="35">
        <v>5</v>
      </c>
      <c r="Q121" s="35" t="s">
        <v>132</v>
      </c>
      <c r="R121" s="35">
        <v>1000</v>
      </c>
      <c r="S121" s="41">
        <v>4.6851399999999996</v>
      </c>
      <c r="T121" s="36">
        <v>146.67868000000001</v>
      </c>
      <c r="U121" s="53">
        <v>6.72013559797556E-10</v>
      </c>
      <c r="V121" s="43">
        <v>764.60894875516203</v>
      </c>
      <c r="W121" s="43">
        <v>17.9605025832055</v>
      </c>
      <c r="X121" s="45">
        <f t="shared" si="27"/>
        <v>5</v>
      </c>
      <c r="Y121" s="48">
        <f t="shared" si="26"/>
        <v>4.9623493647922787</v>
      </c>
    </row>
    <row r="122" spans="1:25">
      <c r="B122" s="36">
        <f t="shared" si="24"/>
        <v>6</v>
      </c>
      <c r="D122" s="35">
        <v>2</v>
      </c>
      <c r="E122" s="35">
        <v>3</v>
      </c>
      <c r="P122" s="35">
        <v>6</v>
      </c>
      <c r="Q122" s="35" t="s">
        <v>132</v>
      </c>
      <c r="R122" s="35">
        <v>1000</v>
      </c>
      <c r="S122" s="41">
        <v>4.9066400000000003</v>
      </c>
      <c r="T122" s="36">
        <v>150.32028</v>
      </c>
      <c r="U122" s="53">
        <v>7.2389286030656905E-10</v>
      </c>
      <c r="V122" s="43">
        <v>746.25020415745496</v>
      </c>
      <c r="W122" s="43">
        <v>17.646813044835401</v>
      </c>
      <c r="X122" s="45">
        <f t="shared" si="27"/>
        <v>6</v>
      </c>
      <c r="Y122" s="48">
        <f t="shared" si="26"/>
        <v>5.2170942193799981</v>
      </c>
    </row>
    <row r="123" spans="1:25">
      <c r="B123" s="36">
        <f t="shared" si="24"/>
        <v>7</v>
      </c>
      <c r="D123" s="35">
        <v>2</v>
      </c>
      <c r="E123" s="35">
        <v>4</v>
      </c>
      <c r="P123" s="35">
        <v>7</v>
      </c>
      <c r="Q123" s="35" t="s">
        <v>132</v>
      </c>
      <c r="R123" s="35">
        <v>1000</v>
      </c>
      <c r="S123" s="41">
        <v>5.00204</v>
      </c>
      <c r="T123" s="36">
        <v>159.70314999999999</v>
      </c>
      <c r="U123" s="53">
        <v>7.4907462972096998E-10</v>
      </c>
      <c r="V123" s="43">
        <v>753.75066749695304</v>
      </c>
      <c r="W123" s="43">
        <v>18.0540035050483</v>
      </c>
      <c r="X123" s="45">
        <f t="shared" si="27"/>
        <v>7</v>
      </c>
      <c r="Y123" s="48">
        <f t="shared" si="26"/>
        <v>5.4528395892443529</v>
      </c>
    </row>
    <row r="124" spans="1:25">
      <c r="B124" s="36">
        <f t="shared" si="24"/>
        <v>8</v>
      </c>
      <c r="D124" s="35">
        <v>2</v>
      </c>
      <c r="E124" s="35">
        <v>5</v>
      </c>
      <c r="P124" s="35">
        <v>8</v>
      </c>
      <c r="Q124" s="35" t="s">
        <v>132</v>
      </c>
      <c r="R124" s="35">
        <v>1000</v>
      </c>
      <c r="S124" s="41">
        <v>5.08596</v>
      </c>
      <c r="T124" s="36">
        <v>168.60264000000001</v>
      </c>
      <c r="U124" s="53">
        <v>7.7313055454227598E-10</v>
      </c>
      <c r="V124" s="43">
        <v>735.493796745336</v>
      </c>
      <c r="W124" s="43">
        <v>17.069689378749299</v>
      </c>
      <c r="X124" s="45">
        <f t="shared" si="27"/>
        <v>8</v>
      </c>
      <c r="Y124" s="48">
        <f t="shared" si="26"/>
        <v>5.4916364027421425</v>
      </c>
    </row>
    <row r="125" spans="1:25">
      <c r="B125" s="36">
        <f t="shared" si="24"/>
        <v>10</v>
      </c>
      <c r="D125" s="35">
        <v>2</v>
      </c>
      <c r="E125" s="35">
        <v>7</v>
      </c>
      <c r="P125" s="35">
        <v>10</v>
      </c>
      <c r="Q125" s="35" t="s">
        <v>132</v>
      </c>
      <c r="R125" s="35">
        <v>1000</v>
      </c>
      <c r="S125" s="41">
        <v>5.4435900000000004</v>
      </c>
      <c r="T125" s="36">
        <v>169.00841</v>
      </c>
      <c r="U125" s="53">
        <v>8.6877148966210397E-10</v>
      </c>
      <c r="V125" s="43">
        <v>689.88807463026205</v>
      </c>
      <c r="W125" s="43">
        <v>17.089795325005301</v>
      </c>
      <c r="X125" s="45">
        <f t="shared" si="27"/>
        <v>10</v>
      </c>
      <c r="Y125" s="48">
        <f t="shared" si="26"/>
        <v>5.7883411842183321</v>
      </c>
    </row>
    <row r="126" spans="1:25">
      <c r="A126" s="50"/>
      <c r="B126" s="36">
        <f t="shared" si="24"/>
        <v>12</v>
      </c>
      <c r="D126" s="35">
        <v>2</v>
      </c>
      <c r="E126" s="35">
        <v>9</v>
      </c>
      <c r="P126" s="35">
        <v>12</v>
      </c>
      <c r="Q126" s="35" t="s">
        <v>132</v>
      </c>
      <c r="R126" s="35">
        <v>1000</v>
      </c>
      <c r="S126" s="41">
        <v>5.8192500000000003</v>
      </c>
      <c r="T126" s="36">
        <v>167.81833</v>
      </c>
      <c r="U126" s="53">
        <v>9.7773849233943497E-10</v>
      </c>
      <c r="V126" s="43">
        <v>588.699951051928</v>
      </c>
      <c r="W126" s="43">
        <v>15.9251750133838</v>
      </c>
      <c r="X126" s="45">
        <f t="shared" si="27"/>
        <v>12</v>
      </c>
      <c r="Y126" s="48">
        <f t="shared" si="26"/>
        <v>5.5588715228713959</v>
      </c>
    </row>
    <row r="127" spans="1:25">
      <c r="B127" s="36">
        <f t="shared" si="24"/>
        <v>14</v>
      </c>
      <c r="D127" s="35">
        <v>2</v>
      </c>
      <c r="E127" s="35">
        <v>11</v>
      </c>
      <c r="P127" s="35">
        <v>14</v>
      </c>
      <c r="Q127" s="35" t="s">
        <v>132</v>
      </c>
      <c r="R127" s="35">
        <v>1000</v>
      </c>
      <c r="S127" s="41">
        <v>5.74451</v>
      </c>
      <c r="T127" s="36">
        <v>187.33582999999999</v>
      </c>
      <c r="U127" s="53">
        <v>9.6674607068190895E-10</v>
      </c>
      <c r="V127" s="43">
        <v>613.78114457808999</v>
      </c>
      <c r="W127" s="43">
        <v>16.086374972387699</v>
      </c>
      <c r="X127" s="45">
        <f t="shared" si="27"/>
        <v>14</v>
      </c>
      <c r="Y127" s="48">
        <f t="shared" si="26"/>
        <v>5.7305444049159506</v>
      </c>
    </row>
    <row r="128" spans="1:25">
      <c r="B128" s="36">
        <f t="shared" si="24"/>
        <v>16</v>
      </c>
      <c r="D128" s="35">
        <v>2</v>
      </c>
      <c r="E128" s="35">
        <v>13</v>
      </c>
      <c r="P128" s="35">
        <v>16</v>
      </c>
      <c r="Q128" s="35" t="s">
        <v>132</v>
      </c>
      <c r="R128" s="35">
        <v>1000</v>
      </c>
      <c r="S128" s="41">
        <v>5.8166500000000001</v>
      </c>
      <c r="T128" s="36">
        <v>207.71982</v>
      </c>
      <c r="U128" s="53">
        <v>1.0071344140552699E-9</v>
      </c>
      <c r="V128" s="43">
        <v>569.87240804472196</v>
      </c>
      <c r="W128" s="43">
        <v>16.5803425794224</v>
      </c>
      <c r="X128" s="45">
        <f t="shared" si="27"/>
        <v>16</v>
      </c>
      <c r="Y128" s="48">
        <f t="shared" si="26"/>
        <v>5.5428737902919893</v>
      </c>
    </row>
    <row r="129" spans="1:25">
      <c r="S129" s="41"/>
      <c r="V129" s="43"/>
      <c r="W129" s="43"/>
    </row>
    <row r="130" spans="1:25">
      <c r="A130" s="35" t="s">
        <v>59</v>
      </c>
      <c r="B130" s="36">
        <f t="shared" si="24"/>
        <v>3</v>
      </c>
      <c r="F130" s="35">
        <v>3</v>
      </c>
      <c r="P130" s="35">
        <v>4</v>
      </c>
      <c r="Q130" s="35" t="s">
        <v>132</v>
      </c>
      <c r="R130" s="35">
        <v>1000</v>
      </c>
      <c r="S130" s="41">
        <v>4.47079</v>
      </c>
      <c r="T130" s="36">
        <v>136.85211000000001</v>
      </c>
      <c r="U130" s="53">
        <v>6.2297073162839501E-10</v>
      </c>
      <c r="V130" s="43">
        <v>640.64284286672398</v>
      </c>
      <c r="W130" s="43">
        <v>15.8099809708457</v>
      </c>
      <c r="X130" s="45">
        <f t="shared" ref="X130:X138" si="28">B130</f>
        <v>3</v>
      </c>
      <c r="Y130" s="48">
        <f t="shared" si="26"/>
        <v>3.8543712714244234</v>
      </c>
    </row>
    <row r="131" spans="1:25">
      <c r="B131" s="36">
        <f t="shared" si="24"/>
        <v>3.9999999999999996</v>
      </c>
      <c r="D131" s="35">
        <v>1</v>
      </c>
      <c r="F131" s="35">
        <v>2</v>
      </c>
      <c r="G131" s="35">
        <v>1</v>
      </c>
      <c r="P131" s="35">
        <v>5</v>
      </c>
      <c r="Q131" s="35" t="s">
        <v>132</v>
      </c>
      <c r="R131" s="35">
        <v>1000</v>
      </c>
      <c r="S131" s="41">
        <v>4.5958100000000002</v>
      </c>
      <c r="T131" s="36">
        <v>150.50138999999999</v>
      </c>
      <c r="U131" s="53">
        <v>6.5022520019233403E-10</v>
      </c>
      <c r="V131" s="43">
        <v>745.30428355006802</v>
      </c>
      <c r="W131" s="43">
        <v>54.432488183077801</v>
      </c>
      <c r="X131" s="45">
        <f t="shared" si="28"/>
        <v>3.9999999999999996</v>
      </c>
      <c r="Y131" s="48">
        <f t="shared" si="26"/>
        <v>4.6802315314448073</v>
      </c>
    </row>
    <row r="132" spans="1:25">
      <c r="B132" s="36">
        <f t="shared" si="24"/>
        <v>5</v>
      </c>
      <c r="D132" s="35">
        <v>1</v>
      </c>
      <c r="E132" s="35">
        <v>1</v>
      </c>
      <c r="F132" s="35">
        <v>2</v>
      </c>
      <c r="G132" s="35">
        <v>1</v>
      </c>
      <c r="P132" s="35">
        <v>6</v>
      </c>
      <c r="Q132" s="35" t="s">
        <v>132</v>
      </c>
      <c r="R132" s="35">
        <v>1000</v>
      </c>
      <c r="S132" s="41">
        <v>4.7720200000000004</v>
      </c>
      <c r="T132" s="36">
        <v>156.73097000000001</v>
      </c>
      <c r="U132" s="53">
        <v>6.9094709789882402E-10</v>
      </c>
      <c r="V132" s="43">
        <v>743.88777790185304</v>
      </c>
      <c r="W132" s="43">
        <v>18.2445532832918</v>
      </c>
      <c r="X132" s="45">
        <f t="shared" si="28"/>
        <v>5</v>
      </c>
      <c r="Y132" s="48">
        <f t="shared" si="26"/>
        <v>4.9638899457091368</v>
      </c>
    </row>
    <row r="133" spans="1:25">
      <c r="B133" s="36">
        <f t="shared" si="24"/>
        <v>6</v>
      </c>
      <c r="D133" s="35">
        <v>1</v>
      </c>
      <c r="E133" s="35">
        <v>2</v>
      </c>
      <c r="F133" s="35">
        <v>2</v>
      </c>
      <c r="G133" s="35">
        <v>1</v>
      </c>
      <c r="P133" s="35">
        <v>7</v>
      </c>
      <c r="Q133" s="35" t="s">
        <v>132</v>
      </c>
      <c r="R133" s="35">
        <v>1000</v>
      </c>
      <c r="S133" s="41">
        <v>4.8525099999999997</v>
      </c>
      <c r="T133" s="36">
        <v>166.81396000000001</v>
      </c>
      <c r="U133" s="53">
        <v>7.1174280126516399E-10</v>
      </c>
      <c r="V133" s="43">
        <v>738.96034200570898</v>
      </c>
      <c r="W133" s="43">
        <v>18.131046879558799</v>
      </c>
      <c r="X133" s="45">
        <f t="shared" si="28"/>
        <v>6</v>
      </c>
      <c r="Y133" s="48">
        <f t="shared" si="26"/>
        <v>5.0794201648893704</v>
      </c>
    </row>
    <row r="134" spans="1:25">
      <c r="B134" s="36">
        <f t="shared" si="24"/>
        <v>7</v>
      </c>
      <c r="D134" s="35">
        <v>1</v>
      </c>
      <c r="E134" s="35">
        <v>3</v>
      </c>
      <c r="F134" s="35">
        <v>2</v>
      </c>
      <c r="G134" s="35">
        <v>1</v>
      </c>
      <c r="P134" s="35">
        <v>8</v>
      </c>
      <c r="Q134" s="35" t="s">
        <v>132</v>
      </c>
      <c r="R134" s="35">
        <v>1000</v>
      </c>
      <c r="S134" s="41">
        <v>4.9857199999999997</v>
      </c>
      <c r="T134" s="36">
        <v>173.02510000000001</v>
      </c>
      <c r="U134" s="53">
        <v>7.47239622215295E-10</v>
      </c>
      <c r="V134" s="43">
        <v>723.82591755683802</v>
      </c>
      <c r="W134" s="43">
        <v>16.9065581862241</v>
      </c>
      <c r="X134" s="45">
        <f t="shared" si="28"/>
        <v>7</v>
      </c>
      <c r="Y134" s="48">
        <f t="shared" si="26"/>
        <v>5.2235282233904172</v>
      </c>
    </row>
    <row r="135" spans="1:25">
      <c r="B135" s="36">
        <f t="shared" si="24"/>
        <v>9</v>
      </c>
      <c r="D135" s="35">
        <v>1</v>
      </c>
      <c r="E135" s="35">
        <v>5</v>
      </c>
      <c r="F135" s="35">
        <v>2</v>
      </c>
      <c r="G135" s="35">
        <v>1</v>
      </c>
      <c r="P135" s="35">
        <v>10</v>
      </c>
      <c r="Q135" s="35" t="s">
        <v>132</v>
      </c>
      <c r="R135" s="35">
        <v>1000</v>
      </c>
      <c r="S135" s="41">
        <v>5.1567400000000001</v>
      </c>
      <c r="T135" s="36">
        <v>185.19449</v>
      </c>
      <c r="U135" s="53">
        <v>7.9574801441627799E-10</v>
      </c>
      <c r="V135" s="43">
        <v>714.06588802938495</v>
      </c>
      <c r="W135" s="43">
        <v>17.919452384213201</v>
      </c>
      <c r="X135" s="45">
        <f t="shared" si="28"/>
        <v>9</v>
      </c>
      <c r="Y135" s="48">
        <f t="shared" si="26"/>
        <v>5.4876167641895552</v>
      </c>
    </row>
    <row r="136" spans="1:25">
      <c r="B136" s="36">
        <f t="shared" si="24"/>
        <v>11</v>
      </c>
      <c r="D136" s="35">
        <v>1</v>
      </c>
      <c r="E136" s="35">
        <v>7</v>
      </c>
      <c r="F136" s="35">
        <v>2</v>
      </c>
      <c r="G136" s="35">
        <v>1</v>
      </c>
      <c r="P136" s="35">
        <v>12</v>
      </c>
      <c r="Q136" s="35" t="s">
        <v>132</v>
      </c>
      <c r="R136" s="35">
        <v>1000</v>
      </c>
      <c r="S136" s="41">
        <v>5.3625600000000002</v>
      </c>
      <c r="T136" s="36">
        <v>192.55524</v>
      </c>
      <c r="U136" s="53">
        <v>8.5634248016482602E-10</v>
      </c>
      <c r="V136" s="43">
        <v>678.99789840630103</v>
      </c>
      <c r="W136" s="43">
        <v>18.705734502683999</v>
      </c>
      <c r="X136" s="45">
        <f t="shared" si="28"/>
        <v>11</v>
      </c>
      <c r="Y136" s="48">
        <f t="shared" si="26"/>
        <v>5.6154665205272041</v>
      </c>
    </row>
    <row r="137" spans="1:25">
      <c r="B137" s="36">
        <f t="shared" si="24"/>
        <v>13</v>
      </c>
      <c r="D137" s="35">
        <v>1</v>
      </c>
      <c r="E137" s="35">
        <v>9</v>
      </c>
      <c r="F137" s="35">
        <v>2</v>
      </c>
      <c r="G137" s="35">
        <v>1</v>
      </c>
      <c r="P137" s="35">
        <v>14</v>
      </c>
      <c r="Q137" s="35" t="s">
        <v>132</v>
      </c>
      <c r="R137" s="35">
        <v>1000</v>
      </c>
      <c r="S137" s="41">
        <v>5.5512300000000003</v>
      </c>
      <c r="T137" s="36">
        <v>199.55096</v>
      </c>
      <c r="U137" s="53">
        <v>9.1590303026801103E-10</v>
      </c>
      <c r="V137" s="43">
        <v>632.21511081517599</v>
      </c>
      <c r="W137" s="43">
        <v>17.1467447422595</v>
      </c>
      <c r="X137" s="45">
        <f t="shared" si="28"/>
        <v>13</v>
      </c>
      <c r="Y137" s="48">
        <f t="shared" si="26"/>
        <v>5.5922205565427685</v>
      </c>
    </row>
    <row r="138" spans="1:25">
      <c r="B138" s="36">
        <f t="shared" si="24"/>
        <v>15</v>
      </c>
      <c r="D138" s="35">
        <v>1</v>
      </c>
      <c r="E138" s="35">
        <v>11</v>
      </c>
      <c r="F138" s="35">
        <v>2</v>
      </c>
      <c r="G138" s="35">
        <v>1</v>
      </c>
      <c r="P138" s="35">
        <v>16</v>
      </c>
      <c r="Q138" s="35" t="s">
        <v>132</v>
      </c>
      <c r="R138" s="35">
        <v>1000</v>
      </c>
      <c r="S138" s="41">
        <v>5.8431600000000001</v>
      </c>
      <c r="T138" s="36">
        <v>197.22239999999999</v>
      </c>
      <c r="U138" s="53">
        <v>1.0042451956280099E-9</v>
      </c>
      <c r="V138" s="43">
        <v>545.60606927954404</v>
      </c>
      <c r="W138" s="43">
        <v>15.8328524124911</v>
      </c>
      <c r="X138" s="45">
        <f t="shared" si="28"/>
        <v>15</v>
      </c>
      <c r="Y138" s="48">
        <f t="shared" si="26"/>
        <v>5.2916228032675123</v>
      </c>
    </row>
    <row r="139" spans="1:25">
      <c r="S139" s="41"/>
      <c r="V139" s="43"/>
      <c r="W139" s="43"/>
    </row>
    <row r="140" spans="1:25">
      <c r="A140" s="35" t="s">
        <v>71</v>
      </c>
      <c r="B140" s="36">
        <f t="shared" si="24"/>
        <v>2.333333333333333</v>
      </c>
      <c r="I140" s="35">
        <v>4</v>
      </c>
      <c r="P140" s="35">
        <v>5</v>
      </c>
      <c r="Q140" s="35" t="s">
        <v>132</v>
      </c>
      <c r="R140" s="35">
        <v>1000</v>
      </c>
      <c r="S140" s="41">
        <v>4.6073599999999999</v>
      </c>
      <c r="T140" s="36">
        <v>151.61957000000001</v>
      </c>
      <c r="U140" s="53">
        <v>6.54544075803006E-10</v>
      </c>
      <c r="V140" s="43">
        <v>547.93680190827195</v>
      </c>
      <c r="W140" s="43">
        <v>12.9697308833327</v>
      </c>
      <c r="X140" s="45">
        <f t="shared" ref="X140:X147" si="29">B140</f>
        <v>2.333333333333333</v>
      </c>
      <c r="Y140" s="48">
        <f t="shared" si="26"/>
        <v>3.4636921944348922</v>
      </c>
    </row>
    <row r="141" spans="1:25">
      <c r="B141" s="36">
        <f t="shared" si="24"/>
        <v>3.3333333333333335</v>
      </c>
      <c r="D141" s="35">
        <v>1</v>
      </c>
      <c r="I141" s="35">
        <v>3</v>
      </c>
      <c r="J141" s="35">
        <v>1</v>
      </c>
      <c r="P141" s="35">
        <v>6</v>
      </c>
      <c r="Q141" s="35" t="s">
        <v>132</v>
      </c>
      <c r="R141" s="35">
        <v>1000</v>
      </c>
      <c r="S141" s="41">
        <v>4.8311400000000004</v>
      </c>
      <c r="T141" s="36">
        <v>154.21746999999999</v>
      </c>
      <c r="U141" s="53">
        <v>7.0568721434093803E-10</v>
      </c>
      <c r="V141" s="43">
        <v>602.29434914312105</v>
      </c>
      <c r="W141" s="43">
        <v>14.7042930885536</v>
      </c>
      <c r="X141" s="45">
        <f t="shared" si="29"/>
        <v>3.3333333333333335</v>
      </c>
      <c r="Y141" s="48">
        <f t="shared" si="26"/>
        <v>4.1047901673891527</v>
      </c>
    </row>
    <row r="142" spans="1:25">
      <c r="B142" s="36">
        <f t="shared" si="24"/>
        <v>4.333333333333333</v>
      </c>
      <c r="D142" s="35">
        <v>1</v>
      </c>
      <c r="E142" s="35">
        <v>1</v>
      </c>
      <c r="I142" s="35">
        <v>3</v>
      </c>
      <c r="J142" s="35">
        <v>1</v>
      </c>
      <c r="P142" s="35">
        <v>7</v>
      </c>
      <c r="Q142" s="35" t="s">
        <v>132</v>
      </c>
      <c r="R142" s="35">
        <v>1000</v>
      </c>
      <c r="S142" s="41">
        <v>4.9392100000000001</v>
      </c>
      <c r="T142" s="36">
        <v>164.07792000000001</v>
      </c>
      <c r="U142" s="53">
        <v>7.3471927016682101E-10</v>
      </c>
      <c r="V142" s="43">
        <v>673.04712068038396</v>
      </c>
      <c r="W142" s="43">
        <v>16.980630746064602</v>
      </c>
      <c r="X142" s="45">
        <f t="shared" si="29"/>
        <v>4.333333333333333</v>
      </c>
      <c r="Y142" s="48">
        <f t="shared" si="26"/>
        <v>4.7756976653841079</v>
      </c>
    </row>
    <row r="143" spans="1:25">
      <c r="B143" s="36">
        <f t="shared" si="24"/>
        <v>5.333333333333333</v>
      </c>
      <c r="D143" s="35">
        <v>1</v>
      </c>
      <c r="E143" s="35">
        <v>2</v>
      </c>
      <c r="I143" s="35">
        <v>3</v>
      </c>
      <c r="J143" s="35">
        <v>1</v>
      </c>
      <c r="P143" s="35">
        <v>8</v>
      </c>
      <c r="Q143" s="35" t="s">
        <v>132</v>
      </c>
      <c r="R143" s="35">
        <v>1000</v>
      </c>
      <c r="S143" s="41">
        <v>5.0446200000000001</v>
      </c>
      <c r="T143" s="36">
        <v>168.90144000000001</v>
      </c>
      <c r="U143" s="53">
        <v>7.6091159711517898E-10</v>
      </c>
      <c r="V143" s="43">
        <v>666.03976676186903</v>
      </c>
      <c r="W143" s="43">
        <v>15.782441880939</v>
      </c>
      <c r="X143" s="45">
        <f t="shared" si="29"/>
        <v>5.333333333333333</v>
      </c>
      <c r="Y143" s="48">
        <f t="shared" si="26"/>
        <v>4.8944544054928185</v>
      </c>
    </row>
    <row r="144" spans="1:25">
      <c r="B144" s="36">
        <f t="shared" si="24"/>
        <v>7.333333333333333</v>
      </c>
      <c r="D144" s="35">
        <v>1</v>
      </c>
      <c r="E144" s="35">
        <v>4</v>
      </c>
      <c r="I144" s="35">
        <v>3</v>
      </c>
      <c r="J144" s="35">
        <v>1</v>
      </c>
      <c r="P144" s="35">
        <v>10</v>
      </c>
      <c r="Q144" s="35" t="s">
        <v>132</v>
      </c>
      <c r="R144" s="35">
        <v>1000</v>
      </c>
      <c r="S144" s="41">
        <v>5.2481999999999998</v>
      </c>
      <c r="T144" s="36">
        <v>182.12796</v>
      </c>
      <c r="U144" s="53">
        <v>8.2112467280371604E-10</v>
      </c>
      <c r="V144" s="43">
        <v>667.10004297147395</v>
      </c>
      <c r="W144" s="43">
        <v>17.1108423897787</v>
      </c>
      <c r="X144" s="45">
        <f t="shared" si="29"/>
        <v>7.333333333333333</v>
      </c>
      <c r="Y144" s="48">
        <f t="shared" si="26"/>
        <v>5.2901744577047998</v>
      </c>
    </row>
    <row r="145" spans="1:25">
      <c r="B145" s="36">
        <f t="shared" si="24"/>
        <v>9.3333333333333339</v>
      </c>
      <c r="D145" s="35">
        <v>1</v>
      </c>
      <c r="E145" s="35">
        <v>6</v>
      </c>
      <c r="I145" s="35">
        <v>3</v>
      </c>
      <c r="J145" s="35">
        <v>1</v>
      </c>
      <c r="P145" s="35">
        <v>12</v>
      </c>
      <c r="Q145" s="35" t="s">
        <v>132</v>
      </c>
      <c r="R145" s="35">
        <v>1000</v>
      </c>
      <c r="S145" s="41">
        <v>5.4215499999999999</v>
      </c>
      <c r="T145" s="36">
        <v>196.88740000000001</v>
      </c>
      <c r="U145" s="53">
        <v>8.79751824293831E-10</v>
      </c>
      <c r="V145" s="43">
        <v>660.86729182946306</v>
      </c>
      <c r="W145" s="43">
        <v>17.658523620156799</v>
      </c>
      <c r="X145" s="45">
        <f t="shared" si="29"/>
        <v>9.3333333333333339</v>
      </c>
      <c r="Y145" s="48">
        <f t="shared" si="26"/>
        <v>5.6149301486678294</v>
      </c>
    </row>
    <row r="146" spans="1:25">
      <c r="B146" s="36">
        <f t="shared" si="24"/>
        <v>11.333333333333334</v>
      </c>
      <c r="D146" s="35">
        <v>1</v>
      </c>
      <c r="E146" s="35">
        <v>8</v>
      </c>
      <c r="I146" s="35">
        <v>3</v>
      </c>
      <c r="J146" s="35">
        <v>1</v>
      </c>
      <c r="P146" s="35">
        <v>14</v>
      </c>
      <c r="Q146" s="35" t="s">
        <v>132</v>
      </c>
      <c r="R146" s="35">
        <v>1000</v>
      </c>
      <c r="S146" s="41">
        <v>5.6497999999999999</v>
      </c>
      <c r="T146" s="36">
        <v>200.09109000000001</v>
      </c>
      <c r="U146" s="53">
        <v>9.4930832491855599E-10</v>
      </c>
      <c r="V146" s="43">
        <v>560.35451405182403</v>
      </c>
      <c r="W146" s="43">
        <v>15.6311155550066</v>
      </c>
      <c r="X146" s="45">
        <f t="shared" si="29"/>
        <v>11.333333333333334</v>
      </c>
      <c r="Y146" s="48">
        <f t="shared" si="26"/>
        <v>5.137361042917127</v>
      </c>
    </row>
    <row r="147" spans="1:25">
      <c r="B147" s="36">
        <f t="shared" si="24"/>
        <v>13.333333333333334</v>
      </c>
      <c r="D147" s="35">
        <v>1</v>
      </c>
      <c r="E147" s="35">
        <v>10</v>
      </c>
      <c r="I147" s="35">
        <v>3</v>
      </c>
      <c r="J147" s="35">
        <v>1</v>
      </c>
      <c r="P147" s="35">
        <v>16</v>
      </c>
      <c r="Q147" s="35" t="s">
        <v>132</v>
      </c>
      <c r="R147" s="35">
        <v>1000</v>
      </c>
      <c r="S147" s="41">
        <v>5.9281699999999997</v>
      </c>
      <c r="T147" s="36">
        <v>201.11751000000001</v>
      </c>
      <c r="U147" s="53">
        <v>1.03833697131804E-9</v>
      </c>
      <c r="V147" s="43">
        <v>499.539834516388</v>
      </c>
      <c r="W147" s="43">
        <v>14.1454488537558</v>
      </c>
      <c r="X147" s="45">
        <f t="shared" si="29"/>
        <v>13.333333333333334</v>
      </c>
      <c r="Y147" s="48">
        <f t="shared" si="26"/>
        <v>5.009315290245989</v>
      </c>
    </row>
    <row r="148" spans="1:25">
      <c r="S148" s="41"/>
      <c r="V148" s="43"/>
      <c r="W148" s="43"/>
    </row>
    <row r="149" spans="1:25">
      <c r="A149" s="35" t="s">
        <v>77</v>
      </c>
      <c r="B149" s="36">
        <f t="shared" si="24"/>
        <v>3.0010010010010011</v>
      </c>
      <c r="I149" s="35">
        <v>6</v>
      </c>
      <c r="K149" s="35">
        <v>1</v>
      </c>
      <c r="P149" s="35">
        <v>8</v>
      </c>
      <c r="Q149" s="35" t="s">
        <v>132</v>
      </c>
      <c r="R149" s="35">
        <v>1000</v>
      </c>
      <c r="S149" s="35">
        <v>4.9374799999999999</v>
      </c>
      <c r="T149" s="36">
        <v>183.95106999999999</v>
      </c>
      <c r="U149" s="53">
        <v>7.4298171091577199E-10</v>
      </c>
      <c r="V149" s="43">
        <v>491.49700343904902</v>
      </c>
      <c r="W149" s="43">
        <v>11.290446436222201</v>
      </c>
      <c r="X149" s="45">
        <f>B149</f>
        <v>3.0010010010010011</v>
      </c>
      <c r="Y149" s="48">
        <f t="shared" si="26"/>
        <v>3.5267032789307255</v>
      </c>
    </row>
    <row r="150" spans="1:25">
      <c r="B150" s="36">
        <f t="shared" si="24"/>
        <v>3.6686686686686687</v>
      </c>
      <c r="I150" s="35">
        <v>8</v>
      </c>
      <c r="K150" s="35">
        <v>2</v>
      </c>
      <c r="P150" s="35">
        <v>11</v>
      </c>
      <c r="Q150" s="35" t="s">
        <v>132</v>
      </c>
      <c r="R150" s="35">
        <v>1000</v>
      </c>
      <c r="S150" s="35">
        <v>5.1906299999999996</v>
      </c>
      <c r="T150" s="36">
        <v>208.14010999999999</v>
      </c>
      <c r="U150" s="53">
        <v>8.2197754242323097E-10</v>
      </c>
      <c r="V150" s="43">
        <v>441.12941598324699</v>
      </c>
      <c r="W150" s="43">
        <v>11.1827493463931</v>
      </c>
      <c r="X150" s="45">
        <f>B150</f>
        <v>3.6686686686686687</v>
      </c>
      <c r="Y150" s="48">
        <f t="shared" si="26"/>
        <v>3.5018367408106417</v>
      </c>
    </row>
    <row r="151" spans="1:25">
      <c r="B151" s="36">
        <f t="shared" si="24"/>
        <v>4.3363363363363359</v>
      </c>
      <c r="I151" s="35">
        <v>10</v>
      </c>
      <c r="K151" s="35">
        <v>3</v>
      </c>
      <c r="P151" s="35">
        <v>14</v>
      </c>
      <c r="Q151" s="35" t="s">
        <v>132</v>
      </c>
      <c r="R151" s="35">
        <v>1000</v>
      </c>
      <c r="S151" s="35">
        <v>5.5687600000000002</v>
      </c>
      <c r="T151" s="36">
        <v>215.67022</v>
      </c>
      <c r="U151" s="53">
        <v>9.3846515343268505E-10</v>
      </c>
      <c r="V151" s="43">
        <v>420.77364256396697</v>
      </c>
      <c r="W151" s="43">
        <v>11.387850036889599</v>
      </c>
      <c r="X151" s="45">
        <f>B151</f>
        <v>4.3363363363363359</v>
      </c>
      <c r="Y151" s="48">
        <f t="shared" si="26"/>
        <v>3.8136128539893859</v>
      </c>
    </row>
    <row r="152" spans="1:25">
      <c r="V152" s="43"/>
      <c r="W152" s="43"/>
    </row>
    <row r="153" spans="1:25">
      <c r="A153" s="35" t="s">
        <v>78</v>
      </c>
      <c r="B153" s="36">
        <f t="shared" si="24"/>
        <v>4.333333333333333</v>
      </c>
      <c r="F153" s="35">
        <v>2</v>
      </c>
      <c r="G153" s="35">
        <v>1</v>
      </c>
      <c r="I153" s="35">
        <v>3</v>
      </c>
      <c r="J153" s="35">
        <v>1</v>
      </c>
      <c r="P153" s="35">
        <v>8</v>
      </c>
      <c r="Q153" s="35" t="s">
        <v>132</v>
      </c>
      <c r="R153" s="35">
        <v>1000</v>
      </c>
      <c r="S153" s="35">
        <v>5.0996699999999997</v>
      </c>
      <c r="T153" s="36">
        <v>170.42377999999999</v>
      </c>
      <c r="U153" s="53">
        <v>7.7915794990123701E-10</v>
      </c>
      <c r="V153" s="43">
        <v>566.47103831915604</v>
      </c>
      <c r="W153" s="43">
        <v>14.208030226402499</v>
      </c>
      <c r="X153" s="45">
        <f>B153</f>
        <v>4.333333333333333</v>
      </c>
      <c r="Y153" s="48">
        <f t="shared" si="26"/>
        <v>4.2625858690748775</v>
      </c>
    </row>
    <row r="154" spans="1:25">
      <c r="B154" s="36">
        <f t="shared" si="24"/>
        <v>5.666666666666667</v>
      </c>
      <c r="F154" s="35">
        <v>1</v>
      </c>
      <c r="G154" s="35">
        <v>2</v>
      </c>
      <c r="I154" s="35">
        <v>6</v>
      </c>
      <c r="J154" s="35">
        <v>2</v>
      </c>
      <c r="P154" s="35">
        <v>12</v>
      </c>
      <c r="Q154" s="35" t="s">
        <v>132</v>
      </c>
      <c r="R154" s="35">
        <v>1000</v>
      </c>
      <c r="S154" s="35">
        <v>5.4192799999999997</v>
      </c>
      <c r="T154" s="36">
        <v>198.97573</v>
      </c>
      <c r="U154" s="53">
        <v>8.8114719355198603E-10</v>
      </c>
      <c r="V154" s="43">
        <v>565.23983660615897</v>
      </c>
      <c r="W154" s="43">
        <v>14.467647978377499</v>
      </c>
      <c r="X154" s="45">
        <f>B154</f>
        <v>5.666666666666667</v>
      </c>
      <c r="Y154" s="48">
        <f t="shared" si="26"/>
        <v>4.8100672504144955</v>
      </c>
    </row>
    <row r="155" spans="1:25">
      <c r="B155" s="36">
        <f t="shared" si="24"/>
        <v>6.9999999999999991</v>
      </c>
      <c r="F155" s="35">
        <v>1</v>
      </c>
      <c r="G155" s="35">
        <v>2</v>
      </c>
      <c r="I155" s="35">
        <v>8</v>
      </c>
      <c r="J155" s="35">
        <v>4</v>
      </c>
      <c r="P155" s="35">
        <v>16</v>
      </c>
      <c r="Q155" s="35" t="s">
        <v>132</v>
      </c>
      <c r="R155" s="35">
        <v>1000</v>
      </c>
      <c r="S155" s="35">
        <v>5.6847899999999996</v>
      </c>
      <c r="T155" s="36">
        <v>215.00487000000001</v>
      </c>
      <c r="U155" s="53">
        <v>9.6975035945332609E-10</v>
      </c>
      <c r="V155" s="43">
        <v>478.62606917645502</v>
      </c>
      <c r="W155" s="43">
        <v>13.9003618868957</v>
      </c>
      <c r="X155" s="45">
        <f>B155</f>
        <v>6.9999999999999991</v>
      </c>
      <c r="Y155" s="48">
        <f t="shared" si="26"/>
        <v>4.4825611478230876</v>
      </c>
    </row>
    <row r="156" spans="1:25">
      <c r="S156" s="41"/>
      <c r="V156" s="43"/>
      <c r="W156" s="43"/>
    </row>
    <row r="157" spans="1:25">
      <c r="S157" s="41"/>
      <c r="V157" s="43"/>
      <c r="W157" s="43"/>
    </row>
    <row r="158" spans="1:25">
      <c r="H158" s="38"/>
      <c r="J158" s="38"/>
      <c r="S158" s="41"/>
      <c r="V158" s="43"/>
      <c r="W158" s="43"/>
    </row>
    <row r="159" spans="1:25">
      <c r="C159" s="38"/>
      <c r="H159" s="38"/>
      <c r="J159" s="38"/>
      <c r="S159" s="41"/>
      <c r="V159" s="43"/>
      <c r="W159" s="43"/>
    </row>
    <row r="160" spans="1:25">
      <c r="C160" s="38"/>
      <c r="H160" s="38"/>
      <c r="J160" s="38"/>
      <c r="S160" s="41"/>
      <c r="V160" s="43"/>
      <c r="W160" s="43"/>
    </row>
    <row r="161" spans="3:23">
      <c r="C161" s="38"/>
      <c r="D161" s="38"/>
      <c r="H161" s="38"/>
      <c r="J161" s="38"/>
      <c r="S161" s="41"/>
      <c r="V161" s="43"/>
      <c r="W161" s="43"/>
    </row>
    <row r="162" spans="3:23">
      <c r="C162" s="38"/>
      <c r="D162" s="38"/>
      <c r="H162" s="38"/>
      <c r="J162" s="38"/>
      <c r="S162" s="41"/>
      <c r="V162" s="43"/>
      <c r="W162" s="43"/>
    </row>
    <row r="163" spans="3:23">
      <c r="C163" s="38"/>
      <c r="D163" s="38"/>
      <c r="H163" s="38"/>
      <c r="J163" s="38"/>
      <c r="S163" s="41"/>
      <c r="V163" s="43"/>
      <c r="W163" s="43"/>
    </row>
    <row r="164" spans="3:23">
      <c r="C164" s="38"/>
      <c r="D164" s="38"/>
      <c r="H164" s="38"/>
      <c r="J164" s="38"/>
      <c r="S164" s="41"/>
      <c r="V164" s="43"/>
      <c r="W164" s="43"/>
    </row>
    <row r="165" spans="3:23">
      <c r="C165" s="38"/>
      <c r="D165" s="38"/>
      <c r="H165" s="38"/>
      <c r="J165" s="38"/>
      <c r="S165" s="41"/>
      <c r="V165" s="43"/>
      <c r="W165" s="43"/>
    </row>
    <row r="166" spans="3:23">
      <c r="H166" s="38"/>
      <c r="S166" s="41"/>
      <c r="V166" s="43"/>
      <c r="W166" s="43"/>
    </row>
    <row r="167" spans="3:23">
      <c r="H167" s="38"/>
      <c r="S167" s="41"/>
      <c r="V167" s="43"/>
      <c r="W167" s="43"/>
    </row>
    <row r="168" spans="3:23">
      <c r="H168" s="38"/>
      <c r="S168" s="41"/>
      <c r="V168" s="43"/>
      <c r="W168" s="43"/>
    </row>
    <row r="169" spans="3:23">
      <c r="H169" s="38"/>
      <c r="S169" s="41"/>
      <c r="V169" s="43"/>
      <c r="W169" s="43"/>
    </row>
    <row r="170" spans="3:23">
      <c r="H170" s="38"/>
      <c r="S170" s="41"/>
      <c r="V170" s="43"/>
      <c r="W170" s="43"/>
    </row>
    <row r="171" spans="3:23">
      <c r="S171" s="41"/>
      <c r="V171" s="43"/>
      <c r="W171" s="43"/>
    </row>
    <row r="172" spans="3:23">
      <c r="S172" s="41"/>
      <c r="V172" s="43"/>
      <c r="W172" s="43"/>
    </row>
    <row r="173" spans="3:23">
      <c r="S173" s="41"/>
      <c r="V173" s="43"/>
      <c r="W173" s="43"/>
    </row>
    <row r="174" spans="3:23">
      <c r="S174" s="41"/>
      <c r="V174" s="43"/>
      <c r="W174" s="43"/>
    </row>
    <row r="175" spans="3:23">
      <c r="S175" s="41"/>
      <c r="V175" s="43"/>
      <c r="W175" s="43"/>
    </row>
    <row r="176" spans="3:23">
      <c r="S176" s="41"/>
      <c r="V176" s="43"/>
      <c r="W176" s="43"/>
    </row>
    <row r="177" spans="19:23">
      <c r="S177" s="41"/>
      <c r="V177" s="43"/>
      <c r="W177" s="43"/>
    </row>
    <row r="178" spans="19:23">
      <c r="S178" s="41"/>
      <c r="V178" s="43"/>
      <c r="W178" s="43"/>
    </row>
    <row r="179" spans="19:23">
      <c r="S179" s="41"/>
      <c r="V179" s="43"/>
      <c r="W179" s="43"/>
    </row>
    <row r="180" spans="19:23">
      <c r="S180" s="41"/>
      <c r="V180" s="43"/>
      <c r="W180" s="43"/>
    </row>
    <row r="181" spans="19:23">
      <c r="S181" s="41"/>
      <c r="V181" s="43"/>
      <c r="W181" s="43"/>
    </row>
    <row r="182" spans="19:23">
      <c r="S182" s="41"/>
      <c r="V182" s="43"/>
      <c r="W182" s="43"/>
    </row>
    <row r="183" spans="19:23">
      <c r="S183" s="41"/>
      <c r="V183" s="43"/>
      <c r="W183" s="43"/>
    </row>
    <row r="184" spans="19:23">
      <c r="S184" s="41"/>
      <c r="V184" s="43"/>
      <c r="W184" s="43"/>
    </row>
    <row r="185" spans="19:23">
      <c r="S185" s="41"/>
      <c r="V185" s="43"/>
      <c r="W185" s="43"/>
    </row>
    <row r="186" spans="19:23">
      <c r="S186" s="41"/>
      <c r="V186" s="43"/>
      <c r="W186" s="43"/>
    </row>
    <row r="187" spans="19:23">
      <c r="S187" s="41"/>
      <c r="V187" s="43"/>
      <c r="W187" s="43"/>
    </row>
    <row r="188" spans="19:23">
      <c r="S188" s="41"/>
      <c r="V188" s="43"/>
      <c r="W188" s="43"/>
    </row>
    <row r="189" spans="19:23">
      <c r="S189" s="41"/>
      <c r="V189" s="43"/>
      <c r="W189" s="43"/>
    </row>
    <row r="190" spans="19:23">
      <c r="S190" s="41"/>
      <c r="V190" s="43"/>
      <c r="W190" s="43"/>
    </row>
    <row r="191" spans="19:23">
      <c r="S191" s="41"/>
      <c r="V191" s="43"/>
      <c r="W191" s="43"/>
    </row>
    <row r="192" spans="19:23">
      <c r="S192" s="41"/>
      <c r="V192" s="43"/>
      <c r="W192" s="43"/>
    </row>
    <row r="193" spans="19:23">
      <c r="S193" s="41"/>
      <c r="V193" s="43"/>
      <c r="W193" s="43"/>
    </row>
    <row r="194" spans="19:23">
      <c r="S194" s="41"/>
      <c r="V194" s="43"/>
      <c r="W194" s="43"/>
    </row>
    <row r="195" spans="19:23">
      <c r="S195" s="41"/>
      <c r="V195" s="43"/>
      <c r="W195" s="43"/>
    </row>
    <row r="196" spans="19:23">
      <c r="S196" s="41"/>
      <c r="V196" s="43"/>
      <c r="W196" s="43"/>
    </row>
    <row r="197" spans="19:23">
      <c r="S197" s="41"/>
      <c r="V197" s="43"/>
      <c r="W197" s="43"/>
    </row>
    <row r="198" spans="19:23">
      <c r="S198" s="41"/>
      <c r="V198" s="43"/>
      <c r="W198" s="43"/>
    </row>
    <row r="199" spans="19:23">
      <c r="S199" s="41"/>
      <c r="V199" s="43"/>
      <c r="W199" s="43"/>
    </row>
    <row r="200" spans="19:23">
      <c r="S200" s="41"/>
      <c r="V200" s="43"/>
      <c r="W200" s="43"/>
    </row>
    <row r="201" spans="19:23">
      <c r="S201" s="41"/>
      <c r="V201" s="43"/>
      <c r="W201" s="43"/>
    </row>
    <row r="202" spans="19:23">
      <c r="S202" s="41"/>
      <c r="V202" s="43"/>
      <c r="W202" s="43"/>
    </row>
    <row r="203" spans="19:23">
      <c r="S203" s="41"/>
      <c r="V203" s="43"/>
      <c r="W203" s="43"/>
    </row>
    <row r="204" spans="19:23">
      <c r="S204" s="41"/>
      <c r="V204" s="43"/>
      <c r="W204" s="43"/>
    </row>
    <row r="205" spans="19:23">
      <c r="S205" s="41"/>
      <c r="V205" s="43"/>
      <c r="W205" s="43"/>
    </row>
    <row r="206" spans="19:23">
      <c r="S206" s="41"/>
      <c r="V206" s="43"/>
      <c r="W206" s="43"/>
    </row>
    <row r="207" spans="19:23">
      <c r="S207" s="41"/>
      <c r="V207" s="43"/>
      <c r="W207" s="43"/>
    </row>
    <row r="208" spans="19:23">
      <c r="S208" s="41"/>
      <c r="V208" s="43"/>
      <c r="W208" s="43"/>
    </row>
    <row r="209" spans="19:23">
      <c r="S209" s="41"/>
      <c r="V209" s="43"/>
      <c r="W209" s="43"/>
    </row>
    <row r="210" spans="19:23">
      <c r="S210" s="41"/>
      <c r="V210" s="43"/>
      <c r="W210" s="43"/>
    </row>
    <row r="211" spans="19:23">
      <c r="S211" s="41"/>
      <c r="V211" s="43"/>
      <c r="W211" s="43"/>
    </row>
    <row r="212" spans="19:23">
      <c r="S212" s="41"/>
      <c r="V212" s="43"/>
      <c r="W212" s="43"/>
    </row>
    <row r="213" spans="19:23">
      <c r="S213" s="41"/>
      <c r="V213" s="43"/>
      <c r="W213" s="43"/>
    </row>
    <row r="214" spans="19:23">
      <c r="S214" s="41"/>
      <c r="V214" s="43"/>
      <c r="W214" s="43"/>
    </row>
    <row r="215" spans="19:23">
      <c r="S215" s="41"/>
      <c r="V215" s="43"/>
      <c r="W215" s="43"/>
    </row>
    <row r="216" spans="19:23">
      <c r="S216" s="41"/>
      <c r="V216" s="43"/>
      <c r="W216" s="43"/>
    </row>
    <row r="217" spans="19:23">
      <c r="S217" s="41"/>
      <c r="V217" s="43"/>
      <c r="W217" s="43"/>
    </row>
    <row r="218" spans="19:23">
      <c r="S218" s="41"/>
      <c r="V218" s="43"/>
      <c r="W218" s="43"/>
    </row>
    <row r="219" spans="19:23">
      <c r="S219" s="41"/>
      <c r="V219" s="43"/>
      <c r="W219" s="43"/>
    </row>
    <row r="220" spans="19:23">
      <c r="S220" s="41"/>
      <c r="V220" s="43"/>
      <c r="W220" s="43"/>
    </row>
    <row r="221" spans="19:23">
      <c r="S221" s="41"/>
      <c r="V221" s="43"/>
      <c r="W221" s="43"/>
    </row>
    <row r="222" spans="19:23">
      <c r="S222" s="41"/>
      <c r="V222" s="43"/>
      <c r="W222" s="43"/>
    </row>
    <row r="223" spans="19:23">
      <c r="S223" s="41"/>
      <c r="V223" s="43"/>
      <c r="W223" s="43"/>
    </row>
    <row r="224" spans="19:23">
      <c r="S224" s="41"/>
      <c r="V224" s="43"/>
      <c r="W224" s="43"/>
    </row>
    <row r="225" spans="19:23">
      <c r="S225" s="41"/>
      <c r="V225" s="43"/>
      <c r="W225" s="43"/>
    </row>
    <row r="226" spans="19:23">
      <c r="S226" s="41"/>
      <c r="V226" s="43"/>
      <c r="W226" s="43"/>
    </row>
    <row r="227" spans="19:23">
      <c r="S227" s="41"/>
      <c r="V227" s="43"/>
      <c r="W227" s="43"/>
    </row>
    <row r="228" spans="19:23">
      <c r="S228" s="41"/>
      <c r="V228" s="43"/>
      <c r="W228" s="43"/>
    </row>
    <row r="229" spans="19:23">
      <c r="S229" s="41"/>
      <c r="V229" s="43"/>
      <c r="W229" s="43"/>
    </row>
    <row r="230" spans="19:23">
      <c r="S230" s="41"/>
      <c r="V230" s="43"/>
      <c r="W230" s="43"/>
    </row>
    <row r="231" spans="19:23">
      <c r="S231" s="41"/>
      <c r="V231" s="43"/>
      <c r="W231" s="43"/>
    </row>
    <row r="232" spans="19:23">
      <c r="S232" s="41"/>
      <c r="V232" s="43"/>
      <c r="W232" s="43"/>
    </row>
    <row r="233" spans="19:23">
      <c r="S233" s="41"/>
      <c r="V233" s="43"/>
      <c r="W233" s="43"/>
    </row>
    <row r="234" spans="19:23">
      <c r="S234" s="41"/>
      <c r="V234" s="43"/>
      <c r="W234" s="43"/>
    </row>
    <row r="235" spans="19:23">
      <c r="S235" s="41"/>
      <c r="V235" s="43"/>
      <c r="W235" s="43"/>
    </row>
    <row r="236" spans="19:23">
      <c r="S236" s="41"/>
      <c r="V236" s="43"/>
      <c r="W236" s="43"/>
    </row>
    <row r="237" spans="19:23">
      <c r="S237" s="41"/>
      <c r="V237" s="43"/>
      <c r="W237" s="43"/>
    </row>
    <row r="238" spans="19:23">
      <c r="S238" s="41"/>
      <c r="V238" s="43"/>
      <c r="W238" s="43"/>
    </row>
    <row r="239" spans="19:23">
      <c r="S239" s="41"/>
      <c r="V239" s="43"/>
      <c r="W239" s="43"/>
    </row>
    <row r="240" spans="19:23">
      <c r="S240" s="41"/>
      <c r="V240" s="43"/>
      <c r="W240" s="43"/>
    </row>
    <row r="241" spans="19:23">
      <c r="S241" s="41"/>
      <c r="V241" s="43"/>
      <c r="W241" s="43"/>
    </row>
    <row r="242" spans="19:23">
      <c r="S242" s="41"/>
      <c r="V242" s="43"/>
      <c r="W242" s="43"/>
    </row>
    <row r="243" spans="19:23">
      <c r="S243" s="41"/>
      <c r="V243" s="43"/>
      <c r="W243" s="43"/>
    </row>
    <row r="244" spans="19:23">
      <c r="S244" s="41"/>
      <c r="V244" s="43"/>
      <c r="W244" s="43"/>
    </row>
    <row r="245" spans="19:23">
      <c r="S245" s="41"/>
      <c r="V245" s="43"/>
      <c r="W245" s="43"/>
    </row>
    <row r="246" spans="19:23">
      <c r="S246" s="41"/>
      <c r="V246" s="43"/>
      <c r="W246" s="43"/>
    </row>
    <row r="247" spans="19:23">
      <c r="S247" s="41"/>
      <c r="V247" s="43"/>
      <c r="W247" s="43"/>
    </row>
    <row r="248" spans="19:23">
      <c r="S248" s="41"/>
      <c r="V248" s="43"/>
      <c r="W248" s="43"/>
    </row>
    <row r="249" spans="19:23">
      <c r="S249" s="41"/>
      <c r="V249" s="43"/>
      <c r="W249" s="43"/>
    </row>
    <row r="250" spans="19:23">
      <c r="S250" s="41"/>
      <c r="V250" s="43"/>
      <c r="W250" s="43"/>
    </row>
    <row r="251" spans="19:23">
      <c r="S251" s="41"/>
      <c r="V251" s="43"/>
      <c r="W251" s="43"/>
    </row>
    <row r="252" spans="19:23">
      <c r="S252" s="41"/>
      <c r="V252" s="43"/>
      <c r="W252" s="43"/>
    </row>
    <row r="253" spans="19:23">
      <c r="S253" s="41"/>
      <c r="V253" s="43"/>
      <c r="W253" s="43"/>
    </row>
    <row r="254" spans="19:23">
      <c r="S254" s="41"/>
      <c r="V254" s="43"/>
      <c r="W254" s="43"/>
    </row>
    <row r="255" spans="19:23">
      <c r="S255" s="41"/>
      <c r="V255" s="43"/>
      <c r="W255" s="43"/>
    </row>
    <row r="256" spans="19:23">
      <c r="S256" s="41"/>
      <c r="V256" s="43"/>
      <c r="W256" s="43"/>
    </row>
    <row r="257" spans="19:23">
      <c r="S257" s="41"/>
      <c r="V257" s="43"/>
      <c r="W257" s="43"/>
    </row>
    <row r="258" spans="19:23">
      <c r="S258" s="41"/>
      <c r="V258" s="43"/>
      <c r="W258" s="43"/>
    </row>
    <row r="259" spans="19:23">
      <c r="S259" s="41"/>
      <c r="V259" s="43"/>
      <c r="W259" s="43"/>
    </row>
    <row r="260" spans="19:23">
      <c r="S260" s="41"/>
      <c r="V260" s="43"/>
      <c r="W260" s="43"/>
    </row>
    <row r="261" spans="19:23">
      <c r="S261" s="41"/>
      <c r="V261" s="43"/>
      <c r="W261" s="43"/>
    </row>
    <row r="262" spans="19:23">
      <c r="S262" s="41"/>
      <c r="V262" s="43"/>
      <c r="W262" s="43"/>
    </row>
    <row r="263" spans="19:23">
      <c r="S263" s="41"/>
      <c r="V263" s="43"/>
      <c r="W263" s="43"/>
    </row>
    <row r="264" spans="19:23">
      <c r="S264" s="41"/>
      <c r="V264" s="43"/>
      <c r="W264" s="43"/>
    </row>
    <row r="265" spans="19:23">
      <c r="S265" s="41"/>
      <c r="V265" s="43"/>
      <c r="W265" s="43"/>
    </row>
    <row r="266" spans="19:23">
      <c r="S266" s="41"/>
      <c r="V266" s="43"/>
      <c r="W266" s="43"/>
    </row>
    <row r="267" spans="19:23">
      <c r="S267" s="41"/>
      <c r="V267" s="43"/>
      <c r="W267" s="43"/>
    </row>
    <row r="268" spans="19:23">
      <c r="S268" s="41"/>
      <c r="V268" s="43"/>
      <c r="W268" s="43"/>
    </row>
    <row r="269" spans="19:23">
      <c r="S269" s="41"/>
      <c r="V269" s="43"/>
      <c r="W269" s="43"/>
    </row>
    <row r="270" spans="19:23">
      <c r="S270" s="41"/>
      <c r="V270" s="43"/>
      <c r="W270" s="43"/>
    </row>
    <row r="271" spans="19:23">
      <c r="S271" s="41"/>
      <c r="V271" s="43"/>
      <c r="W271" s="43"/>
    </row>
    <row r="272" spans="19:23">
      <c r="S272" s="41"/>
      <c r="V272" s="43"/>
      <c r="W272" s="43"/>
    </row>
    <row r="273" spans="19:23">
      <c r="S273" s="41"/>
      <c r="V273" s="43"/>
      <c r="W273" s="43"/>
    </row>
    <row r="274" spans="19:23">
      <c r="S274" s="41"/>
      <c r="V274" s="43"/>
      <c r="W274" s="43"/>
    </row>
    <row r="275" spans="19:23">
      <c r="S275" s="41"/>
      <c r="V275" s="43"/>
      <c r="W275" s="43"/>
    </row>
    <row r="276" spans="19:23">
      <c r="S276" s="41"/>
      <c r="V276" s="43"/>
      <c r="W276" s="43"/>
    </row>
    <row r="277" spans="19:23">
      <c r="S277" s="41"/>
      <c r="V277" s="43"/>
      <c r="W277" s="43"/>
    </row>
    <row r="278" spans="19:23">
      <c r="S278" s="41"/>
      <c r="V278" s="43"/>
      <c r="W278" s="43"/>
    </row>
    <row r="279" spans="19:23">
      <c r="S279" s="41"/>
      <c r="V279" s="43"/>
      <c r="W279" s="43"/>
    </row>
    <row r="280" spans="19:23">
      <c r="S280" s="41"/>
      <c r="V280" s="43"/>
      <c r="W280" s="43"/>
    </row>
    <row r="281" spans="19:23">
      <c r="S281" s="41"/>
      <c r="V281" s="43"/>
      <c r="W281" s="43"/>
    </row>
    <row r="282" spans="19:23">
      <c r="S282" s="41"/>
      <c r="V282" s="43"/>
      <c r="W282" s="43"/>
    </row>
    <row r="283" spans="19:23">
      <c r="S283" s="41"/>
      <c r="V283" s="43"/>
      <c r="W283" s="43"/>
    </row>
    <row r="284" spans="19:23">
      <c r="S284" s="41"/>
      <c r="V284" s="43"/>
      <c r="W284" s="43"/>
    </row>
    <row r="285" spans="19:23">
      <c r="S285" s="41"/>
      <c r="V285" s="43"/>
      <c r="W285" s="43"/>
    </row>
    <row r="286" spans="19:23">
      <c r="S286" s="41"/>
      <c r="V286" s="43"/>
      <c r="W286" s="43"/>
    </row>
    <row r="287" spans="19:23">
      <c r="S287" s="41"/>
      <c r="V287" s="43"/>
      <c r="W287" s="43"/>
    </row>
    <row r="288" spans="19:23">
      <c r="S288" s="41"/>
      <c r="V288" s="43"/>
      <c r="W288" s="43"/>
    </row>
    <row r="289" spans="19:23">
      <c r="S289" s="41"/>
      <c r="V289" s="43"/>
      <c r="W289" s="43"/>
    </row>
    <row r="290" spans="19:23">
      <c r="S290" s="41"/>
      <c r="V290" s="43"/>
      <c r="W290" s="43"/>
    </row>
    <row r="291" spans="19:23">
      <c r="S291" s="41"/>
      <c r="V291" s="43"/>
      <c r="W291" s="43"/>
    </row>
    <row r="292" spans="19:23">
      <c r="S292" s="41"/>
      <c r="V292" s="43"/>
      <c r="W292" s="43"/>
    </row>
    <row r="293" spans="19:23">
      <c r="S293" s="41"/>
      <c r="V293" s="43"/>
      <c r="W293" s="43"/>
    </row>
    <row r="294" spans="19:23">
      <c r="S294" s="41"/>
      <c r="V294" s="43"/>
      <c r="W294" s="43"/>
    </row>
    <row r="295" spans="19:23">
      <c r="S295" s="41"/>
      <c r="V295" s="43"/>
      <c r="W295" s="43"/>
    </row>
    <row r="296" spans="19:23">
      <c r="S296" s="41"/>
      <c r="V296" s="43"/>
      <c r="W296" s="43"/>
    </row>
    <row r="297" spans="19:23">
      <c r="S297" s="41"/>
      <c r="V297" s="43"/>
      <c r="W297" s="43"/>
    </row>
    <row r="298" spans="19:23">
      <c r="S298" s="41"/>
      <c r="V298" s="43"/>
      <c r="W298" s="43"/>
    </row>
    <row r="299" spans="19:23">
      <c r="S299" s="41"/>
      <c r="V299" s="43"/>
      <c r="W299" s="43"/>
    </row>
    <row r="300" spans="19:23">
      <c r="S300" s="41"/>
      <c r="V300" s="43"/>
      <c r="W300" s="43"/>
    </row>
    <row r="301" spans="19:23">
      <c r="S301" s="41"/>
      <c r="V301" s="43"/>
      <c r="W301" s="43"/>
    </row>
    <row r="302" spans="19:23">
      <c r="S302" s="41"/>
      <c r="V302" s="43"/>
      <c r="W302" s="43"/>
    </row>
    <row r="303" spans="19:23">
      <c r="S303" s="41"/>
      <c r="V303" s="43"/>
      <c r="W303" s="43"/>
    </row>
    <row r="304" spans="19:23">
      <c r="S304" s="41"/>
      <c r="V304" s="43"/>
      <c r="W304" s="43"/>
    </row>
    <row r="305" spans="19:23">
      <c r="S305" s="41"/>
      <c r="V305" s="43"/>
      <c r="W305" s="43"/>
    </row>
    <row r="306" spans="19:23">
      <c r="S306" s="41"/>
      <c r="V306" s="43"/>
      <c r="W306" s="43"/>
    </row>
    <row r="307" spans="19:23">
      <c r="S307" s="41"/>
      <c r="V307" s="43"/>
      <c r="W307" s="43"/>
    </row>
    <row r="308" spans="19:23">
      <c r="S308" s="41"/>
      <c r="V308" s="43"/>
      <c r="W308" s="43"/>
    </row>
    <row r="309" spans="19:23">
      <c r="S309" s="41"/>
      <c r="V309" s="43"/>
      <c r="W309" s="43"/>
    </row>
    <row r="310" spans="19:23">
      <c r="S310" s="41"/>
      <c r="V310" s="43"/>
      <c r="W310" s="43"/>
    </row>
    <row r="311" spans="19:23">
      <c r="S311" s="41"/>
      <c r="V311" s="43"/>
      <c r="W311" s="43"/>
    </row>
    <row r="312" spans="19:23">
      <c r="S312" s="41"/>
      <c r="V312" s="43"/>
      <c r="W312" s="43"/>
    </row>
    <row r="313" spans="19:23">
      <c r="S313" s="41"/>
      <c r="V313" s="43"/>
      <c r="W313" s="43"/>
    </row>
    <row r="314" spans="19:23">
      <c r="S314" s="41"/>
      <c r="V314" s="43"/>
      <c r="W314" s="43"/>
    </row>
    <row r="315" spans="19:23">
      <c r="S315" s="41"/>
      <c r="V315" s="43"/>
      <c r="W315" s="43"/>
    </row>
    <row r="316" spans="19:23">
      <c r="S316" s="41"/>
      <c r="V316" s="43"/>
      <c r="W316" s="43"/>
    </row>
    <row r="317" spans="19:23">
      <c r="S317" s="41"/>
      <c r="V317" s="43"/>
      <c r="W317" s="43"/>
    </row>
    <row r="318" spans="19:23">
      <c r="S318" s="41"/>
      <c r="V318" s="43"/>
      <c r="W318" s="43"/>
    </row>
    <row r="319" spans="19:23">
      <c r="S319" s="41"/>
      <c r="V319" s="43"/>
      <c r="W319" s="43"/>
    </row>
    <row r="320" spans="19:23">
      <c r="S320" s="41"/>
      <c r="V320" s="43"/>
      <c r="W320" s="43"/>
    </row>
    <row r="321" spans="19:23">
      <c r="S321" s="41"/>
      <c r="V321" s="43"/>
      <c r="W321" s="43"/>
    </row>
    <row r="322" spans="19:23">
      <c r="S322" s="41"/>
      <c r="V322" s="43"/>
      <c r="W322" s="43"/>
    </row>
    <row r="323" spans="19:23">
      <c r="S323" s="41"/>
      <c r="V323" s="43"/>
      <c r="W323" s="43"/>
    </row>
    <row r="324" spans="19:23">
      <c r="S324" s="41"/>
      <c r="V324" s="43"/>
      <c r="W324" s="43"/>
    </row>
    <row r="325" spans="19:23">
      <c r="S325" s="41"/>
      <c r="V325" s="43"/>
      <c r="W325" s="43"/>
    </row>
    <row r="326" spans="19:23">
      <c r="S326" s="41"/>
      <c r="V326" s="43"/>
      <c r="W326" s="43"/>
    </row>
    <row r="327" spans="19:23">
      <c r="S327" s="41"/>
      <c r="V327" s="43"/>
      <c r="W327" s="43"/>
    </row>
    <row r="328" spans="19:23">
      <c r="S328" s="41"/>
      <c r="V328" s="43"/>
      <c r="W328" s="43"/>
    </row>
    <row r="329" spans="19:23">
      <c r="S329" s="41"/>
      <c r="V329" s="43"/>
      <c r="W329" s="43"/>
    </row>
    <row r="330" spans="19:23">
      <c r="S330" s="41"/>
      <c r="V330" s="43"/>
      <c r="W330" s="43"/>
    </row>
    <row r="331" spans="19:23">
      <c r="S331" s="41"/>
      <c r="V331" s="43"/>
      <c r="W331" s="43"/>
    </row>
    <row r="332" spans="19:23">
      <c r="S332" s="41"/>
      <c r="V332" s="43"/>
      <c r="W332" s="43"/>
    </row>
    <row r="333" spans="19:23">
      <c r="S333" s="41"/>
      <c r="V333" s="43"/>
      <c r="W333" s="43"/>
    </row>
    <row r="334" spans="19:23">
      <c r="S334" s="41"/>
      <c r="V334" s="43"/>
      <c r="W334" s="43"/>
    </row>
    <row r="335" spans="19:23">
      <c r="S335" s="41"/>
      <c r="V335" s="43"/>
      <c r="W335" s="43"/>
    </row>
    <row r="336" spans="19:23">
      <c r="S336" s="41"/>
      <c r="V336" s="43"/>
      <c r="W336" s="43"/>
    </row>
    <row r="337" spans="19:23">
      <c r="S337" s="41"/>
      <c r="V337" s="43"/>
      <c r="W337" s="43"/>
    </row>
    <row r="338" spans="19:23">
      <c r="S338" s="41"/>
      <c r="V338" s="43"/>
      <c r="W338" s="43"/>
    </row>
    <row r="339" spans="19:23">
      <c r="S339" s="41"/>
      <c r="V339" s="43"/>
      <c r="W339" s="43"/>
    </row>
    <row r="340" spans="19:23">
      <c r="S340" s="41"/>
      <c r="V340" s="43"/>
      <c r="W340" s="43"/>
    </row>
    <row r="341" spans="19:23">
      <c r="S341" s="41"/>
      <c r="V341" s="43"/>
      <c r="W341" s="43"/>
    </row>
    <row r="342" spans="19:23">
      <c r="S342" s="41"/>
      <c r="V342" s="43"/>
      <c r="W342" s="43"/>
    </row>
    <row r="343" spans="19:23">
      <c r="S343" s="41"/>
      <c r="V343" s="43"/>
      <c r="W343" s="43"/>
    </row>
    <row r="344" spans="19:23">
      <c r="S344" s="41"/>
      <c r="V344" s="43"/>
      <c r="W344" s="43"/>
    </row>
    <row r="345" spans="19:23">
      <c r="S345" s="41"/>
      <c r="V345" s="43"/>
      <c r="W345" s="43"/>
    </row>
    <row r="346" spans="19:23">
      <c r="S346" s="41"/>
      <c r="V346" s="43"/>
      <c r="W346" s="43"/>
    </row>
    <row r="347" spans="19:23">
      <c r="S347" s="41"/>
      <c r="V347" s="43"/>
      <c r="W347" s="43"/>
    </row>
    <row r="348" spans="19:23">
      <c r="S348" s="41"/>
      <c r="V348" s="43"/>
      <c r="W348" s="43"/>
    </row>
    <row r="349" spans="19:23">
      <c r="S349" s="41"/>
      <c r="V349" s="43"/>
      <c r="W349" s="43"/>
    </row>
    <row r="350" spans="19:23">
      <c r="S350" s="41"/>
      <c r="V350" s="43"/>
      <c r="W350" s="43"/>
    </row>
    <row r="351" spans="19:23">
      <c r="S351" s="41"/>
      <c r="V351" s="43"/>
      <c r="W351" s="43"/>
    </row>
    <row r="352" spans="19:23">
      <c r="S352" s="41"/>
      <c r="V352" s="43"/>
      <c r="W352" s="43"/>
    </row>
    <row r="353" spans="19:23">
      <c r="S353" s="41"/>
      <c r="V353" s="43"/>
      <c r="W353" s="43"/>
    </row>
    <row r="354" spans="19:23">
      <c r="S354" s="41"/>
      <c r="V354" s="43"/>
      <c r="W354" s="43"/>
    </row>
    <row r="355" spans="19:23">
      <c r="S355" s="41"/>
      <c r="V355" s="43"/>
      <c r="W355" s="43"/>
    </row>
    <row r="356" spans="19:23">
      <c r="S356" s="41"/>
      <c r="V356" s="43"/>
      <c r="W356" s="43"/>
    </row>
    <row r="357" spans="19:23">
      <c r="S357" s="41"/>
      <c r="V357" s="43"/>
      <c r="W357" s="43"/>
    </row>
    <row r="358" spans="19:23">
      <c r="S358" s="41"/>
      <c r="V358" s="43"/>
      <c r="W358" s="43"/>
    </row>
    <row r="359" spans="19:23">
      <c r="S359" s="41"/>
      <c r="V359" s="43"/>
      <c r="W359" s="43"/>
    </row>
    <row r="360" spans="19:23">
      <c r="S360" s="41"/>
      <c r="V360" s="43"/>
      <c r="W360" s="43"/>
    </row>
    <row r="361" spans="19:23">
      <c r="S361" s="41"/>
      <c r="V361" s="43"/>
      <c r="W361" s="43"/>
    </row>
    <row r="362" spans="19:23">
      <c r="S362" s="41"/>
      <c r="V362" s="43"/>
      <c r="W362" s="43"/>
    </row>
    <row r="363" spans="19:23">
      <c r="S363" s="41"/>
      <c r="V363" s="43"/>
      <c r="W363" s="43"/>
    </row>
    <row r="364" spans="19:23">
      <c r="S364" s="41"/>
      <c r="V364" s="43"/>
      <c r="W364" s="43"/>
    </row>
    <row r="365" spans="19:23">
      <c r="S365" s="41"/>
      <c r="V365" s="43"/>
      <c r="W365" s="43"/>
    </row>
    <row r="366" spans="19:23">
      <c r="S366" s="41"/>
      <c r="V366" s="43"/>
      <c r="W366" s="43"/>
    </row>
    <row r="367" spans="19:23">
      <c r="S367" s="41"/>
      <c r="V367" s="43"/>
      <c r="W367" s="43"/>
    </row>
    <row r="368" spans="19:23">
      <c r="S368" s="41"/>
      <c r="V368" s="43"/>
      <c r="W368" s="43"/>
    </row>
    <row r="369" spans="19:26">
      <c r="S369" s="41"/>
      <c r="V369" s="43"/>
      <c r="W369" s="43"/>
    </row>
    <row r="370" spans="19:26">
      <c r="S370" s="41"/>
      <c r="V370" s="43"/>
      <c r="W370" s="43"/>
      <c r="Z370" s="38"/>
    </row>
    <row r="371" spans="19:26">
      <c r="S371" s="41"/>
      <c r="V371" s="43"/>
      <c r="W371" s="43"/>
      <c r="Z371" s="38"/>
    </row>
    <row r="372" spans="19:26">
      <c r="Z372" s="38"/>
    </row>
    <row r="373" spans="19:26">
      <c r="Z373" s="38"/>
    </row>
    <row r="374" spans="19:26">
      <c r="Z374" s="38"/>
    </row>
  </sheetData>
  <pageMargins left="0.75" right="0.75" top="1" bottom="1" header="0.5" footer="0.5"/>
  <pageSetup scale="70" orientation="landscape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6713-7413-904E-9FAC-FF7CDFBBE5E7}">
  <sheetPr>
    <pageSetUpPr fitToPage="1"/>
  </sheetPr>
  <dimension ref="A1:BK139"/>
  <sheetViews>
    <sheetView zoomScaleNormal="100" workbookViewId="0"/>
  </sheetViews>
  <sheetFormatPr baseColWidth="10" defaultColWidth="10.875" defaultRowHeight="15.75"/>
  <cols>
    <col min="1" max="1" width="18.875" style="35" customWidth="1"/>
    <col min="2" max="2" width="5.875" style="36" bestFit="1" customWidth="1"/>
    <col min="3" max="7" width="3.875" style="35" customWidth="1"/>
    <col min="8" max="9" width="4.125" style="35" customWidth="1"/>
    <col min="10" max="10" width="3.875" style="35" customWidth="1"/>
    <col min="11" max="11" width="4.125" style="35" customWidth="1"/>
    <col min="12" max="15" width="4.5" style="35" customWidth="1"/>
    <col min="16" max="16" width="3.125" style="35" bestFit="1" customWidth="1"/>
    <col min="17" max="19" width="8" style="35" customWidth="1"/>
    <col min="20" max="20" width="8" style="36" customWidth="1"/>
    <col min="21" max="21" width="8" style="53" customWidth="1"/>
    <col min="22" max="23" width="8" style="35" customWidth="1"/>
    <col min="24" max="25" width="6.5" style="45" customWidth="1"/>
    <col min="26" max="16384" width="10.875" style="35"/>
  </cols>
  <sheetData>
    <row r="1" spans="1:63" ht="64.5">
      <c r="AA1" s="37"/>
    </row>
    <row r="2" spans="1:63">
      <c r="C2" s="35" t="s">
        <v>114</v>
      </c>
    </row>
    <row r="3" spans="1:63">
      <c r="C3" s="35">
        <v>1</v>
      </c>
      <c r="D3" s="35">
        <v>1</v>
      </c>
      <c r="E3" s="35">
        <v>1</v>
      </c>
      <c r="F3" s="35">
        <v>1.5</v>
      </c>
      <c r="G3" s="35">
        <v>1.5</v>
      </c>
      <c r="H3" s="35">
        <v>999</v>
      </c>
      <c r="I3" s="35">
        <v>3</v>
      </c>
      <c r="J3" s="35">
        <v>3</v>
      </c>
      <c r="K3" s="35">
        <v>999</v>
      </c>
      <c r="L3" s="35">
        <v>2</v>
      </c>
      <c r="M3" s="35">
        <v>1.5</v>
      </c>
      <c r="N3" s="35">
        <v>999</v>
      </c>
      <c r="O3" s="35">
        <v>3</v>
      </c>
    </row>
    <row r="4" spans="1:63">
      <c r="C4" s="35">
        <v>1</v>
      </c>
      <c r="D4" s="39">
        <v>1</v>
      </c>
      <c r="E4" s="35">
        <f>D4</f>
        <v>1</v>
      </c>
      <c r="F4" s="39">
        <v>1.5</v>
      </c>
      <c r="G4" s="35">
        <f>F4</f>
        <v>1.5</v>
      </c>
      <c r="H4" s="39">
        <v>999</v>
      </c>
      <c r="I4" s="39">
        <v>3</v>
      </c>
      <c r="J4" s="35">
        <f>I4</f>
        <v>3</v>
      </c>
      <c r="K4" s="35">
        <f>H4</f>
        <v>999</v>
      </c>
      <c r="L4" s="39">
        <v>2</v>
      </c>
      <c r="M4" s="35">
        <f>G4</f>
        <v>1.5</v>
      </c>
      <c r="N4" s="35">
        <f>K4</f>
        <v>999</v>
      </c>
      <c r="O4" s="39">
        <v>3</v>
      </c>
    </row>
    <row r="5" spans="1:63">
      <c r="C5" s="36">
        <f>1/C4</f>
        <v>1</v>
      </c>
      <c r="D5" s="36">
        <f t="shared" ref="D5:N5" si="0">1/D4</f>
        <v>1</v>
      </c>
      <c r="E5" s="36">
        <f t="shared" si="0"/>
        <v>1</v>
      </c>
      <c r="F5" s="36">
        <f t="shared" si="0"/>
        <v>0.66666666666666663</v>
      </c>
      <c r="G5" s="36">
        <f t="shared" si="0"/>
        <v>0.66666666666666663</v>
      </c>
      <c r="H5" s="36">
        <f t="shared" si="0"/>
        <v>1.001001001001001E-3</v>
      </c>
      <c r="I5" s="36">
        <f t="shared" si="0"/>
        <v>0.33333333333333331</v>
      </c>
      <c r="J5" s="36">
        <f t="shared" si="0"/>
        <v>0.33333333333333331</v>
      </c>
      <c r="K5" s="36">
        <f t="shared" si="0"/>
        <v>1.001001001001001E-3</v>
      </c>
      <c r="L5" s="36">
        <f t="shared" si="0"/>
        <v>0.5</v>
      </c>
      <c r="M5" s="36">
        <f t="shared" si="0"/>
        <v>0.66666666666666663</v>
      </c>
      <c r="N5" s="36">
        <f t="shared" si="0"/>
        <v>1.001001001001001E-3</v>
      </c>
      <c r="O5" s="36">
        <f>1/O4</f>
        <v>0.33333333333333331</v>
      </c>
    </row>
    <row r="6" spans="1:63">
      <c r="R6" s="38"/>
      <c r="Y6" s="45">
        <f>1/((100^3)*1.380603E-23*0.0075)/1000000000/2000</f>
        <v>4828807.8952940619</v>
      </c>
    </row>
    <row r="7" spans="1:63">
      <c r="C7" s="35" t="s">
        <v>125</v>
      </c>
    </row>
    <row r="8" spans="1:63">
      <c r="B8" s="36" t="s">
        <v>115</v>
      </c>
      <c r="C8" s="35" t="s">
        <v>43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  <c r="J8" s="35" t="s">
        <v>50</v>
      </c>
      <c r="K8" s="35" t="s">
        <v>51</v>
      </c>
      <c r="L8" s="35" t="s">
        <v>52</v>
      </c>
      <c r="M8" s="35" t="s">
        <v>53</v>
      </c>
      <c r="N8" s="35" t="s">
        <v>54</v>
      </c>
      <c r="O8" s="35" t="s">
        <v>55</v>
      </c>
      <c r="P8" s="35" t="s">
        <v>56</v>
      </c>
      <c r="Q8" s="35" t="s">
        <v>116</v>
      </c>
      <c r="R8" s="35" t="s">
        <v>117</v>
      </c>
      <c r="S8" s="35" t="s">
        <v>118</v>
      </c>
      <c r="T8" s="36" t="s">
        <v>119</v>
      </c>
      <c r="U8" s="53" t="s">
        <v>1</v>
      </c>
      <c r="V8" s="35" t="s">
        <v>120</v>
      </c>
      <c r="W8" s="35" t="s">
        <v>126</v>
      </c>
      <c r="X8" s="45" t="s">
        <v>115</v>
      </c>
      <c r="Y8" s="45" t="s">
        <v>121</v>
      </c>
    </row>
    <row r="9" spans="1:63">
      <c r="A9" s="35" t="s">
        <v>58</v>
      </c>
      <c r="B9" s="36">
        <f t="shared" ref="B9:B20" si="1">1+C9*C$5+D9*D$5+E9*E$5+F9*F$5+G9*G$5+H9*H$5+I9*I$5+J9*J$5+K9*K$5</f>
        <v>1</v>
      </c>
      <c r="P9" s="35">
        <v>1</v>
      </c>
      <c r="Q9" s="35" t="s">
        <v>57</v>
      </c>
      <c r="R9" s="35">
        <v>2000</v>
      </c>
      <c r="S9" s="41">
        <v>3.5388099999999998</v>
      </c>
      <c r="T9" s="36">
        <v>112.65558</v>
      </c>
      <c r="U9" s="53">
        <v>5.9715016439301596E-10</v>
      </c>
      <c r="V9" s="43">
        <v>522.98304350569504</v>
      </c>
      <c r="W9" s="43">
        <v>13.318233507001001</v>
      </c>
      <c r="X9" s="45">
        <f t="shared" ref="X9:X20" si="2">B9</f>
        <v>1</v>
      </c>
      <c r="Y9" s="45">
        <f t="shared" ref="Y9:Y30" si="3">U9*V9*$Y$6</f>
        <v>1.5080338586554121</v>
      </c>
    </row>
    <row r="10" spans="1:63">
      <c r="B10" s="36">
        <f t="shared" si="1"/>
        <v>2</v>
      </c>
      <c r="C10" s="35">
        <v>1</v>
      </c>
      <c r="P10" s="35">
        <v>2</v>
      </c>
      <c r="Q10" s="35" t="s">
        <v>57</v>
      </c>
      <c r="R10" s="35">
        <v>2000</v>
      </c>
      <c r="S10" s="41">
        <v>3.8924599999999998</v>
      </c>
      <c r="T10" s="36">
        <v>134.53824</v>
      </c>
      <c r="U10" s="53">
        <v>6.0935191825305601E-10</v>
      </c>
      <c r="V10" s="43">
        <v>798.56833140026197</v>
      </c>
      <c r="W10" s="43">
        <v>20.2088637835725</v>
      </c>
      <c r="X10" s="45">
        <f t="shared" si="2"/>
        <v>2</v>
      </c>
      <c r="Y10" s="45">
        <f t="shared" si="3"/>
        <v>2.3497420793421031</v>
      </c>
    </row>
    <row r="11" spans="1:63">
      <c r="B11" s="36">
        <f t="shared" si="1"/>
        <v>3</v>
      </c>
      <c r="D11" s="35">
        <v>2</v>
      </c>
      <c r="P11" s="35">
        <v>3</v>
      </c>
      <c r="Q11" s="35" t="s">
        <v>57</v>
      </c>
      <c r="R11" s="35">
        <v>2000</v>
      </c>
      <c r="S11" s="41">
        <v>4.1179800000000002</v>
      </c>
      <c r="T11" s="36">
        <v>154.74476999999999</v>
      </c>
      <c r="U11" s="53">
        <v>6.3329738086368305E-10</v>
      </c>
      <c r="V11" s="43">
        <v>1018.89632031818</v>
      </c>
      <c r="W11" s="43">
        <v>25.736706198510301</v>
      </c>
      <c r="X11" s="45">
        <f t="shared" si="2"/>
        <v>3</v>
      </c>
      <c r="Y11" s="45">
        <f t="shared" si="3"/>
        <v>3.115857689377505</v>
      </c>
    </row>
    <row r="12" spans="1:63">
      <c r="B12" s="36">
        <f t="shared" si="1"/>
        <v>4</v>
      </c>
      <c r="D12" s="35">
        <v>2</v>
      </c>
      <c r="E12" s="35">
        <v>1</v>
      </c>
      <c r="P12" s="35">
        <v>4</v>
      </c>
      <c r="Q12" s="35" t="s">
        <v>57</v>
      </c>
      <c r="R12" s="35">
        <v>2000</v>
      </c>
      <c r="S12" s="41">
        <v>4.3276700000000003</v>
      </c>
      <c r="T12" s="36">
        <v>167.55595</v>
      </c>
      <c r="U12" s="53">
        <v>6.6811017937873096E-10</v>
      </c>
      <c r="V12" s="43">
        <v>1149.60224062663</v>
      </c>
      <c r="W12" s="43">
        <v>28.908200367262001</v>
      </c>
      <c r="X12" s="45">
        <f t="shared" si="2"/>
        <v>4</v>
      </c>
      <c r="Y12" s="45">
        <f t="shared" si="3"/>
        <v>3.7088188238484627</v>
      </c>
    </row>
    <row r="13" spans="1:63">
      <c r="B13" s="36">
        <f t="shared" si="1"/>
        <v>5</v>
      </c>
      <c r="D13" s="35">
        <v>2</v>
      </c>
      <c r="E13" s="35">
        <v>2</v>
      </c>
      <c r="P13" s="35">
        <v>5</v>
      </c>
      <c r="Q13" s="35" t="s">
        <v>57</v>
      </c>
      <c r="R13" s="35">
        <v>2000</v>
      </c>
      <c r="S13" s="41">
        <v>4.4932299999999996</v>
      </c>
      <c r="T13" s="36">
        <v>185.72290000000001</v>
      </c>
      <c r="U13" s="53">
        <v>7.0499685884179299E-10</v>
      </c>
      <c r="V13" s="43">
        <v>1153.5361271962099</v>
      </c>
      <c r="W13" s="43">
        <v>31.0211777245704</v>
      </c>
      <c r="X13" s="45">
        <f t="shared" si="2"/>
        <v>5</v>
      </c>
      <c r="Y13" s="45">
        <f t="shared" si="3"/>
        <v>3.9269765758578203</v>
      </c>
      <c r="BI13" s="42"/>
      <c r="BJ13" s="42"/>
      <c r="BK13" s="42"/>
    </row>
    <row r="14" spans="1:63">
      <c r="B14" s="36">
        <f t="shared" si="1"/>
        <v>6</v>
      </c>
      <c r="D14" s="35">
        <v>2</v>
      </c>
      <c r="E14" s="35">
        <v>3</v>
      </c>
      <c r="P14" s="35">
        <v>6</v>
      </c>
      <c r="Q14" s="35" t="s">
        <v>57</v>
      </c>
      <c r="R14" s="35">
        <v>2000</v>
      </c>
      <c r="S14" s="41">
        <v>4.6993999999999998</v>
      </c>
      <c r="T14" s="36">
        <v>191.82804999999999</v>
      </c>
      <c r="U14" s="53">
        <v>7.5322666147233104E-10</v>
      </c>
      <c r="V14" s="43">
        <v>1207.3211833404901</v>
      </c>
      <c r="W14" s="43">
        <v>31.908839267870899</v>
      </c>
      <c r="X14" s="45">
        <f t="shared" si="2"/>
        <v>6</v>
      </c>
      <c r="Y14" s="45">
        <f t="shared" si="3"/>
        <v>4.3912527316077661</v>
      </c>
      <c r="BI14" s="42"/>
      <c r="BJ14" s="42"/>
      <c r="BK14" s="42"/>
    </row>
    <row r="15" spans="1:63">
      <c r="B15" s="36">
        <f t="shared" si="1"/>
        <v>7</v>
      </c>
      <c r="D15" s="35">
        <v>2</v>
      </c>
      <c r="E15" s="35">
        <v>4</v>
      </c>
      <c r="P15" s="35">
        <v>7</v>
      </c>
      <c r="Q15" s="35" t="s">
        <v>57</v>
      </c>
      <c r="R15" s="35">
        <v>2000</v>
      </c>
      <c r="S15" s="41">
        <v>4.79718</v>
      </c>
      <c r="T15" s="36">
        <v>205.23743999999999</v>
      </c>
      <c r="U15" s="53">
        <v>7.7762927230649603E-10</v>
      </c>
      <c r="V15" s="43">
        <v>1196.6038838919601</v>
      </c>
      <c r="W15" s="43">
        <v>32.307330961402798</v>
      </c>
      <c r="X15" s="45">
        <f t="shared" si="2"/>
        <v>7</v>
      </c>
      <c r="Y15" s="45">
        <f t="shared" si="3"/>
        <v>4.4932743517145868</v>
      </c>
      <c r="BI15" s="42"/>
      <c r="BJ15" s="42"/>
      <c r="BK15" s="42"/>
    </row>
    <row r="16" spans="1:63">
      <c r="B16" s="36">
        <f t="shared" si="1"/>
        <v>8</v>
      </c>
      <c r="D16" s="35">
        <v>2</v>
      </c>
      <c r="E16" s="35">
        <v>5</v>
      </c>
      <c r="P16" s="35">
        <v>8</v>
      </c>
      <c r="Q16" s="35" t="s">
        <v>57</v>
      </c>
      <c r="R16" s="35">
        <v>2000</v>
      </c>
      <c r="S16" s="41">
        <v>4.89466</v>
      </c>
      <c r="T16" s="36">
        <v>212.58690999999999</v>
      </c>
      <c r="U16" s="53">
        <v>8.0086973564179703E-10</v>
      </c>
      <c r="V16" s="43">
        <v>1143.5873079672399</v>
      </c>
      <c r="W16" s="43">
        <v>31.7489323415512</v>
      </c>
      <c r="X16" s="45">
        <f t="shared" si="2"/>
        <v>8</v>
      </c>
      <c r="Y16" s="45">
        <f t="shared" si="3"/>
        <v>4.4225335596838864</v>
      </c>
    </row>
    <row r="17" spans="1:58">
      <c r="B17" s="36">
        <f t="shared" si="1"/>
        <v>10</v>
      </c>
      <c r="D17" s="35">
        <v>2</v>
      </c>
      <c r="E17" s="35">
        <v>7</v>
      </c>
      <c r="P17" s="35">
        <v>10</v>
      </c>
      <c r="Q17" s="35" t="s">
        <v>57</v>
      </c>
      <c r="R17" s="35">
        <v>2000</v>
      </c>
      <c r="S17" s="41">
        <v>5.2438000000000002</v>
      </c>
      <c r="T17" s="36">
        <v>215.30985000000001</v>
      </c>
      <c r="U17" s="53">
        <v>8.9768623839168299E-10</v>
      </c>
      <c r="V17" s="43">
        <v>1020.05188541415</v>
      </c>
      <c r="W17" s="43">
        <v>28.010693605606601</v>
      </c>
      <c r="X17" s="45">
        <f t="shared" si="2"/>
        <v>10</v>
      </c>
      <c r="Y17" s="45">
        <f t="shared" si="3"/>
        <v>4.4216743938784839</v>
      </c>
    </row>
    <row r="18" spans="1:58">
      <c r="A18" s="50"/>
      <c r="B18" s="36">
        <f t="shared" si="1"/>
        <v>12</v>
      </c>
      <c r="D18" s="35">
        <v>2</v>
      </c>
      <c r="E18" s="35">
        <v>9</v>
      </c>
      <c r="P18" s="35">
        <v>12</v>
      </c>
      <c r="Q18" s="35" t="s">
        <v>57</v>
      </c>
      <c r="R18" s="35">
        <v>2000</v>
      </c>
      <c r="S18" s="41">
        <v>5.5959500000000002</v>
      </c>
      <c r="T18" s="36">
        <v>218.26232999999999</v>
      </c>
      <c r="U18" s="53">
        <v>1.0064240583354701E-9</v>
      </c>
      <c r="V18" s="43">
        <v>887.17652024623601</v>
      </c>
      <c r="W18" s="43">
        <v>25.532883473567299</v>
      </c>
      <c r="X18" s="45">
        <f t="shared" si="2"/>
        <v>12</v>
      </c>
      <c r="Y18" s="45">
        <f t="shared" si="3"/>
        <v>4.3115256834207338</v>
      </c>
    </row>
    <row r="19" spans="1:58">
      <c r="B19" s="36">
        <f t="shared" si="1"/>
        <v>14</v>
      </c>
      <c r="D19" s="35">
        <v>2</v>
      </c>
      <c r="E19" s="35">
        <v>11</v>
      </c>
      <c r="P19" s="35">
        <v>14</v>
      </c>
      <c r="Q19" s="35" t="s">
        <v>57</v>
      </c>
      <c r="R19" s="35">
        <v>2000</v>
      </c>
      <c r="S19" s="41">
        <v>5.4817299999999998</v>
      </c>
      <c r="T19" s="36">
        <v>244.21236999999999</v>
      </c>
      <c r="U19" s="53">
        <v>9.7480540874612808E-10</v>
      </c>
      <c r="V19" s="43">
        <v>860.41372960227102</v>
      </c>
      <c r="W19" s="43">
        <v>27.3628851793382</v>
      </c>
      <c r="X19" s="45">
        <f t="shared" si="2"/>
        <v>14</v>
      </c>
      <c r="Y19" s="45">
        <f t="shared" si="3"/>
        <v>4.0500948130429117</v>
      </c>
    </row>
    <row r="20" spans="1:58">
      <c r="B20" s="36">
        <f t="shared" si="1"/>
        <v>16</v>
      </c>
      <c r="D20" s="35">
        <v>2</v>
      </c>
      <c r="E20" s="35">
        <v>13</v>
      </c>
      <c r="P20" s="35">
        <v>16</v>
      </c>
      <c r="Q20" s="35" t="s">
        <v>57</v>
      </c>
      <c r="R20" s="35">
        <v>2000</v>
      </c>
      <c r="S20" s="41">
        <v>5.5718300000000003</v>
      </c>
      <c r="T20" s="36">
        <v>266.68063999999998</v>
      </c>
      <c r="U20" s="53">
        <v>1.0150556311856099E-9</v>
      </c>
      <c r="V20" s="43">
        <v>709.89041098700898</v>
      </c>
      <c r="W20" s="43">
        <v>23.676657576139601</v>
      </c>
      <c r="X20" s="45">
        <f t="shared" si="2"/>
        <v>16</v>
      </c>
      <c r="Y20" s="45">
        <f t="shared" si="3"/>
        <v>3.4795339871878719</v>
      </c>
    </row>
    <row r="21" spans="1:58">
      <c r="S21" s="41"/>
      <c r="V21" s="43"/>
      <c r="W21" s="43"/>
    </row>
    <row r="22" spans="1:58">
      <c r="A22" s="35" t="s">
        <v>59</v>
      </c>
      <c r="B22" s="36">
        <f t="shared" ref="B22:B30" si="4">1+C22*C$5+D22*D$5+E22*E$5+F22*F$5+G22*G$5+H22*H$5+I22*I$5+J22*J$5+K22*K$5</f>
        <v>3</v>
      </c>
      <c r="F22" s="35">
        <v>3</v>
      </c>
      <c r="P22" s="35">
        <v>4</v>
      </c>
      <c r="Q22" s="35" t="s">
        <v>57</v>
      </c>
      <c r="R22" s="35">
        <v>2000</v>
      </c>
      <c r="S22" s="41">
        <v>4.3057499999999997</v>
      </c>
      <c r="T22" s="36">
        <v>167.18692999999999</v>
      </c>
      <c r="U22" s="53">
        <v>6.6107972407060796E-10</v>
      </c>
      <c r="V22" s="43">
        <v>1003.24103778101</v>
      </c>
      <c r="W22" s="43">
        <v>25.3313890821426</v>
      </c>
      <c r="X22" s="45">
        <f t="shared" ref="X22:X30" si="5">B22</f>
        <v>3</v>
      </c>
      <c r="Y22" s="45">
        <f t="shared" si="3"/>
        <v>3.202573119294398</v>
      </c>
    </row>
    <row r="23" spans="1:58">
      <c r="B23" s="36">
        <f t="shared" si="4"/>
        <v>3.9999999999999996</v>
      </c>
      <c r="D23" s="35">
        <v>1</v>
      </c>
      <c r="F23" s="35">
        <v>2</v>
      </c>
      <c r="G23" s="35">
        <v>1</v>
      </c>
      <c r="P23" s="35">
        <v>5</v>
      </c>
      <c r="Q23" s="35" t="s">
        <v>57</v>
      </c>
      <c r="R23" s="35">
        <v>2000</v>
      </c>
      <c r="S23" s="41">
        <v>4.4163300000000003</v>
      </c>
      <c r="T23" s="36">
        <v>186.14107999999999</v>
      </c>
      <c r="U23" s="53">
        <v>6.81371581430771E-10</v>
      </c>
      <c r="V23" s="43">
        <v>1094.5251141715501</v>
      </c>
      <c r="W23" s="43">
        <v>28.566141840663899</v>
      </c>
      <c r="X23" s="45">
        <f t="shared" si="5"/>
        <v>3.9999999999999996</v>
      </c>
      <c r="Y23" s="45">
        <f t="shared" si="3"/>
        <v>3.6012201816103269</v>
      </c>
    </row>
    <row r="24" spans="1:58">
      <c r="B24" s="36">
        <f t="shared" si="4"/>
        <v>5</v>
      </c>
      <c r="D24" s="35">
        <v>1</v>
      </c>
      <c r="E24" s="35">
        <v>1</v>
      </c>
      <c r="F24" s="35">
        <v>2</v>
      </c>
      <c r="G24" s="35">
        <v>1</v>
      </c>
      <c r="P24" s="35">
        <v>6</v>
      </c>
      <c r="Q24" s="35" t="s">
        <v>57</v>
      </c>
      <c r="R24" s="35">
        <v>2000</v>
      </c>
      <c r="S24" s="41">
        <v>4.60595</v>
      </c>
      <c r="T24" s="36">
        <v>191.96951000000001</v>
      </c>
      <c r="U24" s="53">
        <v>7.2367289988822695E-10</v>
      </c>
      <c r="V24" s="43">
        <v>1145.8509732519401</v>
      </c>
      <c r="W24" s="43">
        <v>30.650191917923301</v>
      </c>
      <c r="X24" s="45">
        <f t="shared" si="5"/>
        <v>5</v>
      </c>
      <c r="Y24" s="45">
        <f t="shared" si="3"/>
        <v>4.0041503442238824</v>
      </c>
    </row>
    <row r="25" spans="1:58">
      <c r="B25" s="36">
        <f t="shared" si="4"/>
        <v>6</v>
      </c>
      <c r="D25" s="35">
        <v>1</v>
      </c>
      <c r="E25" s="35">
        <v>2</v>
      </c>
      <c r="F25" s="35">
        <v>2</v>
      </c>
      <c r="G25" s="35">
        <v>1</v>
      </c>
      <c r="P25" s="35">
        <v>7</v>
      </c>
      <c r="Q25" s="35" t="s">
        <v>57</v>
      </c>
      <c r="R25" s="35">
        <v>2000</v>
      </c>
      <c r="S25" s="41">
        <v>4.6636100000000003</v>
      </c>
      <c r="T25" s="36">
        <v>206.56332</v>
      </c>
      <c r="U25" s="53">
        <v>7.3587367696137603E-10</v>
      </c>
      <c r="V25" s="43">
        <v>1142.13190194956</v>
      </c>
      <c r="W25" s="43">
        <v>30.102878528447601</v>
      </c>
      <c r="X25" s="45">
        <f t="shared" si="5"/>
        <v>6</v>
      </c>
      <c r="Y25" s="45">
        <f t="shared" si="3"/>
        <v>4.0584430728819827</v>
      </c>
    </row>
    <row r="26" spans="1:58">
      <c r="B26" s="36">
        <f t="shared" si="4"/>
        <v>7</v>
      </c>
      <c r="D26" s="35">
        <v>1</v>
      </c>
      <c r="E26" s="35">
        <v>3</v>
      </c>
      <c r="F26" s="35">
        <v>2</v>
      </c>
      <c r="G26" s="35">
        <v>1</v>
      </c>
      <c r="P26" s="35">
        <v>8</v>
      </c>
      <c r="Q26" s="35" t="s">
        <v>57</v>
      </c>
      <c r="R26" s="35">
        <v>2000</v>
      </c>
      <c r="S26" s="41">
        <v>4.7933300000000001</v>
      </c>
      <c r="T26" s="36">
        <v>216.10064</v>
      </c>
      <c r="U26" s="53">
        <v>7.7059158054687902E-10</v>
      </c>
      <c r="V26" s="43">
        <v>1186.4564056883801</v>
      </c>
      <c r="W26" s="43">
        <v>32.6085384338488</v>
      </c>
      <c r="X26" s="45">
        <f t="shared" si="5"/>
        <v>7</v>
      </c>
      <c r="Y26" s="45">
        <f t="shared" si="3"/>
        <v>4.4148502111486936</v>
      </c>
    </row>
    <row r="27" spans="1:58">
      <c r="B27" s="36">
        <f t="shared" si="4"/>
        <v>9</v>
      </c>
      <c r="D27" s="35">
        <v>1</v>
      </c>
      <c r="E27" s="35">
        <v>5</v>
      </c>
      <c r="F27" s="35">
        <v>2</v>
      </c>
      <c r="G27" s="35">
        <v>1</v>
      </c>
      <c r="P27" s="35">
        <v>10</v>
      </c>
      <c r="Q27" s="35" t="s">
        <v>57</v>
      </c>
      <c r="R27" s="35">
        <v>2000</v>
      </c>
      <c r="S27" s="41">
        <v>4.9529800000000002</v>
      </c>
      <c r="T27" s="36">
        <v>235.65253999999999</v>
      </c>
      <c r="U27" s="53">
        <v>8.1570972646461797E-10</v>
      </c>
      <c r="V27" s="43">
        <v>1089.96377973067</v>
      </c>
      <c r="W27" s="43">
        <v>32.236788133133899</v>
      </c>
      <c r="X27" s="45">
        <f t="shared" si="5"/>
        <v>9</v>
      </c>
      <c r="Y27" s="45">
        <f t="shared" si="3"/>
        <v>4.2932644002678346</v>
      </c>
    </row>
    <row r="28" spans="1:58">
      <c r="B28" s="36">
        <f t="shared" si="4"/>
        <v>11</v>
      </c>
      <c r="D28" s="35">
        <v>1</v>
      </c>
      <c r="E28" s="35">
        <v>7</v>
      </c>
      <c r="F28" s="35">
        <v>2</v>
      </c>
      <c r="G28" s="35">
        <v>1</v>
      </c>
      <c r="P28" s="35">
        <v>12</v>
      </c>
      <c r="Q28" s="35" t="s">
        <v>57</v>
      </c>
      <c r="R28" s="35">
        <v>2000</v>
      </c>
      <c r="S28" s="41">
        <v>5.1539999999999999</v>
      </c>
      <c r="T28" s="36">
        <v>246.24399</v>
      </c>
      <c r="U28" s="53">
        <v>8.7505263616759598E-10</v>
      </c>
      <c r="V28" s="43">
        <v>977.64942950202396</v>
      </c>
      <c r="W28" s="43">
        <v>28.343812122139202</v>
      </c>
      <c r="X28" s="45">
        <f t="shared" si="5"/>
        <v>11</v>
      </c>
      <c r="Y28" s="45">
        <f t="shared" si="3"/>
        <v>4.131019612606436</v>
      </c>
    </row>
    <row r="29" spans="1:58">
      <c r="B29" s="36">
        <f t="shared" si="4"/>
        <v>13</v>
      </c>
      <c r="D29" s="35">
        <v>1</v>
      </c>
      <c r="E29" s="35">
        <v>9</v>
      </c>
      <c r="F29" s="35">
        <v>2</v>
      </c>
      <c r="G29" s="35">
        <v>1</v>
      </c>
      <c r="P29" s="35">
        <v>14</v>
      </c>
      <c r="Q29" s="35" t="s">
        <v>57</v>
      </c>
      <c r="R29" s="35">
        <v>2000</v>
      </c>
      <c r="S29" s="41">
        <v>5.3309300000000004</v>
      </c>
      <c r="T29" s="36">
        <v>258.63549</v>
      </c>
      <c r="U29" s="53">
        <v>9.3297431850964196E-10</v>
      </c>
      <c r="V29" s="43">
        <v>846.44655141438398</v>
      </c>
      <c r="W29" s="43">
        <v>25.1886295154107</v>
      </c>
      <c r="X29" s="45">
        <f t="shared" si="5"/>
        <v>13</v>
      </c>
      <c r="Y29" s="45">
        <f t="shared" si="3"/>
        <v>3.8133718597872166</v>
      </c>
      <c r="BD29" s="42"/>
      <c r="BE29" s="43"/>
      <c r="BF29" s="40"/>
    </row>
    <row r="30" spans="1:58">
      <c r="B30" s="36">
        <f t="shared" si="4"/>
        <v>15</v>
      </c>
      <c r="D30" s="35">
        <v>1</v>
      </c>
      <c r="E30" s="35">
        <v>11</v>
      </c>
      <c r="F30" s="35">
        <v>2</v>
      </c>
      <c r="G30" s="35">
        <v>1</v>
      </c>
      <c r="P30" s="35">
        <v>16</v>
      </c>
      <c r="Q30" s="35" t="s">
        <v>57</v>
      </c>
      <c r="R30" s="35">
        <v>2000</v>
      </c>
      <c r="S30" s="41">
        <v>5.6093099999999998</v>
      </c>
      <c r="T30" s="36">
        <v>256.13166999999999</v>
      </c>
      <c r="U30" s="53">
        <v>1.02009127344621E-9</v>
      </c>
      <c r="V30" s="43">
        <v>650.24354168821503</v>
      </c>
      <c r="W30" s="43">
        <v>21.409170433329201</v>
      </c>
      <c r="X30" s="45">
        <f t="shared" si="5"/>
        <v>15</v>
      </c>
      <c r="Y30" s="45">
        <f t="shared" si="3"/>
        <v>3.2029857605259204</v>
      </c>
      <c r="BD30" s="42"/>
      <c r="BE30" s="43"/>
      <c r="BF30" s="40"/>
    </row>
    <row r="31" spans="1:58">
      <c r="S31" s="41"/>
      <c r="V31" s="43"/>
      <c r="W31" s="43"/>
    </row>
    <row r="32" spans="1:58">
      <c r="A32" s="35" t="s">
        <v>71</v>
      </c>
      <c r="B32" s="36">
        <f t="shared" ref="B32:B39" si="6">1+C32*C$5+D32*D$5+E32*E$5+F32*F$5+G32*G$5+H32*H$5+I32*I$5+J32*J$5+K32*K$5</f>
        <v>2.333333333333333</v>
      </c>
      <c r="I32" s="35">
        <v>4</v>
      </c>
      <c r="P32" s="35">
        <v>5</v>
      </c>
      <c r="Q32" s="35" t="s">
        <v>57</v>
      </c>
      <c r="R32" s="35">
        <v>2000</v>
      </c>
      <c r="S32" s="41">
        <v>4.4455799999999996</v>
      </c>
      <c r="T32" s="36">
        <v>185.77038999999999</v>
      </c>
      <c r="U32" s="53">
        <v>6.9015793612630404E-10</v>
      </c>
      <c r="V32" s="43">
        <v>798.60736277842796</v>
      </c>
      <c r="W32" s="43">
        <v>20.4940159148736</v>
      </c>
      <c r="X32" s="45">
        <f t="shared" ref="X32:X39" si="7">B32</f>
        <v>2.333333333333333</v>
      </c>
      <c r="Y32" s="45">
        <f t="shared" ref="Y32:Y39" si="8">U32*V32*$Y$6</f>
        <v>2.6614709141364581</v>
      </c>
    </row>
    <row r="33" spans="1:25">
      <c r="B33" s="36">
        <f t="shared" si="6"/>
        <v>3.3333333333333335</v>
      </c>
      <c r="D33" s="35">
        <v>1</v>
      </c>
      <c r="I33" s="35">
        <v>3</v>
      </c>
      <c r="J33" s="35">
        <v>1</v>
      </c>
      <c r="P33" s="35">
        <v>6</v>
      </c>
      <c r="Q33" s="35" t="s">
        <v>57</v>
      </c>
      <c r="R33" s="35">
        <v>2000</v>
      </c>
      <c r="S33" s="41">
        <v>4.6576700000000004</v>
      </c>
      <c r="T33" s="36">
        <v>188.94665000000001</v>
      </c>
      <c r="U33" s="53">
        <v>7.3771120387600302E-10</v>
      </c>
      <c r="V33" s="43">
        <v>928.06980324188203</v>
      </c>
      <c r="W33" s="43">
        <v>24.250624795080899</v>
      </c>
      <c r="X33" s="45">
        <f t="shared" si="7"/>
        <v>3.3333333333333335</v>
      </c>
      <c r="Y33" s="45">
        <f t="shared" si="8"/>
        <v>3.3060312140445594</v>
      </c>
    </row>
    <row r="34" spans="1:25">
      <c r="B34" s="36">
        <f t="shared" si="6"/>
        <v>4.333333333333333</v>
      </c>
      <c r="D34" s="35">
        <v>1</v>
      </c>
      <c r="E34" s="35">
        <v>1</v>
      </c>
      <c r="I34" s="35">
        <v>3</v>
      </c>
      <c r="J34" s="35">
        <v>1</v>
      </c>
      <c r="P34" s="35">
        <v>7</v>
      </c>
      <c r="Q34" s="35" t="s">
        <v>57</v>
      </c>
      <c r="R34" s="35">
        <v>2000</v>
      </c>
      <c r="S34" s="41">
        <v>4.7576200000000002</v>
      </c>
      <c r="T34" s="36">
        <v>203.34173000000001</v>
      </c>
      <c r="U34" s="53">
        <v>7.6344325910751198E-10</v>
      </c>
      <c r="V34" s="43">
        <v>1002.82307654709</v>
      </c>
      <c r="W34" s="43">
        <v>27.675381879221799</v>
      </c>
      <c r="X34" s="45">
        <f t="shared" si="7"/>
        <v>4.333333333333333</v>
      </c>
      <c r="Y34" s="45">
        <f t="shared" si="8"/>
        <v>3.6969281677032062</v>
      </c>
    </row>
    <row r="35" spans="1:25">
      <c r="B35" s="36">
        <f t="shared" si="6"/>
        <v>5.333333333333333</v>
      </c>
      <c r="D35" s="35">
        <v>1</v>
      </c>
      <c r="E35" s="35">
        <v>2</v>
      </c>
      <c r="I35" s="35">
        <v>3</v>
      </c>
      <c r="J35" s="35">
        <v>1</v>
      </c>
      <c r="P35" s="35">
        <v>8</v>
      </c>
      <c r="Q35" s="35" t="s">
        <v>57</v>
      </c>
      <c r="R35" s="35">
        <v>2000</v>
      </c>
      <c r="S35" s="41">
        <v>4.8523399999999999</v>
      </c>
      <c r="T35" s="36">
        <v>211.67222000000001</v>
      </c>
      <c r="U35" s="53">
        <v>7.8639952277347696E-10</v>
      </c>
      <c r="V35" s="43">
        <v>1084.57476150496</v>
      </c>
      <c r="W35" s="43">
        <v>28.587523780175101</v>
      </c>
      <c r="X35" s="45">
        <f t="shared" si="7"/>
        <v>5.333333333333333</v>
      </c>
      <c r="Y35" s="45">
        <f t="shared" si="8"/>
        <v>4.1185340746502712</v>
      </c>
    </row>
    <row r="36" spans="1:25">
      <c r="B36" s="36">
        <f t="shared" si="6"/>
        <v>7.333333333333333</v>
      </c>
      <c r="D36" s="35">
        <v>1</v>
      </c>
      <c r="E36" s="35">
        <v>4</v>
      </c>
      <c r="I36" s="35">
        <v>3</v>
      </c>
      <c r="J36" s="35">
        <v>1</v>
      </c>
      <c r="P36" s="35">
        <v>10</v>
      </c>
      <c r="Q36" s="35" t="s">
        <v>57</v>
      </c>
      <c r="R36" s="35">
        <v>2000</v>
      </c>
      <c r="S36" s="41">
        <v>5.0483099999999999</v>
      </c>
      <c r="T36" s="36">
        <v>230.19777999999999</v>
      </c>
      <c r="U36" s="53">
        <v>8.4335971014542603E-10</v>
      </c>
      <c r="V36" s="43">
        <v>1016.80258281881</v>
      </c>
      <c r="W36" s="43">
        <v>29.1087833849998</v>
      </c>
      <c r="X36" s="45">
        <f t="shared" si="7"/>
        <v>7.333333333333333</v>
      </c>
      <c r="Y36" s="45">
        <f t="shared" si="8"/>
        <v>4.1408492353036666</v>
      </c>
    </row>
    <row r="37" spans="1:25">
      <c r="B37" s="36">
        <f t="shared" si="6"/>
        <v>9.3333333333333339</v>
      </c>
      <c r="D37" s="35">
        <v>1</v>
      </c>
      <c r="E37" s="35">
        <v>6</v>
      </c>
      <c r="I37" s="35">
        <v>3</v>
      </c>
      <c r="J37" s="35">
        <v>1</v>
      </c>
      <c r="P37" s="35">
        <v>12</v>
      </c>
      <c r="Q37" s="35" t="s">
        <v>57</v>
      </c>
      <c r="R37" s="35">
        <v>2000</v>
      </c>
      <c r="S37" s="41">
        <v>5.2115099999999996</v>
      </c>
      <c r="T37" s="36">
        <v>253.30879999999999</v>
      </c>
      <c r="U37" s="53">
        <v>8.9996005845419705E-10</v>
      </c>
      <c r="V37" s="43">
        <v>1015.84145596783</v>
      </c>
      <c r="W37" s="43">
        <v>28.913939991168299</v>
      </c>
      <c r="X37" s="45">
        <f t="shared" si="7"/>
        <v>9.3333333333333339</v>
      </c>
      <c r="Y37" s="45">
        <f t="shared" si="8"/>
        <v>4.4145769932558698</v>
      </c>
    </row>
    <row r="38" spans="1:25">
      <c r="B38" s="36">
        <f t="shared" si="6"/>
        <v>11.333333333333334</v>
      </c>
      <c r="D38" s="35">
        <v>1</v>
      </c>
      <c r="E38" s="35">
        <v>8</v>
      </c>
      <c r="I38" s="35">
        <v>3</v>
      </c>
      <c r="J38" s="35">
        <v>1</v>
      </c>
      <c r="P38" s="35">
        <v>14</v>
      </c>
      <c r="Q38" s="35" t="s">
        <v>57</v>
      </c>
      <c r="R38" s="35">
        <v>2000</v>
      </c>
      <c r="S38" s="41">
        <v>5.4393099999999999</v>
      </c>
      <c r="T38" s="36">
        <v>255.49780999999999</v>
      </c>
      <c r="U38" s="53">
        <v>9.688221339268269E-10</v>
      </c>
      <c r="V38" s="43">
        <v>848.33977740983698</v>
      </c>
      <c r="W38" s="43">
        <v>25.3594454811494</v>
      </c>
      <c r="X38" s="45">
        <f t="shared" si="7"/>
        <v>11.333333333333334</v>
      </c>
      <c r="Y38" s="45">
        <f t="shared" si="8"/>
        <v>3.9687506277822453</v>
      </c>
    </row>
    <row r="39" spans="1:25">
      <c r="B39" s="36">
        <f t="shared" si="6"/>
        <v>13.333333333333334</v>
      </c>
      <c r="D39" s="35">
        <v>1</v>
      </c>
      <c r="E39" s="35">
        <v>10</v>
      </c>
      <c r="I39" s="35">
        <v>3</v>
      </c>
      <c r="J39" s="35">
        <v>1</v>
      </c>
      <c r="P39" s="35">
        <v>16</v>
      </c>
      <c r="Q39" s="35" t="s">
        <v>57</v>
      </c>
      <c r="R39" s="35">
        <v>2000</v>
      </c>
      <c r="S39" s="41">
        <v>5.7116100000000003</v>
      </c>
      <c r="T39" s="36">
        <v>259.81614999999999</v>
      </c>
      <c r="U39" s="53">
        <v>1.0608007222765001E-9</v>
      </c>
      <c r="V39" s="43">
        <v>696.90152892462095</v>
      </c>
      <c r="W39" s="43">
        <v>21.5216245892845</v>
      </c>
      <c r="X39" s="45">
        <f t="shared" si="7"/>
        <v>13.333333333333334</v>
      </c>
      <c r="Y39" s="45">
        <f t="shared" si="8"/>
        <v>3.5698104149121082</v>
      </c>
    </row>
    <row r="40" spans="1:25">
      <c r="S40" s="41"/>
      <c r="V40" s="43"/>
      <c r="W40" s="43"/>
    </row>
    <row r="41" spans="1:25">
      <c r="A41" s="35" t="s">
        <v>77</v>
      </c>
      <c r="B41" s="36">
        <f>1+C41*C$5+D41*D$5+E41*E$5+F41*F$5+G41*G$5+H41*H$5+I41*I$5+J41*J$5+K41*K$5</f>
        <v>3.0010010010010011</v>
      </c>
      <c r="I41" s="35">
        <v>6</v>
      </c>
      <c r="K41" s="35">
        <v>1</v>
      </c>
      <c r="P41" s="35">
        <v>8</v>
      </c>
      <c r="Q41" s="35" t="s">
        <v>57</v>
      </c>
      <c r="R41" s="35">
        <v>2000</v>
      </c>
      <c r="S41" s="41">
        <v>4.7640500000000001</v>
      </c>
      <c r="T41" s="36">
        <v>228.79078000000001</v>
      </c>
      <c r="U41" s="53">
        <v>7.7006364728413304E-10</v>
      </c>
      <c r="V41" s="43">
        <v>795.668084223199</v>
      </c>
      <c r="W41" s="43">
        <v>20.265599407920799</v>
      </c>
      <c r="X41" s="45">
        <f>B41</f>
        <v>3.0010010010010011</v>
      </c>
      <c r="Y41" s="45">
        <f t="shared" ref="Y41:Y47" si="9">U41*V41*$Y$6</f>
        <v>2.958683352923785</v>
      </c>
    </row>
    <row r="42" spans="1:25">
      <c r="B42" s="36">
        <f>1+C42*C$5+D42*D$5+E42*E$5+F42*F$5+G42*G$5+H42*H$5+I42*I$5+J42*J$5+K42*K$5</f>
        <v>3.6686686686686687</v>
      </c>
      <c r="I42" s="35">
        <v>8</v>
      </c>
      <c r="K42" s="35">
        <v>2</v>
      </c>
      <c r="P42" s="35">
        <v>11</v>
      </c>
      <c r="Q42" s="35" t="s">
        <v>57</v>
      </c>
      <c r="R42" s="35">
        <v>2000</v>
      </c>
      <c r="S42" s="41">
        <v>5.00535</v>
      </c>
      <c r="T42" s="36">
        <v>263.44423</v>
      </c>
      <c r="U42" s="53">
        <v>8.44114934668181E-10</v>
      </c>
      <c r="V42" s="43">
        <v>706.70059805363303</v>
      </c>
      <c r="W42" s="43">
        <v>19.9047156111113</v>
      </c>
      <c r="X42" s="45">
        <f>B42</f>
        <v>3.6686686686686687</v>
      </c>
      <c r="Y42" s="45">
        <f t="shared" si="9"/>
        <v>2.8805603018198425</v>
      </c>
    </row>
    <row r="43" spans="1:25">
      <c r="B43" s="36">
        <f>1+C43*C$5+D43*D$5+E43*E$5+F43*F$5+G43*G$5+H43*H$5+I43*I$5+J43*J$5+K43*K$5</f>
        <v>4.3363363363363359</v>
      </c>
      <c r="I43" s="35">
        <v>10</v>
      </c>
      <c r="K43" s="35">
        <v>3</v>
      </c>
      <c r="P43" s="35">
        <v>14</v>
      </c>
      <c r="Q43" s="35" t="s">
        <v>57</v>
      </c>
      <c r="R43" s="35">
        <v>2000</v>
      </c>
      <c r="S43" s="41">
        <v>5.3897500000000003</v>
      </c>
      <c r="T43" s="36">
        <v>269.00407999999999</v>
      </c>
      <c r="U43" s="53">
        <v>9.615812922149329E-10</v>
      </c>
      <c r="V43" s="43">
        <v>699.74450936822495</v>
      </c>
      <c r="W43" s="43">
        <v>21.898490668215601</v>
      </c>
      <c r="X43" s="45">
        <f>B43</f>
        <v>4.3363363363363359</v>
      </c>
      <c r="Y43" s="45">
        <f t="shared" si="9"/>
        <v>3.2491176176332712</v>
      </c>
    </row>
    <row r="44" spans="1:25">
      <c r="S44" s="41"/>
      <c r="V44" s="43"/>
      <c r="W44" s="43"/>
    </row>
    <row r="45" spans="1:25">
      <c r="A45" s="35" t="s">
        <v>78</v>
      </c>
      <c r="B45" s="36">
        <f>1+C45*C$5+D45*D$5+E45*E$5+F45*F$5+G45*G$5+H45*H$5+I45*I$5+J45*J$5+K45*K$5</f>
        <v>4.333333333333333</v>
      </c>
      <c r="F45" s="35">
        <v>2</v>
      </c>
      <c r="G45" s="35">
        <v>1</v>
      </c>
      <c r="I45" s="35">
        <v>3</v>
      </c>
      <c r="J45" s="35">
        <v>1</v>
      </c>
      <c r="P45" s="35">
        <v>8</v>
      </c>
      <c r="Q45" s="35" t="s">
        <v>57</v>
      </c>
      <c r="R45" s="35">
        <v>2000</v>
      </c>
      <c r="S45" s="41">
        <v>4.931</v>
      </c>
      <c r="T45" s="36">
        <v>210.38532000000001</v>
      </c>
      <c r="U45" s="53">
        <v>8.1110949686859803E-10</v>
      </c>
      <c r="V45" s="43">
        <v>944.63279712441295</v>
      </c>
      <c r="W45" s="43">
        <v>26.615382771822699</v>
      </c>
      <c r="X45" s="45">
        <f>B45</f>
        <v>4.333333333333333</v>
      </c>
      <c r="Y45" s="45">
        <f t="shared" si="9"/>
        <v>3.6998356650495432</v>
      </c>
    </row>
    <row r="46" spans="1:25">
      <c r="B46" s="36">
        <f>1+C46*C$5+D46*D$5+E46*E$5+F46*F$5+G46*G$5+H46*H$5+I46*I$5+J46*J$5+K46*K$5</f>
        <v>5.666666666666667</v>
      </c>
      <c r="F46" s="35">
        <v>1</v>
      </c>
      <c r="G46" s="35">
        <v>2</v>
      </c>
      <c r="I46" s="35">
        <v>6</v>
      </c>
      <c r="J46" s="35">
        <v>2</v>
      </c>
      <c r="P46" s="35">
        <v>12</v>
      </c>
      <c r="Q46" s="35" t="s">
        <v>57</v>
      </c>
      <c r="R46" s="35">
        <v>2000</v>
      </c>
      <c r="S46" s="41">
        <v>5.23644</v>
      </c>
      <c r="T46" s="36">
        <v>249.80283</v>
      </c>
      <c r="U46" s="53">
        <v>9.0596140814201298E-10</v>
      </c>
      <c r="V46" s="43">
        <v>930.94495937440502</v>
      </c>
      <c r="W46" s="43">
        <v>28.290037209748998</v>
      </c>
      <c r="X46" s="45">
        <f>B46</f>
        <v>5.666666666666667</v>
      </c>
      <c r="Y46" s="45">
        <f t="shared" si="9"/>
        <v>4.0726175750622264</v>
      </c>
    </row>
    <row r="47" spans="1:25">
      <c r="B47" s="36">
        <f>1+C47*C$5+D47*D$5+E47*E$5+F47*F$5+G47*G$5+H47*H$5+I47*I$5+J47*J$5+K47*K$5</f>
        <v>6.9999999999999991</v>
      </c>
      <c r="F47" s="35">
        <v>1</v>
      </c>
      <c r="G47" s="35">
        <v>2</v>
      </c>
      <c r="I47" s="35">
        <v>8</v>
      </c>
      <c r="J47" s="35">
        <v>4</v>
      </c>
      <c r="P47" s="35">
        <v>16</v>
      </c>
      <c r="Q47" s="35" t="s">
        <v>57</v>
      </c>
      <c r="R47" s="35">
        <v>2000</v>
      </c>
      <c r="S47" s="41">
        <v>5.4842199999999997</v>
      </c>
      <c r="T47" s="36">
        <v>275.29424999999998</v>
      </c>
      <c r="U47" s="53">
        <v>9.9001030423658901E-10</v>
      </c>
      <c r="V47" s="43">
        <v>802.11689254993701</v>
      </c>
      <c r="W47" s="43">
        <v>25.098291738283201</v>
      </c>
      <c r="X47" s="45">
        <f>B47</f>
        <v>6.9999999999999991</v>
      </c>
      <c r="Y47" s="45">
        <f t="shared" si="9"/>
        <v>3.8345756109307341</v>
      </c>
    </row>
    <row r="48" spans="1:25">
      <c r="S48" s="41"/>
      <c r="V48" s="43"/>
      <c r="W48" s="43"/>
    </row>
    <row r="49" spans="1:25">
      <c r="A49" s="35" t="s">
        <v>85</v>
      </c>
      <c r="B49" s="36">
        <f t="shared" ref="B49:B59" si="10">1+C49*C$5+D49*D$5+E49*E$5+F49*F$5+G49*G$5+H49*H$5+I49*I$5+J49*J$5+K49*K$5+L49*L$5+M49*M$5+N49*N$5+O49*O$5</f>
        <v>1.3333333333333333</v>
      </c>
      <c r="O49" s="35">
        <v>1</v>
      </c>
      <c r="P49" s="35">
        <v>2</v>
      </c>
      <c r="Q49" s="35" t="s">
        <v>57</v>
      </c>
      <c r="R49" s="35">
        <v>2000</v>
      </c>
      <c r="S49" s="41">
        <v>3.5235500000000002</v>
      </c>
      <c r="T49" s="36">
        <v>179.74476000000001</v>
      </c>
      <c r="U49" s="53">
        <v>5.1804861194862804E-10</v>
      </c>
      <c r="V49" s="43">
        <v>967.04842288071802</v>
      </c>
      <c r="W49" s="43">
        <v>25.496025378822502</v>
      </c>
      <c r="X49" s="45">
        <f t="shared" ref="X49:X59" si="11">B49</f>
        <v>1.3333333333333333</v>
      </c>
      <c r="Y49" s="45">
        <f t="shared" ref="Y49:Y69" si="12">U49*V49*$Y$6</f>
        <v>2.4191269716226214</v>
      </c>
    </row>
    <row r="50" spans="1:25">
      <c r="B50" s="36">
        <f t="shared" si="10"/>
        <v>2.3333333333333335</v>
      </c>
      <c r="D50" s="35">
        <v>1</v>
      </c>
      <c r="O50" s="35">
        <v>1</v>
      </c>
      <c r="P50" s="35">
        <v>3</v>
      </c>
      <c r="Q50" s="35" t="s">
        <v>57</v>
      </c>
      <c r="R50" s="35">
        <v>2000</v>
      </c>
      <c r="S50" s="41">
        <v>3.8026399999999998</v>
      </c>
      <c r="T50" s="36">
        <v>203.79796999999999</v>
      </c>
      <c r="U50" s="53">
        <v>5.6378945978957998E-10</v>
      </c>
      <c r="V50" s="43">
        <v>1147.5860881201399</v>
      </c>
      <c r="W50" s="43">
        <v>30.030753725439901</v>
      </c>
      <c r="X50" s="45">
        <f t="shared" si="11"/>
        <v>2.3333333333333335</v>
      </c>
      <c r="Y50" s="45">
        <f t="shared" si="12"/>
        <v>3.1242239354025796</v>
      </c>
    </row>
    <row r="51" spans="1:25">
      <c r="B51" s="36">
        <f t="shared" si="10"/>
        <v>3.3333333333333335</v>
      </c>
      <c r="D51" s="35">
        <v>1</v>
      </c>
      <c r="E51" s="35">
        <v>1</v>
      </c>
      <c r="O51" s="35">
        <v>1</v>
      </c>
      <c r="P51" s="35">
        <v>4</v>
      </c>
      <c r="Q51" s="35" t="s">
        <v>57</v>
      </c>
      <c r="R51" s="35">
        <v>2000</v>
      </c>
      <c r="S51" s="41">
        <v>3.98604</v>
      </c>
      <c r="T51" s="36">
        <v>219.33082999999999</v>
      </c>
      <c r="U51" s="53">
        <v>5.9361915109346897E-10</v>
      </c>
      <c r="V51" s="43">
        <v>1250.65390216434</v>
      </c>
      <c r="W51" s="43">
        <v>31.143257094271899</v>
      </c>
      <c r="X51" s="45">
        <f t="shared" si="11"/>
        <v>3.3333333333333335</v>
      </c>
      <c r="Y51" s="45">
        <f t="shared" si="12"/>
        <v>3.5849654472938277</v>
      </c>
    </row>
    <row r="52" spans="1:25">
      <c r="B52" s="36">
        <f t="shared" si="10"/>
        <v>4.333333333333333</v>
      </c>
      <c r="D52" s="35">
        <v>1</v>
      </c>
      <c r="E52" s="35">
        <v>2</v>
      </c>
      <c r="O52" s="35">
        <v>1</v>
      </c>
      <c r="P52" s="35">
        <v>5</v>
      </c>
      <c r="Q52" s="35" t="s">
        <v>57</v>
      </c>
      <c r="R52" s="35">
        <v>2000</v>
      </c>
      <c r="S52" s="41">
        <v>4.2530799999999997</v>
      </c>
      <c r="T52" s="36">
        <v>225.04504</v>
      </c>
      <c r="U52" s="53">
        <v>6.5316962693184601E-10</v>
      </c>
      <c r="V52" s="43">
        <v>1183.09204733251</v>
      </c>
      <c r="W52" s="43">
        <v>31.331964796367199</v>
      </c>
      <c r="X52" s="45">
        <f t="shared" si="11"/>
        <v>4.333333333333333</v>
      </c>
      <c r="Y52" s="45">
        <f t="shared" si="12"/>
        <v>3.7315085808264437</v>
      </c>
    </row>
    <row r="53" spans="1:25">
      <c r="B53" s="36">
        <f t="shared" si="10"/>
        <v>5.333333333333333</v>
      </c>
      <c r="D53" s="35">
        <v>1</v>
      </c>
      <c r="E53" s="35">
        <v>3</v>
      </c>
      <c r="O53" s="35">
        <v>1</v>
      </c>
      <c r="P53" s="35">
        <v>6</v>
      </c>
      <c r="Q53" s="35" t="s">
        <v>57</v>
      </c>
      <c r="R53" s="35">
        <v>2000</v>
      </c>
      <c r="S53" s="41">
        <v>4.4190699999999996</v>
      </c>
      <c r="T53" s="36">
        <v>235.57105999999999</v>
      </c>
      <c r="U53" s="53">
        <v>6.91633379430324E-10</v>
      </c>
      <c r="V53" s="43">
        <v>1199.90522632533</v>
      </c>
      <c r="W53" s="43">
        <v>31.379329736733101</v>
      </c>
      <c r="X53" s="45">
        <f t="shared" si="11"/>
        <v>5.333333333333333</v>
      </c>
      <c r="Y53" s="45">
        <f t="shared" si="12"/>
        <v>4.0074011461151198</v>
      </c>
    </row>
    <row r="54" spans="1:25">
      <c r="B54" s="36">
        <f t="shared" si="10"/>
        <v>6.333333333333333</v>
      </c>
      <c r="D54" s="35">
        <v>1</v>
      </c>
      <c r="E54" s="35">
        <v>4</v>
      </c>
      <c r="O54" s="35">
        <v>1</v>
      </c>
      <c r="P54" s="35">
        <v>7</v>
      </c>
      <c r="Q54" s="35" t="s">
        <v>57</v>
      </c>
      <c r="R54" s="35">
        <v>2000</v>
      </c>
      <c r="S54" s="41">
        <v>4.5153499999999998</v>
      </c>
      <c r="T54" s="36">
        <v>255.78047000000001</v>
      </c>
      <c r="U54" s="53">
        <v>7.1859643528112201E-10</v>
      </c>
      <c r="V54" s="43">
        <v>1235.2327115354899</v>
      </c>
      <c r="W54" s="43">
        <v>34.887596215421503</v>
      </c>
      <c r="X54" s="45">
        <f t="shared" si="11"/>
        <v>6.333333333333333</v>
      </c>
      <c r="Y54" s="45">
        <f t="shared" si="12"/>
        <v>4.2862132138494919</v>
      </c>
    </row>
    <row r="55" spans="1:25">
      <c r="B55" s="36">
        <f t="shared" si="10"/>
        <v>7.333333333333333</v>
      </c>
      <c r="D55" s="35">
        <v>1</v>
      </c>
      <c r="E55" s="35">
        <v>5</v>
      </c>
      <c r="O55" s="35">
        <v>1</v>
      </c>
      <c r="P55" s="35">
        <v>8</v>
      </c>
      <c r="Q55" s="35" t="s">
        <v>57</v>
      </c>
      <c r="R55" s="35">
        <v>2000</v>
      </c>
      <c r="S55" s="41">
        <v>4.6074599999999997</v>
      </c>
      <c r="T55" s="36">
        <v>274.68905000000001</v>
      </c>
      <c r="U55" s="53">
        <v>7.4651146714281598E-10</v>
      </c>
      <c r="V55" s="43">
        <v>1193.63954698835</v>
      </c>
      <c r="W55" s="43">
        <v>32.903098319651598</v>
      </c>
      <c r="X55" s="45">
        <f t="shared" si="11"/>
        <v>7.333333333333333</v>
      </c>
      <c r="Y55" s="45">
        <f t="shared" si="12"/>
        <v>4.3027846501949245</v>
      </c>
    </row>
    <row r="56" spans="1:25">
      <c r="B56" s="36">
        <f t="shared" si="10"/>
        <v>8.3333333333333339</v>
      </c>
      <c r="D56" s="35">
        <v>1</v>
      </c>
      <c r="E56" s="35">
        <v>6</v>
      </c>
      <c r="O56" s="35">
        <v>1</v>
      </c>
      <c r="P56" s="35">
        <v>9</v>
      </c>
      <c r="Q56" s="35" t="s">
        <v>57</v>
      </c>
      <c r="R56" s="35">
        <v>2000</v>
      </c>
      <c r="S56" s="41">
        <v>4.77623</v>
      </c>
      <c r="T56" s="36">
        <v>278.38357999999999</v>
      </c>
      <c r="U56" s="53">
        <v>7.9330940917389905E-10</v>
      </c>
      <c r="V56" s="43">
        <v>1126.40504305386</v>
      </c>
      <c r="W56" s="43">
        <v>30.6884685743033</v>
      </c>
      <c r="X56" s="45">
        <f t="shared" si="11"/>
        <v>8.3333333333333339</v>
      </c>
      <c r="Y56" s="45">
        <f t="shared" si="12"/>
        <v>4.3149634335893241</v>
      </c>
    </row>
    <row r="57" spans="1:25">
      <c r="B57" s="36">
        <f t="shared" si="10"/>
        <v>10.333333333333334</v>
      </c>
      <c r="D57" s="35">
        <v>1</v>
      </c>
      <c r="E57" s="35">
        <v>8</v>
      </c>
      <c r="O57" s="35">
        <v>1</v>
      </c>
      <c r="P57" s="35">
        <v>11</v>
      </c>
      <c r="Q57" s="35" t="s">
        <v>57</v>
      </c>
      <c r="R57" s="35">
        <v>2000</v>
      </c>
      <c r="S57" s="41">
        <v>5.0308999999999999</v>
      </c>
      <c r="T57" s="36">
        <v>298.05038000000002</v>
      </c>
      <c r="U57" s="53">
        <v>8.7432319373696097E-10</v>
      </c>
      <c r="V57" s="43">
        <v>966.94115833279398</v>
      </c>
      <c r="W57" s="43">
        <v>30.0772541338224</v>
      </c>
      <c r="X57" s="45">
        <f t="shared" si="11"/>
        <v>10.333333333333334</v>
      </c>
      <c r="Y57" s="45">
        <f t="shared" si="12"/>
        <v>4.0823663365898577</v>
      </c>
    </row>
    <row r="58" spans="1:25">
      <c r="B58" s="36">
        <f t="shared" si="10"/>
        <v>12.333333333333334</v>
      </c>
      <c r="D58" s="35">
        <v>1</v>
      </c>
      <c r="E58" s="35">
        <v>10</v>
      </c>
      <c r="O58" s="35">
        <v>1</v>
      </c>
      <c r="P58" s="35">
        <v>13</v>
      </c>
      <c r="Q58" s="35" t="s">
        <v>57</v>
      </c>
      <c r="R58" s="35">
        <v>2000</v>
      </c>
      <c r="S58" s="41">
        <v>5.22912</v>
      </c>
      <c r="T58" s="36">
        <v>311.66269999999997</v>
      </c>
      <c r="U58" s="53">
        <v>9.3916678784922096E-10</v>
      </c>
      <c r="V58" s="43">
        <v>803.33770897549005</v>
      </c>
      <c r="W58" s="43">
        <v>25.955100772170301</v>
      </c>
      <c r="X58" s="45">
        <f t="shared" si="11"/>
        <v>12.333333333333334</v>
      </c>
      <c r="Y58" s="45">
        <f t="shared" si="12"/>
        <v>3.6431814972475234</v>
      </c>
    </row>
    <row r="59" spans="1:25">
      <c r="B59" s="36">
        <f t="shared" si="10"/>
        <v>14.333333333333334</v>
      </c>
      <c r="D59" s="35">
        <v>1</v>
      </c>
      <c r="E59" s="35">
        <v>12</v>
      </c>
      <c r="O59" s="35">
        <v>1</v>
      </c>
      <c r="P59" s="35">
        <v>15</v>
      </c>
      <c r="Q59" s="35" t="s">
        <v>57</v>
      </c>
      <c r="R59" s="35">
        <v>2000</v>
      </c>
      <c r="S59" s="41">
        <v>5.3874199999999997</v>
      </c>
      <c r="T59" s="36">
        <v>320.47483</v>
      </c>
      <c r="U59" s="53">
        <v>9.9131381149495605E-10</v>
      </c>
      <c r="V59" s="43">
        <v>714.82843486847298</v>
      </c>
      <c r="W59" s="43">
        <v>22.4343043880857</v>
      </c>
      <c r="X59" s="45">
        <f t="shared" si="11"/>
        <v>14.333333333333334</v>
      </c>
      <c r="Y59" s="45">
        <f t="shared" si="12"/>
        <v>3.4217864722126974</v>
      </c>
    </row>
    <row r="60" spans="1:25">
      <c r="S60" s="41"/>
      <c r="V60" s="43"/>
      <c r="W60" s="43"/>
    </row>
    <row r="61" spans="1:25">
      <c r="A61" s="35" t="s">
        <v>86</v>
      </c>
      <c r="B61" s="36">
        <f t="shared" ref="B61:B69" si="13">1+C61*C$5+D61*D$5+E61*E$5+F61*F$5+G61*G$5+H61*H$5+I61*I$5+J61*J$5+K61*K$5+L61*L$5+M61*M$5+N61*N$5+O61*O$5</f>
        <v>2.6666666666666665</v>
      </c>
      <c r="F61" s="35">
        <v>2</v>
      </c>
      <c r="O61" s="35">
        <v>1</v>
      </c>
      <c r="P61" s="35">
        <v>4</v>
      </c>
      <c r="Q61" s="35" t="s">
        <v>57</v>
      </c>
      <c r="R61" s="35">
        <v>2000</v>
      </c>
      <c r="S61" s="41">
        <v>4.0091799999999997</v>
      </c>
      <c r="T61" s="36">
        <v>218.82205999999999</v>
      </c>
      <c r="U61" s="53">
        <v>6.0024954366707497E-10</v>
      </c>
      <c r="V61" s="43">
        <v>1145.24631056417</v>
      </c>
      <c r="W61" s="43">
        <v>28.951755038431202</v>
      </c>
      <c r="X61" s="45">
        <f t="shared" ref="X61:X69" si="14">B61</f>
        <v>2.6666666666666665</v>
      </c>
      <c r="Y61" s="45">
        <f t="shared" si="12"/>
        <v>3.3194846759111507</v>
      </c>
    </row>
    <row r="62" spans="1:25">
      <c r="B62" s="36">
        <f t="shared" si="13"/>
        <v>3.6666666666666665</v>
      </c>
      <c r="D62" s="35">
        <v>1</v>
      </c>
      <c r="F62" s="35">
        <v>1</v>
      </c>
      <c r="G62" s="35">
        <v>1</v>
      </c>
      <c r="O62" s="35">
        <v>1</v>
      </c>
      <c r="P62" s="35">
        <v>5</v>
      </c>
      <c r="Q62" s="35" t="s">
        <v>57</v>
      </c>
      <c r="R62" s="35">
        <v>2000</v>
      </c>
      <c r="S62" s="41">
        <v>4.1920799999999998</v>
      </c>
      <c r="T62" s="36">
        <v>232.20753999999999</v>
      </c>
      <c r="U62" s="53">
        <v>6.3863432097824003E-10</v>
      </c>
      <c r="V62" s="43">
        <v>1149.0281523591</v>
      </c>
      <c r="W62" s="43">
        <v>29.990863153136299</v>
      </c>
      <c r="X62" s="45">
        <f t="shared" si="14"/>
        <v>3.6666666666666665</v>
      </c>
      <c r="Y62" s="45">
        <f t="shared" si="12"/>
        <v>3.5434217940360631</v>
      </c>
    </row>
    <row r="63" spans="1:25">
      <c r="B63" s="36">
        <f t="shared" si="13"/>
        <v>4.6666666666666661</v>
      </c>
      <c r="D63" s="35">
        <v>1</v>
      </c>
      <c r="E63" s="35">
        <v>1</v>
      </c>
      <c r="F63" s="35">
        <v>1</v>
      </c>
      <c r="G63" s="35">
        <v>1</v>
      </c>
      <c r="O63" s="35">
        <v>1</v>
      </c>
      <c r="P63" s="35">
        <v>6</v>
      </c>
      <c r="Q63" s="35" t="s">
        <v>57</v>
      </c>
      <c r="R63" s="35">
        <v>2000</v>
      </c>
      <c r="S63" s="41">
        <v>4.3250099999999998</v>
      </c>
      <c r="T63" s="36">
        <v>247.83121</v>
      </c>
      <c r="U63" s="53">
        <v>6.6947164550476996E-10</v>
      </c>
      <c r="V63" s="43">
        <v>1191.3675831236701</v>
      </c>
      <c r="W63" s="43">
        <v>31.648676226774601</v>
      </c>
      <c r="X63" s="45">
        <f t="shared" si="14"/>
        <v>4.6666666666666661</v>
      </c>
      <c r="Y63" s="45">
        <f t="shared" si="12"/>
        <v>3.8513935156104222</v>
      </c>
    </row>
    <row r="64" spans="1:25">
      <c r="B64" s="36">
        <f t="shared" si="13"/>
        <v>5.666666666666667</v>
      </c>
      <c r="D64" s="35">
        <v>1</v>
      </c>
      <c r="E64" s="35">
        <v>2</v>
      </c>
      <c r="F64" s="35">
        <v>1</v>
      </c>
      <c r="G64" s="35">
        <v>1</v>
      </c>
      <c r="O64" s="35">
        <v>1</v>
      </c>
      <c r="P64" s="35">
        <v>7</v>
      </c>
      <c r="Q64" s="35" t="s">
        <v>57</v>
      </c>
      <c r="R64" s="35">
        <v>2000</v>
      </c>
      <c r="S64" s="41">
        <v>4.4176200000000003</v>
      </c>
      <c r="T64" s="36">
        <v>264.66383999999999</v>
      </c>
      <c r="U64" s="53">
        <v>6.9276186196635701E-10</v>
      </c>
      <c r="V64" s="43">
        <v>1261.45031878137</v>
      </c>
      <c r="W64" s="43">
        <v>33.7816170106097</v>
      </c>
      <c r="X64" s="45">
        <f t="shared" si="14"/>
        <v>5.666666666666667</v>
      </c>
      <c r="Y64" s="45">
        <f t="shared" si="12"/>
        <v>4.2198212018808041</v>
      </c>
    </row>
    <row r="65" spans="1:25">
      <c r="B65" s="36">
        <f t="shared" si="13"/>
        <v>6.666666666666667</v>
      </c>
      <c r="D65" s="35">
        <v>1</v>
      </c>
      <c r="E65" s="35">
        <v>3</v>
      </c>
      <c r="F65" s="35">
        <v>1</v>
      </c>
      <c r="G65" s="35">
        <v>1</v>
      </c>
      <c r="O65" s="35">
        <v>1</v>
      </c>
      <c r="P65" s="35">
        <v>8</v>
      </c>
      <c r="Q65" s="35" t="s">
        <v>57</v>
      </c>
      <c r="R65" s="35">
        <v>2000</v>
      </c>
      <c r="S65" s="41">
        <v>4.5363899999999999</v>
      </c>
      <c r="T65" s="36">
        <v>279.87358</v>
      </c>
      <c r="U65" s="53">
        <v>7.2653666952507602E-10</v>
      </c>
      <c r="V65" s="43">
        <v>1196.0732328003</v>
      </c>
      <c r="W65" s="43">
        <v>32.786963487158502</v>
      </c>
      <c r="X65" s="45">
        <f t="shared" si="14"/>
        <v>6.666666666666667</v>
      </c>
      <c r="Y65" s="45">
        <f t="shared" si="12"/>
        <v>4.1961909062770451</v>
      </c>
    </row>
    <row r="66" spans="1:25">
      <c r="B66" s="36">
        <f t="shared" si="13"/>
        <v>7.666666666666667</v>
      </c>
      <c r="D66" s="35">
        <v>1</v>
      </c>
      <c r="E66" s="35">
        <v>4</v>
      </c>
      <c r="F66" s="35">
        <v>1</v>
      </c>
      <c r="G66" s="35">
        <v>1</v>
      </c>
      <c r="O66" s="35">
        <v>1</v>
      </c>
      <c r="P66" s="35">
        <v>9</v>
      </c>
      <c r="Q66" s="35" t="s">
        <v>57</v>
      </c>
      <c r="R66" s="35">
        <v>2000</v>
      </c>
      <c r="S66" s="41">
        <v>4.6535000000000002</v>
      </c>
      <c r="T66" s="36">
        <v>290.33339000000001</v>
      </c>
      <c r="U66" s="53">
        <v>7.5984736518339201E-10</v>
      </c>
      <c r="V66" s="43">
        <v>1126.61502354554</v>
      </c>
      <c r="W66" s="43">
        <v>31.0642065220493</v>
      </c>
      <c r="X66" s="45">
        <f t="shared" si="14"/>
        <v>7.666666666666667</v>
      </c>
      <c r="Y66" s="45">
        <f t="shared" si="12"/>
        <v>4.1337273506195187</v>
      </c>
    </row>
    <row r="67" spans="1:25">
      <c r="B67" s="36">
        <f t="shared" si="13"/>
        <v>9.6666666666666661</v>
      </c>
      <c r="D67" s="35">
        <v>1</v>
      </c>
      <c r="E67" s="35">
        <v>6</v>
      </c>
      <c r="F67" s="35">
        <v>1</v>
      </c>
      <c r="G67" s="35">
        <v>1</v>
      </c>
      <c r="O67" s="35">
        <v>1</v>
      </c>
      <c r="P67" s="35">
        <v>11</v>
      </c>
      <c r="Q67" s="35" t="s">
        <v>57</v>
      </c>
      <c r="R67" s="35">
        <v>2000</v>
      </c>
      <c r="S67" s="41">
        <v>4.9250299999999996</v>
      </c>
      <c r="T67" s="36">
        <v>296.15687000000003</v>
      </c>
      <c r="U67" s="53">
        <v>8.3676256539445003E-10</v>
      </c>
      <c r="V67" s="43">
        <v>981.69597999135306</v>
      </c>
      <c r="W67" s="43">
        <v>27.453754763001101</v>
      </c>
      <c r="X67" s="45">
        <f t="shared" si="14"/>
        <v>9.6666666666666661</v>
      </c>
      <c r="Y67" s="45">
        <f t="shared" si="12"/>
        <v>3.9666070871688355</v>
      </c>
    </row>
    <row r="68" spans="1:25">
      <c r="B68" s="36">
        <f t="shared" si="13"/>
        <v>11.666666666666666</v>
      </c>
      <c r="D68" s="35">
        <v>1</v>
      </c>
      <c r="E68" s="35">
        <v>8</v>
      </c>
      <c r="F68" s="35">
        <v>1</v>
      </c>
      <c r="G68" s="35">
        <v>1</v>
      </c>
      <c r="O68" s="35">
        <v>1</v>
      </c>
      <c r="P68" s="35">
        <v>13</v>
      </c>
      <c r="Q68" s="35" t="s">
        <v>57</v>
      </c>
      <c r="R68" s="35">
        <v>2000</v>
      </c>
      <c r="S68" s="41">
        <v>5.1101099999999997</v>
      </c>
      <c r="T68" s="36">
        <v>314.64233000000002</v>
      </c>
      <c r="U68" s="53">
        <v>8.9876529718270797E-10</v>
      </c>
      <c r="V68" s="43">
        <v>854.86135921024697</v>
      </c>
      <c r="W68" s="43">
        <v>26.525410547708301</v>
      </c>
      <c r="X68" s="45">
        <f t="shared" si="14"/>
        <v>11.666666666666666</v>
      </c>
      <c r="Y68" s="45">
        <f t="shared" si="12"/>
        <v>3.710068347239631</v>
      </c>
    </row>
    <row r="69" spans="1:25">
      <c r="B69" s="36">
        <f t="shared" si="13"/>
        <v>13.666666666666666</v>
      </c>
      <c r="D69" s="35">
        <v>1</v>
      </c>
      <c r="E69" s="35">
        <v>10</v>
      </c>
      <c r="F69" s="35">
        <v>1</v>
      </c>
      <c r="G69" s="35">
        <v>1</v>
      </c>
      <c r="O69" s="35">
        <v>1</v>
      </c>
      <c r="P69" s="35">
        <v>15</v>
      </c>
      <c r="Q69" s="35" t="s">
        <v>57</v>
      </c>
      <c r="R69" s="35">
        <v>2000</v>
      </c>
      <c r="S69" s="41">
        <v>5.3207899999999997</v>
      </c>
      <c r="T69" s="36">
        <v>324.72089999999997</v>
      </c>
      <c r="U69" s="53">
        <v>9.6973964607796996E-10</v>
      </c>
      <c r="V69" s="43">
        <v>752.49526959484797</v>
      </c>
      <c r="W69" s="43">
        <v>24.3939339997996</v>
      </c>
      <c r="X69" s="45">
        <f t="shared" si="14"/>
        <v>13.666666666666666</v>
      </c>
      <c r="Y69" s="45">
        <f t="shared" si="12"/>
        <v>3.5236994096649776</v>
      </c>
    </row>
    <row r="70" spans="1:25">
      <c r="S70" s="41"/>
      <c r="V70" s="43"/>
      <c r="W70" s="43"/>
    </row>
    <row r="71" spans="1:25">
      <c r="A71" s="35" t="s">
        <v>90</v>
      </c>
      <c r="B71" s="36">
        <f t="shared" ref="B71:B78" si="15">1+C71*C$5+D71*D$5+E71*E$5+F71*F$5+G71*G$5+H71*H$5+I71*I$5+J71*J$5+K71*K$5+L71*L$5+M71*M$5+N71*N$5+O71*O$5</f>
        <v>2.333333333333333</v>
      </c>
      <c r="I71" s="35">
        <v>2</v>
      </c>
      <c r="O71" s="35">
        <v>2</v>
      </c>
      <c r="P71" s="35">
        <v>5</v>
      </c>
      <c r="Q71" s="35" t="s">
        <v>57</v>
      </c>
      <c r="R71" s="35">
        <v>2000</v>
      </c>
      <c r="S71" s="41">
        <v>4.1111300000000002</v>
      </c>
      <c r="T71" s="36">
        <v>237.84496999999999</v>
      </c>
      <c r="U71" s="53">
        <v>6.1441545512328202E-10</v>
      </c>
      <c r="V71" s="43">
        <v>1066.8876860443099</v>
      </c>
      <c r="W71" s="43">
        <v>27.814677517751502</v>
      </c>
      <c r="X71" s="45">
        <f t="shared" ref="X71:X78" si="16">B71</f>
        <v>2.333333333333333</v>
      </c>
      <c r="Y71" s="45">
        <f t="shared" ref="Y71:Y78" si="17">U71*V71*$Y$6</f>
        <v>3.1653428885124351</v>
      </c>
    </row>
    <row r="72" spans="1:25">
      <c r="B72" s="36">
        <f t="shared" si="15"/>
        <v>3.3333333333333335</v>
      </c>
      <c r="D72" s="35">
        <v>1</v>
      </c>
      <c r="I72" s="35">
        <v>1</v>
      </c>
      <c r="J72" s="35">
        <v>1</v>
      </c>
      <c r="O72" s="35">
        <v>2</v>
      </c>
      <c r="P72" s="35">
        <v>6</v>
      </c>
      <c r="Q72" s="35" t="s">
        <v>57</v>
      </c>
      <c r="R72" s="35">
        <v>2000</v>
      </c>
      <c r="S72" s="41">
        <v>4.2666500000000003</v>
      </c>
      <c r="T72" s="36">
        <v>251.6207</v>
      </c>
      <c r="U72" s="53">
        <v>6.5133746083883001E-10</v>
      </c>
      <c r="V72" s="43">
        <v>1152.0058863975401</v>
      </c>
      <c r="W72" s="43">
        <v>31.801023087120601</v>
      </c>
      <c r="X72" s="45">
        <f t="shared" si="16"/>
        <v>3.3333333333333335</v>
      </c>
      <c r="Y72" s="45">
        <f t="shared" si="17"/>
        <v>3.623269875156288</v>
      </c>
    </row>
    <row r="73" spans="1:25">
      <c r="B73" s="36">
        <f t="shared" si="15"/>
        <v>4.3333333333333339</v>
      </c>
      <c r="D73" s="35">
        <v>1</v>
      </c>
      <c r="E73" s="35">
        <v>1</v>
      </c>
      <c r="I73" s="35">
        <v>1</v>
      </c>
      <c r="J73" s="35">
        <v>1</v>
      </c>
      <c r="O73" s="35">
        <v>2</v>
      </c>
      <c r="P73" s="35">
        <v>7</v>
      </c>
      <c r="Q73" s="35" t="s">
        <v>57</v>
      </c>
      <c r="R73" s="35">
        <v>2000</v>
      </c>
      <c r="S73" s="41">
        <v>4.38056</v>
      </c>
      <c r="T73" s="36">
        <v>266.38353000000001</v>
      </c>
      <c r="U73" s="53">
        <v>6.8028884660426702E-10</v>
      </c>
      <c r="V73" s="43">
        <v>1154.2883314855801</v>
      </c>
      <c r="W73" s="43">
        <v>31.685180369580301</v>
      </c>
      <c r="X73" s="45">
        <f t="shared" si="16"/>
        <v>4.3333333333333339</v>
      </c>
      <c r="Y73" s="45">
        <f t="shared" si="17"/>
        <v>3.7918188775730086</v>
      </c>
    </row>
    <row r="74" spans="1:25">
      <c r="B74" s="36">
        <f t="shared" si="15"/>
        <v>5.333333333333333</v>
      </c>
      <c r="D74" s="35">
        <v>1</v>
      </c>
      <c r="E74" s="35">
        <v>2</v>
      </c>
      <c r="I74" s="35">
        <v>1</v>
      </c>
      <c r="J74" s="35">
        <v>1</v>
      </c>
      <c r="O74" s="35">
        <v>2</v>
      </c>
      <c r="P74" s="35">
        <v>8</v>
      </c>
      <c r="Q74" s="35" t="s">
        <v>57</v>
      </c>
      <c r="R74" s="35">
        <v>2000</v>
      </c>
      <c r="S74" s="41">
        <v>4.5224099999999998</v>
      </c>
      <c r="T74" s="36">
        <v>272.96240999999998</v>
      </c>
      <c r="U74" s="53">
        <v>7.1670383718312096E-10</v>
      </c>
      <c r="V74" s="43">
        <v>1157.2664751387199</v>
      </c>
      <c r="W74" s="43">
        <v>32.2912092492722</v>
      </c>
      <c r="X74" s="45">
        <f t="shared" si="16"/>
        <v>5.333333333333333</v>
      </c>
      <c r="Y74" s="45">
        <f t="shared" si="17"/>
        <v>4.0050969196083424</v>
      </c>
    </row>
    <row r="75" spans="1:25">
      <c r="B75" s="36">
        <f t="shared" si="15"/>
        <v>6.333333333333333</v>
      </c>
      <c r="D75" s="35">
        <v>1</v>
      </c>
      <c r="E75" s="35">
        <v>3</v>
      </c>
      <c r="I75" s="35">
        <v>1</v>
      </c>
      <c r="J75" s="35">
        <v>1</v>
      </c>
      <c r="O75" s="35">
        <v>2</v>
      </c>
      <c r="P75" s="35">
        <v>9</v>
      </c>
      <c r="Q75" s="35" t="s">
        <v>57</v>
      </c>
      <c r="R75" s="35">
        <v>2000</v>
      </c>
      <c r="S75" s="41">
        <v>4.6596099999999998</v>
      </c>
      <c r="T75" s="36">
        <v>281.47086000000002</v>
      </c>
      <c r="U75" s="53">
        <v>7.5548223566768901E-10</v>
      </c>
      <c r="V75" s="43">
        <v>1154.682562517</v>
      </c>
      <c r="W75" s="43">
        <v>32.605951496597399</v>
      </c>
      <c r="X75" s="45">
        <f t="shared" si="16"/>
        <v>6.333333333333333</v>
      </c>
      <c r="Y75" s="45">
        <f t="shared" si="17"/>
        <v>4.2123727280366596</v>
      </c>
    </row>
    <row r="76" spans="1:25">
      <c r="B76" s="36">
        <f t="shared" si="15"/>
        <v>7.333333333333333</v>
      </c>
      <c r="D76" s="35">
        <v>1</v>
      </c>
      <c r="E76" s="35">
        <v>4</v>
      </c>
      <c r="I76" s="35">
        <v>1</v>
      </c>
      <c r="J76" s="35">
        <v>1</v>
      </c>
      <c r="O76" s="35">
        <v>2</v>
      </c>
      <c r="P76" s="35">
        <v>10</v>
      </c>
      <c r="Q76" s="35" t="s">
        <v>57</v>
      </c>
      <c r="R76" s="35">
        <v>2000</v>
      </c>
      <c r="S76" s="41">
        <v>4.8023600000000002</v>
      </c>
      <c r="T76" s="36">
        <v>287.32443000000001</v>
      </c>
      <c r="U76" s="53">
        <v>7.9698588651978796E-10</v>
      </c>
      <c r="V76" s="43">
        <v>994.44813505273498</v>
      </c>
      <c r="W76" s="43">
        <v>27.954512023706801</v>
      </c>
      <c r="X76" s="45">
        <f t="shared" si="16"/>
        <v>7.333333333333333</v>
      </c>
      <c r="Y76" s="45">
        <f t="shared" si="17"/>
        <v>3.8271254348665229</v>
      </c>
    </row>
    <row r="77" spans="1:25">
      <c r="B77" s="36">
        <f t="shared" si="15"/>
        <v>9.3333333333333339</v>
      </c>
      <c r="D77" s="35">
        <v>1</v>
      </c>
      <c r="E77" s="35">
        <v>6</v>
      </c>
      <c r="I77" s="35">
        <v>1</v>
      </c>
      <c r="J77" s="35">
        <v>1</v>
      </c>
      <c r="O77" s="35">
        <v>2</v>
      </c>
      <c r="P77" s="35">
        <v>12</v>
      </c>
      <c r="Q77" s="35" t="s">
        <v>57</v>
      </c>
      <c r="R77" s="35">
        <v>2000</v>
      </c>
      <c r="S77" s="41">
        <v>4.92781</v>
      </c>
      <c r="T77" s="36">
        <v>307.72507000000002</v>
      </c>
      <c r="U77" s="53">
        <v>8.3681421296155895E-10</v>
      </c>
      <c r="V77" s="43">
        <v>1027.08900805132</v>
      </c>
      <c r="W77" s="43">
        <v>32.194894549755297</v>
      </c>
      <c r="X77" s="45">
        <f t="shared" si="16"/>
        <v>9.3333333333333339</v>
      </c>
      <c r="Y77" s="45">
        <f t="shared" si="17"/>
        <v>4.1502767506369018</v>
      </c>
    </row>
    <row r="78" spans="1:25">
      <c r="B78" s="36">
        <f t="shared" si="15"/>
        <v>11.333333333333334</v>
      </c>
      <c r="D78" s="35">
        <v>1</v>
      </c>
      <c r="E78" s="35">
        <v>8</v>
      </c>
      <c r="I78" s="35">
        <v>1</v>
      </c>
      <c r="J78" s="35">
        <v>1</v>
      </c>
      <c r="O78" s="35">
        <v>2</v>
      </c>
      <c r="P78" s="35">
        <v>14</v>
      </c>
      <c r="Q78" s="35" t="s">
        <v>57</v>
      </c>
      <c r="R78" s="35">
        <v>2000</v>
      </c>
      <c r="S78" s="41">
        <v>5.0826500000000001</v>
      </c>
      <c r="T78" s="36">
        <v>327.30056999999999</v>
      </c>
      <c r="U78" s="53">
        <v>8.9055650407930095E-10</v>
      </c>
      <c r="V78" s="43">
        <v>952.49499154248701</v>
      </c>
      <c r="W78" s="43">
        <v>29.0547035098901</v>
      </c>
      <c r="X78" s="45">
        <f t="shared" si="16"/>
        <v>11.333333333333334</v>
      </c>
      <c r="Y78" s="45">
        <f t="shared" si="17"/>
        <v>4.09603924189223</v>
      </c>
    </row>
    <row r="79" spans="1:25">
      <c r="S79" s="41"/>
    </row>
    <row r="80" spans="1:25">
      <c r="A80" s="35" t="s">
        <v>94</v>
      </c>
      <c r="B80" s="36">
        <f t="shared" ref="B80:B87" si="18">1+C80*C$5+D80*D$5+E80*E$5+F80*F$5+G80*G$5+H80*H$5+I80*I$5+J80*J$5+K80*K$5+L80*L$5+M80*M$5+N80*N$5+O80*O$5</f>
        <v>2.3333333333333335</v>
      </c>
      <c r="I80" s="35">
        <v>3</v>
      </c>
      <c r="O80" s="35">
        <v>1</v>
      </c>
      <c r="P80" s="35">
        <v>5</v>
      </c>
      <c r="Q80" s="35" t="s">
        <v>57</v>
      </c>
      <c r="R80" s="35">
        <v>2000</v>
      </c>
      <c r="S80" s="41">
        <v>4.2091399999999997</v>
      </c>
      <c r="T80" s="36">
        <v>231.02347</v>
      </c>
      <c r="U80" s="53">
        <v>6.4317025937768502E-10</v>
      </c>
      <c r="V80" s="43">
        <v>963.59398891607896</v>
      </c>
      <c r="W80" s="43">
        <v>24.841672988507501</v>
      </c>
      <c r="X80" s="45">
        <f t="shared" ref="X80:X108" si="19">B80</f>
        <v>2.3333333333333335</v>
      </c>
      <c r="Y80" s="45">
        <f t="shared" ref="Y80:Y87" si="20">U80*V80*$Y$6</f>
        <v>2.9926778167990498</v>
      </c>
    </row>
    <row r="81" spans="1:25">
      <c r="B81" s="36">
        <f t="shared" si="18"/>
        <v>3.3333333333333335</v>
      </c>
      <c r="D81" s="35">
        <v>1</v>
      </c>
      <c r="I81" s="35">
        <v>2</v>
      </c>
      <c r="J81" s="35">
        <v>1</v>
      </c>
      <c r="O81" s="35">
        <v>1</v>
      </c>
      <c r="P81" s="35">
        <v>6</v>
      </c>
      <c r="Q81" s="35" t="s">
        <v>57</v>
      </c>
      <c r="R81" s="35">
        <v>2000</v>
      </c>
      <c r="S81" s="41">
        <v>4.3338000000000001</v>
      </c>
      <c r="T81" s="36">
        <v>249.36052000000001</v>
      </c>
      <c r="U81" s="53">
        <v>6.7305395636648697E-10</v>
      </c>
      <c r="V81" s="43">
        <v>1057.9368341828199</v>
      </c>
      <c r="W81" s="43">
        <v>29.3080810472111</v>
      </c>
      <c r="X81" s="45">
        <f t="shared" si="19"/>
        <v>3.3333333333333335</v>
      </c>
      <c r="Y81" s="45">
        <f t="shared" si="20"/>
        <v>3.4383457654980378</v>
      </c>
    </row>
    <row r="82" spans="1:25">
      <c r="B82" s="36">
        <f t="shared" si="18"/>
        <v>4.333333333333333</v>
      </c>
      <c r="D82" s="35">
        <v>1</v>
      </c>
      <c r="E82" s="35">
        <v>1</v>
      </c>
      <c r="I82" s="35">
        <v>2</v>
      </c>
      <c r="J82" s="35">
        <v>1</v>
      </c>
      <c r="O82" s="35">
        <v>1</v>
      </c>
      <c r="P82" s="35">
        <v>7</v>
      </c>
      <c r="Q82" s="35" t="s">
        <v>57</v>
      </c>
      <c r="R82" s="35">
        <v>2000</v>
      </c>
      <c r="S82" s="41">
        <v>4.4379400000000002</v>
      </c>
      <c r="T82" s="36">
        <v>265.14317</v>
      </c>
      <c r="U82" s="53">
        <v>6.9941553812549503E-10</v>
      </c>
      <c r="V82" s="43">
        <v>1072.2004374129699</v>
      </c>
      <c r="W82" s="43">
        <v>30.0150404656214</v>
      </c>
      <c r="X82" s="45">
        <f t="shared" si="19"/>
        <v>4.333333333333333</v>
      </c>
      <c r="Y82" s="45">
        <f t="shared" si="20"/>
        <v>3.6211889341666099</v>
      </c>
    </row>
    <row r="83" spans="1:25">
      <c r="B83" s="36">
        <f t="shared" si="18"/>
        <v>5.333333333333333</v>
      </c>
      <c r="D83" s="35">
        <v>1</v>
      </c>
      <c r="E83" s="35">
        <v>2</v>
      </c>
      <c r="I83" s="35">
        <v>2</v>
      </c>
      <c r="J83" s="35">
        <v>1</v>
      </c>
      <c r="O83" s="35">
        <v>1</v>
      </c>
      <c r="P83" s="35">
        <v>8</v>
      </c>
      <c r="Q83" s="35" t="s">
        <v>57</v>
      </c>
      <c r="R83" s="35">
        <v>2000</v>
      </c>
      <c r="S83" s="41">
        <v>4.5680100000000001</v>
      </c>
      <c r="T83" s="36">
        <v>272.95927</v>
      </c>
      <c r="U83" s="53">
        <v>7.3280202715706196E-10</v>
      </c>
      <c r="V83" s="43">
        <v>1124.16994726389</v>
      </c>
      <c r="W83" s="43">
        <v>30.307268989522399</v>
      </c>
      <c r="X83" s="45">
        <f t="shared" si="19"/>
        <v>5.333333333333333</v>
      </c>
      <c r="Y83" s="45">
        <f t="shared" si="20"/>
        <v>3.977943049638581</v>
      </c>
    </row>
    <row r="84" spans="1:25">
      <c r="B84" s="36">
        <f t="shared" si="18"/>
        <v>6.333333333333333</v>
      </c>
      <c r="D84" s="35">
        <v>1</v>
      </c>
      <c r="E84" s="35">
        <v>3</v>
      </c>
      <c r="I84" s="35">
        <v>2</v>
      </c>
      <c r="J84" s="35">
        <v>1</v>
      </c>
      <c r="O84" s="35">
        <v>1</v>
      </c>
      <c r="P84" s="35">
        <v>9</v>
      </c>
      <c r="Q84" s="35" t="s">
        <v>57</v>
      </c>
      <c r="R84" s="35">
        <v>2000</v>
      </c>
      <c r="S84" s="41">
        <v>4.6959999999999997</v>
      </c>
      <c r="T84" s="36">
        <v>282.51852000000002</v>
      </c>
      <c r="U84" s="53">
        <v>7.6929103264940995E-10</v>
      </c>
      <c r="V84" s="43">
        <v>1062.9818641987299</v>
      </c>
      <c r="W84" s="43">
        <v>29.8814668094934</v>
      </c>
      <c r="X84" s="45">
        <f t="shared" si="19"/>
        <v>6.333333333333333</v>
      </c>
      <c r="Y84" s="45">
        <f t="shared" si="20"/>
        <v>3.9487210346833272</v>
      </c>
    </row>
    <row r="85" spans="1:25">
      <c r="B85" s="36">
        <f t="shared" si="18"/>
        <v>8.3333333333333339</v>
      </c>
      <c r="D85" s="35">
        <v>1</v>
      </c>
      <c r="E85" s="35">
        <v>5</v>
      </c>
      <c r="I85" s="35">
        <v>2</v>
      </c>
      <c r="J85" s="35">
        <v>1</v>
      </c>
      <c r="O85" s="35">
        <v>1</v>
      </c>
      <c r="P85" s="35">
        <v>11</v>
      </c>
      <c r="Q85" s="35" t="s">
        <v>57</v>
      </c>
      <c r="R85" s="35">
        <v>2000</v>
      </c>
      <c r="S85" s="41">
        <v>4.8752700000000004</v>
      </c>
      <c r="T85" s="36">
        <v>299.68155000000002</v>
      </c>
      <c r="U85" s="53">
        <v>8.2203282465923599E-10</v>
      </c>
      <c r="V85" s="43">
        <v>1096.68411737261</v>
      </c>
      <c r="W85" s="43">
        <v>31.568978084262898</v>
      </c>
      <c r="X85" s="45">
        <f t="shared" si="19"/>
        <v>8.3333333333333339</v>
      </c>
      <c r="Y85" s="45">
        <f t="shared" si="20"/>
        <v>4.3532202608219155</v>
      </c>
    </row>
    <row r="86" spans="1:25">
      <c r="B86" s="36">
        <f t="shared" si="18"/>
        <v>10.333333333333334</v>
      </c>
      <c r="D86" s="35">
        <v>1</v>
      </c>
      <c r="E86" s="35">
        <v>7</v>
      </c>
      <c r="I86" s="35">
        <v>2</v>
      </c>
      <c r="J86" s="35">
        <v>1</v>
      </c>
      <c r="O86" s="35">
        <v>1</v>
      </c>
      <c r="P86" s="35">
        <v>13</v>
      </c>
      <c r="Q86" s="35" t="s">
        <v>57</v>
      </c>
      <c r="R86" s="35">
        <v>2000</v>
      </c>
      <c r="S86" s="41">
        <v>5.0489499999999996</v>
      </c>
      <c r="T86" s="36">
        <v>310.38072</v>
      </c>
      <c r="U86" s="53">
        <v>8.7477890704994002E-10</v>
      </c>
      <c r="V86" s="43">
        <v>989.85109333657704</v>
      </c>
      <c r="W86" s="43">
        <v>29.6884871512882</v>
      </c>
      <c r="X86" s="45">
        <f t="shared" si="19"/>
        <v>10.333333333333334</v>
      </c>
      <c r="Y86" s="45">
        <f t="shared" si="20"/>
        <v>4.1812688975815115</v>
      </c>
    </row>
    <row r="87" spans="1:25">
      <c r="B87" s="36">
        <f t="shared" si="18"/>
        <v>12.333333333333334</v>
      </c>
      <c r="D87" s="35">
        <v>1</v>
      </c>
      <c r="E87" s="35">
        <v>9</v>
      </c>
      <c r="I87" s="35">
        <v>2</v>
      </c>
      <c r="J87" s="35">
        <v>1</v>
      </c>
      <c r="O87" s="35">
        <v>1</v>
      </c>
      <c r="P87" s="35">
        <v>15</v>
      </c>
      <c r="Q87" s="35" t="s">
        <v>57</v>
      </c>
      <c r="R87" s="35">
        <v>2000</v>
      </c>
      <c r="S87" s="41">
        <v>5.2380199999999997</v>
      </c>
      <c r="T87" s="36">
        <v>326.44472999999999</v>
      </c>
      <c r="U87" s="53">
        <v>9.4089787690233495E-10</v>
      </c>
      <c r="V87" s="43">
        <v>834.50632879901605</v>
      </c>
      <c r="W87" s="43">
        <v>26.0503829905774</v>
      </c>
      <c r="X87" s="45">
        <f t="shared" si="19"/>
        <v>12.333333333333334</v>
      </c>
      <c r="Y87" s="45">
        <f t="shared" si="20"/>
        <v>3.7915086525165993</v>
      </c>
    </row>
    <row r="88" spans="1:25">
      <c r="S88" s="41"/>
    </row>
    <row r="89" spans="1:25">
      <c r="A89" s="35" t="s">
        <v>98</v>
      </c>
      <c r="B89" s="36">
        <f t="shared" ref="B89:B98" si="21">1+C89*C$5+D89*D$5+E89*E$5+F89*F$5+G89*G$5+H89*H$5+I89*I$5+J89*J$5+K89*K$5+L89*L$5+M89*M$5+N89*N$5+O89*O$5</f>
        <v>1.6666666666666665</v>
      </c>
      <c r="O89" s="35">
        <v>2</v>
      </c>
      <c r="P89" s="35">
        <v>3</v>
      </c>
      <c r="Q89" s="35" t="s">
        <v>57</v>
      </c>
      <c r="R89" s="35">
        <v>2000</v>
      </c>
      <c r="S89" s="41">
        <v>3.76715</v>
      </c>
      <c r="T89" s="36">
        <v>167.73152999999999</v>
      </c>
      <c r="U89" s="53">
        <v>5.2752251321719902E-10</v>
      </c>
      <c r="V89" s="43">
        <v>1157.5681973513799</v>
      </c>
      <c r="W89" s="43">
        <v>30.889092865333001</v>
      </c>
      <c r="X89" s="45">
        <f t="shared" si="19"/>
        <v>1.6666666666666665</v>
      </c>
      <c r="Y89" s="45">
        <f t="shared" ref="Y89:Y108" si="22">U89*V89*$Y$6</f>
        <v>2.9486791143053805</v>
      </c>
    </row>
    <row r="90" spans="1:25">
      <c r="B90" s="36">
        <f t="shared" si="21"/>
        <v>2.6666666666666665</v>
      </c>
      <c r="E90" s="35">
        <v>1</v>
      </c>
      <c r="O90" s="35">
        <v>2</v>
      </c>
      <c r="P90" s="35">
        <v>4</v>
      </c>
      <c r="Q90" s="35" t="s">
        <v>57</v>
      </c>
      <c r="R90" s="35">
        <v>2000</v>
      </c>
      <c r="S90" s="41">
        <v>4.0028699999999997</v>
      </c>
      <c r="T90" s="36">
        <v>188.33851999999999</v>
      </c>
      <c r="U90" s="53">
        <v>5.7704193438209902E-10</v>
      </c>
      <c r="V90" s="43">
        <v>1154.9247292658299</v>
      </c>
      <c r="W90" s="43">
        <v>30.139789249912099</v>
      </c>
      <c r="X90" s="45">
        <f t="shared" si="19"/>
        <v>2.6666666666666665</v>
      </c>
      <c r="Y90" s="45">
        <f t="shared" si="22"/>
        <v>3.2181107329733294</v>
      </c>
    </row>
    <row r="91" spans="1:25">
      <c r="B91" s="36">
        <f t="shared" si="21"/>
        <v>3.6666666666666665</v>
      </c>
      <c r="E91" s="35">
        <v>2</v>
      </c>
      <c r="O91" s="35">
        <v>2</v>
      </c>
      <c r="P91" s="35">
        <v>5</v>
      </c>
      <c r="Q91" s="35" t="s">
        <v>57</v>
      </c>
      <c r="R91" s="35">
        <v>2000</v>
      </c>
      <c r="S91" s="41">
        <v>4.1893799999999999</v>
      </c>
      <c r="T91" s="36">
        <v>206.92104</v>
      </c>
      <c r="U91" s="53">
        <v>6.2026967027928704E-10</v>
      </c>
      <c r="V91" s="43">
        <v>1100.9190022509699</v>
      </c>
      <c r="W91" s="43">
        <v>30.156241642272899</v>
      </c>
      <c r="X91" s="45">
        <f t="shared" si="19"/>
        <v>3.6666666666666665</v>
      </c>
      <c r="Y91" s="45">
        <f t="shared" si="22"/>
        <v>3.2974319507751852</v>
      </c>
    </row>
    <row r="92" spans="1:25">
      <c r="B92" s="36">
        <f t="shared" si="21"/>
        <v>4.666666666666667</v>
      </c>
      <c r="E92" s="35">
        <v>3</v>
      </c>
      <c r="O92" s="35">
        <v>2</v>
      </c>
      <c r="P92" s="35">
        <v>6</v>
      </c>
      <c r="Q92" s="35" t="s">
        <v>57</v>
      </c>
      <c r="R92" s="35">
        <v>2000</v>
      </c>
      <c r="S92" s="41">
        <v>4.4099300000000001</v>
      </c>
      <c r="T92" s="36">
        <v>222.22055</v>
      </c>
      <c r="U92" s="53">
        <v>6.7829153555306501E-10</v>
      </c>
      <c r="V92" s="43">
        <v>1014.41817196124</v>
      </c>
      <c r="W92" s="43">
        <v>29.551909659558898</v>
      </c>
      <c r="X92" s="45">
        <f t="shared" si="19"/>
        <v>4.666666666666667</v>
      </c>
      <c r="Y92" s="45">
        <f t="shared" si="22"/>
        <v>3.3225639306521511</v>
      </c>
    </row>
    <row r="93" spans="1:25">
      <c r="B93" s="36">
        <f t="shared" si="21"/>
        <v>5.666666666666667</v>
      </c>
      <c r="E93" s="35">
        <v>4</v>
      </c>
      <c r="O93" s="35">
        <v>2</v>
      </c>
      <c r="P93" s="35">
        <v>7</v>
      </c>
      <c r="Q93" s="35" t="s">
        <v>57</v>
      </c>
      <c r="R93" s="35">
        <v>2000</v>
      </c>
      <c r="S93" s="41">
        <v>4.5727799999999998</v>
      </c>
      <c r="T93" s="36">
        <v>235.69811000000001</v>
      </c>
      <c r="U93" s="53">
        <v>7.2268794998521599E-10</v>
      </c>
      <c r="V93" s="43">
        <v>932.15099287183898</v>
      </c>
      <c r="W93" s="43">
        <v>27.109686887796101</v>
      </c>
      <c r="X93" s="45">
        <f t="shared" si="19"/>
        <v>5.666666666666667</v>
      </c>
      <c r="Y93" s="45">
        <f t="shared" si="22"/>
        <v>3.2529471548071536</v>
      </c>
    </row>
    <row r="94" spans="1:25">
      <c r="B94" s="36">
        <f t="shared" si="21"/>
        <v>6.666666666666667</v>
      </c>
      <c r="E94" s="35">
        <v>5</v>
      </c>
      <c r="O94" s="35">
        <v>2</v>
      </c>
      <c r="P94" s="35">
        <v>8</v>
      </c>
      <c r="Q94" s="35" t="s">
        <v>57</v>
      </c>
      <c r="R94" s="35">
        <v>2000</v>
      </c>
      <c r="S94" s="41">
        <v>4.7214999999999998</v>
      </c>
      <c r="T94" s="36">
        <v>247.99602999999999</v>
      </c>
      <c r="U94" s="53">
        <v>7.6566004969049004E-10</v>
      </c>
      <c r="V94" s="43">
        <v>905.30247212137601</v>
      </c>
      <c r="W94" s="43">
        <v>28.317354236979099</v>
      </c>
      <c r="X94" s="45">
        <f t="shared" si="19"/>
        <v>6.666666666666667</v>
      </c>
      <c r="Y94" s="45">
        <f t="shared" si="22"/>
        <v>3.3471071977938931</v>
      </c>
    </row>
    <row r="95" spans="1:25">
      <c r="B95" s="36">
        <f t="shared" si="21"/>
        <v>7.666666666666667</v>
      </c>
      <c r="E95" s="35">
        <v>6</v>
      </c>
      <c r="O95" s="35">
        <v>2</v>
      </c>
      <c r="P95" s="35">
        <v>9</v>
      </c>
      <c r="Q95" s="35" t="s">
        <v>57</v>
      </c>
      <c r="R95" s="35">
        <v>2000</v>
      </c>
      <c r="S95" s="41">
        <v>4.8153899999999998</v>
      </c>
      <c r="T95" s="36">
        <v>263.46512000000001</v>
      </c>
      <c r="U95" s="53">
        <v>7.9564228155462504E-10</v>
      </c>
      <c r="V95" s="43">
        <v>881.26855578453001</v>
      </c>
      <c r="W95" s="43">
        <v>25.668143847101099</v>
      </c>
      <c r="X95" s="45">
        <f t="shared" si="19"/>
        <v>7.666666666666667</v>
      </c>
      <c r="Y95" s="45">
        <f t="shared" si="22"/>
        <v>3.3858370793378105</v>
      </c>
    </row>
    <row r="96" spans="1:25">
      <c r="B96" s="36">
        <f t="shared" si="21"/>
        <v>8.6666666666666661</v>
      </c>
      <c r="E96" s="35">
        <v>7</v>
      </c>
      <c r="O96" s="35">
        <v>2</v>
      </c>
      <c r="P96" s="35">
        <v>10</v>
      </c>
      <c r="Q96" s="35" t="s">
        <v>57</v>
      </c>
      <c r="R96" s="35">
        <v>2000</v>
      </c>
      <c r="S96" s="41">
        <v>4.9356400000000002</v>
      </c>
      <c r="T96" s="36">
        <v>274.81243000000001</v>
      </c>
      <c r="U96" s="53">
        <v>8.3389733089218799E-10</v>
      </c>
      <c r="V96" s="43">
        <v>809.95972130414395</v>
      </c>
      <c r="W96" s="43">
        <v>25.357719230144699</v>
      </c>
      <c r="X96" s="45">
        <f t="shared" si="19"/>
        <v>8.6666666666666661</v>
      </c>
      <c r="Y96" s="45">
        <f t="shared" si="22"/>
        <v>3.2614891209406625</v>
      </c>
    </row>
    <row r="97" spans="1:25">
      <c r="B97" s="36">
        <f t="shared" si="21"/>
        <v>10.666666666666666</v>
      </c>
      <c r="E97" s="35">
        <v>9</v>
      </c>
      <c r="O97" s="35">
        <v>2</v>
      </c>
      <c r="P97" s="35">
        <v>12</v>
      </c>
      <c r="Q97" s="35" t="s">
        <v>57</v>
      </c>
      <c r="R97" s="35">
        <v>2000</v>
      </c>
      <c r="S97" s="41">
        <v>5.1205299999999996</v>
      </c>
      <c r="T97" s="36">
        <v>291.38801000000001</v>
      </c>
      <c r="U97" s="53">
        <v>8.9297498648941401E-10</v>
      </c>
      <c r="V97" s="43">
        <v>765.89461918452901</v>
      </c>
      <c r="W97" s="43">
        <v>24.724578276619599</v>
      </c>
      <c r="X97" s="45">
        <f t="shared" si="19"/>
        <v>10.666666666666666</v>
      </c>
      <c r="Y97" s="45">
        <f t="shared" si="22"/>
        <v>3.3025411708681873</v>
      </c>
    </row>
    <row r="98" spans="1:25">
      <c r="B98" s="36">
        <f t="shared" si="21"/>
        <v>12.666666666666666</v>
      </c>
      <c r="E98" s="35">
        <v>11</v>
      </c>
      <c r="O98" s="35">
        <v>2</v>
      </c>
      <c r="P98" s="35">
        <v>14</v>
      </c>
      <c r="Q98" s="35" t="s">
        <v>57</v>
      </c>
      <c r="R98" s="35">
        <v>2000</v>
      </c>
      <c r="S98" s="41">
        <v>5.24817</v>
      </c>
      <c r="T98" s="36">
        <v>310.51166000000001</v>
      </c>
      <c r="U98" s="53">
        <v>9.3863124784001892E-10</v>
      </c>
      <c r="V98" s="43">
        <v>694.92398784613999</v>
      </c>
      <c r="W98" s="43">
        <v>23.280054198374</v>
      </c>
      <c r="X98" s="45">
        <f t="shared" si="19"/>
        <v>12.666666666666666</v>
      </c>
      <c r="Y98" s="45">
        <f t="shared" si="22"/>
        <v>3.1497221135305109</v>
      </c>
    </row>
    <row r="99" spans="1:25">
      <c r="S99" s="41"/>
      <c r="V99" s="43"/>
      <c r="W99" s="43"/>
    </row>
    <row r="100" spans="1:25">
      <c r="A100" s="35" t="s">
        <v>99</v>
      </c>
      <c r="B100" s="36">
        <f t="shared" ref="B100:B108" si="23">1+C100*C$5+D100*D$5+E100*E$5+F100*F$5+G100*G$5+H100*H$5+I100*I$5+J100*J$5+K100*K$5+L100*L$5+M100*M$5+N100*N$5+O100*O$5</f>
        <v>2.9999999999999996</v>
      </c>
      <c r="F100" s="35">
        <v>2</v>
      </c>
      <c r="O100" s="35">
        <v>2</v>
      </c>
      <c r="P100" s="35">
        <v>5</v>
      </c>
      <c r="Q100" s="35" t="s">
        <v>57</v>
      </c>
      <c r="R100" s="35">
        <v>2000</v>
      </c>
      <c r="S100" s="41">
        <v>4.17849</v>
      </c>
      <c r="T100" s="36">
        <v>207.14926</v>
      </c>
      <c r="U100" s="53">
        <v>6.1718511626830804E-10</v>
      </c>
      <c r="V100" s="43">
        <v>1026.97309266705</v>
      </c>
      <c r="W100" s="43">
        <v>29.004680077627999</v>
      </c>
      <c r="X100" s="45">
        <f t="shared" si="19"/>
        <v>2.9999999999999996</v>
      </c>
      <c r="Y100" s="45">
        <f t="shared" si="22"/>
        <v>3.0606554170032334</v>
      </c>
    </row>
    <row r="101" spans="1:25">
      <c r="B101" s="36">
        <f t="shared" si="23"/>
        <v>3.9999999999999996</v>
      </c>
      <c r="D101" s="35">
        <v>1</v>
      </c>
      <c r="F101" s="35">
        <v>1</v>
      </c>
      <c r="G101" s="35">
        <v>1</v>
      </c>
      <c r="O101" s="35">
        <v>2</v>
      </c>
      <c r="P101" s="35">
        <v>6</v>
      </c>
      <c r="Q101" s="35" t="s">
        <v>57</v>
      </c>
      <c r="R101" s="35">
        <v>2000</v>
      </c>
      <c r="S101" s="41">
        <v>4.3403900000000002</v>
      </c>
      <c r="T101" s="36">
        <v>222.33940000000001</v>
      </c>
      <c r="U101" s="53">
        <v>6.5713951904997697E-10</v>
      </c>
      <c r="V101" s="43">
        <v>981.53448068410205</v>
      </c>
      <c r="W101" s="43">
        <v>26.571363008591501</v>
      </c>
      <c r="X101" s="45">
        <f t="shared" si="19"/>
        <v>3.9999999999999996</v>
      </c>
      <c r="Y101" s="45">
        <f t="shared" si="22"/>
        <v>3.1146057028111138</v>
      </c>
    </row>
    <row r="102" spans="1:25">
      <c r="B102" s="36">
        <f t="shared" si="23"/>
        <v>5</v>
      </c>
      <c r="D102" s="35">
        <v>1</v>
      </c>
      <c r="E102" s="35">
        <v>1</v>
      </c>
      <c r="F102" s="35">
        <v>1</v>
      </c>
      <c r="G102" s="35">
        <v>1</v>
      </c>
      <c r="O102" s="35">
        <v>2</v>
      </c>
      <c r="P102" s="35">
        <v>7</v>
      </c>
      <c r="Q102" s="35" t="s">
        <v>57</v>
      </c>
      <c r="R102" s="35">
        <v>2000</v>
      </c>
      <c r="S102" s="41">
        <v>4.4834800000000001</v>
      </c>
      <c r="T102" s="36">
        <v>237.89184</v>
      </c>
      <c r="U102" s="53">
        <v>6.9606034801699297E-10</v>
      </c>
      <c r="V102" s="43">
        <v>941.47196852772402</v>
      </c>
      <c r="W102" s="43">
        <v>27.9732997775745</v>
      </c>
      <c r="X102" s="45">
        <f t="shared" si="19"/>
        <v>5</v>
      </c>
      <c r="Y102" s="45">
        <f t="shared" si="22"/>
        <v>3.1644206966649171</v>
      </c>
    </row>
    <row r="103" spans="1:25">
      <c r="B103" s="36">
        <f t="shared" si="23"/>
        <v>6.0000000000000009</v>
      </c>
      <c r="D103" s="35">
        <v>1</v>
      </c>
      <c r="E103" s="35">
        <v>2</v>
      </c>
      <c r="F103" s="35">
        <v>1</v>
      </c>
      <c r="G103" s="35">
        <v>1</v>
      </c>
      <c r="O103" s="35">
        <v>2</v>
      </c>
      <c r="P103" s="35">
        <v>8</v>
      </c>
      <c r="Q103" s="35" t="s">
        <v>57</v>
      </c>
      <c r="R103" s="35">
        <v>2000</v>
      </c>
      <c r="S103" s="41">
        <v>4.6416599999999999</v>
      </c>
      <c r="T103" s="36">
        <v>245.65307999999999</v>
      </c>
      <c r="U103" s="53">
        <v>7.3853117979213201E-10</v>
      </c>
      <c r="V103" s="43">
        <v>939.13971909734698</v>
      </c>
      <c r="W103" s="43">
        <v>27.8181407493704</v>
      </c>
      <c r="X103" s="45">
        <f t="shared" si="19"/>
        <v>6.0000000000000009</v>
      </c>
      <c r="Y103" s="45">
        <f t="shared" si="22"/>
        <v>3.3491837249598677</v>
      </c>
    </row>
    <row r="104" spans="1:25">
      <c r="B104" s="36">
        <f t="shared" si="23"/>
        <v>7.0000000000000009</v>
      </c>
      <c r="D104" s="35">
        <v>1</v>
      </c>
      <c r="E104" s="35">
        <v>3</v>
      </c>
      <c r="F104" s="35">
        <v>1</v>
      </c>
      <c r="G104" s="35">
        <v>1</v>
      </c>
      <c r="O104" s="35">
        <v>2</v>
      </c>
      <c r="P104" s="35">
        <v>9</v>
      </c>
      <c r="Q104" s="35" t="s">
        <v>57</v>
      </c>
      <c r="R104" s="35">
        <v>2000</v>
      </c>
      <c r="S104" s="41">
        <v>4.7478199999999999</v>
      </c>
      <c r="T104" s="36">
        <v>257.91931</v>
      </c>
      <c r="U104" s="53">
        <v>7.7003029756979596E-10</v>
      </c>
      <c r="V104" s="43">
        <v>841.71386421146406</v>
      </c>
      <c r="W104" s="43">
        <v>24.408943572646301</v>
      </c>
      <c r="X104" s="45">
        <f t="shared" si="19"/>
        <v>7.0000000000000009</v>
      </c>
      <c r="Y104" s="45">
        <f t="shared" si="22"/>
        <v>3.1297685495752052</v>
      </c>
    </row>
    <row r="105" spans="1:25">
      <c r="B105" s="36">
        <f t="shared" si="23"/>
        <v>8</v>
      </c>
      <c r="D105" s="35">
        <v>1</v>
      </c>
      <c r="E105" s="35">
        <v>4</v>
      </c>
      <c r="F105" s="35">
        <v>1</v>
      </c>
      <c r="G105" s="35">
        <v>1</v>
      </c>
      <c r="O105" s="35">
        <v>2</v>
      </c>
      <c r="P105" s="35">
        <v>10</v>
      </c>
      <c r="Q105" s="35" t="s">
        <v>57</v>
      </c>
      <c r="R105" s="35">
        <v>2000</v>
      </c>
      <c r="S105" s="41">
        <v>4.8080400000000001</v>
      </c>
      <c r="T105" s="36">
        <v>274.67964999999998</v>
      </c>
      <c r="U105" s="53">
        <v>7.91256640985064E-10</v>
      </c>
      <c r="V105" s="43">
        <v>826.66409119579998</v>
      </c>
      <c r="W105" s="43">
        <v>25.160070213110799</v>
      </c>
      <c r="X105" s="45">
        <f t="shared" si="19"/>
        <v>8</v>
      </c>
      <c r="Y105" s="45">
        <f t="shared" si="22"/>
        <v>3.1585399134656349</v>
      </c>
    </row>
    <row r="106" spans="1:25">
      <c r="B106" s="36">
        <f t="shared" si="23"/>
        <v>9.9999999999999982</v>
      </c>
      <c r="D106" s="35">
        <v>1</v>
      </c>
      <c r="E106" s="35">
        <v>6</v>
      </c>
      <c r="F106" s="35">
        <v>1</v>
      </c>
      <c r="G106" s="35">
        <v>1</v>
      </c>
      <c r="O106" s="35">
        <v>2</v>
      </c>
      <c r="P106" s="35">
        <v>12</v>
      </c>
      <c r="Q106" s="35" t="s">
        <v>57</v>
      </c>
      <c r="R106" s="35">
        <v>2000</v>
      </c>
      <c r="S106" s="41">
        <v>5.0091599999999996</v>
      </c>
      <c r="T106" s="36">
        <v>292.53444999999999</v>
      </c>
      <c r="U106" s="53">
        <v>8.5527387532494796E-10</v>
      </c>
      <c r="V106" s="43">
        <v>747.14700825746002</v>
      </c>
      <c r="W106" s="43">
        <v>23.439548410023601</v>
      </c>
      <c r="X106" s="45">
        <f t="shared" si="19"/>
        <v>9.9999999999999982</v>
      </c>
      <c r="Y106" s="45">
        <f t="shared" si="22"/>
        <v>3.0856822088599394</v>
      </c>
    </row>
    <row r="107" spans="1:25">
      <c r="B107" s="36">
        <f t="shared" si="23"/>
        <v>11.999999999999998</v>
      </c>
      <c r="D107" s="35">
        <v>1</v>
      </c>
      <c r="E107" s="35">
        <v>8</v>
      </c>
      <c r="F107" s="35">
        <v>1</v>
      </c>
      <c r="G107" s="35">
        <v>1</v>
      </c>
      <c r="O107" s="35">
        <v>2</v>
      </c>
      <c r="P107" s="35">
        <v>14</v>
      </c>
      <c r="Q107" s="35" t="s">
        <v>57</v>
      </c>
      <c r="R107" s="35">
        <v>2000</v>
      </c>
      <c r="S107" s="41">
        <v>5.2405499999999998</v>
      </c>
      <c r="T107" s="36">
        <v>308.65735999999998</v>
      </c>
      <c r="U107" s="53">
        <v>9.3469015208749E-10</v>
      </c>
      <c r="V107" s="43">
        <v>647.92104639736999</v>
      </c>
      <c r="W107" s="43">
        <v>22.165197881379299</v>
      </c>
      <c r="X107" s="45">
        <f t="shared" si="19"/>
        <v>11.999999999999998</v>
      </c>
      <c r="Y107" s="45">
        <f t="shared" si="22"/>
        <v>2.9243522402787936</v>
      </c>
    </row>
    <row r="108" spans="1:25">
      <c r="B108" s="36">
        <f t="shared" si="23"/>
        <v>13.999999999999998</v>
      </c>
      <c r="D108" s="35">
        <v>1</v>
      </c>
      <c r="E108" s="35">
        <v>10</v>
      </c>
      <c r="F108" s="35">
        <v>1</v>
      </c>
      <c r="G108" s="35">
        <v>1</v>
      </c>
      <c r="O108" s="35">
        <v>2</v>
      </c>
      <c r="P108" s="35">
        <v>16</v>
      </c>
      <c r="Q108" s="35" t="s">
        <v>57</v>
      </c>
      <c r="R108" s="35">
        <v>2000</v>
      </c>
      <c r="S108" s="41">
        <v>5.4702400000000004</v>
      </c>
      <c r="T108" s="36">
        <v>320.23727000000002</v>
      </c>
      <c r="U108" s="53">
        <v>1.01626485063687E-9</v>
      </c>
      <c r="V108" s="43">
        <v>535.37061695612999</v>
      </c>
      <c r="W108" s="43">
        <v>18.125602783768599</v>
      </c>
      <c r="X108" s="45">
        <f t="shared" si="19"/>
        <v>13.999999999999998</v>
      </c>
      <c r="Y108" s="45">
        <f t="shared" si="22"/>
        <v>2.6272497842188782</v>
      </c>
    </row>
    <row r="109" spans="1:25">
      <c r="S109" s="41"/>
      <c r="V109" s="43"/>
      <c r="W109" s="43"/>
    </row>
    <row r="110" spans="1:25">
      <c r="A110" s="35" t="s">
        <v>101</v>
      </c>
      <c r="B110" s="36">
        <f t="shared" ref="B110:B116" si="24">1+C110*C$5+D110*D$5+E110*E$5+F110*F$5+G110*G$5+H110*H$5+I110*I$5+J110*J$5+K110*K$5+L110*L$5+M110*M$5+N110*N$5+O110*O$5</f>
        <v>2.6666666666666665</v>
      </c>
      <c r="I110" s="35">
        <v>3</v>
      </c>
      <c r="O110" s="35">
        <v>2</v>
      </c>
      <c r="P110" s="35">
        <v>6</v>
      </c>
      <c r="Q110" s="35" t="s">
        <v>57</v>
      </c>
      <c r="R110" s="35">
        <v>2000</v>
      </c>
      <c r="S110" s="41">
        <v>4.3186499999999999</v>
      </c>
      <c r="T110" s="36">
        <v>224.40260000000001</v>
      </c>
      <c r="U110" s="53">
        <v>6.51793518236558E-10</v>
      </c>
      <c r="V110" s="43">
        <v>871.92437326368804</v>
      </c>
      <c r="W110" s="43">
        <v>23.7788028720428</v>
      </c>
      <c r="X110" s="45">
        <f t="shared" ref="X110:X116" si="25">B110</f>
        <v>2.6666666666666665</v>
      </c>
      <c r="Y110" s="45">
        <f t="shared" ref="Y110:Y126" si="26">U110*V110*$Y$6</f>
        <v>2.7442822925236054</v>
      </c>
    </row>
    <row r="111" spans="1:25">
      <c r="B111" s="36">
        <f t="shared" si="24"/>
        <v>3.6666666666666665</v>
      </c>
      <c r="D111" s="35">
        <v>1</v>
      </c>
      <c r="I111" s="35">
        <v>2</v>
      </c>
      <c r="J111" s="35">
        <v>1</v>
      </c>
      <c r="O111" s="35">
        <v>2</v>
      </c>
      <c r="P111" s="35">
        <v>7</v>
      </c>
      <c r="Q111" s="35" t="s">
        <v>57</v>
      </c>
      <c r="R111" s="35">
        <v>2000</v>
      </c>
      <c r="S111" s="41">
        <v>4.4425600000000003</v>
      </c>
      <c r="T111" s="36">
        <v>241.88582</v>
      </c>
      <c r="U111" s="53">
        <v>6.8575967881093504E-10</v>
      </c>
      <c r="V111" s="43">
        <v>920.61208174456704</v>
      </c>
      <c r="W111" s="43">
        <v>26.419367010083299</v>
      </c>
      <c r="X111" s="45">
        <f t="shared" si="25"/>
        <v>3.6666666666666665</v>
      </c>
      <c r="Y111" s="45">
        <f t="shared" si="26"/>
        <v>3.0485164597721464</v>
      </c>
    </row>
    <row r="112" spans="1:25">
      <c r="B112" s="36">
        <f t="shared" si="24"/>
        <v>4.666666666666667</v>
      </c>
      <c r="D112" s="35">
        <v>1</v>
      </c>
      <c r="E112" s="35">
        <v>1</v>
      </c>
      <c r="I112" s="35">
        <v>2</v>
      </c>
      <c r="J112" s="35">
        <v>1</v>
      </c>
      <c r="O112" s="35">
        <v>2</v>
      </c>
      <c r="P112" s="35">
        <v>8</v>
      </c>
      <c r="Q112" s="35" t="s">
        <v>57</v>
      </c>
      <c r="R112" s="35">
        <v>2000</v>
      </c>
      <c r="S112" s="41">
        <v>4.6217300000000003</v>
      </c>
      <c r="T112" s="36">
        <v>251.13901999999999</v>
      </c>
      <c r="U112" s="53">
        <v>7.3556418603168398E-10</v>
      </c>
      <c r="V112" s="43">
        <v>851.79393133624706</v>
      </c>
      <c r="W112" s="43">
        <v>24.883231846513201</v>
      </c>
      <c r="X112" s="45">
        <f t="shared" si="25"/>
        <v>4.666666666666667</v>
      </c>
      <c r="Y112" s="45">
        <f t="shared" si="26"/>
        <v>3.0254852880472027</v>
      </c>
    </row>
    <row r="113" spans="1:25">
      <c r="B113" s="36">
        <f t="shared" si="24"/>
        <v>5.666666666666667</v>
      </c>
      <c r="D113" s="35">
        <v>1</v>
      </c>
      <c r="E113" s="35">
        <v>2</v>
      </c>
      <c r="I113" s="35">
        <v>2</v>
      </c>
      <c r="J113" s="35">
        <v>1</v>
      </c>
      <c r="O113" s="35">
        <v>2</v>
      </c>
      <c r="P113" s="35">
        <v>9</v>
      </c>
      <c r="Q113" s="35" t="s">
        <v>57</v>
      </c>
      <c r="R113" s="35">
        <v>2000</v>
      </c>
      <c r="S113" s="41">
        <v>4.78165</v>
      </c>
      <c r="T113" s="36">
        <v>262.15706999999998</v>
      </c>
      <c r="U113" s="53">
        <v>7.8371269115915401E-10</v>
      </c>
      <c r="V113" s="43">
        <v>889.88082751930597</v>
      </c>
      <c r="W113" s="43">
        <v>27.362937034696699</v>
      </c>
      <c r="X113" s="45">
        <f t="shared" si="25"/>
        <v>5.666666666666667</v>
      </c>
      <c r="Y113" s="45">
        <f t="shared" si="26"/>
        <v>3.3676632512319635</v>
      </c>
    </row>
    <row r="114" spans="1:25">
      <c r="B114" s="36">
        <f t="shared" si="24"/>
        <v>7.666666666666667</v>
      </c>
      <c r="D114" s="35">
        <v>1</v>
      </c>
      <c r="E114" s="35">
        <v>4</v>
      </c>
      <c r="I114" s="35">
        <v>2</v>
      </c>
      <c r="J114" s="35">
        <v>1</v>
      </c>
      <c r="O114" s="35">
        <v>2</v>
      </c>
      <c r="P114" s="35">
        <v>10</v>
      </c>
      <c r="Q114" s="35" t="s">
        <v>57</v>
      </c>
      <c r="R114" s="35">
        <v>2000</v>
      </c>
      <c r="S114" s="41">
        <v>4.87216</v>
      </c>
      <c r="T114" s="36">
        <v>274.54158000000001</v>
      </c>
      <c r="U114" s="53">
        <v>8.1241515944066897E-10</v>
      </c>
      <c r="V114" s="43">
        <v>887.24309914857497</v>
      </c>
      <c r="W114" s="43">
        <v>27.725459694361099</v>
      </c>
      <c r="X114" s="45">
        <f t="shared" si="25"/>
        <v>7.666666666666667</v>
      </c>
      <c r="Y114" s="45">
        <f t="shared" si="26"/>
        <v>3.4806517821436134</v>
      </c>
    </row>
    <row r="115" spans="1:25">
      <c r="B115" s="36">
        <f t="shared" si="24"/>
        <v>9.6666666666666661</v>
      </c>
      <c r="D115" s="35">
        <v>1</v>
      </c>
      <c r="E115" s="35">
        <v>6</v>
      </c>
      <c r="I115" s="35">
        <v>2</v>
      </c>
      <c r="J115" s="35">
        <v>1</v>
      </c>
      <c r="O115" s="35">
        <v>2</v>
      </c>
      <c r="P115" s="35">
        <v>12</v>
      </c>
      <c r="Q115" s="35" t="s">
        <v>57</v>
      </c>
      <c r="R115" s="35">
        <v>2000</v>
      </c>
      <c r="S115" s="41">
        <v>5.0484299999999998</v>
      </c>
      <c r="T115" s="36">
        <v>297.03892000000002</v>
      </c>
      <c r="U115" s="53">
        <v>8.7159569543371005E-10</v>
      </c>
      <c r="V115" s="43">
        <v>716.300449603934</v>
      </c>
      <c r="W115" s="43">
        <v>22.5263390403179</v>
      </c>
      <c r="X115" s="45">
        <f t="shared" si="25"/>
        <v>9.6666666666666661</v>
      </c>
      <c r="Y115" s="45">
        <f t="shared" si="26"/>
        <v>3.0147425364714797</v>
      </c>
    </row>
    <row r="116" spans="1:25">
      <c r="B116" s="36">
        <f t="shared" si="24"/>
        <v>11.666666666666666</v>
      </c>
      <c r="D116" s="35">
        <v>1</v>
      </c>
      <c r="E116" s="35">
        <v>8</v>
      </c>
      <c r="I116" s="35">
        <v>2</v>
      </c>
      <c r="J116" s="35">
        <v>1</v>
      </c>
      <c r="O116" s="35">
        <v>2</v>
      </c>
      <c r="P116" s="35">
        <v>14</v>
      </c>
      <c r="Q116" s="35" t="s">
        <v>57</v>
      </c>
      <c r="R116" s="35">
        <v>2000</v>
      </c>
      <c r="S116" s="41">
        <v>5.2688600000000001</v>
      </c>
      <c r="T116" s="36">
        <v>308.77591999999999</v>
      </c>
      <c r="U116" s="53">
        <v>9.4489476352099306E-10</v>
      </c>
      <c r="V116" s="43">
        <v>716.89678908288204</v>
      </c>
      <c r="W116" s="43">
        <v>22.596480693218801</v>
      </c>
      <c r="X116" s="45">
        <f t="shared" si="25"/>
        <v>11.666666666666666</v>
      </c>
      <c r="Y116" s="45">
        <f t="shared" si="26"/>
        <v>3.270995943991764</v>
      </c>
    </row>
    <row r="117" spans="1:25">
      <c r="S117" s="41"/>
      <c r="V117" s="43"/>
      <c r="W117" s="43"/>
    </row>
    <row r="118" spans="1:25">
      <c r="A118" s="35" t="s">
        <v>105</v>
      </c>
      <c r="B118" s="36">
        <f t="shared" ref="B118:B126" si="27">1+C118*C$5+D118*D$5+E118*E$5+F118*F$5+G118*G$5+H118*H$5+I118*I$5+J118*J$5+K118*K$5+L118*L$5+M118*M$5+N118*N$5+O118*O$5</f>
        <v>3</v>
      </c>
      <c r="I118" s="35">
        <v>2</v>
      </c>
      <c r="O118" s="35">
        <v>4</v>
      </c>
      <c r="P118" s="35">
        <v>7</v>
      </c>
      <c r="Q118" s="35" t="s">
        <v>57</v>
      </c>
      <c r="R118" s="35">
        <v>2000</v>
      </c>
      <c r="S118" s="41">
        <v>4.52806</v>
      </c>
      <c r="T118" s="36">
        <v>209.09216000000001</v>
      </c>
      <c r="U118" s="53">
        <v>6.8810193467267798E-10</v>
      </c>
      <c r="V118" s="43">
        <v>846.85099573451203</v>
      </c>
      <c r="W118" s="43">
        <v>24.716272462750801</v>
      </c>
      <c r="X118" s="45">
        <f t="shared" ref="X118:X126" si="28">B118</f>
        <v>3</v>
      </c>
      <c r="Y118" s="45">
        <f t="shared" si="26"/>
        <v>2.8138420122434504</v>
      </c>
    </row>
    <row r="119" spans="1:25">
      <c r="B119" s="36">
        <f t="shared" si="27"/>
        <v>4</v>
      </c>
      <c r="D119" s="35">
        <v>1</v>
      </c>
      <c r="I119" s="35">
        <v>1</v>
      </c>
      <c r="J119" s="35">
        <v>1</v>
      </c>
      <c r="O119" s="35">
        <v>4</v>
      </c>
      <c r="P119" s="35">
        <v>8</v>
      </c>
      <c r="Q119" s="35" t="s">
        <v>57</v>
      </c>
      <c r="R119" s="35">
        <v>2000</v>
      </c>
      <c r="S119" s="41">
        <v>4.6516799999999998</v>
      </c>
      <c r="T119" s="36">
        <v>223.48072999999999</v>
      </c>
      <c r="U119" s="53">
        <v>7.2449498669337605E-10</v>
      </c>
      <c r="V119" s="43">
        <v>781.32743053455795</v>
      </c>
      <c r="W119" s="43">
        <v>23.609390511979399</v>
      </c>
      <c r="X119" s="45">
        <f t="shared" si="28"/>
        <v>4</v>
      </c>
      <c r="Y119" s="45">
        <f t="shared" si="26"/>
        <v>2.7334326927596337</v>
      </c>
    </row>
    <row r="120" spans="1:25">
      <c r="B120" s="36">
        <f t="shared" si="27"/>
        <v>5</v>
      </c>
      <c r="D120" s="35">
        <v>1</v>
      </c>
      <c r="E120" s="35">
        <v>1</v>
      </c>
      <c r="I120" s="35">
        <v>1</v>
      </c>
      <c r="J120" s="35">
        <v>1</v>
      </c>
      <c r="O120" s="35">
        <v>4</v>
      </c>
      <c r="P120" s="35">
        <v>9</v>
      </c>
      <c r="Q120" s="35" t="s">
        <v>57</v>
      </c>
      <c r="R120" s="35">
        <v>2000</v>
      </c>
      <c r="S120" s="41">
        <v>4.8048200000000003</v>
      </c>
      <c r="T120" s="36">
        <v>230.56903</v>
      </c>
      <c r="U120" s="53">
        <v>7.6796767102808401E-10</v>
      </c>
      <c r="V120" s="43">
        <v>764.83981995861802</v>
      </c>
      <c r="W120" s="43">
        <v>23.833639233761499</v>
      </c>
      <c r="X120" s="45">
        <f t="shared" si="28"/>
        <v>5</v>
      </c>
      <c r="Y120" s="45">
        <f t="shared" si="26"/>
        <v>2.8363077835948447</v>
      </c>
    </row>
    <row r="121" spans="1:25">
      <c r="B121" s="36">
        <f t="shared" si="27"/>
        <v>5.9999999999999991</v>
      </c>
      <c r="D121" s="35">
        <v>1</v>
      </c>
      <c r="E121" s="35">
        <v>2</v>
      </c>
      <c r="I121" s="35">
        <v>1</v>
      </c>
      <c r="J121" s="35">
        <v>1</v>
      </c>
      <c r="O121" s="35">
        <v>4</v>
      </c>
      <c r="P121" s="35">
        <v>10</v>
      </c>
      <c r="Q121" s="35" t="s">
        <v>57</v>
      </c>
      <c r="R121" s="35">
        <v>2000</v>
      </c>
      <c r="S121" s="41">
        <v>4.8907100000000003</v>
      </c>
      <c r="T121" s="36">
        <v>247.28314</v>
      </c>
      <c r="U121" s="53">
        <v>7.9860515766224205E-10</v>
      </c>
      <c r="V121" s="43">
        <v>841.60590389756896</v>
      </c>
      <c r="W121" s="43">
        <v>26.277317745028501</v>
      </c>
      <c r="X121" s="45">
        <f t="shared" si="28"/>
        <v>5.9999999999999991</v>
      </c>
      <c r="Y121" s="45">
        <f t="shared" si="26"/>
        <v>3.2454940127446332</v>
      </c>
    </row>
    <row r="122" spans="1:25">
      <c r="B122" s="36">
        <f t="shared" si="27"/>
        <v>6.9999999999999991</v>
      </c>
      <c r="D122" s="35">
        <v>1</v>
      </c>
      <c r="E122" s="35">
        <v>3</v>
      </c>
      <c r="I122" s="35">
        <v>1</v>
      </c>
      <c r="J122" s="35">
        <v>1</v>
      </c>
      <c r="O122" s="35">
        <v>4</v>
      </c>
      <c r="P122" s="35">
        <v>11</v>
      </c>
      <c r="Q122" s="35" t="s">
        <v>57</v>
      </c>
      <c r="R122" s="35">
        <v>2000</v>
      </c>
      <c r="S122" s="41">
        <v>4.9655699999999996</v>
      </c>
      <c r="T122" s="36">
        <v>261.82871</v>
      </c>
      <c r="U122" s="53">
        <v>8.2559198818622299E-10</v>
      </c>
      <c r="V122" s="43">
        <v>803.75195350986098</v>
      </c>
      <c r="W122" s="43">
        <v>24.952343305727101</v>
      </c>
      <c r="X122" s="45">
        <f t="shared" si="28"/>
        <v>6.9999999999999991</v>
      </c>
      <c r="Y122" s="45">
        <f t="shared" si="26"/>
        <v>3.2042577207532594</v>
      </c>
    </row>
    <row r="123" spans="1:25">
      <c r="B123" s="36">
        <f t="shared" si="27"/>
        <v>7.9999999999999991</v>
      </c>
      <c r="D123" s="35">
        <v>1</v>
      </c>
      <c r="E123" s="35">
        <v>4</v>
      </c>
      <c r="I123" s="35">
        <v>1</v>
      </c>
      <c r="J123" s="35">
        <v>1</v>
      </c>
      <c r="O123" s="35">
        <v>4</v>
      </c>
      <c r="P123" s="35">
        <v>12</v>
      </c>
      <c r="Q123" s="35" t="s">
        <v>57</v>
      </c>
      <c r="R123" s="35">
        <v>2000</v>
      </c>
      <c r="S123" s="41">
        <v>5.00997</v>
      </c>
      <c r="T123" s="36">
        <v>277.15796999999998</v>
      </c>
      <c r="U123" s="53">
        <v>8.4399130020776202E-10</v>
      </c>
      <c r="V123" s="43">
        <v>801.76623391761802</v>
      </c>
      <c r="W123" s="43">
        <v>25.573060539525802</v>
      </c>
      <c r="X123" s="45">
        <f t="shared" si="28"/>
        <v>7.9999999999999991</v>
      </c>
      <c r="Y123" s="45">
        <f t="shared" si="26"/>
        <v>3.2675757198210311</v>
      </c>
    </row>
    <row r="124" spans="1:25">
      <c r="B124" s="36">
        <f t="shared" si="27"/>
        <v>9</v>
      </c>
      <c r="D124" s="35">
        <v>1</v>
      </c>
      <c r="E124" s="35">
        <v>5</v>
      </c>
      <c r="I124" s="35">
        <v>1</v>
      </c>
      <c r="J124" s="35">
        <v>1</v>
      </c>
      <c r="O124" s="35">
        <v>4</v>
      </c>
      <c r="P124" s="35">
        <v>13</v>
      </c>
      <c r="Q124" s="35" t="s">
        <v>57</v>
      </c>
      <c r="R124" s="35">
        <v>2000</v>
      </c>
      <c r="S124" s="41">
        <v>5.1143799999999997</v>
      </c>
      <c r="T124" s="36">
        <v>282.28469000000001</v>
      </c>
      <c r="U124" s="53">
        <v>8.7704932820818596E-10</v>
      </c>
      <c r="V124" s="43">
        <v>675.04792235319303</v>
      </c>
      <c r="W124" s="43">
        <v>20.758979273500302</v>
      </c>
      <c r="X124" s="45">
        <f t="shared" si="28"/>
        <v>9</v>
      </c>
      <c r="Y124" s="45">
        <f t="shared" si="26"/>
        <v>2.858897292502864</v>
      </c>
    </row>
    <row r="125" spans="1:25">
      <c r="B125" s="36">
        <f t="shared" si="27"/>
        <v>10.000000000000002</v>
      </c>
      <c r="D125" s="35">
        <v>1</v>
      </c>
      <c r="E125" s="35">
        <v>6</v>
      </c>
      <c r="I125" s="35">
        <v>1</v>
      </c>
      <c r="J125" s="35">
        <v>1</v>
      </c>
      <c r="O125" s="35">
        <v>4</v>
      </c>
      <c r="P125" s="35">
        <v>14</v>
      </c>
      <c r="Q125" s="35" t="s">
        <v>57</v>
      </c>
      <c r="R125" s="35">
        <v>2000</v>
      </c>
      <c r="S125" s="41">
        <v>5.1860200000000001</v>
      </c>
      <c r="T125" s="36">
        <v>296.19382999999999</v>
      </c>
      <c r="U125" s="53">
        <v>9.0578000142406799E-10</v>
      </c>
      <c r="V125" s="43">
        <v>708.14419813303596</v>
      </c>
      <c r="W125" s="43">
        <v>22.622314657196199</v>
      </c>
      <c r="X125" s="45">
        <f t="shared" si="28"/>
        <v>10.000000000000002</v>
      </c>
      <c r="Y125" s="45">
        <f t="shared" si="26"/>
        <v>3.0973077357907468</v>
      </c>
    </row>
    <row r="126" spans="1:25">
      <c r="B126" s="36">
        <f t="shared" si="27"/>
        <v>12.000000000000002</v>
      </c>
      <c r="D126" s="35">
        <v>1</v>
      </c>
      <c r="E126" s="35">
        <v>8</v>
      </c>
      <c r="I126" s="35">
        <v>1</v>
      </c>
      <c r="J126" s="35">
        <v>1</v>
      </c>
      <c r="O126" s="35">
        <v>4</v>
      </c>
      <c r="P126" s="35">
        <v>16</v>
      </c>
      <c r="Q126" s="35" t="s">
        <v>57</v>
      </c>
      <c r="R126" s="35">
        <v>2000</v>
      </c>
      <c r="S126" s="41">
        <v>5.11014426293728</v>
      </c>
      <c r="T126" s="36">
        <v>326.737030092672</v>
      </c>
      <c r="U126" s="53">
        <v>8.8967533909949396E-10</v>
      </c>
      <c r="V126" s="43">
        <v>662.97945510194404</v>
      </c>
      <c r="W126" s="43">
        <v>22.10201688651</v>
      </c>
      <c r="X126" s="45">
        <f t="shared" si="28"/>
        <v>12.000000000000002</v>
      </c>
      <c r="Y126" s="45">
        <f t="shared" si="26"/>
        <v>2.8482070106749</v>
      </c>
    </row>
    <row r="129" spans="3:10">
      <c r="C129" s="38"/>
      <c r="H129" s="38"/>
      <c r="J129" s="38"/>
    </row>
    <row r="130" spans="3:10">
      <c r="C130" s="38"/>
      <c r="H130" s="38"/>
      <c r="J130" s="38"/>
    </row>
    <row r="131" spans="3:10">
      <c r="C131" s="38"/>
      <c r="H131" s="38"/>
      <c r="J131" s="38"/>
    </row>
    <row r="132" spans="3:10">
      <c r="C132" s="38"/>
      <c r="D132" s="38"/>
      <c r="H132" s="38"/>
      <c r="J132" s="38"/>
    </row>
    <row r="133" spans="3:10">
      <c r="C133" s="38"/>
      <c r="D133" s="38"/>
      <c r="H133" s="38"/>
      <c r="J133" s="38"/>
    </row>
    <row r="134" spans="3:10">
      <c r="C134" s="38"/>
      <c r="D134" s="38"/>
      <c r="H134" s="38"/>
      <c r="J134" s="38"/>
    </row>
    <row r="135" spans="3:10">
      <c r="C135" s="38"/>
      <c r="D135" s="38"/>
      <c r="H135" s="38"/>
      <c r="J135" s="38"/>
    </row>
    <row r="136" spans="3:10">
      <c r="H136" s="38"/>
    </row>
    <row r="137" spans="3:10">
      <c r="H137" s="38"/>
    </row>
    <row r="138" spans="3:10">
      <c r="H138" s="38"/>
    </row>
    <row r="139" spans="3:10">
      <c r="H139" s="38"/>
    </row>
  </sheetData>
  <pageMargins left="0.75" right="0.75" top="1" bottom="1" header="0.5" footer="0.5"/>
  <pageSetup scale="43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5</vt:i4>
      </vt:variant>
    </vt:vector>
  </HeadingPairs>
  <TitlesOfParts>
    <vt:vector size="15" baseType="lpstr">
      <vt:lpstr>Title</vt:lpstr>
      <vt:lpstr>M = Ar</vt:lpstr>
      <vt:lpstr>M = He</vt:lpstr>
      <vt:lpstr>M = N2</vt:lpstr>
      <vt:lpstr>M = H2</vt:lpstr>
      <vt:lpstr>DATA FIGS 1,3,4 (Ar @1000 K)</vt:lpstr>
      <vt:lpstr>DATA FIG 5 (Ar @300 K)</vt:lpstr>
      <vt:lpstr>DATA FIG 6 (He, N2 @1000 K)</vt:lpstr>
      <vt:lpstr>DATA NO FIG  (Ar @2000 K)</vt:lpstr>
      <vt:lpstr>DATA NO FIG (H2 @ 1000 K)</vt:lpstr>
      <vt:lpstr>'DATA FIG 5 (Ar @300 K)'!Zone_d_impression</vt:lpstr>
      <vt:lpstr>'DATA FIG 6 (He, N2 @1000 K)'!Zone_d_impression</vt:lpstr>
      <vt:lpstr>'DATA FIGS 1,3,4 (Ar @1000 K)'!Zone_d_impression</vt:lpstr>
      <vt:lpstr>'DATA NO FIG  (Ar @2000 K)'!Zone_d_impression</vt:lpstr>
      <vt:lpstr>'DATA NO FIG (H2 @ 1000 K)'!Zone_d_impression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Jasper, Ahren W.</dc:creator>
  <cp:lastModifiedBy>pjs2206</cp:lastModifiedBy>
  <dcterms:created xsi:type="dcterms:W3CDTF">2019-12-19T21:24:36Z</dcterms:created>
  <dcterms:modified xsi:type="dcterms:W3CDTF">2024-11-12T18:02:07Z</dcterms:modified>
</cp:coreProperties>
</file>