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451224/Documents/PK/Personal/dev/react-ppt-from-xls/client/src/profiles/Womens/"/>
    </mc:Choice>
  </mc:AlternateContent>
  <xr:revisionPtr revIDLastSave="0" documentId="13_ncr:1_{9D91886F-BA2D-6841-AAD6-99AB2F037D8E}" xr6:coauthVersionLast="44" xr6:coauthVersionMax="44" xr10:uidLastSave="{00000000-0000-0000-0000-000000000000}"/>
  <bookViews>
    <workbookView xWindow="320" yWindow="460" windowWidth="28480" windowHeight="16060" xr2:uid="{4F312823-1CB1-A841-8B82-981B1C5088FC}"/>
  </bookViews>
  <sheets>
    <sheet name="MTPL Reg" sheetId="1" r:id="rId1"/>
    <sheet name="MTBC statistics" sheetId="2" r:id="rId2"/>
    <sheet name="Final" sheetId="3" r:id="rId3"/>
    <sheet name="ONWER_RETAINED_PLAYER" sheetId="4" r:id="rId4"/>
    <sheet name="Orig_Ext_Player" sheetId="5" r:id="rId5"/>
  </sheets>
  <definedNames>
    <definedName name="_xlnm._FilterDatabase" localSheetId="4" hidden="1">Orig_Ext_Player!$A$1:$I$90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7" i="1"/>
  <c r="U16" i="1"/>
  <c r="U35" i="1"/>
  <c r="U6" i="1"/>
  <c r="U13" i="1"/>
  <c r="T3" i="1"/>
  <c r="T7" i="1"/>
  <c r="T16" i="1"/>
  <c r="T35" i="1"/>
  <c r="T6" i="1"/>
  <c r="T13" i="1"/>
  <c r="S3" i="1"/>
  <c r="S7" i="1"/>
  <c r="S16" i="1"/>
  <c r="S35" i="1"/>
  <c r="S6" i="1"/>
  <c r="S13" i="1"/>
  <c r="R3" i="1"/>
  <c r="R7" i="1"/>
  <c r="R16" i="1"/>
  <c r="R35" i="1"/>
  <c r="R6" i="1"/>
  <c r="R13" i="1"/>
  <c r="AC2" i="1"/>
  <c r="AC4" i="1"/>
  <c r="AC5" i="1"/>
  <c r="AC8" i="1"/>
  <c r="AC9" i="1"/>
  <c r="AC10" i="1"/>
  <c r="AC11" i="1"/>
  <c r="AC12" i="1"/>
  <c r="AC14" i="1"/>
  <c r="AC15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6" i="1"/>
  <c r="AC3" i="1"/>
  <c r="AC7" i="1"/>
  <c r="AC16" i="1"/>
  <c r="AC35" i="1"/>
  <c r="AC6" i="1"/>
  <c r="AC13" i="1"/>
  <c r="AB2" i="1"/>
  <c r="AB4" i="1"/>
  <c r="AB5" i="1"/>
  <c r="AB8" i="1"/>
  <c r="AB9" i="1"/>
  <c r="AB10" i="1"/>
  <c r="AB11" i="1"/>
  <c r="AB12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6" i="1"/>
  <c r="AB3" i="1"/>
  <c r="AB7" i="1"/>
  <c r="AB16" i="1"/>
  <c r="AB35" i="1"/>
  <c r="AB6" i="1"/>
  <c r="AB13" i="1"/>
  <c r="X25" i="1"/>
  <c r="X22" i="1"/>
  <c r="X21" i="1"/>
  <c r="X2" i="1"/>
  <c r="X11" i="1"/>
  <c r="X24" i="1"/>
  <c r="X4" i="1"/>
  <c r="W25" i="1"/>
  <c r="W22" i="1"/>
  <c r="W21" i="1"/>
  <c r="W2" i="1"/>
  <c r="W11" i="1"/>
  <c r="W24" i="1"/>
  <c r="W4" i="1"/>
  <c r="V25" i="1"/>
  <c r="V22" i="1"/>
  <c r="V21" i="1"/>
  <c r="V2" i="1"/>
  <c r="V11" i="1"/>
  <c r="V24" i="1"/>
  <c r="V4" i="1"/>
  <c r="U22" i="1"/>
  <c r="U21" i="1"/>
  <c r="U2" i="1"/>
  <c r="U11" i="1"/>
  <c r="U24" i="1"/>
  <c r="U4" i="1"/>
  <c r="U25" i="1"/>
  <c r="T22" i="1"/>
  <c r="T21" i="1"/>
  <c r="T2" i="1"/>
  <c r="T11" i="1"/>
  <c r="T24" i="1"/>
  <c r="T4" i="1"/>
  <c r="T25" i="1"/>
  <c r="S22" i="1"/>
  <c r="S21" i="1"/>
  <c r="S2" i="1"/>
  <c r="S11" i="1"/>
  <c r="S24" i="1"/>
  <c r="S4" i="1"/>
  <c r="S25" i="1"/>
  <c r="R22" i="1"/>
  <c r="R21" i="1"/>
  <c r="R2" i="1"/>
  <c r="R11" i="1"/>
  <c r="R24" i="1"/>
  <c r="R4" i="1"/>
  <c r="R25" i="1"/>
  <c r="Q25" i="1"/>
  <c r="Q22" i="1"/>
  <c r="Q21" i="1"/>
  <c r="Q2" i="1"/>
  <c r="Q11" i="1"/>
  <c r="Q24" i="1"/>
  <c r="Q4" i="1"/>
  <c r="P25" i="1"/>
  <c r="P22" i="1"/>
  <c r="P21" i="1"/>
  <c r="P2" i="1"/>
  <c r="P11" i="1"/>
  <c r="P24" i="1"/>
  <c r="P4" i="1"/>
  <c r="O25" i="1"/>
  <c r="O22" i="1"/>
  <c r="O21" i="1"/>
  <c r="O2" i="1"/>
  <c r="O11" i="1"/>
  <c r="O24" i="1"/>
  <c r="O4" i="1"/>
  <c r="N25" i="1"/>
  <c r="N22" i="1"/>
  <c r="N21" i="1"/>
  <c r="N2" i="1"/>
  <c r="N11" i="1"/>
  <c r="N24" i="1"/>
  <c r="N4" i="1"/>
  <c r="M25" i="1"/>
  <c r="M22" i="1"/>
  <c r="M21" i="1"/>
  <c r="M2" i="1"/>
  <c r="M11" i="1"/>
  <c r="M24" i="1"/>
  <c r="M4" i="1"/>
  <c r="L25" i="1"/>
  <c r="L22" i="1"/>
  <c r="L21" i="1"/>
  <c r="L2" i="1"/>
  <c r="L11" i="1"/>
  <c r="L24" i="1"/>
  <c r="L4" i="1"/>
  <c r="K25" i="1"/>
  <c r="K22" i="1"/>
  <c r="K21" i="1"/>
  <c r="K2" i="1"/>
  <c r="K11" i="1"/>
  <c r="K24" i="1"/>
  <c r="K4" i="1"/>
  <c r="J25" i="1"/>
  <c r="J22" i="1"/>
  <c r="J21" i="1"/>
  <c r="J2" i="1"/>
  <c r="J11" i="1"/>
  <c r="J24" i="1"/>
  <c r="J4" i="1"/>
  <c r="I25" i="1"/>
  <c r="I22" i="1"/>
  <c r="I21" i="1"/>
  <c r="I2" i="1"/>
  <c r="I11" i="1"/>
  <c r="I24" i="1"/>
  <c r="I4" i="1"/>
  <c r="H25" i="1"/>
  <c r="H22" i="1"/>
  <c r="H21" i="1"/>
  <c r="H2" i="1"/>
  <c r="H11" i="1"/>
  <c r="H24" i="1"/>
  <c r="H4" i="1"/>
  <c r="I13" i="1"/>
  <c r="G25" i="1"/>
  <c r="G22" i="1"/>
  <c r="G21" i="1"/>
  <c r="G2" i="1"/>
  <c r="G11" i="1"/>
  <c r="G24" i="1"/>
  <c r="G4" i="1"/>
  <c r="F25" i="1"/>
  <c r="F22" i="1"/>
  <c r="F21" i="1"/>
  <c r="F2" i="1"/>
  <c r="F11" i="1"/>
  <c r="F24" i="1"/>
  <c r="F4" i="1"/>
  <c r="U5" i="1" l="1"/>
  <c r="U20" i="1"/>
  <c r="U8" i="1"/>
  <c r="U12" i="1"/>
  <c r="U29" i="1"/>
  <c r="U18" i="1"/>
  <c r="U34" i="1"/>
  <c r="U33" i="1"/>
  <c r="U26" i="1"/>
  <c r="U31" i="1"/>
  <c r="U36" i="1"/>
  <c r="U9" i="1"/>
  <c r="U28" i="1"/>
  <c r="U19" i="1"/>
  <c r="U30" i="1"/>
  <c r="U17" i="1"/>
  <c r="U27" i="1"/>
  <c r="U14" i="1"/>
  <c r="U23" i="1"/>
  <c r="U15" i="1"/>
  <c r="U32" i="1"/>
  <c r="U10" i="1"/>
  <c r="T5" i="1"/>
  <c r="T20" i="1"/>
  <c r="T8" i="1"/>
  <c r="T12" i="1"/>
  <c r="T29" i="1"/>
  <c r="T18" i="1"/>
  <c r="T34" i="1"/>
  <c r="T33" i="1"/>
  <c r="T26" i="1"/>
  <c r="T31" i="1"/>
  <c r="T36" i="1"/>
  <c r="T9" i="1"/>
  <c r="T28" i="1"/>
  <c r="T19" i="1"/>
  <c r="T30" i="1"/>
  <c r="T17" i="1"/>
  <c r="T27" i="1"/>
  <c r="T14" i="1"/>
  <c r="T23" i="1"/>
  <c r="T15" i="1"/>
  <c r="T32" i="1"/>
  <c r="T10" i="1"/>
  <c r="S5" i="1"/>
  <c r="S20" i="1"/>
  <c r="S8" i="1"/>
  <c r="S12" i="1"/>
  <c r="S29" i="1"/>
  <c r="S18" i="1"/>
  <c r="S34" i="1"/>
  <c r="S33" i="1"/>
  <c r="S26" i="1"/>
  <c r="S31" i="1"/>
  <c r="S36" i="1"/>
  <c r="S9" i="1"/>
  <c r="S28" i="1"/>
  <c r="S19" i="1"/>
  <c r="S30" i="1"/>
  <c r="S17" i="1"/>
  <c r="S27" i="1"/>
  <c r="S14" i="1"/>
  <c r="S23" i="1"/>
  <c r="S15" i="1"/>
  <c r="S32" i="1"/>
  <c r="S10" i="1"/>
  <c r="R5" i="1"/>
  <c r="R20" i="1"/>
  <c r="R8" i="1"/>
  <c r="R12" i="1"/>
  <c r="R29" i="1"/>
  <c r="R18" i="1"/>
  <c r="R34" i="1"/>
  <c r="R33" i="1"/>
  <c r="R26" i="1"/>
  <c r="R31" i="1"/>
  <c r="R36" i="1"/>
  <c r="R9" i="1"/>
  <c r="R28" i="1"/>
  <c r="R19" i="1"/>
  <c r="R30" i="1"/>
  <c r="R17" i="1"/>
  <c r="R27" i="1"/>
  <c r="R14" i="1"/>
  <c r="R23" i="1"/>
  <c r="R15" i="1"/>
  <c r="R32" i="1"/>
  <c r="R10" i="1"/>
  <c r="Q5" i="1"/>
  <c r="Q20" i="1"/>
  <c r="Q7" i="1"/>
  <c r="Q8" i="1"/>
  <c r="Q12" i="1"/>
  <c r="Q29" i="1"/>
  <c r="Q18" i="1"/>
  <c r="Q34" i="1"/>
  <c r="Q33" i="1"/>
  <c r="Q26" i="1"/>
  <c r="Q31" i="1"/>
  <c r="Q16" i="1"/>
  <c r="Q35" i="1"/>
  <c r="Q36" i="1"/>
  <c r="Q9" i="1"/>
  <c r="Q28" i="1"/>
  <c r="Q19" i="1"/>
  <c r="Q6" i="1"/>
  <c r="Q13" i="1"/>
  <c r="Q30" i="1"/>
  <c r="Q17" i="1"/>
  <c r="Q27" i="1"/>
  <c r="Q14" i="1"/>
  <c r="Q23" i="1"/>
  <c r="Q15" i="1"/>
  <c r="Q32" i="1"/>
  <c r="Q10" i="1"/>
  <c r="Q3" i="1"/>
  <c r="P5" i="1"/>
  <c r="P20" i="1"/>
  <c r="P7" i="1"/>
  <c r="P8" i="1"/>
  <c r="P12" i="1"/>
  <c r="P29" i="1"/>
  <c r="P18" i="1"/>
  <c r="P34" i="1"/>
  <c r="P33" i="1"/>
  <c r="P26" i="1"/>
  <c r="P31" i="1"/>
  <c r="P16" i="1"/>
  <c r="P35" i="1"/>
  <c r="P36" i="1"/>
  <c r="P9" i="1"/>
  <c r="P28" i="1"/>
  <c r="P19" i="1"/>
  <c r="P6" i="1"/>
  <c r="P13" i="1"/>
  <c r="P30" i="1"/>
  <c r="P17" i="1"/>
  <c r="P27" i="1"/>
  <c r="P14" i="1"/>
  <c r="P23" i="1"/>
  <c r="P15" i="1"/>
  <c r="P32" i="1"/>
  <c r="P10" i="1"/>
  <c r="P3" i="1"/>
  <c r="O5" i="1"/>
  <c r="O20" i="1"/>
  <c r="O7" i="1"/>
  <c r="O8" i="1"/>
  <c r="O12" i="1"/>
  <c r="O29" i="1"/>
  <c r="O18" i="1"/>
  <c r="O34" i="1"/>
  <c r="O33" i="1"/>
  <c r="O26" i="1"/>
  <c r="O31" i="1"/>
  <c r="O16" i="1"/>
  <c r="O35" i="1"/>
  <c r="O36" i="1"/>
  <c r="O9" i="1"/>
  <c r="O28" i="1"/>
  <c r="O19" i="1"/>
  <c r="O6" i="1"/>
  <c r="O13" i="1"/>
  <c r="O30" i="1"/>
  <c r="O17" i="1"/>
  <c r="O27" i="1"/>
  <c r="O14" i="1"/>
  <c r="O23" i="1"/>
  <c r="O15" i="1"/>
  <c r="O32" i="1"/>
  <c r="O10" i="1"/>
  <c r="O3" i="1"/>
  <c r="N5" i="1"/>
  <c r="N20" i="1"/>
  <c r="N7" i="1"/>
  <c r="N8" i="1"/>
  <c r="N12" i="1"/>
  <c r="N29" i="1"/>
  <c r="N18" i="1"/>
  <c r="N34" i="1"/>
  <c r="N33" i="1"/>
  <c r="N26" i="1"/>
  <c r="N31" i="1"/>
  <c r="N16" i="1"/>
  <c r="N35" i="1"/>
  <c r="N36" i="1"/>
  <c r="N9" i="1"/>
  <c r="N28" i="1"/>
  <c r="N19" i="1"/>
  <c r="N6" i="1"/>
  <c r="N13" i="1"/>
  <c r="N30" i="1"/>
  <c r="N17" i="1"/>
  <c r="N27" i="1"/>
  <c r="N14" i="1"/>
  <c r="N23" i="1"/>
  <c r="N15" i="1"/>
  <c r="N32" i="1"/>
  <c r="N10" i="1"/>
  <c r="N3" i="1"/>
  <c r="M5" i="1"/>
  <c r="M20" i="1"/>
  <c r="M7" i="1"/>
  <c r="M8" i="1"/>
  <c r="M12" i="1"/>
  <c r="M29" i="1"/>
  <c r="M18" i="1"/>
  <c r="M34" i="1"/>
  <c r="M33" i="1"/>
  <c r="M26" i="1"/>
  <c r="M31" i="1"/>
  <c r="M16" i="1"/>
  <c r="M35" i="1"/>
  <c r="M36" i="1"/>
  <c r="M9" i="1"/>
  <c r="M28" i="1"/>
  <c r="M19" i="1"/>
  <c r="M6" i="1"/>
  <c r="M13" i="1"/>
  <c r="M30" i="1"/>
  <c r="M17" i="1"/>
  <c r="M27" i="1"/>
  <c r="M14" i="1"/>
  <c r="M23" i="1"/>
  <c r="M15" i="1"/>
  <c r="M32" i="1"/>
  <c r="M10" i="1"/>
  <c r="M3" i="1"/>
  <c r="L5" i="1"/>
  <c r="L20" i="1"/>
  <c r="L7" i="1"/>
  <c r="L8" i="1"/>
  <c r="L12" i="1"/>
  <c r="L29" i="1"/>
  <c r="L18" i="1"/>
  <c r="L34" i="1"/>
  <c r="L33" i="1"/>
  <c r="L26" i="1"/>
  <c r="L31" i="1"/>
  <c r="L16" i="1"/>
  <c r="L35" i="1"/>
  <c r="L36" i="1"/>
  <c r="L9" i="1"/>
  <c r="L28" i="1"/>
  <c r="L19" i="1"/>
  <c r="L6" i="1"/>
  <c r="L13" i="1"/>
  <c r="L30" i="1"/>
  <c r="L17" i="1"/>
  <c r="L27" i="1"/>
  <c r="L14" i="1"/>
  <c r="L23" i="1"/>
  <c r="L15" i="1"/>
  <c r="L32" i="1"/>
  <c r="L10" i="1"/>
  <c r="L3" i="1"/>
  <c r="K5" i="1"/>
  <c r="K20" i="1"/>
  <c r="K7" i="1"/>
  <c r="K8" i="1"/>
  <c r="K12" i="1"/>
  <c r="K29" i="1"/>
  <c r="K18" i="1"/>
  <c r="K34" i="1"/>
  <c r="K33" i="1"/>
  <c r="K26" i="1"/>
  <c r="K31" i="1"/>
  <c r="K16" i="1"/>
  <c r="K35" i="1"/>
  <c r="K36" i="1"/>
  <c r="K9" i="1"/>
  <c r="K28" i="1"/>
  <c r="K19" i="1"/>
  <c r="K6" i="1"/>
  <c r="K13" i="1"/>
  <c r="K30" i="1"/>
  <c r="K17" i="1"/>
  <c r="K27" i="1"/>
  <c r="K14" i="1"/>
  <c r="K23" i="1"/>
  <c r="K15" i="1"/>
  <c r="K32" i="1"/>
  <c r="K10" i="1"/>
  <c r="K3" i="1"/>
  <c r="J5" i="1"/>
  <c r="J20" i="1"/>
  <c r="J7" i="1"/>
  <c r="J8" i="1"/>
  <c r="J12" i="1"/>
  <c r="J29" i="1"/>
  <c r="J18" i="1"/>
  <c r="J34" i="1"/>
  <c r="J33" i="1"/>
  <c r="J26" i="1"/>
  <c r="J31" i="1"/>
  <c r="J16" i="1"/>
  <c r="J35" i="1"/>
  <c r="J36" i="1"/>
  <c r="J9" i="1"/>
  <c r="J28" i="1"/>
  <c r="J19" i="1"/>
  <c r="J6" i="1"/>
  <c r="J13" i="1"/>
  <c r="J30" i="1"/>
  <c r="J17" i="1"/>
  <c r="J27" i="1"/>
  <c r="J14" i="1"/>
  <c r="J23" i="1"/>
  <c r="J15" i="1"/>
  <c r="J32" i="1"/>
  <c r="J10" i="1"/>
  <c r="J3" i="1"/>
  <c r="I5" i="1"/>
  <c r="I20" i="1"/>
  <c r="I7" i="1"/>
  <c r="I8" i="1"/>
  <c r="I12" i="1"/>
  <c r="I29" i="1"/>
  <c r="I18" i="1"/>
  <c r="I34" i="1"/>
  <c r="I33" i="1"/>
  <c r="I26" i="1"/>
  <c r="I31" i="1"/>
  <c r="I16" i="1"/>
  <c r="I35" i="1"/>
  <c r="I36" i="1"/>
  <c r="I9" i="1"/>
  <c r="I28" i="1"/>
  <c r="I19" i="1"/>
  <c r="I6" i="1"/>
  <c r="I30" i="1"/>
  <c r="I17" i="1"/>
  <c r="I27" i="1"/>
  <c r="I14" i="1"/>
  <c r="I23" i="1"/>
  <c r="I15" i="1"/>
  <c r="I32" i="1"/>
  <c r="I10" i="1"/>
  <c r="I3" i="1"/>
  <c r="H5" i="1"/>
  <c r="H20" i="1"/>
  <c r="H7" i="1"/>
  <c r="H8" i="1"/>
  <c r="H12" i="1"/>
  <c r="H29" i="1"/>
  <c r="H18" i="1"/>
  <c r="H34" i="1"/>
  <c r="H33" i="1"/>
  <c r="H26" i="1"/>
  <c r="H31" i="1"/>
  <c r="H16" i="1"/>
  <c r="H35" i="1"/>
  <c r="H36" i="1"/>
  <c r="H9" i="1"/>
  <c r="H28" i="1"/>
  <c r="H19" i="1"/>
  <c r="H6" i="1"/>
  <c r="H13" i="1"/>
  <c r="H30" i="1"/>
  <c r="H17" i="1"/>
  <c r="H27" i="1"/>
  <c r="H14" i="1"/>
  <c r="H23" i="1"/>
  <c r="H15" i="1"/>
  <c r="H32" i="1"/>
  <c r="H10" i="1"/>
  <c r="H3" i="1"/>
  <c r="G5" i="1"/>
  <c r="G20" i="1"/>
  <c r="G7" i="1"/>
  <c r="G8" i="1"/>
  <c r="G12" i="1"/>
  <c r="G29" i="1"/>
  <c r="G18" i="1"/>
  <c r="G34" i="1"/>
  <c r="G33" i="1"/>
  <c r="G26" i="1"/>
  <c r="G31" i="1"/>
  <c r="G16" i="1"/>
  <c r="G35" i="1"/>
  <c r="G36" i="1"/>
  <c r="G9" i="1"/>
  <c r="G28" i="1"/>
  <c r="G19" i="1"/>
  <c r="G6" i="1"/>
  <c r="G13" i="1"/>
  <c r="G30" i="1"/>
  <c r="G17" i="1"/>
  <c r="G27" i="1"/>
  <c r="G14" i="1"/>
  <c r="G23" i="1"/>
  <c r="G15" i="1"/>
  <c r="G32" i="1"/>
  <c r="G10" i="1"/>
  <c r="G3" i="1"/>
  <c r="F5" i="1"/>
  <c r="F20" i="1"/>
  <c r="F7" i="1"/>
  <c r="F8" i="1"/>
  <c r="F12" i="1"/>
  <c r="F29" i="1"/>
  <c r="F18" i="1"/>
  <c r="F34" i="1"/>
  <c r="F33" i="1"/>
  <c r="F26" i="1"/>
  <c r="F31" i="1"/>
  <c r="F16" i="1"/>
  <c r="F35" i="1"/>
  <c r="F36" i="1"/>
  <c r="F9" i="1"/>
  <c r="F28" i="1"/>
  <c r="F19" i="1"/>
  <c r="F6" i="1"/>
  <c r="F13" i="1"/>
  <c r="F30" i="1"/>
  <c r="F17" i="1"/>
  <c r="F27" i="1"/>
  <c r="F14" i="1"/>
  <c r="F23" i="1"/>
  <c r="F15" i="1"/>
  <c r="F32" i="1"/>
  <c r="F10" i="1"/>
  <c r="F3" i="1"/>
  <c r="E6" i="3" l="1"/>
  <c r="E7" i="3" s="1"/>
  <c r="E5" i="3"/>
  <c r="E4" i="3"/>
  <c r="X3" i="1" l="1"/>
  <c r="X5" i="1"/>
  <c r="X20" i="1"/>
  <c r="X7" i="1"/>
  <c r="X8" i="1"/>
  <c r="X12" i="1"/>
  <c r="X29" i="1"/>
  <c r="X18" i="1"/>
  <c r="X34" i="1"/>
  <c r="X33" i="1"/>
  <c r="X26" i="1"/>
  <c r="X31" i="1"/>
  <c r="X16" i="1"/>
  <c r="X35" i="1"/>
  <c r="X36" i="1"/>
  <c r="X9" i="1"/>
  <c r="X28" i="1"/>
  <c r="X19" i="1"/>
  <c r="X6" i="1"/>
  <c r="X13" i="1"/>
  <c r="X30" i="1"/>
  <c r="X17" i="1"/>
  <c r="X27" i="1"/>
  <c r="X14" i="1"/>
  <c r="X23" i="1"/>
  <c r="X15" i="1"/>
  <c r="X32" i="1"/>
  <c r="X10" i="1"/>
  <c r="W3" i="1"/>
  <c r="W5" i="1"/>
  <c r="W20" i="1"/>
  <c r="W7" i="1"/>
  <c r="W8" i="1"/>
  <c r="W12" i="1"/>
  <c r="W29" i="1"/>
  <c r="W18" i="1"/>
  <c r="W34" i="1"/>
  <c r="W33" i="1"/>
  <c r="W26" i="1"/>
  <c r="W31" i="1"/>
  <c r="W16" i="1"/>
  <c r="W35" i="1"/>
  <c r="W36" i="1"/>
  <c r="W9" i="1"/>
  <c r="W28" i="1"/>
  <c r="W19" i="1"/>
  <c r="W6" i="1"/>
  <c r="W13" i="1"/>
  <c r="W30" i="1"/>
  <c r="W17" i="1"/>
  <c r="W27" i="1"/>
  <c r="W14" i="1"/>
  <c r="W23" i="1"/>
  <c r="W15" i="1"/>
  <c r="W32" i="1"/>
  <c r="W10" i="1"/>
  <c r="V3" i="1" l="1"/>
  <c r="V5" i="1"/>
  <c r="V20" i="1"/>
  <c r="V7" i="1"/>
  <c r="V8" i="1"/>
  <c r="V12" i="1"/>
  <c r="V29" i="1"/>
  <c r="V18" i="1"/>
  <c r="V34" i="1"/>
  <c r="V33" i="1"/>
  <c r="V26" i="1"/>
  <c r="V31" i="1"/>
  <c r="V16" i="1"/>
  <c r="V35" i="1"/>
  <c r="V36" i="1"/>
  <c r="V9" i="1"/>
  <c r="V28" i="1"/>
  <c r="V19" i="1"/>
  <c r="V6" i="1"/>
  <c r="V13" i="1"/>
  <c r="V30" i="1"/>
  <c r="V17" i="1"/>
  <c r="V27" i="1"/>
  <c r="V14" i="1"/>
  <c r="V23" i="1"/>
  <c r="V15" i="1"/>
  <c r="V32" i="1"/>
  <c r="V10" i="1"/>
  <c r="D4" i="3" l="1"/>
  <c r="D5" i="3"/>
  <c r="D6" i="3"/>
  <c r="D7" i="3"/>
  <c r="D3" i="3"/>
  <c r="C2" i="3"/>
  <c r="D8" i="3" l="1"/>
</calcChain>
</file>

<file path=xl/sharedStrings.xml><?xml version="1.0" encoding="utf-8"?>
<sst xmlns="http://schemas.openxmlformats.org/spreadsheetml/2006/main" count="518" uniqueCount="281">
  <si>
    <t>full_name</t>
  </si>
  <si>
    <t>email</t>
  </si>
  <si>
    <t>contact</t>
  </si>
  <si>
    <t>team</t>
  </si>
  <si>
    <t>Victors</t>
  </si>
  <si>
    <t>league_name</t>
  </si>
  <si>
    <t>team_name</t>
  </si>
  <si>
    <t>player_id</t>
  </si>
  <si>
    <t>f_name</t>
  </si>
  <si>
    <t>l_name</t>
  </si>
  <si>
    <t>match_count</t>
  </si>
  <si>
    <t>bat_runs</t>
  </si>
  <si>
    <t>balls_faced</t>
  </si>
  <si>
    <t>bat_SR</t>
  </si>
  <si>
    <t>bowl_econ</t>
  </si>
  <si>
    <t>Netto</t>
  </si>
  <si>
    <t>Gajway</t>
  </si>
  <si>
    <t>P</t>
  </si>
  <si>
    <t>Mani</t>
  </si>
  <si>
    <t>Chariots Of Fire</t>
  </si>
  <si>
    <t>Bharath</t>
  </si>
  <si>
    <t>Madhavaram</t>
  </si>
  <si>
    <t>Dhandapani</t>
  </si>
  <si>
    <t>Balasubramanian</t>
  </si>
  <si>
    <t>Kundavaram</t>
  </si>
  <si>
    <t>N</t>
  </si>
  <si>
    <t>Podduturi</t>
  </si>
  <si>
    <t>A</t>
  </si>
  <si>
    <t>Epic</t>
  </si>
  <si>
    <t>Sastri</t>
  </si>
  <si>
    <t>Penkar</t>
  </si>
  <si>
    <t>Gopinath</t>
  </si>
  <si>
    <t>Syed</t>
  </si>
  <si>
    <t>Ramesh</t>
  </si>
  <si>
    <t>Bobbala</t>
  </si>
  <si>
    <t>Rayadurgam</t>
  </si>
  <si>
    <t>Nair</t>
  </si>
  <si>
    <t>Gunasekaran</t>
  </si>
  <si>
    <t>Balu</t>
  </si>
  <si>
    <t>H</t>
  </si>
  <si>
    <t>Runs</t>
  </si>
  <si>
    <t>Balls Faced</t>
  </si>
  <si>
    <t>Bat SR</t>
  </si>
  <si>
    <t>Matches</t>
  </si>
  <si>
    <t>Wickets</t>
  </si>
  <si>
    <t>Economy</t>
  </si>
  <si>
    <t>Bowl Overs</t>
  </si>
  <si>
    <t>HS</t>
  </si>
  <si>
    <t>series_id</t>
  </si>
  <si>
    <t>match_type</t>
  </si>
  <si>
    <t>bat_inns</t>
  </si>
  <si>
    <t>not_outs</t>
  </si>
  <si>
    <t>4s</t>
  </si>
  <si>
    <t>6s</t>
  </si>
  <si>
    <t>bat_hs</t>
  </si>
  <si>
    <t>bat_avg</t>
  </si>
  <si>
    <t>bowl_inns</t>
  </si>
  <si>
    <t>balls_bowled</t>
  </si>
  <si>
    <t>runs_given</t>
  </si>
  <si>
    <t>wkts</t>
  </si>
  <si>
    <t>bowl_avg</t>
  </si>
  <si>
    <t>best_bowl</t>
  </si>
  <si>
    <t>maidens</t>
  </si>
  <si>
    <t>wides</t>
  </si>
  <si>
    <t>no_balls</t>
  </si>
  <si>
    <t>hat_tricks</t>
  </si>
  <si>
    <t>catches</t>
  </si>
  <si>
    <t>stumpings</t>
  </si>
  <si>
    <t>wktkpr_catches</t>
  </si>
  <si>
    <t>direct_runouts</t>
  </si>
  <si>
    <t>indirect_runouts</t>
  </si>
  <si>
    <t>total_points</t>
  </si>
  <si>
    <t>bat_pts</t>
  </si>
  <si>
    <t>bowl_pts</t>
  </si>
  <si>
    <t>field_pts</t>
  </si>
  <si>
    <t>l</t>
  </si>
  <si>
    <t>Bat Average</t>
  </si>
  <si>
    <t>Best Bowl</t>
  </si>
  <si>
    <t>Hat_Trick</t>
  </si>
  <si>
    <t>Total_Points</t>
  </si>
  <si>
    <t>Bat_Points</t>
  </si>
  <si>
    <t>Bowl_Points</t>
  </si>
  <si>
    <t>Field_Points</t>
  </si>
  <si>
    <t>50K</t>
  </si>
  <si>
    <t>40K</t>
  </si>
  <si>
    <t>30K</t>
  </si>
  <si>
    <t>20K</t>
  </si>
  <si>
    <t>10K</t>
  </si>
  <si>
    <t>Bat_Rank</t>
  </si>
  <si>
    <t>Bowl_Rank</t>
  </si>
  <si>
    <t>overall_rank</t>
  </si>
  <si>
    <t>externalPlayer</t>
  </si>
  <si>
    <t>isRetained_Player</t>
  </si>
  <si>
    <t>isOwner_Player</t>
  </si>
  <si>
    <t>NAME</t>
  </si>
  <si>
    <t>IS_RETAINED</t>
  </si>
  <si>
    <t>IS_OWNER_PLAYER</t>
  </si>
  <si>
    <t>Player Full Name:</t>
  </si>
  <si>
    <t>MTBC Team Name:</t>
  </si>
  <si>
    <t>Are you available on all MTPL date(s) ? Sept 14, 15, 21 &amp; 22 2019</t>
  </si>
  <si>
    <t>Are you part of any other cricket league in MN ?</t>
  </si>
  <si>
    <t>If you have answered Yes above, please provide links to other leagues you are part of ?</t>
  </si>
  <si>
    <t>Other League(s) Player ID:</t>
  </si>
  <si>
    <t>Email Address</t>
  </si>
  <si>
    <t>Column1</t>
  </si>
  <si>
    <t>Column3</t>
  </si>
  <si>
    <t>Column4</t>
  </si>
  <si>
    <t>Column5</t>
  </si>
  <si>
    <t>isExternalPlayer</t>
  </si>
  <si>
    <t>IS_ADDED_IN_REG</t>
  </si>
  <si>
    <t>MTBC 2019 Women's League</t>
  </si>
  <si>
    <t>Dexy</t>
  </si>
  <si>
    <t>Chacko</t>
  </si>
  <si>
    <t>Harika</t>
  </si>
  <si>
    <t>Jansi</t>
  </si>
  <si>
    <t>Jemima</t>
  </si>
  <si>
    <t>Munnangi</t>
  </si>
  <si>
    <t>Kaushalya</t>
  </si>
  <si>
    <t>Mithra</t>
  </si>
  <si>
    <t>Jampana</t>
  </si>
  <si>
    <t>Prasanna</t>
  </si>
  <si>
    <t>L</t>
  </si>
  <si>
    <t>Preethi</t>
  </si>
  <si>
    <t>Priya</t>
  </si>
  <si>
    <t>Rama</t>
  </si>
  <si>
    <t>U</t>
  </si>
  <si>
    <t>Revathy</t>
  </si>
  <si>
    <t>Palanikumar</t>
  </si>
  <si>
    <t>Suneela</t>
  </si>
  <si>
    <t>Dronavalli</t>
  </si>
  <si>
    <t>Swetha</t>
  </si>
  <si>
    <t>Cutie Minns</t>
  </si>
  <si>
    <t>Anusha</t>
  </si>
  <si>
    <t>Sabhapathi</t>
  </si>
  <si>
    <t>Aswini</t>
  </si>
  <si>
    <t>Ranam</t>
  </si>
  <si>
    <t>Balaa</t>
  </si>
  <si>
    <t>Gudimetla</t>
  </si>
  <si>
    <t>Deepthi</t>
  </si>
  <si>
    <t>Ghadiyaram</t>
  </si>
  <si>
    <t>Jyothi</t>
  </si>
  <si>
    <t>Manasa</t>
  </si>
  <si>
    <t>Marilyn</t>
  </si>
  <si>
    <t>Alexander</t>
  </si>
  <si>
    <t>Pranathi</t>
  </si>
  <si>
    <t>Srimeerjanallaparaju</t>
  </si>
  <si>
    <t>Priyanka</t>
  </si>
  <si>
    <t>Pedapudi</t>
  </si>
  <si>
    <t>Sarika</t>
  </si>
  <si>
    <t>Shabana</t>
  </si>
  <si>
    <t>Suneetha</t>
  </si>
  <si>
    <t>Geddam</t>
  </si>
  <si>
    <t>Ravipudi</t>
  </si>
  <si>
    <t>Uma</t>
  </si>
  <si>
    <t>Meenakshisundaram</t>
  </si>
  <si>
    <t>Vani</t>
  </si>
  <si>
    <t>Bhudaraju</t>
  </si>
  <si>
    <t>Amita</t>
  </si>
  <si>
    <t>Anjali</t>
  </si>
  <si>
    <t>Limaye</t>
  </si>
  <si>
    <t>Archana</t>
  </si>
  <si>
    <t>Madhavi</t>
  </si>
  <si>
    <t>Shirole</t>
  </si>
  <si>
    <t>Prabha</t>
  </si>
  <si>
    <t>Cheepuru</t>
  </si>
  <si>
    <t>Murhari</t>
  </si>
  <si>
    <t>Ghosh</t>
  </si>
  <si>
    <t>Raga</t>
  </si>
  <si>
    <t>Yeruvuri</t>
  </si>
  <si>
    <t>Rasika</t>
  </si>
  <si>
    <t>Vaidya</t>
  </si>
  <si>
    <t>Seema</t>
  </si>
  <si>
    <t>Shilpa</t>
  </si>
  <si>
    <t>Sneha</t>
  </si>
  <si>
    <t>Patil</t>
  </si>
  <si>
    <t>Vandana</t>
  </si>
  <si>
    <t>Vimala</t>
  </si>
  <si>
    <t>Anandaraj</t>
  </si>
  <si>
    <t>Team Legend</t>
  </si>
  <si>
    <t>Alicia</t>
  </si>
  <si>
    <t>Ami</t>
  </si>
  <si>
    <t>Mcclure</t>
  </si>
  <si>
    <t>Ashley</t>
  </si>
  <si>
    <t>Hager</t>
  </si>
  <si>
    <t>Clarissa</t>
  </si>
  <si>
    <t>Haley</t>
  </si>
  <si>
    <t>Justine</t>
  </si>
  <si>
    <t>Wermick</t>
  </si>
  <si>
    <t>Sara</t>
  </si>
  <si>
    <t>Bohn</t>
  </si>
  <si>
    <t>Sukanya</t>
  </si>
  <si>
    <t>Grish</t>
  </si>
  <si>
    <t>Yogita</t>
  </si>
  <si>
    <t>Gayathri</t>
  </si>
  <si>
    <t>Jeevitha</t>
  </si>
  <si>
    <t>Kalaivani</t>
  </si>
  <si>
    <t>Maheswari</t>
  </si>
  <si>
    <t>Karuppasamy</t>
  </si>
  <si>
    <t>Nivitha</t>
  </si>
  <si>
    <t>Parvathi</t>
  </si>
  <si>
    <t>Tejaswini</t>
  </si>
  <si>
    <t>Remya</t>
  </si>
  <si>
    <t>Shubangi</t>
  </si>
  <si>
    <t>Khandare</t>
  </si>
  <si>
    <t>Ponnusamy</t>
  </si>
  <si>
    <t>Srujana</t>
  </si>
  <si>
    <t>Harshada Chavan</t>
  </si>
  <si>
    <t>Suneetha Ravipudi</t>
  </si>
  <si>
    <t>KanthiPriya Dasari</t>
  </si>
  <si>
    <t>Desigals</t>
  </si>
  <si>
    <t>Vandana Bharath</t>
  </si>
  <si>
    <t>Prasanna Lakshmi Meka</t>
  </si>
  <si>
    <t>Sukanya Annapoorni</t>
  </si>
  <si>
    <t>Revathy Palanikumar</t>
  </si>
  <si>
    <t>651-706-7482</t>
  </si>
  <si>
    <t>Seema Gopinath</t>
  </si>
  <si>
    <t>victors</t>
  </si>
  <si>
    <t>Anna Netto</t>
  </si>
  <si>
    <t>612-432-4717</t>
  </si>
  <si>
    <t>Divya Vijay</t>
  </si>
  <si>
    <t>612-850-3838</t>
  </si>
  <si>
    <t>MN Rockers</t>
  </si>
  <si>
    <t>Clarissa Netto</t>
  </si>
  <si>
    <t>Haley Netto</t>
  </si>
  <si>
    <t>612-227-0865</t>
  </si>
  <si>
    <t>Alicia Netto</t>
  </si>
  <si>
    <t>Maheswari Karuppasamy</t>
  </si>
  <si>
    <t>Kanchan Mishra</t>
  </si>
  <si>
    <t>612-384-7625</t>
  </si>
  <si>
    <t>Srujana Anishetty</t>
  </si>
  <si>
    <t>Shilpa Sastri</t>
  </si>
  <si>
    <t>Sneha Ponnusamy</t>
  </si>
  <si>
    <t>Shubhangi Siddharth Khandare</t>
  </si>
  <si>
    <t>Ashley Hager</t>
  </si>
  <si>
    <t>Madhavi Shirole</t>
  </si>
  <si>
    <t>Raga Yeruvuri</t>
  </si>
  <si>
    <t>Anjali Limaye</t>
  </si>
  <si>
    <t>Nadhiya Mathialagan</t>
  </si>
  <si>
    <t>Preethi madhavaram</t>
  </si>
  <si>
    <t>monicamm140@gmail.cok</t>
  </si>
  <si>
    <t>Manasa Podduturi</t>
  </si>
  <si>
    <t>dollymaani@yahoo.com</t>
  </si>
  <si>
    <t>Sara Bohn</t>
  </si>
  <si>
    <t>Organicfarmgirl@hotmail.com</t>
  </si>
  <si>
    <t>Vani Bhudaraju</t>
  </si>
  <si>
    <t>bsatya2010@hotmail.com</t>
  </si>
  <si>
    <t>Yamini Narayanan</t>
  </si>
  <si>
    <t>yamini.narayanan@icloud.com</t>
  </si>
  <si>
    <t>Priya Ramesh</t>
  </si>
  <si>
    <t>priyasenram@gmail.com</t>
  </si>
  <si>
    <t>Saritha Terala</t>
  </si>
  <si>
    <t>sarikolla@gmail.com</t>
  </si>
  <si>
    <t>chavan.harshada@gmail.com</t>
  </si>
  <si>
    <t>sunitha.it50@gmail.com</t>
  </si>
  <si>
    <t>vimala.anadhraj@gmail.com</t>
  </si>
  <si>
    <t>kanthipriys.dasari@gmail.com</t>
  </si>
  <si>
    <t>prabhapalakonda@gmail.com</t>
  </si>
  <si>
    <t>vandybarry@gmail.com</t>
  </si>
  <si>
    <t>mekaprasannalakshmi@gmail.com</t>
  </si>
  <si>
    <t>sukanyacsa@gmail.com</t>
  </si>
  <si>
    <t>saiirevathy@gmail.com</t>
  </si>
  <si>
    <t>gopalan.seema@gmail.com</t>
  </si>
  <si>
    <t>Archana Balasubramanian</t>
  </si>
  <si>
    <t>archana.balasubramanian@gmail.com</t>
  </si>
  <si>
    <t>Parvathi Tejaswini Rathnagiri</t>
  </si>
  <si>
    <t>rptejaswini@gmail.com</t>
  </si>
  <si>
    <t>alinetto2000@yahoo.com</t>
  </si>
  <si>
    <t>divyavijays@gmail.com</t>
  </si>
  <si>
    <t>alibetto2009@yahoo.com</t>
  </si>
  <si>
    <t>maheswari.ke@gmail.con</t>
  </si>
  <si>
    <t>kmishrain@gmail.com</t>
  </si>
  <si>
    <t>NIVITHA PRAVEEN</t>
  </si>
  <si>
    <t>svd.nivi@gmail.com</t>
  </si>
  <si>
    <t>anishetti@gmail.com</t>
  </si>
  <si>
    <t>shilpasastri23@gmail.com</t>
  </si>
  <si>
    <t>snehaponnusamy@gmail.com</t>
  </si>
  <si>
    <t>shubh.sidd@gmail.com</t>
  </si>
  <si>
    <t>ashleyhager13@gmail.com</t>
  </si>
  <si>
    <t>shirole10@yahoo.com</t>
  </si>
  <si>
    <t>yragajyo@gmail.com</t>
  </si>
  <si>
    <t>anjali_limaye@yahoo.com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</si>
</sst>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Times New Roman"/>
      <family val="1"/>
    </font>
    <font>
      <sz val="12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05496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0" fontId="3" fillId="0" borderId="1" xfId="0" applyFont="1" applyFill="1" applyBorder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0" fontId="1" fillId="0" borderId="0" xfId="0" applyFont="1" applyBorder="1"/>
    <xf numFmtId="0" fontId="6" fillId="2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" fontId="0" fillId="0" borderId="0" xfId="0" applyNumberFormat="1"/>
    <xf numFmtId="17" fontId="0" fillId="0" borderId="0" xfId="0" applyNumberFormat="1"/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10" fillId="0" borderId="0" xfId="0" applyFont="1"/>
    <xf numFmtId="0" fontId="5" fillId="0" borderId="0" xfId="1"/>
    <xf numFmtId="0" fontId="10" fillId="0" borderId="7" xfId="0" applyFont="1" applyBorder="1"/>
    <xf numFmtId="0" fontId="10" fillId="0" borderId="0" xfId="0" applyFont="1" applyBorder="1"/>
    <xf numFmtId="0" fontId="9" fillId="0" borderId="1" xfId="0" applyNumberFormat="1" applyFont="1" applyFill="1" applyBorder="1" applyAlignment="1">
      <alignment vertical="center"/>
    </xf>
    <xf numFmtId="0" fontId="9" fillId="0" borderId="2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50"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/d;@"/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164" formatCode="m/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74F16-EFA1-CB4C-8157-BFA2BF499F93}" name="MTPL_Registrations" displayName="MTPL_Registrations" ref="A1:AC36" totalsRowShown="0" headerRowDxfId="49" dataDxfId="47" headerRowBorderDxfId="48" tableBorderDxfId="46" totalsRowBorderDxfId="45">
  <autoFilter ref="A1:AC36" xr:uid="{07FB8A49-AEA1-2546-9958-7291D1A26462}"/>
  <sortState xmlns:xlrd2="http://schemas.microsoft.com/office/spreadsheetml/2017/richdata2" ref="A2:AC36">
    <sortCondition ref="Y1:Y36"/>
  </sortState>
  <tableColumns count="29">
    <tableColumn id="1" xr3:uid="{F60BBF9C-F25A-6C4F-803E-99076BDC1F60}" name="player_id" dataDxfId="44"/>
    <tableColumn id="2" xr3:uid="{31F4EE58-FC54-FA44-81EA-B74F04C2915C}" name="full_name" dataDxfId="43"/>
    <tableColumn id="3" xr3:uid="{01141233-6EB0-8C4F-BDB7-A522C3181DB6}" name="email" dataDxfId="42"/>
    <tableColumn id="4" xr3:uid="{B43B98AB-FA91-2646-A133-AD9BEF209735}" name="contact" dataDxfId="41"/>
    <tableColumn id="5" xr3:uid="{E496FCFC-A497-DD45-A652-1F8A929856F4}" name="team" dataDxfId="40"/>
    <tableColumn id="9" xr3:uid="{F027074E-DA82-EE4D-8E0D-9086B8961296}" name="Matches" dataDxfId="39">
      <calculatedColumnFormula>VLOOKUP(MTPL_Registrations[[#This Row],[player_id]],'MTBC statistics'!$A$1:$AK$1195,8,0)</calculatedColumnFormula>
    </tableColumn>
    <tableColumn id="6" xr3:uid="{3B1BC8C5-34DD-BB4A-B640-43AA5A76DD30}" name="Runs" dataDxfId="38">
      <calculatedColumnFormula>VLOOKUP(MTPL_Registrations[[#This Row],[player_id]],'MTBC statistics'!$A$1:$AK$1195,11,0)</calculatedColumnFormula>
    </tableColumn>
    <tableColumn id="7" xr3:uid="{DC43C6BA-F7B4-BB48-9441-6320F87A6822}" name="Balls Faced" dataDxfId="37">
      <calculatedColumnFormula>VLOOKUP(MTPL_Registrations[[#This Row],[player_id]],'MTBC statistics'!$A$1:$AK$1195,12,0)</calculatedColumnFormula>
    </tableColumn>
    <tableColumn id="8" xr3:uid="{8C93D807-C1EA-E24C-8B73-00BE81AB3BB5}" name="Bat SR" dataDxfId="36">
      <calculatedColumnFormula>VLOOKUP(MTPL_Registrations[[#This Row],[player_id]],'MTBC statistics'!$A$1:$AK$1195,17,0)</calculatedColumnFormula>
    </tableColumn>
    <tableColumn id="10" xr3:uid="{87276159-97FF-F74B-8F39-0D9616B8B576}" name="Wickets" dataDxfId="35">
      <calculatedColumnFormula>VLOOKUP(MTPL_Registrations[[#This Row],[player_id]],'MTBC statistics'!$A$1:$AK$1195,21,0)</calculatedColumnFormula>
    </tableColumn>
    <tableColumn id="11" xr3:uid="{8E6D54FA-08E7-8842-9592-ABCFBAFBA7FE}" name="Economy" dataDxfId="34">
      <calculatedColumnFormula>VLOOKUP(MTPL_Registrations[[#This Row],[player_id]],'MTBC statistics'!$A$1:$AK$1195,23,0)</calculatedColumnFormula>
    </tableColumn>
    <tableColumn id="13" xr3:uid="{C7F5516E-B31D-C746-8B65-31CB8BDCF576}" name="Bowl Overs" dataDxfId="33">
      <calculatedColumnFormula>ROUND(VLOOKUP(MTPL_Registrations[[#This Row],[player_id]],'MTBC statistics'!$A$1:$AK$1195,19,0)/6,0)</calculatedColumnFormula>
    </tableColumn>
    <tableColumn id="14" xr3:uid="{164B7053-3D86-804B-847A-E4E908E0DB64}" name="Bat Average" dataDxfId="32">
      <calculatedColumnFormula>VLOOKUP(MTPL_Registrations[[#This Row],[player_id]],'MTBC statistics'!$A$1:$AK$1195,16,0)</calculatedColumnFormula>
    </tableColumn>
    <tableColumn id="15" xr3:uid="{759AC2C3-540F-9C4A-88F2-95609CC44B73}" name="HS" dataDxfId="31">
      <calculatedColumnFormula>VLOOKUP(MTPL_Registrations[[#This Row],[player_id]],'MTBC statistics'!$A$1:$AK$1195,15,0)</calculatedColumnFormula>
    </tableColumn>
    <tableColumn id="16" xr3:uid="{E7D14A4D-4FF6-3541-9CEA-5C7D2801F2BA}" name="Best Bowl" dataDxfId="30">
      <calculatedColumnFormula>VLOOKUP(MTPL_Registrations[[#This Row],[player_id]],'MTBC statistics'!$A$1:$AK$1195,24,0)</calculatedColumnFormula>
    </tableColumn>
    <tableColumn id="17" xr3:uid="{2746A156-1E8B-1F43-B6DB-0CBE3F3F81BF}" name="Hat_Trick" dataDxfId="29">
      <calculatedColumnFormula>VLOOKUP(MTPL_Registrations[[#This Row],[player_id]],'MTBC statistics'!$A$1:$AK$1195,28,0)</calculatedColumnFormula>
    </tableColumn>
    <tableColumn id="18" xr3:uid="{CDDCC2CE-0FE8-984A-8CD0-5AEFA1555F83}" name="catches" dataDxfId="28">
      <calculatedColumnFormula>VLOOKUP(MTPL_Registrations[[#This Row],[player_id]],'MTBC statistics'!$A$1:$AK$1195,29,0)</calculatedColumnFormula>
    </tableColumn>
    <tableColumn id="20" xr3:uid="{4DA42C34-34D7-F347-BFA4-015104C2017A}" name="Total_Points" dataDxfId="27">
      <calculatedColumnFormula>VLOOKUP(MTPL_Registrations[[#This Row],[player_id]],'MTBC statistics'!$A$1:$AK$1195,34,0)</calculatedColumnFormula>
    </tableColumn>
    <tableColumn id="21" xr3:uid="{129ECCBC-F55C-D342-8060-6DAEE6EA0E87}" name="Bat_Points" dataDxfId="26">
      <calculatedColumnFormula>VLOOKUP(MTPL_Registrations[[#This Row],[player_id]],'MTBC statistics'!$A$1:$AK$1195,35,0)</calculatedColumnFormula>
    </tableColumn>
    <tableColumn id="22" xr3:uid="{4B1374FE-89B7-FF44-9FB8-F6EF5B186026}" name="Bowl_Points" dataDxfId="25">
      <calculatedColumnFormula>VLOOKUP(MTPL_Registrations[[#This Row],[player_id]],'MTBC statistics'!$A$1:$AK$1195,36,0)</calculatedColumnFormula>
    </tableColumn>
    <tableColumn id="23" xr3:uid="{452FC9FC-1ACD-9744-A5FE-777852A9ABE5}" name="Field_Points" dataDxfId="24">
      <calculatedColumnFormula>VLOOKUP(MTPL_Registrations[[#This Row],[player_id]],'MTBC statistics'!$A$1:$AK$1195,37,0)</calculatedColumnFormula>
    </tableColumn>
    <tableColumn id="29" xr3:uid="{35F063B0-C74F-2F47-8835-4D759A84CAFF}" name="externalPlayer" dataDxfId="23">
      <calculatedColumnFormula>IFERROR(VLOOKUP(MTPL_Registrations[[#This Row],[player_id]],Table6[#All],10,0),FALSE)</calculatedColumnFormula>
    </tableColumn>
    <tableColumn id="30" xr3:uid="{E1988032-6B44-3C43-85CB-9C5E922770D1}" name="isRetained_Player" dataDxfId="22">
      <calculatedColumnFormula>IFERROR(VLOOKUP(MTPL_Registrations[[#This Row],[player_id]],ONWER_RETAINED_PLAYER!$A$1:$M$25,3,0),FALSE)</calculatedColumnFormula>
    </tableColumn>
    <tableColumn id="31" xr3:uid="{4987A92C-D8D4-D849-A054-2A5A28D75A07}" name="isOwner_Player" dataDxfId="21">
      <calculatedColumnFormula>IFERROR(VLOOKUP(MTPL_Registrations[[#This Row],[player_id]],ONWER_RETAINED_PLAYER!$A$1:$M$25,4,0),FALSE)</calculatedColumnFormula>
    </tableColumn>
    <tableColumn id="26" xr3:uid="{2C9ABA44-CEFD-7048-8D0D-20A37B16ADAA}" name="overall_rank" dataDxfId="20"/>
    <tableColumn id="24" xr3:uid="{E129829E-7FC9-FB47-BDCF-11591655F02C}" name="Bat_Rank" dataDxfId="19"/>
    <tableColumn id="25" xr3:uid="{742DC18D-ED31-DD4B-9E12-B89D2BC73C16}" name="Bowl_Rank" dataDxfId="18"/>
    <tableColumn id="12" xr3:uid="{C9B5A2C0-244D-A44B-8F48-2DFB433C9986}" name="4s" dataDxfId="1">
      <calculatedColumnFormula>VLOOKUP(MTPL_Registrations[[#This Row],[player_id]],'MTBC statistics'!$A$1:$AK$1195,13,0)</calculatedColumnFormula>
    </tableColumn>
    <tableColumn id="19" xr3:uid="{F78CB139-1BB6-3D47-9A71-99028C94E269}" name="6s" dataDxfId="0">
      <calculatedColumnFormula>VLOOKUP(MTPL_Registrations[[#This Row],[player_id]],'MTBC statistics'!$A$1:$AK$1195,14,0)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ECB9-7CB7-4E45-8EEB-22979A9AA4B1}" name="MTBC_2019_Records" displayName="MTBC_2019_Records" ref="A1:AK1195" totalsRowShown="0">
  <autoFilter ref="A1:AK1195" xr:uid="{9D1ACB7F-E1A3-734B-8458-4069E4BDDABF}"/>
  <tableColumns count="37">
    <tableColumn id="1" xr3:uid="{403A91CD-1C56-5445-BE87-9A247BEA5FF2}" name="player_id"/>
    <tableColumn id="2" xr3:uid="{0DD486AE-9C38-764B-9C1C-A684C46925FC}" name="league_name"/>
    <tableColumn id="3" xr3:uid="{A9FE9CB8-4F51-DF4B-A62B-318556C5D150}" name="series_id"/>
    <tableColumn id="4" xr3:uid="{26B6891A-7E6E-D945-AC96-08ACAB19D015}" name="team_name"/>
    <tableColumn id="6" xr3:uid="{942DCE31-3BBC-544A-B3CA-C4B212B1C495}" name="f_name"/>
    <tableColumn id="7" xr3:uid="{47520F02-625D-F44D-BAED-0A9F5846EF37}" name="l_name"/>
    <tableColumn id="8" xr3:uid="{FAABD908-8037-CC41-BFCC-B29D037F7010}" name="match_type"/>
    <tableColumn id="9" xr3:uid="{2B729230-71C5-1F47-920C-949B4F4AA469}" name="match_count"/>
    <tableColumn id="10" xr3:uid="{C21EC0D7-B12F-204B-B4F3-9A799E144D3D}" name="bat_inns"/>
    <tableColumn id="11" xr3:uid="{B7118A93-821D-5F45-BB33-6A5B3381C160}" name="not_outs"/>
    <tableColumn id="12" xr3:uid="{B7A4297B-0581-6046-8F60-518FF94E5C96}" name="bat_runs"/>
    <tableColumn id="13" xr3:uid="{C51CDA02-40BC-4F44-9C84-8E45D700BA12}" name="balls_faced"/>
    <tableColumn id="14" xr3:uid="{669DE24C-2891-504A-A48A-6804E57977A4}" name="4s"/>
    <tableColumn id="15" xr3:uid="{A6D9AF71-5AE3-5340-8F91-D702EFC8871B}" name="6s"/>
    <tableColumn id="16" xr3:uid="{4A4A119E-B0AE-934C-A4C1-534F92C73578}" name="bat_hs"/>
    <tableColumn id="17" xr3:uid="{4522B90A-AD12-104C-B203-C7B719AB0C61}" name="bat_avg"/>
    <tableColumn id="18" xr3:uid="{7E318CE4-EC68-8E43-BE96-903033C22869}" name="bat_SR"/>
    <tableColumn id="19" xr3:uid="{5D7A8762-7576-F448-93CE-249E97C07C23}" name="bowl_inns"/>
    <tableColumn id="20" xr3:uid="{B42E8D0C-2D7C-F444-B85F-4C08AE44A785}" name="balls_bowled"/>
    <tableColumn id="21" xr3:uid="{BDA85F41-11A9-7748-B173-F84B4D0BDC6A}" name="runs_given"/>
    <tableColumn id="22" xr3:uid="{DBD926D2-EC54-F140-815C-DBEDC0D8AA98}" name="wkts"/>
    <tableColumn id="23" xr3:uid="{E67EB517-3929-5D42-B66C-89EBF0433542}" name="bowl_avg"/>
    <tableColumn id="24" xr3:uid="{62DFE7E3-2C57-CC48-8988-84947B95752F}" name="bowl_econ"/>
    <tableColumn id="25" xr3:uid="{5BC86915-B7B0-0F4C-846E-AEBD405B2C1B}" name="best_bowl" dataDxfId="17"/>
    <tableColumn id="26" xr3:uid="{595C6527-1AF9-644B-B1C7-D471C926579D}" name="maidens"/>
    <tableColumn id="27" xr3:uid="{5FDBC26B-E9CC-DE4D-9C54-67D51F75D986}" name="wides"/>
    <tableColumn id="28" xr3:uid="{88A362AA-7491-8F45-9F7E-11D521063564}" name="no_balls"/>
    <tableColumn id="29" xr3:uid="{E953E6A2-6A68-904A-A9A2-B6516FEAA752}" name="hat_tricks"/>
    <tableColumn id="30" xr3:uid="{F6271111-72E9-074C-AE5C-680C6E22BA20}" name="catches"/>
    <tableColumn id="31" xr3:uid="{ED466952-3B49-5148-9777-39D8E030716F}" name="stumpings"/>
    <tableColumn id="32" xr3:uid="{C07A0816-50F0-8246-812D-8246740E0A72}" name="wktkpr_catches"/>
    <tableColumn id="33" xr3:uid="{2F3682C8-C9B4-8D49-8305-0053C28A51F5}" name="direct_runouts"/>
    <tableColumn id="34" xr3:uid="{999130EC-308D-8445-A3F6-B2E4447286C6}" name="indirect_runouts"/>
    <tableColumn id="35" xr3:uid="{BB31921E-7A55-824E-A841-DFF51B466EE6}" name="total_points"/>
    <tableColumn id="36" xr3:uid="{6367BE01-33EF-7B4E-98BD-303974F4A560}" name="bat_pts"/>
    <tableColumn id="37" xr3:uid="{E8A36416-4B4B-F546-8932-5A4F18C538E2}" name="bowl_pts"/>
    <tableColumn id="38" xr3:uid="{A8F8E1AF-CFEF-ED49-AF47-E2C71A886243}" name="field_p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291C8-BA62-E546-B6D5-4B901FFB270E}" name="Table4" displayName="Table4" ref="A1:E25" totalsRowShown="0">
  <autoFilter ref="A1:E25" xr:uid="{C212CE13-E507-C54A-BFDA-67C602FC5A20}"/>
  <tableColumns count="5">
    <tableColumn id="1" xr3:uid="{7375C7BA-6E86-1146-B70F-CE0BC4465F3C}" name="player_id"/>
    <tableColumn id="2" xr3:uid="{814FE8A5-A8A5-2D48-9050-51CB885FA55C}" name="NAME"/>
    <tableColumn id="3" xr3:uid="{593869D8-5210-F742-B89D-056D4A9FEA57}" name="IS_RETAINED"/>
    <tableColumn id="4" xr3:uid="{1E1E822A-1F50-BA41-AD06-DFF7498E0B19}" name="IS_OWNER_PLAYER"/>
    <tableColumn id="5" xr3:uid="{DBE7F385-8F08-7F41-AC23-0529BFC382A9}" name="IS_ADDED_IN_REG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5C138A-9DEB-BB4B-BCC3-748DE47E841A}" name="Table6" displayName="Table6" ref="A1:M228" totalsRowShown="0" headerRowDxfId="16" dataDxfId="15">
  <autoFilter ref="A1:M228" xr:uid="{12633FA2-E016-6445-A203-52A845E9B4BB}"/>
  <tableColumns count="13">
    <tableColumn id="1" xr3:uid="{F8DE137B-26F5-D941-8EB7-A6C40F70783D}" name="player_id" dataDxfId="14"/>
    <tableColumn id="2" xr3:uid="{5B795CCB-9044-1D46-B31A-6C6863743C33}" name="Player Full Name:" dataDxfId="13"/>
    <tableColumn id="3" xr3:uid="{78DEF36A-F779-0E46-9403-6B17D7542F76}" name="MTBC Team Name:" dataDxfId="12"/>
    <tableColumn id="4" xr3:uid="{76AEC396-D5C1-D54F-8173-98305CA3DC8C}" name="Are you available on all MTPL date(s) ? Sept 14, 15, 21 &amp; 22 2019" dataDxfId="11"/>
    <tableColumn id="5" xr3:uid="{DBEE2D93-FAD6-D848-A945-B7BF8FE52E7D}" name="Are you part of any other cricket league in MN ?" dataDxfId="10"/>
    <tableColumn id="6" xr3:uid="{9CD7BAEB-A57D-CC4E-BBAF-76500ED83C35}" name="Column1" dataDxfId="9"/>
    <tableColumn id="7" xr3:uid="{7C3CC426-3D75-2C49-944B-59305B6D673A}" name="If you have answered Yes above, please provide links to other leagues you are part of ?" dataDxfId="8"/>
    <tableColumn id="8" xr3:uid="{C4482F5F-691F-FB49-A512-1CB6B595DB76}" name="Other League(s) Player ID:" dataDxfId="7"/>
    <tableColumn id="9" xr3:uid="{A2099318-DFBE-884E-BDAC-63A6E041BC95}" name="Email Address" dataDxfId="6"/>
    <tableColumn id="10" xr3:uid="{37115E44-EABD-FD4D-BB48-41A6C45E5338}" name="isExternalPlayer" dataDxfId="5"/>
    <tableColumn id="11" xr3:uid="{2E8D16F1-0CAD-574D-AD04-9D38ADE22679}" name="Column3" dataDxfId="4"/>
    <tableColumn id="12" xr3:uid="{F3DD6CDB-DA59-FC4D-B1D7-D16394727B6F}" name="Column4" dataDxfId="3"/>
    <tableColumn id="13" xr3:uid="{446F5868-8398-F448-B338-8A88DCC0BB09}" name="Column5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kanyacsa@gmail.com" TargetMode="External"/><Relationship Id="rId13" Type="http://schemas.openxmlformats.org/officeDocument/2006/relationships/hyperlink" Target="mailto:alinetto2000@yahoo.com" TargetMode="External"/><Relationship Id="rId18" Type="http://schemas.openxmlformats.org/officeDocument/2006/relationships/hyperlink" Target="mailto:maheswari.ke@gmail.con" TargetMode="External"/><Relationship Id="rId26" Type="http://schemas.openxmlformats.org/officeDocument/2006/relationships/hyperlink" Target="mailto:shirole10@yahoo.com" TargetMode="External"/><Relationship Id="rId3" Type="http://schemas.openxmlformats.org/officeDocument/2006/relationships/hyperlink" Target="mailto:vimala.anadhraj@gmail.com" TargetMode="External"/><Relationship Id="rId21" Type="http://schemas.openxmlformats.org/officeDocument/2006/relationships/hyperlink" Target="mailto:anishetti@gmail.com" TargetMode="External"/><Relationship Id="rId7" Type="http://schemas.openxmlformats.org/officeDocument/2006/relationships/hyperlink" Target="mailto:mekaprasannalakshmi@gmail.com" TargetMode="External"/><Relationship Id="rId12" Type="http://schemas.openxmlformats.org/officeDocument/2006/relationships/hyperlink" Target="mailto:rptejaswini@gmail.com" TargetMode="External"/><Relationship Id="rId17" Type="http://schemas.openxmlformats.org/officeDocument/2006/relationships/hyperlink" Target="mailto:alinetto2000@yahoo.com" TargetMode="External"/><Relationship Id="rId25" Type="http://schemas.openxmlformats.org/officeDocument/2006/relationships/hyperlink" Target="mailto:ashleyhager13@gmail.com" TargetMode="External"/><Relationship Id="rId2" Type="http://schemas.openxmlformats.org/officeDocument/2006/relationships/hyperlink" Target="mailto:sunitha.it50@gmail.com" TargetMode="External"/><Relationship Id="rId16" Type="http://schemas.openxmlformats.org/officeDocument/2006/relationships/hyperlink" Target="mailto:alibetto2009@yahoo.com" TargetMode="External"/><Relationship Id="rId20" Type="http://schemas.openxmlformats.org/officeDocument/2006/relationships/hyperlink" Target="mailto:svd.nivi@gmail.com" TargetMode="External"/><Relationship Id="rId29" Type="http://schemas.openxmlformats.org/officeDocument/2006/relationships/table" Target="../tables/table1.xml"/><Relationship Id="rId1" Type="http://schemas.openxmlformats.org/officeDocument/2006/relationships/hyperlink" Target="mailto:chavan.harshada@gmail.com" TargetMode="External"/><Relationship Id="rId6" Type="http://schemas.openxmlformats.org/officeDocument/2006/relationships/hyperlink" Target="mailto:vandybarry@gmail.com" TargetMode="External"/><Relationship Id="rId11" Type="http://schemas.openxmlformats.org/officeDocument/2006/relationships/hyperlink" Target="mailto:archana.balasubramanian@gmail.com" TargetMode="External"/><Relationship Id="rId24" Type="http://schemas.openxmlformats.org/officeDocument/2006/relationships/hyperlink" Target="mailto:shubh.sidd@gmail.com" TargetMode="External"/><Relationship Id="rId5" Type="http://schemas.openxmlformats.org/officeDocument/2006/relationships/hyperlink" Target="mailto:prabhapalakonda@gmail.com" TargetMode="External"/><Relationship Id="rId15" Type="http://schemas.openxmlformats.org/officeDocument/2006/relationships/hyperlink" Target="mailto:alinetto2000@yahoo.com" TargetMode="External"/><Relationship Id="rId23" Type="http://schemas.openxmlformats.org/officeDocument/2006/relationships/hyperlink" Target="mailto:snehaponnusamy@gmail.com" TargetMode="External"/><Relationship Id="rId28" Type="http://schemas.openxmlformats.org/officeDocument/2006/relationships/hyperlink" Target="mailto:anjali_limaye@yahoo.com" TargetMode="External"/><Relationship Id="rId10" Type="http://schemas.openxmlformats.org/officeDocument/2006/relationships/hyperlink" Target="mailto:gopalan.seema@gmail.com" TargetMode="External"/><Relationship Id="rId19" Type="http://schemas.openxmlformats.org/officeDocument/2006/relationships/hyperlink" Target="mailto:kmishrain@gmail.com" TargetMode="External"/><Relationship Id="rId4" Type="http://schemas.openxmlformats.org/officeDocument/2006/relationships/hyperlink" Target="mailto:kanthipriys.dasari@gmail.com" TargetMode="External"/><Relationship Id="rId9" Type="http://schemas.openxmlformats.org/officeDocument/2006/relationships/hyperlink" Target="mailto:saiirevathy@gmail.com" TargetMode="External"/><Relationship Id="rId14" Type="http://schemas.openxmlformats.org/officeDocument/2006/relationships/hyperlink" Target="mailto:divyavijays@gmail.com" TargetMode="External"/><Relationship Id="rId22" Type="http://schemas.openxmlformats.org/officeDocument/2006/relationships/hyperlink" Target="mailto:shilpasastri23@gmail.com" TargetMode="External"/><Relationship Id="rId27" Type="http://schemas.openxmlformats.org/officeDocument/2006/relationships/hyperlink" Target="mailto:yragajy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BB80-5CF6-2A4B-B70C-C4B646C0622E}">
  <dimension ref="A1:AD36"/>
  <sheetViews>
    <sheetView tabSelected="1" topLeftCell="M1" zoomScale="90" workbookViewId="0">
      <selection activeCell="X12" sqref="X12"/>
    </sheetView>
  </sheetViews>
  <sheetFormatPr baseColWidth="10" defaultRowHeight="22" customHeight="1" x14ac:dyDescent="0.2"/>
  <cols>
    <col min="1" max="1" width="13.83203125" style="11" bestFit="1" customWidth="1"/>
    <col min="2" max="2" width="32.1640625" style="18" bestFit="1" customWidth="1"/>
    <col min="3" max="3" width="32.6640625" style="18" bestFit="1" customWidth="1"/>
    <col min="4" max="4" width="15.5" style="18" customWidth="1"/>
    <col min="5" max="5" width="20" style="18" bestFit="1" customWidth="1"/>
    <col min="6" max="6" width="10.6640625" style="18" bestFit="1" customWidth="1"/>
    <col min="7" max="7" width="7.6640625" style="18" bestFit="1" customWidth="1"/>
    <col min="8" max="8" width="13" style="18" bestFit="1" customWidth="1"/>
    <col min="9" max="9" width="9.5" style="18" customWidth="1"/>
    <col min="10" max="12" width="10.83203125" style="18"/>
    <col min="13" max="13" width="12.6640625" style="18" bestFit="1" customWidth="1"/>
    <col min="14" max="14" width="10.83203125" style="18"/>
    <col min="15" max="15" width="10.83203125" style="19"/>
    <col min="16" max="16" width="10.83203125" style="20"/>
    <col min="17" max="17" width="10.5" style="18" bestFit="1" customWidth="1"/>
    <col min="18" max="21" width="10.83203125" style="18"/>
    <col min="22" max="22" width="17.83203125" style="18" bestFit="1" customWidth="1"/>
    <col min="23" max="23" width="20.5" style="18" bestFit="1" customWidth="1"/>
    <col min="24" max="24" width="18.5" style="18" bestFit="1" customWidth="1"/>
    <col min="25" max="25" width="14.6640625" style="18" bestFit="1" customWidth="1"/>
    <col min="26" max="27" width="10.83203125" style="18"/>
    <col min="28" max="30" width="10.83203125" style="21"/>
    <col min="31" max="16384" width="10.83203125" style="18"/>
  </cols>
  <sheetData>
    <row r="1" spans="1:30" s="29" customFormat="1" ht="22" customHeight="1" x14ac:dyDescent="0.2">
      <c r="A1" s="22" t="s">
        <v>7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43</v>
      </c>
      <c r="G1" s="23" t="s">
        <v>40</v>
      </c>
      <c r="H1" s="23" t="s">
        <v>41</v>
      </c>
      <c r="I1" s="23" t="s">
        <v>42</v>
      </c>
      <c r="J1" s="23" t="s">
        <v>44</v>
      </c>
      <c r="K1" s="23" t="s">
        <v>45</v>
      </c>
      <c r="L1" s="23" t="s">
        <v>46</v>
      </c>
      <c r="M1" s="23" t="s">
        <v>76</v>
      </c>
      <c r="N1" s="23" t="s">
        <v>47</v>
      </c>
      <c r="O1" s="24" t="s">
        <v>77</v>
      </c>
      <c r="P1" s="25" t="s">
        <v>78</v>
      </c>
      <c r="Q1" s="23" t="s">
        <v>66</v>
      </c>
      <c r="R1" s="23" t="s">
        <v>79</v>
      </c>
      <c r="S1" s="23" t="s">
        <v>80</v>
      </c>
      <c r="T1" s="23" t="s">
        <v>81</v>
      </c>
      <c r="U1" s="23" t="s">
        <v>82</v>
      </c>
      <c r="V1" s="26" t="s">
        <v>91</v>
      </c>
      <c r="W1" s="27" t="s">
        <v>92</v>
      </c>
      <c r="X1" s="27" t="s">
        <v>93</v>
      </c>
      <c r="Y1" s="23" t="s">
        <v>90</v>
      </c>
      <c r="Z1" s="23" t="s">
        <v>88</v>
      </c>
      <c r="AA1" s="28" t="s">
        <v>89</v>
      </c>
      <c r="AB1" s="23" t="s">
        <v>52</v>
      </c>
      <c r="AC1" s="23" t="s">
        <v>53</v>
      </c>
    </row>
    <row r="2" spans="1:30" ht="22" customHeight="1" x14ac:dyDescent="0.2">
      <c r="A2" s="35">
        <v>573626</v>
      </c>
      <c r="B2" s="35" t="s">
        <v>233</v>
      </c>
      <c r="C2" s="36" t="s">
        <v>277</v>
      </c>
      <c r="D2" s="35">
        <v>7155584274</v>
      </c>
      <c r="E2" s="35" t="s">
        <v>178</v>
      </c>
      <c r="F2" s="12">
        <f>VLOOKUP(MTPL_Registrations[[#This Row],[player_id]],'MTBC statistics'!$A$1:$AK$1195,8,0)</f>
        <v>4</v>
      </c>
      <c r="G2" s="12">
        <f>VLOOKUP(MTPL_Registrations[[#This Row],[player_id]],'MTBC statistics'!$A$1:$AK$1195,11,0)</f>
        <v>147</v>
      </c>
      <c r="H2" s="12">
        <f>VLOOKUP(MTPL_Registrations[[#This Row],[player_id]],'MTBC statistics'!$A$1:$AK$1195,12,0)</f>
        <v>70</v>
      </c>
      <c r="I2" s="13">
        <f>VLOOKUP(MTPL_Registrations[[#This Row],[player_id]],'MTBC statistics'!$A$1:$AK$1195,17,0)</f>
        <v>210</v>
      </c>
      <c r="J2" s="14">
        <f>VLOOKUP(MTPL_Registrations[[#This Row],[player_id]],'MTBC statistics'!$A$1:$AK$1195,21,0)</f>
        <v>0</v>
      </c>
      <c r="K2" s="13">
        <f>VLOOKUP(MTPL_Registrations[[#This Row],[player_id]],'MTBC statistics'!$A$1:$AK$1195,23,0)</f>
        <v>10</v>
      </c>
      <c r="L2" s="14">
        <f>ROUND(VLOOKUP(MTPL_Registrations[[#This Row],[player_id]],'MTBC statistics'!$A$1:$AK$1195,19,0)/6,0)</f>
        <v>1</v>
      </c>
      <c r="M2" s="14">
        <f>VLOOKUP(MTPL_Registrations[[#This Row],[player_id]],'MTBC statistics'!$A$1:$AK$1195,16,0)</f>
        <v>36.75</v>
      </c>
      <c r="N2" s="14">
        <f>VLOOKUP(MTPL_Registrations[[#This Row],[player_id]],'MTBC statistics'!$A$1:$AK$1195,15,0)</f>
        <v>112</v>
      </c>
      <c r="O2" s="15">
        <f>VLOOKUP(MTPL_Registrations[[#This Row],[player_id]],'MTBC statistics'!$A$1:$AK$1195,24,0)</f>
        <v>0</v>
      </c>
      <c r="P2" s="16">
        <f>VLOOKUP(MTPL_Registrations[[#This Row],[player_id]],'MTBC statistics'!$A$1:$AK$1195,28,0)</f>
        <v>0</v>
      </c>
      <c r="Q2" s="12">
        <f>VLOOKUP(MTPL_Registrations[[#This Row],[player_id]],'MTBC statistics'!$A$1:$AK$1195,29,0)</f>
        <v>6</v>
      </c>
      <c r="R2" s="12">
        <f>VLOOKUP(MTPL_Registrations[[#This Row],[player_id]],'MTBC statistics'!$A$1:$AK$1195,34,0)</f>
        <v>629</v>
      </c>
      <c r="S2" s="12">
        <f>VLOOKUP(MTPL_Registrations[[#This Row],[player_id]],'MTBC statistics'!$A$1:$AK$1195,35,0)</f>
        <v>539</v>
      </c>
      <c r="T2" s="12">
        <f>VLOOKUP(MTPL_Registrations[[#This Row],[player_id]],'MTBC statistics'!$A$1:$AK$1195,36,0)</f>
        <v>0</v>
      </c>
      <c r="U2" s="12">
        <f>VLOOKUP(MTPL_Registrations[[#This Row],[player_id]],'MTBC statistics'!$A$1:$AK$1195,37,0)</f>
        <v>90</v>
      </c>
      <c r="V2" s="14" t="b">
        <f>IFERROR(VLOOKUP(MTPL_Registrations[[#This Row],[player_id]],Table6[#All],10,0),FALSE)</f>
        <v>0</v>
      </c>
      <c r="W2" s="14" t="b">
        <f>IFERROR(VLOOKUP(MTPL_Registrations[[#This Row],[player_id]],ONWER_RETAINED_PLAYER!$A$1:$M$25,3,0),FALSE)</f>
        <v>0</v>
      </c>
      <c r="X2" s="14" t="b">
        <f>IFERROR(VLOOKUP(MTPL_Registrations[[#This Row],[player_id]],ONWER_RETAINED_PLAYER!$A$1:$M$25,4,0),FALSE)</f>
        <v>0</v>
      </c>
      <c r="Y2" s="14">
        <v>1</v>
      </c>
      <c r="Z2" s="14">
        <v>1</v>
      </c>
      <c r="AA2" s="17">
        <v>20</v>
      </c>
      <c r="AB2" s="12">
        <f>VLOOKUP(MTPL_Registrations[[#This Row],[player_id]],'MTBC statistics'!$A$1:$AK$1195,13,0)</f>
        <v>2</v>
      </c>
      <c r="AC2" s="12">
        <f>VLOOKUP(MTPL_Registrations[[#This Row],[player_id]],'MTBC statistics'!$A$1:$AK$1195,14,0)</f>
        <v>18</v>
      </c>
      <c r="AD2" s="18"/>
    </row>
    <row r="3" spans="1:30" ht="22" customHeight="1" x14ac:dyDescent="0.2">
      <c r="A3" s="35">
        <v>573573</v>
      </c>
      <c r="B3" s="35" t="s">
        <v>223</v>
      </c>
      <c r="C3" s="36" t="s">
        <v>268</v>
      </c>
      <c r="D3" s="35" t="s">
        <v>224</v>
      </c>
      <c r="E3" s="35" t="s">
        <v>178</v>
      </c>
      <c r="F3" s="12">
        <f>VLOOKUP(MTPL_Registrations[[#This Row],[player_id]],'MTBC statistics'!$A$1:$AK$1195,8,0)</f>
        <v>4</v>
      </c>
      <c r="G3" s="12">
        <f>VLOOKUP(MTPL_Registrations[[#This Row],[player_id]],'MTBC statistics'!$A$1:$AK$1195,11,0)</f>
        <v>108</v>
      </c>
      <c r="H3" s="12">
        <f>VLOOKUP(MTPL_Registrations[[#This Row],[player_id]],'MTBC statistics'!$A$1:$AK$1195,12,0)</f>
        <v>79</v>
      </c>
      <c r="I3" s="13">
        <f>VLOOKUP(MTPL_Registrations[[#This Row],[player_id]],'MTBC statistics'!$A$1:$AK$1195,17,0)</f>
        <v>136.7089</v>
      </c>
      <c r="J3" s="14">
        <f>VLOOKUP(MTPL_Registrations[[#This Row],[player_id]],'MTBC statistics'!$A$1:$AK$1195,21,0)</f>
        <v>6</v>
      </c>
      <c r="K3" s="13">
        <f>VLOOKUP(MTPL_Registrations[[#This Row],[player_id]],'MTBC statistics'!$A$1:$AK$1195,23,0)</f>
        <v>3.5806</v>
      </c>
      <c r="L3" s="14">
        <f>ROUND(VLOOKUP(MTPL_Registrations[[#This Row],[player_id]],'MTBC statistics'!$A$1:$AK$1195,19,0)/6,0)</f>
        <v>10</v>
      </c>
      <c r="M3" s="14">
        <f>VLOOKUP(MTPL_Registrations[[#This Row],[player_id]],'MTBC statistics'!$A$1:$AK$1195,16,0)</f>
        <v>27</v>
      </c>
      <c r="N3" s="14">
        <f>VLOOKUP(MTPL_Registrations[[#This Row],[player_id]],'MTBC statistics'!$A$1:$AK$1195,15,0)</f>
        <v>72</v>
      </c>
      <c r="O3" s="15">
        <f>VLOOKUP(MTPL_Registrations[[#This Row],[player_id]],'MTBC statistics'!$A$1:$AK$1195,24,0)</f>
        <v>43504</v>
      </c>
      <c r="P3" s="16">
        <f>VLOOKUP(MTPL_Registrations[[#This Row],[player_id]],'MTBC statistics'!$A$1:$AK$1195,28,0)</f>
        <v>0</v>
      </c>
      <c r="Q3" s="12">
        <f>VLOOKUP(MTPL_Registrations[[#This Row],[player_id]],'MTBC statistics'!$A$1:$AK$1195,29,0)</f>
        <v>2</v>
      </c>
      <c r="R3" s="12">
        <f>VLOOKUP(MTPL_Registrations[[#This Row],[player_id]],'MTBC statistics'!$A$1:$AK$1195,34,0)</f>
        <v>581</v>
      </c>
      <c r="S3" s="12">
        <f>VLOOKUP(MTPL_Registrations[[#This Row],[player_id]],'MTBC statistics'!$A$1:$AK$1195,35,0)</f>
        <v>351</v>
      </c>
      <c r="T3" s="12">
        <f>VLOOKUP(MTPL_Registrations[[#This Row],[player_id]],'MTBC statistics'!$A$1:$AK$1195,36,0)</f>
        <v>210</v>
      </c>
      <c r="U3" s="12">
        <f>VLOOKUP(MTPL_Registrations[[#This Row],[player_id]],'MTBC statistics'!$A$1:$AK$1195,37,0)</f>
        <v>20</v>
      </c>
      <c r="V3" s="14" t="b">
        <f>IFERROR(VLOOKUP(MTPL_Registrations[[#This Row],[player_id]],Table6[#All],10,0),FALSE)</f>
        <v>0</v>
      </c>
      <c r="W3" s="14" t="b">
        <f>IFERROR(VLOOKUP(MTPL_Registrations[[#This Row],[player_id]],ONWER_RETAINED_PLAYER!$A$1:$M$25,3,0),FALSE)</f>
        <v>0</v>
      </c>
      <c r="X3" s="14" t="b">
        <f>IFERROR(VLOOKUP(MTPL_Registrations[[#This Row],[player_id]],ONWER_RETAINED_PLAYER!$A$1:$M$25,4,0),FALSE)</f>
        <v>0</v>
      </c>
      <c r="Y3" s="14">
        <v>2</v>
      </c>
      <c r="Z3" s="14">
        <v>2</v>
      </c>
      <c r="AA3" s="17">
        <v>1</v>
      </c>
      <c r="AB3" s="39">
        <f>VLOOKUP(MTPL_Registrations[[#This Row],[player_id]],'MTBC statistics'!$A$1:$AK$1195,13,0)</f>
        <v>1</v>
      </c>
      <c r="AC3" s="39">
        <f>VLOOKUP(MTPL_Registrations[[#This Row],[player_id]],'MTBC statistics'!$A$1:$AK$1195,14,0)</f>
        <v>9</v>
      </c>
      <c r="AD3" s="18"/>
    </row>
    <row r="4" spans="1:30" ht="22" customHeight="1" x14ac:dyDescent="0.2">
      <c r="A4" s="35">
        <v>573348</v>
      </c>
      <c r="B4" s="35" t="s">
        <v>236</v>
      </c>
      <c r="C4" s="36" t="s">
        <v>280</v>
      </c>
      <c r="D4" s="35">
        <v>8587743079</v>
      </c>
      <c r="E4" s="35" t="s">
        <v>28</v>
      </c>
      <c r="F4" s="12">
        <f>VLOOKUP(MTPL_Registrations[[#This Row],[player_id]],'MTBC statistics'!$A$1:$AK$1195,8,0)</f>
        <v>4</v>
      </c>
      <c r="G4" s="12">
        <f>VLOOKUP(MTPL_Registrations[[#This Row],[player_id]],'MTBC statistics'!$A$1:$AK$1195,11,0)</f>
        <v>94</v>
      </c>
      <c r="H4" s="12">
        <f>VLOOKUP(MTPL_Registrations[[#This Row],[player_id]],'MTBC statistics'!$A$1:$AK$1195,12,0)</f>
        <v>67</v>
      </c>
      <c r="I4" s="13">
        <f>VLOOKUP(MTPL_Registrations[[#This Row],[player_id]],'MTBC statistics'!$A$1:$AK$1195,17,0)</f>
        <v>140.29849999999999</v>
      </c>
      <c r="J4" s="14">
        <f>VLOOKUP(MTPL_Registrations[[#This Row],[player_id]],'MTBC statistics'!$A$1:$AK$1195,21,0)</f>
        <v>3</v>
      </c>
      <c r="K4" s="13">
        <f>VLOOKUP(MTPL_Registrations[[#This Row],[player_id]],'MTBC statistics'!$A$1:$AK$1195,23,0)</f>
        <v>3.4443999999999999</v>
      </c>
      <c r="L4" s="14">
        <f>ROUND(VLOOKUP(MTPL_Registrations[[#This Row],[player_id]],'MTBC statistics'!$A$1:$AK$1195,19,0)/6,0)</f>
        <v>9</v>
      </c>
      <c r="M4" s="14">
        <f>VLOOKUP(MTPL_Registrations[[#This Row],[player_id]],'MTBC statistics'!$A$1:$AK$1195,16,0)</f>
        <v>23.5</v>
      </c>
      <c r="N4" s="14">
        <f>VLOOKUP(MTPL_Registrations[[#This Row],[player_id]],'MTBC statistics'!$A$1:$AK$1195,15,0)</f>
        <v>53</v>
      </c>
      <c r="O4" s="15">
        <f>VLOOKUP(MTPL_Registrations[[#This Row],[player_id]],'MTBC statistics'!$A$1:$AK$1195,24,0)</f>
        <v>43479</v>
      </c>
      <c r="P4" s="16">
        <f>VLOOKUP(MTPL_Registrations[[#This Row],[player_id]],'MTBC statistics'!$A$1:$AK$1195,28,0)</f>
        <v>0</v>
      </c>
      <c r="Q4" s="12">
        <f>VLOOKUP(MTPL_Registrations[[#This Row],[player_id]],'MTBC statistics'!$A$1:$AK$1195,29,0)</f>
        <v>3</v>
      </c>
      <c r="R4" s="12">
        <f>VLOOKUP(MTPL_Registrations[[#This Row],[player_id]],'MTBC statistics'!$A$1:$AK$1195,34,0)</f>
        <v>490</v>
      </c>
      <c r="S4" s="12">
        <f>VLOOKUP(MTPL_Registrations[[#This Row],[player_id]],'MTBC statistics'!$A$1:$AK$1195,35,0)</f>
        <v>330</v>
      </c>
      <c r="T4" s="12">
        <f>VLOOKUP(MTPL_Registrations[[#This Row],[player_id]],'MTBC statistics'!$A$1:$AK$1195,36,0)</f>
        <v>110</v>
      </c>
      <c r="U4" s="12">
        <f>VLOOKUP(MTPL_Registrations[[#This Row],[player_id]],'MTBC statistics'!$A$1:$AK$1195,37,0)</f>
        <v>50</v>
      </c>
      <c r="V4" s="14" t="b">
        <f>IFERROR(VLOOKUP(MTPL_Registrations[[#This Row],[player_id]],Table6[#All],10,0),FALSE)</f>
        <v>0</v>
      </c>
      <c r="W4" s="14" t="b">
        <f>IFERROR(VLOOKUP(MTPL_Registrations[[#This Row],[player_id]],ONWER_RETAINED_PLAYER!$A$1:$M$25,3,0),FALSE)</f>
        <v>0</v>
      </c>
      <c r="X4" s="14" t="b">
        <f>IFERROR(VLOOKUP(MTPL_Registrations[[#This Row],[player_id]],ONWER_RETAINED_PLAYER!$A$1:$M$25,4,0),FALSE)</f>
        <v>0</v>
      </c>
      <c r="Y4" s="14">
        <v>3</v>
      </c>
      <c r="Z4" s="14">
        <v>3</v>
      </c>
      <c r="AA4" s="17">
        <v>6</v>
      </c>
      <c r="AB4" s="39">
        <f>VLOOKUP(MTPL_Registrations[[#This Row],[player_id]],'MTBC statistics'!$A$1:$AK$1195,13,0)</f>
        <v>2</v>
      </c>
      <c r="AC4" s="39">
        <f>VLOOKUP(MTPL_Registrations[[#This Row],[player_id]],'MTBC statistics'!$A$1:$AK$1195,14,0)</f>
        <v>9</v>
      </c>
      <c r="AD4" s="18"/>
    </row>
    <row r="5" spans="1:30" ht="22" customHeight="1" x14ac:dyDescent="0.2">
      <c r="A5" s="35">
        <v>896865</v>
      </c>
      <c r="B5" s="35" t="s">
        <v>163</v>
      </c>
      <c r="C5" s="36" t="s">
        <v>256</v>
      </c>
      <c r="D5" s="35">
        <v>6127878831</v>
      </c>
      <c r="E5" s="35" t="s">
        <v>28</v>
      </c>
      <c r="F5" s="12">
        <f>VLOOKUP(MTPL_Registrations[[#This Row],[player_id]],'MTBC statistics'!$A$1:$AK$1195,8,0)</f>
        <v>4</v>
      </c>
      <c r="G5" s="12">
        <f>VLOOKUP(MTPL_Registrations[[#This Row],[player_id]],'MTBC statistics'!$A$1:$AK$1195,11,0)</f>
        <v>112</v>
      </c>
      <c r="H5" s="12">
        <f>VLOOKUP(MTPL_Registrations[[#This Row],[player_id]],'MTBC statistics'!$A$1:$AK$1195,12,0)</f>
        <v>125</v>
      </c>
      <c r="I5" s="13">
        <f>VLOOKUP(MTPL_Registrations[[#This Row],[player_id]],'MTBC statistics'!$A$1:$AK$1195,17,0)</f>
        <v>89.6</v>
      </c>
      <c r="J5" s="14">
        <f>VLOOKUP(MTPL_Registrations[[#This Row],[player_id]],'MTBC statistics'!$A$1:$AK$1195,21,0)</f>
        <v>3</v>
      </c>
      <c r="K5" s="13">
        <f>VLOOKUP(MTPL_Registrations[[#This Row],[player_id]],'MTBC statistics'!$A$1:$AK$1195,23,0)</f>
        <v>6.5713999999999997</v>
      </c>
      <c r="L5" s="14">
        <f>ROUND(VLOOKUP(MTPL_Registrations[[#This Row],[player_id]],'MTBC statistics'!$A$1:$AK$1195,19,0)/6,0)</f>
        <v>7</v>
      </c>
      <c r="M5" s="14">
        <f>VLOOKUP(MTPL_Registrations[[#This Row],[player_id]],'MTBC statistics'!$A$1:$AK$1195,16,0)</f>
        <v>28</v>
      </c>
      <c r="N5" s="14">
        <f>VLOOKUP(MTPL_Registrations[[#This Row],[player_id]],'MTBC statistics'!$A$1:$AK$1195,15,0)</f>
        <v>31</v>
      </c>
      <c r="O5" s="15">
        <f>VLOOKUP(MTPL_Registrations[[#This Row],[player_id]],'MTBC statistics'!$A$1:$AK$1195,24,0)</f>
        <v>43537</v>
      </c>
      <c r="P5" s="16">
        <f>VLOOKUP(MTPL_Registrations[[#This Row],[player_id]],'MTBC statistics'!$A$1:$AK$1195,28,0)</f>
        <v>0</v>
      </c>
      <c r="Q5" s="12">
        <f>VLOOKUP(MTPL_Registrations[[#This Row],[player_id]],'MTBC statistics'!$A$1:$AK$1195,29,0)</f>
        <v>1</v>
      </c>
      <c r="R5" s="12">
        <f>VLOOKUP(MTPL_Registrations[[#This Row],[player_id]],'MTBC statistics'!$A$1:$AK$1195,34,0)</f>
        <v>332</v>
      </c>
      <c r="S5" s="12">
        <f>VLOOKUP(MTPL_Registrations[[#This Row],[player_id]],'MTBC statistics'!$A$1:$AK$1195,35,0)</f>
        <v>222</v>
      </c>
      <c r="T5" s="12">
        <f>VLOOKUP(MTPL_Registrations[[#This Row],[player_id]],'MTBC statistics'!$A$1:$AK$1195,36,0)</f>
        <v>80</v>
      </c>
      <c r="U5" s="12">
        <f>VLOOKUP(MTPL_Registrations[[#This Row],[player_id]],'MTBC statistics'!$A$1:$AK$1195,37,0)</f>
        <v>30</v>
      </c>
      <c r="V5" s="14" t="b">
        <f>IFERROR(VLOOKUP(MTPL_Registrations[[#This Row],[player_id]],Table6[#All],10,0),FALSE)</f>
        <v>0</v>
      </c>
      <c r="W5" s="14" t="b">
        <f>IFERROR(VLOOKUP(MTPL_Registrations[[#This Row],[player_id]],ONWER_RETAINED_PLAYER!$A$1:$M$25,3,0),FALSE)</f>
        <v>0</v>
      </c>
      <c r="X5" s="14" t="b">
        <f>IFERROR(VLOOKUP(MTPL_Registrations[[#This Row],[player_id]],ONWER_RETAINED_PLAYER!$A$1:$M$25,4,0),FALSE)</f>
        <v>0</v>
      </c>
      <c r="Y5" s="14">
        <v>4</v>
      </c>
      <c r="Z5" s="14">
        <v>4</v>
      </c>
      <c r="AA5" s="17">
        <v>9</v>
      </c>
      <c r="AB5" s="39">
        <f>VLOOKUP(MTPL_Registrations[[#This Row],[player_id]],'MTBC statistics'!$A$1:$AK$1195,13,0)</f>
        <v>6</v>
      </c>
      <c r="AC5" s="39">
        <f>VLOOKUP(MTPL_Registrations[[#This Row],[player_id]],'MTBC statistics'!$A$1:$AK$1195,14,0)</f>
        <v>2</v>
      </c>
      <c r="AD5" s="18"/>
    </row>
    <row r="6" spans="1:30" ht="22" customHeight="1" x14ac:dyDescent="0.2">
      <c r="A6" s="35">
        <v>573434</v>
      </c>
      <c r="B6" s="35" t="s">
        <v>271</v>
      </c>
      <c r="C6" s="36" t="s">
        <v>272</v>
      </c>
      <c r="D6" s="35">
        <v>6516051166</v>
      </c>
      <c r="E6" s="35" t="s">
        <v>216</v>
      </c>
      <c r="F6" s="12">
        <f>VLOOKUP(MTPL_Registrations[[#This Row],[player_id]],'MTBC statistics'!$A$1:$AK$1195,8,0)</f>
        <v>4</v>
      </c>
      <c r="G6" s="12">
        <f>VLOOKUP(MTPL_Registrations[[#This Row],[player_id]],'MTBC statistics'!$A$1:$AK$1195,11,0)</f>
        <v>56</v>
      </c>
      <c r="H6" s="12">
        <f>VLOOKUP(MTPL_Registrations[[#This Row],[player_id]],'MTBC statistics'!$A$1:$AK$1195,12,0)</f>
        <v>42</v>
      </c>
      <c r="I6" s="13">
        <f>VLOOKUP(MTPL_Registrations[[#This Row],[player_id]],'MTBC statistics'!$A$1:$AK$1195,17,0)</f>
        <v>133.33330000000001</v>
      </c>
      <c r="J6" s="14">
        <f>VLOOKUP(MTPL_Registrations[[#This Row],[player_id]],'MTBC statistics'!$A$1:$AK$1195,21,0)</f>
        <v>4</v>
      </c>
      <c r="K6" s="13">
        <f>VLOOKUP(MTPL_Registrations[[#This Row],[player_id]],'MTBC statistics'!$A$1:$AK$1195,23,0)</f>
        <v>6.3478000000000003</v>
      </c>
      <c r="L6" s="14">
        <f>ROUND(VLOOKUP(MTPL_Registrations[[#This Row],[player_id]],'MTBC statistics'!$A$1:$AK$1195,19,0)/6,0)</f>
        <v>12</v>
      </c>
      <c r="M6" s="14">
        <f>VLOOKUP(MTPL_Registrations[[#This Row],[player_id]],'MTBC statistics'!$A$1:$AK$1195,16,0)</f>
        <v>14</v>
      </c>
      <c r="N6" s="14">
        <f>VLOOKUP(MTPL_Registrations[[#This Row],[player_id]],'MTBC statistics'!$A$1:$AK$1195,15,0)</f>
        <v>28</v>
      </c>
      <c r="O6" s="15">
        <f>VLOOKUP(MTPL_Registrations[[#This Row],[player_id]],'MTBC statistics'!$A$1:$AK$1195,24,0)</f>
        <v>43532</v>
      </c>
      <c r="P6" s="16">
        <f>VLOOKUP(MTPL_Registrations[[#This Row],[player_id]],'MTBC statistics'!$A$1:$AK$1195,28,0)</f>
        <v>0</v>
      </c>
      <c r="Q6" s="12">
        <f>VLOOKUP(MTPL_Registrations[[#This Row],[player_id]],'MTBC statistics'!$A$1:$AK$1195,29,0)</f>
        <v>1</v>
      </c>
      <c r="R6" s="12">
        <f>VLOOKUP(MTPL_Registrations[[#This Row],[player_id]],'MTBC statistics'!$A$1:$AK$1195,34,0)</f>
        <v>297</v>
      </c>
      <c r="S6" s="12">
        <f>VLOOKUP(MTPL_Registrations[[#This Row],[player_id]],'MTBC statistics'!$A$1:$AK$1195,35,0)</f>
        <v>157</v>
      </c>
      <c r="T6" s="12">
        <f>VLOOKUP(MTPL_Registrations[[#This Row],[player_id]],'MTBC statistics'!$A$1:$AK$1195,36,0)</f>
        <v>130</v>
      </c>
      <c r="U6" s="12">
        <f>VLOOKUP(MTPL_Registrations[[#This Row],[player_id]],'MTBC statistics'!$A$1:$AK$1195,37,0)</f>
        <v>10</v>
      </c>
      <c r="V6" s="14" t="b">
        <f>IFERROR(VLOOKUP(MTPL_Registrations[[#This Row],[player_id]],Table6[#All],10,0),FALSE)</f>
        <v>0</v>
      </c>
      <c r="W6" s="14" t="b">
        <f>IFERROR(VLOOKUP(MTPL_Registrations[[#This Row],[player_id]],ONWER_RETAINED_PLAYER!$A$1:$M$25,3,0),FALSE)</f>
        <v>0</v>
      </c>
      <c r="X6" s="14" t="b">
        <f>IFERROR(VLOOKUP(MTPL_Registrations[[#This Row],[player_id]],ONWER_RETAINED_PLAYER!$A$1:$M$25,4,0),FALSE)</f>
        <v>0</v>
      </c>
      <c r="Y6" s="14">
        <v>5</v>
      </c>
      <c r="Z6" s="14">
        <v>6</v>
      </c>
      <c r="AA6" s="17">
        <v>5</v>
      </c>
      <c r="AB6" s="39">
        <f>VLOOKUP(MTPL_Registrations[[#This Row],[player_id]],'MTBC statistics'!$A$1:$AK$1195,13,0)</f>
        <v>1</v>
      </c>
      <c r="AC6" s="39">
        <f>VLOOKUP(MTPL_Registrations[[#This Row],[player_id]],'MTBC statistics'!$A$1:$AK$1195,14,0)</f>
        <v>5</v>
      </c>
      <c r="AD6" s="18"/>
    </row>
    <row r="7" spans="1:30" ht="22" customHeight="1" x14ac:dyDescent="0.2">
      <c r="A7" s="38">
        <v>573340</v>
      </c>
      <c r="B7" s="35" t="s">
        <v>225</v>
      </c>
      <c r="C7" s="36" t="s">
        <v>266</v>
      </c>
      <c r="D7" s="35" t="s">
        <v>218</v>
      </c>
      <c r="E7" s="35" t="s">
        <v>178</v>
      </c>
      <c r="F7" s="12">
        <f>VLOOKUP(MTPL_Registrations[[#This Row],[player_id]],'MTBC statistics'!$A$1:$AK$1195,8,0)</f>
        <v>4</v>
      </c>
      <c r="G7" s="12">
        <f>VLOOKUP(MTPL_Registrations[[#This Row],[player_id]],'MTBC statistics'!$A$1:$AK$1195,11,0)</f>
        <v>52</v>
      </c>
      <c r="H7" s="12">
        <f>VLOOKUP(MTPL_Registrations[[#This Row],[player_id]],'MTBC statistics'!$A$1:$AK$1195,12,0)</f>
        <v>60</v>
      </c>
      <c r="I7" s="13">
        <f>VLOOKUP(MTPL_Registrations[[#This Row],[player_id]],'MTBC statistics'!$A$1:$AK$1195,17,0)</f>
        <v>86.666700000000006</v>
      </c>
      <c r="J7" s="14">
        <f>VLOOKUP(MTPL_Registrations[[#This Row],[player_id]],'MTBC statistics'!$A$1:$AK$1195,21,0)</f>
        <v>4</v>
      </c>
      <c r="K7" s="13">
        <f>VLOOKUP(MTPL_Registrations[[#This Row],[player_id]],'MTBC statistics'!$A$1:$AK$1195,23,0)</f>
        <v>3.8094999999999999</v>
      </c>
      <c r="L7" s="14">
        <f>ROUND(VLOOKUP(MTPL_Registrations[[#This Row],[player_id]],'MTBC statistics'!$A$1:$AK$1195,19,0)/6,0)</f>
        <v>11</v>
      </c>
      <c r="M7" s="14">
        <f>VLOOKUP(MTPL_Registrations[[#This Row],[player_id]],'MTBC statistics'!$A$1:$AK$1195,16,0)</f>
        <v>17.333300000000001</v>
      </c>
      <c r="N7" s="14">
        <f>VLOOKUP(MTPL_Registrations[[#This Row],[player_id]],'MTBC statistics'!$A$1:$AK$1195,15,0)</f>
        <v>34</v>
      </c>
      <c r="O7" s="15">
        <f>VLOOKUP(MTPL_Registrations[[#This Row],[player_id]],'MTBC statistics'!$A$1:$AK$1195,24,0)</f>
        <v>43529</v>
      </c>
      <c r="P7" s="16">
        <f>VLOOKUP(MTPL_Registrations[[#This Row],[player_id]],'MTBC statistics'!$A$1:$AK$1195,28,0)</f>
        <v>0</v>
      </c>
      <c r="Q7" s="12">
        <f>VLOOKUP(MTPL_Registrations[[#This Row],[player_id]],'MTBC statistics'!$A$1:$AK$1195,29,0)</f>
        <v>3</v>
      </c>
      <c r="R7" s="12">
        <f>VLOOKUP(MTPL_Registrations[[#This Row],[player_id]],'MTBC statistics'!$A$1:$AK$1195,34,0)</f>
        <v>288</v>
      </c>
      <c r="S7" s="12">
        <f>VLOOKUP(MTPL_Registrations[[#This Row],[player_id]],'MTBC statistics'!$A$1:$AK$1195,35,0)</f>
        <v>98</v>
      </c>
      <c r="T7" s="12">
        <f>VLOOKUP(MTPL_Registrations[[#This Row],[player_id]],'MTBC statistics'!$A$1:$AK$1195,36,0)</f>
        <v>160</v>
      </c>
      <c r="U7" s="12">
        <f>VLOOKUP(MTPL_Registrations[[#This Row],[player_id]],'MTBC statistics'!$A$1:$AK$1195,37,0)</f>
        <v>30</v>
      </c>
      <c r="V7" s="14" t="b">
        <f>IFERROR(VLOOKUP(MTPL_Registrations[[#This Row],[player_id]],Table6[#All],10,0),FALSE)</f>
        <v>0</v>
      </c>
      <c r="W7" s="14" t="b">
        <f>IFERROR(VLOOKUP(MTPL_Registrations[[#This Row],[player_id]],ONWER_RETAINED_PLAYER!$A$1:$M$25,3,0),FALSE)</f>
        <v>0</v>
      </c>
      <c r="X7" s="14" t="b">
        <f>IFERROR(VLOOKUP(MTPL_Registrations[[#This Row],[player_id]],ONWER_RETAINED_PLAYER!$A$1:$M$25,4,0),FALSE)</f>
        <v>0</v>
      </c>
      <c r="Y7" s="14">
        <v>6</v>
      </c>
      <c r="Z7" s="14">
        <v>8</v>
      </c>
      <c r="AA7" s="17">
        <v>3</v>
      </c>
      <c r="AB7" s="39">
        <f>VLOOKUP(MTPL_Registrations[[#This Row],[player_id]],'MTBC statistics'!$A$1:$AK$1195,13,0)</f>
        <v>4</v>
      </c>
      <c r="AC7" s="39">
        <f>VLOOKUP(MTPL_Registrations[[#This Row],[player_id]],'MTBC statistics'!$A$1:$AK$1195,14,0)</f>
        <v>1</v>
      </c>
      <c r="AD7" s="18"/>
    </row>
    <row r="8" spans="1:30" ht="22" customHeight="1" x14ac:dyDescent="0.15">
      <c r="A8" s="35">
        <v>1301341</v>
      </c>
      <c r="B8" s="35" t="s">
        <v>244</v>
      </c>
      <c r="C8" s="35" t="s">
        <v>245</v>
      </c>
      <c r="D8" s="35">
        <v>6125848785</v>
      </c>
      <c r="E8" s="35" t="s">
        <v>131</v>
      </c>
      <c r="F8" s="12">
        <f>VLOOKUP(MTPL_Registrations[[#This Row],[player_id]],'MTBC statistics'!$A$1:$AK$1195,8,0)</f>
        <v>4</v>
      </c>
      <c r="G8" s="12">
        <f>VLOOKUP(MTPL_Registrations[[#This Row],[player_id]],'MTBC statistics'!$A$1:$AK$1195,11,0)</f>
        <v>59</v>
      </c>
      <c r="H8" s="12">
        <f>VLOOKUP(MTPL_Registrations[[#This Row],[player_id]],'MTBC statistics'!$A$1:$AK$1195,12,0)</f>
        <v>52</v>
      </c>
      <c r="I8" s="13">
        <f>VLOOKUP(MTPL_Registrations[[#This Row],[player_id]],'MTBC statistics'!$A$1:$AK$1195,17,0)</f>
        <v>113.4615</v>
      </c>
      <c r="J8" s="14">
        <f>VLOOKUP(MTPL_Registrations[[#This Row],[player_id]],'MTBC statistics'!$A$1:$AK$1195,21,0)</f>
        <v>1</v>
      </c>
      <c r="K8" s="13">
        <f>VLOOKUP(MTPL_Registrations[[#This Row],[player_id]],'MTBC statistics'!$A$1:$AK$1195,23,0)</f>
        <v>6</v>
      </c>
      <c r="L8" s="14">
        <f>ROUND(VLOOKUP(MTPL_Registrations[[#This Row],[player_id]],'MTBC statistics'!$A$1:$AK$1195,19,0)/6,0)</f>
        <v>11</v>
      </c>
      <c r="M8" s="14">
        <f>VLOOKUP(MTPL_Registrations[[#This Row],[player_id]],'MTBC statistics'!$A$1:$AK$1195,16,0)</f>
        <v>14.75</v>
      </c>
      <c r="N8" s="14">
        <f>VLOOKUP(MTPL_Registrations[[#This Row],[player_id]],'MTBC statistics'!$A$1:$AK$1195,15,0)</f>
        <v>24</v>
      </c>
      <c r="O8" s="15">
        <f>VLOOKUP(MTPL_Registrations[[#This Row],[player_id]],'MTBC statistics'!$A$1:$AK$1195,24,0)</f>
        <v>43480</v>
      </c>
      <c r="P8" s="16">
        <f>VLOOKUP(MTPL_Registrations[[#This Row],[player_id]],'MTBC statistics'!$A$1:$AK$1195,28,0)</f>
        <v>0</v>
      </c>
      <c r="Q8" s="12">
        <f>VLOOKUP(MTPL_Registrations[[#This Row],[player_id]],'MTBC statistics'!$A$1:$AK$1195,29,0)</f>
        <v>2</v>
      </c>
      <c r="R8" s="12">
        <f>VLOOKUP(MTPL_Registrations[[#This Row],[player_id]],'MTBC statistics'!$A$1:$AK$1195,34,0)</f>
        <v>219</v>
      </c>
      <c r="S8" s="12">
        <f>VLOOKUP(MTPL_Registrations[[#This Row],[player_id]],'MTBC statistics'!$A$1:$AK$1195,35,0)</f>
        <v>149</v>
      </c>
      <c r="T8" s="12">
        <f>VLOOKUP(MTPL_Registrations[[#This Row],[player_id]],'MTBC statistics'!$A$1:$AK$1195,36,0)</f>
        <v>40</v>
      </c>
      <c r="U8" s="12">
        <f>VLOOKUP(MTPL_Registrations[[#This Row],[player_id]],'MTBC statistics'!$A$1:$AK$1195,37,0)</f>
        <v>30</v>
      </c>
      <c r="V8" s="14" t="b">
        <f>IFERROR(VLOOKUP(MTPL_Registrations[[#This Row],[player_id]],Table6[#All],10,0),FALSE)</f>
        <v>0</v>
      </c>
      <c r="W8" s="14" t="b">
        <f>IFERROR(VLOOKUP(MTPL_Registrations[[#This Row],[player_id]],ONWER_RETAINED_PLAYER!$A$1:$M$25,3,0),FALSE)</f>
        <v>0</v>
      </c>
      <c r="X8" s="14" t="b">
        <f>IFERROR(VLOOKUP(MTPL_Registrations[[#This Row],[player_id]],ONWER_RETAINED_PLAYER!$A$1:$M$25,4,0),FALSE)</f>
        <v>0</v>
      </c>
      <c r="Y8" s="14">
        <v>7</v>
      </c>
      <c r="Z8" s="14">
        <v>7</v>
      </c>
      <c r="AA8" s="17">
        <v>14</v>
      </c>
      <c r="AB8" s="39">
        <f>VLOOKUP(MTPL_Registrations[[#This Row],[player_id]],'MTBC statistics'!$A$1:$AK$1195,13,0)</f>
        <v>4</v>
      </c>
      <c r="AC8" s="39">
        <f>VLOOKUP(MTPL_Registrations[[#This Row],[player_id]],'MTBC statistics'!$A$1:$AK$1195,14,0)</f>
        <v>3</v>
      </c>
      <c r="AD8" s="18"/>
    </row>
    <row r="9" spans="1:30" ht="22" customHeight="1" x14ac:dyDescent="0.15">
      <c r="A9" s="37">
        <v>1301342</v>
      </c>
      <c r="B9" s="35" t="s">
        <v>240</v>
      </c>
      <c r="C9" s="35" t="s">
        <v>241</v>
      </c>
      <c r="D9" s="35">
        <v>2016659274</v>
      </c>
      <c r="E9" s="35" t="s">
        <v>131</v>
      </c>
      <c r="F9" s="12">
        <f>VLOOKUP(MTPL_Registrations[[#This Row],[player_id]],'MTBC statistics'!$A$1:$AK$1195,8,0)</f>
        <v>4</v>
      </c>
      <c r="G9" s="12">
        <f>VLOOKUP(MTPL_Registrations[[#This Row],[player_id]],'MTBC statistics'!$A$1:$AK$1195,11,0)</f>
        <v>26</v>
      </c>
      <c r="H9" s="12">
        <f>VLOOKUP(MTPL_Registrations[[#This Row],[player_id]],'MTBC statistics'!$A$1:$AK$1195,12,0)</f>
        <v>35</v>
      </c>
      <c r="I9" s="13">
        <f>VLOOKUP(MTPL_Registrations[[#This Row],[player_id]],'MTBC statistics'!$A$1:$AK$1195,17,0)</f>
        <v>74.285700000000006</v>
      </c>
      <c r="J9" s="14">
        <f>VLOOKUP(MTPL_Registrations[[#This Row],[player_id]],'MTBC statistics'!$A$1:$AK$1195,21,0)</f>
        <v>5</v>
      </c>
      <c r="K9" s="13">
        <f>VLOOKUP(MTPL_Registrations[[#This Row],[player_id]],'MTBC statistics'!$A$1:$AK$1195,23,0)</f>
        <v>6.5</v>
      </c>
      <c r="L9" s="14">
        <f>ROUND(VLOOKUP(MTPL_Registrations[[#This Row],[player_id]],'MTBC statistics'!$A$1:$AK$1195,19,0)/6,0)</f>
        <v>12</v>
      </c>
      <c r="M9" s="14">
        <f>VLOOKUP(MTPL_Registrations[[#This Row],[player_id]],'MTBC statistics'!$A$1:$AK$1195,16,0)</f>
        <v>6.5</v>
      </c>
      <c r="N9" s="14">
        <f>VLOOKUP(MTPL_Registrations[[#This Row],[player_id]],'MTBC statistics'!$A$1:$AK$1195,15,0)</f>
        <v>19</v>
      </c>
      <c r="O9" s="15">
        <f>VLOOKUP(MTPL_Registrations[[#This Row],[player_id]],'MTBC statistics'!$A$1:$AK$1195,24,0)</f>
        <v>43542</v>
      </c>
      <c r="P9" s="16">
        <f>VLOOKUP(MTPL_Registrations[[#This Row],[player_id]],'MTBC statistics'!$A$1:$AK$1195,28,0)</f>
        <v>0</v>
      </c>
      <c r="Q9" s="12">
        <f>VLOOKUP(MTPL_Registrations[[#This Row],[player_id]],'MTBC statistics'!$A$1:$AK$1195,29,0)</f>
        <v>0</v>
      </c>
      <c r="R9" s="12">
        <f>VLOOKUP(MTPL_Registrations[[#This Row],[player_id]],'MTBC statistics'!$A$1:$AK$1195,34,0)</f>
        <v>209</v>
      </c>
      <c r="S9" s="12">
        <f>VLOOKUP(MTPL_Registrations[[#This Row],[player_id]],'MTBC statistics'!$A$1:$AK$1195,35,0)</f>
        <v>29</v>
      </c>
      <c r="T9" s="12">
        <f>VLOOKUP(MTPL_Registrations[[#This Row],[player_id]],'MTBC statistics'!$A$1:$AK$1195,36,0)</f>
        <v>170</v>
      </c>
      <c r="U9" s="12">
        <f>VLOOKUP(MTPL_Registrations[[#This Row],[player_id]],'MTBC statistics'!$A$1:$AK$1195,37,0)</f>
        <v>10</v>
      </c>
      <c r="V9" s="14" t="b">
        <f>IFERROR(VLOOKUP(MTPL_Registrations[[#This Row],[player_id]],Table6[#All],10,0),FALSE)</f>
        <v>0</v>
      </c>
      <c r="W9" s="14" t="b">
        <f>IFERROR(VLOOKUP(MTPL_Registrations[[#This Row],[player_id]],ONWER_RETAINED_PLAYER!$A$1:$M$25,3,0),FALSE)</f>
        <v>0</v>
      </c>
      <c r="X9" s="14" t="b">
        <f>IFERROR(VLOOKUP(MTPL_Registrations[[#This Row],[player_id]],ONWER_RETAINED_PLAYER!$A$1:$M$25,4,0),FALSE)</f>
        <v>0</v>
      </c>
      <c r="Y9" s="14">
        <v>8</v>
      </c>
      <c r="Z9" s="14">
        <v>13</v>
      </c>
      <c r="AA9" s="17">
        <v>2</v>
      </c>
      <c r="AB9" s="39">
        <f>VLOOKUP(MTPL_Registrations[[#This Row],[player_id]],'MTBC statistics'!$A$1:$AK$1195,13,0)</f>
        <v>1</v>
      </c>
      <c r="AC9" s="39">
        <f>VLOOKUP(MTPL_Registrations[[#This Row],[player_id]],'MTBC statistics'!$A$1:$AK$1195,14,0)</f>
        <v>1</v>
      </c>
      <c r="AD9" s="18"/>
    </row>
    <row r="10" spans="1:30" ht="22" customHeight="1" x14ac:dyDescent="0.15">
      <c r="A10" s="35">
        <v>904628</v>
      </c>
      <c r="B10" s="35" t="s">
        <v>242</v>
      </c>
      <c r="C10" s="35" t="s">
        <v>243</v>
      </c>
      <c r="D10" s="35" t="s">
        <v>218</v>
      </c>
      <c r="E10" s="35" t="s">
        <v>178</v>
      </c>
      <c r="F10" s="12">
        <f>VLOOKUP(MTPL_Registrations[[#This Row],[player_id]],'MTBC statistics'!$A$1:$AK$1195,8,0)</f>
        <v>2</v>
      </c>
      <c r="G10" s="12">
        <f>VLOOKUP(MTPL_Registrations[[#This Row],[player_id]],'MTBC statistics'!$A$1:$AK$1195,11,0)</f>
        <v>57</v>
      </c>
      <c r="H10" s="12">
        <f>VLOOKUP(MTPL_Registrations[[#This Row],[player_id]],'MTBC statistics'!$A$1:$AK$1195,12,0)</f>
        <v>39</v>
      </c>
      <c r="I10" s="13">
        <f>VLOOKUP(MTPL_Registrations[[#This Row],[player_id]],'MTBC statistics'!$A$1:$AK$1195,17,0)</f>
        <v>146.15379999999999</v>
      </c>
      <c r="J10" s="14">
        <f>VLOOKUP(MTPL_Registrations[[#This Row],[player_id]],'MTBC statistics'!$A$1:$AK$1195,21,0)</f>
        <v>1</v>
      </c>
      <c r="K10" s="13">
        <f>VLOOKUP(MTPL_Registrations[[#This Row],[player_id]],'MTBC statistics'!$A$1:$AK$1195,23,0)</f>
        <v>5.8</v>
      </c>
      <c r="L10" s="14">
        <f>ROUND(VLOOKUP(MTPL_Registrations[[#This Row],[player_id]],'MTBC statistics'!$A$1:$AK$1195,19,0)/6,0)</f>
        <v>5</v>
      </c>
      <c r="M10" s="14">
        <f>VLOOKUP(MTPL_Registrations[[#This Row],[player_id]],'MTBC statistics'!$A$1:$AK$1195,16,0)</f>
        <v>28.5</v>
      </c>
      <c r="N10" s="14">
        <f>VLOOKUP(MTPL_Registrations[[#This Row],[player_id]],'MTBC statistics'!$A$1:$AK$1195,15,0)</f>
        <v>34</v>
      </c>
      <c r="O10" s="15">
        <f>VLOOKUP(MTPL_Registrations[[#This Row],[player_id]],'MTBC statistics'!$A$1:$AK$1195,24,0)</f>
        <v>43473</v>
      </c>
      <c r="P10" s="16">
        <f>VLOOKUP(MTPL_Registrations[[#This Row],[player_id]],'MTBC statistics'!$A$1:$AK$1195,28,0)</f>
        <v>0</v>
      </c>
      <c r="Q10" s="12">
        <f>VLOOKUP(MTPL_Registrations[[#This Row],[player_id]],'MTBC statistics'!$A$1:$AK$1195,29,0)</f>
        <v>0</v>
      </c>
      <c r="R10" s="12">
        <f>VLOOKUP(MTPL_Registrations[[#This Row],[player_id]],'MTBC statistics'!$A$1:$AK$1195,34,0)</f>
        <v>199</v>
      </c>
      <c r="S10" s="12">
        <f>VLOOKUP(MTPL_Registrations[[#This Row],[player_id]],'MTBC statistics'!$A$1:$AK$1195,35,0)</f>
        <v>169</v>
      </c>
      <c r="T10" s="12">
        <f>VLOOKUP(MTPL_Registrations[[#This Row],[player_id]],'MTBC statistics'!$A$1:$AK$1195,36,0)</f>
        <v>30</v>
      </c>
      <c r="U10" s="12">
        <f>VLOOKUP(MTPL_Registrations[[#This Row],[player_id]],'MTBC statistics'!$A$1:$AK$1195,37,0)</f>
        <v>0</v>
      </c>
      <c r="V10" s="14" t="b">
        <f>IFERROR(VLOOKUP(MTPL_Registrations[[#This Row],[player_id]],Table6[#All],10,0),FALSE)</f>
        <v>0</v>
      </c>
      <c r="W10" s="14" t="b">
        <f>IFERROR(VLOOKUP(MTPL_Registrations[[#This Row],[player_id]],ONWER_RETAINED_PLAYER!$A$1:$M$25,3,0),FALSE)</f>
        <v>0</v>
      </c>
      <c r="X10" s="14" t="b">
        <f>IFERROR(VLOOKUP(MTPL_Registrations[[#This Row],[player_id]],ONWER_RETAINED_PLAYER!$A$1:$M$25,4,0),FALSE)</f>
        <v>0</v>
      </c>
      <c r="Y10" s="14">
        <v>9</v>
      </c>
      <c r="Z10" s="14">
        <v>5</v>
      </c>
      <c r="AA10" s="17">
        <v>16</v>
      </c>
      <c r="AB10" s="39">
        <f>VLOOKUP(MTPL_Registrations[[#This Row],[player_id]],'MTBC statistics'!$A$1:$AK$1195,13,0)</f>
        <v>4</v>
      </c>
      <c r="AC10" s="39">
        <f>VLOOKUP(MTPL_Registrations[[#This Row],[player_id]],'MTBC statistics'!$A$1:$AK$1195,14,0)</f>
        <v>4</v>
      </c>
      <c r="AD10" s="18"/>
    </row>
    <row r="11" spans="1:30" ht="22" customHeight="1" x14ac:dyDescent="0.2">
      <c r="A11" s="35">
        <v>573366</v>
      </c>
      <c r="B11" s="35" t="s">
        <v>234</v>
      </c>
      <c r="C11" s="36" t="s">
        <v>278</v>
      </c>
      <c r="D11" s="35">
        <v>9522000967</v>
      </c>
      <c r="E11" s="35" t="s">
        <v>28</v>
      </c>
      <c r="F11" s="12">
        <f>VLOOKUP(MTPL_Registrations[[#This Row],[player_id]],'MTBC statistics'!$A$1:$AK$1195,8,0)</f>
        <v>4</v>
      </c>
      <c r="G11" s="12">
        <f>VLOOKUP(MTPL_Registrations[[#This Row],[player_id]],'MTBC statistics'!$A$1:$AK$1195,11,0)</f>
        <v>1</v>
      </c>
      <c r="H11" s="12">
        <f>VLOOKUP(MTPL_Registrations[[#This Row],[player_id]],'MTBC statistics'!$A$1:$AK$1195,12,0)</f>
        <v>1</v>
      </c>
      <c r="I11" s="13">
        <f>VLOOKUP(MTPL_Registrations[[#This Row],[player_id]],'MTBC statistics'!$A$1:$AK$1195,17,0)</f>
        <v>100</v>
      </c>
      <c r="J11" s="14">
        <f>VLOOKUP(MTPL_Registrations[[#This Row],[player_id]],'MTBC statistics'!$A$1:$AK$1195,21,0)</f>
        <v>6</v>
      </c>
      <c r="K11" s="13">
        <f>VLOOKUP(MTPL_Registrations[[#This Row],[player_id]],'MTBC statistics'!$A$1:$AK$1195,23,0)</f>
        <v>6.2222</v>
      </c>
      <c r="L11" s="14">
        <f>ROUND(VLOOKUP(MTPL_Registrations[[#This Row],[player_id]],'MTBC statistics'!$A$1:$AK$1195,19,0)/6,0)</f>
        <v>9</v>
      </c>
      <c r="M11" s="14">
        <f>VLOOKUP(MTPL_Registrations[[#This Row],[player_id]],'MTBC statistics'!$A$1:$AK$1195,16,0)</f>
        <v>1</v>
      </c>
      <c r="N11" s="14">
        <f>VLOOKUP(MTPL_Registrations[[#This Row],[player_id]],'MTBC statistics'!$A$1:$AK$1195,15,0)</f>
        <v>1</v>
      </c>
      <c r="O11" s="15">
        <f>VLOOKUP(MTPL_Registrations[[#This Row],[player_id]],'MTBC statistics'!$A$1:$AK$1195,24,0)</f>
        <v>43534</v>
      </c>
      <c r="P11" s="16">
        <f>VLOOKUP(MTPL_Registrations[[#This Row],[player_id]],'MTBC statistics'!$A$1:$AK$1195,28,0)</f>
        <v>0</v>
      </c>
      <c r="Q11" s="12">
        <f>VLOOKUP(MTPL_Registrations[[#This Row],[player_id]],'MTBC statistics'!$A$1:$AK$1195,29,0)</f>
        <v>0</v>
      </c>
      <c r="R11" s="12">
        <f>VLOOKUP(MTPL_Registrations[[#This Row],[player_id]],'MTBC statistics'!$A$1:$AK$1195,34,0)</f>
        <v>181</v>
      </c>
      <c r="S11" s="12">
        <f>VLOOKUP(MTPL_Registrations[[#This Row],[player_id]],'MTBC statistics'!$A$1:$AK$1195,35,0)</f>
        <v>1</v>
      </c>
      <c r="T11" s="12">
        <f>VLOOKUP(MTPL_Registrations[[#This Row],[player_id]],'MTBC statistics'!$A$1:$AK$1195,36,0)</f>
        <v>160</v>
      </c>
      <c r="U11" s="12">
        <f>VLOOKUP(MTPL_Registrations[[#This Row],[player_id]],'MTBC statistics'!$A$1:$AK$1195,37,0)</f>
        <v>20</v>
      </c>
      <c r="V11" s="14" t="b">
        <f>IFERROR(VLOOKUP(MTPL_Registrations[[#This Row],[player_id]],Table6[#All],10,0),FALSE)</f>
        <v>0</v>
      </c>
      <c r="W11" s="14" t="b">
        <f>IFERROR(VLOOKUP(MTPL_Registrations[[#This Row],[player_id]],ONWER_RETAINED_PLAYER!$A$1:$M$25,3,0),FALSE)</f>
        <v>0</v>
      </c>
      <c r="X11" s="14" t="b">
        <f>IFERROR(VLOOKUP(MTPL_Registrations[[#This Row],[player_id]],ONWER_RETAINED_PLAYER!$A$1:$M$25,4,0),FALSE)</f>
        <v>0</v>
      </c>
      <c r="Y11" s="14">
        <v>10</v>
      </c>
      <c r="Z11" s="14">
        <v>19</v>
      </c>
      <c r="AA11" s="17">
        <v>4</v>
      </c>
      <c r="AB11" s="39">
        <f>VLOOKUP(MTPL_Registrations[[#This Row],[player_id]],'MTBC statistics'!$A$1:$AK$1195,13,0)</f>
        <v>0</v>
      </c>
      <c r="AC11" s="39">
        <f>VLOOKUP(MTPL_Registrations[[#This Row],[player_id]],'MTBC statistics'!$A$1:$AK$1195,14,0)</f>
        <v>0</v>
      </c>
      <c r="AD11" s="18"/>
    </row>
    <row r="12" spans="1:30" ht="22" customHeight="1" x14ac:dyDescent="0.2">
      <c r="A12" s="38">
        <v>1316945</v>
      </c>
      <c r="B12" s="35" t="s">
        <v>211</v>
      </c>
      <c r="C12" s="36" t="s">
        <v>258</v>
      </c>
      <c r="D12" s="35">
        <v>5138840114</v>
      </c>
      <c r="E12" s="35" t="s">
        <v>19</v>
      </c>
      <c r="F12" s="12">
        <f>VLOOKUP(MTPL_Registrations[[#This Row],[player_id]],'MTBC statistics'!$A$1:$AK$1195,8,0)</f>
        <v>4</v>
      </c>
      <c r="G12" s="12">
        <f>VLOOKUP(MTPL_Registrations[[#This Row],[player_id]],'MTBC statistics'!$A$1:$AK$1195,11,0)</f>
        <v>38</v>
      </c>
      <c r="H12" s="12">
        <f>VLOOKUP(MTPL_Registrations[[#This Row],[player_id]],'MTBC statistics'!$A$1:$AK$1195,12,0)</f>
        <v>46</v>
      </c>
      <c r="I12" s="13">
        <f>VLOOKUP(MTPL_Registrations[[#This Row],[player_id]],'MTBC statistics'!$A$1:$AK$1195,17,0)</f>
        <v>82.608699999999999</v>
      </c>
      <c r="J12" s="14">
        <f>VLOOKUP(MTPL_Registrations[[#This Row],[player_id]],'MTBC statistics'!$A$1:$AK$1195,21,0)</f>
        <v>3</v>
      </c>
      <c r="K12" s="13">
        <f>VLOOKUP(MTPL_Registrations[[#This Row],[player_id]],'MTBC statistics'!$A$1:$AK$1195,23,0)</f>
        <v>8.5945999999999998</v>
      </c>
      <c r="L12" s="14">
        <f>ROUND(VLOOKUP(MTPL_Registrations[[#This Row],[player_id]],'MTBC statistics'!$A$1:$AK$1195,19,0)/6,0)</f>
        <v>6</v>
      </c>
      <c r="M12" s="14">
        <f>VLOOKUP(MTPL_Registrations[[#This Row],[player_id]],'MTBC statistics'!$A$1:$AK$1195,16,0)</f>
        <v>9.5</v>
      </c>
      <c r="N12" s="14">
        <f>VLOOKUP(MTPL_Registrations[[#This Row],[player_id]],'MTBC statistics'!$A$1:$AK$1195,15,0)</f>
        <v>20</v>
      </c>
      <c r="O12" s="15">
        <f>VLOOKUP(MTPL_Registrations[[#This Row],[player_id]],'MTBC statistics'!$A$1:$AK$1195,24,0)</f>
        <v>43517</v>
      </c>
      <c r="P12" s="16">
        <f>VLOOKUP(MTPL_Registrations[[#This Row],[player_id]],'MTBC statistics'!$A$1:$AK$1195,28,0)</f>
        <v>0</v>
      </c>
      <c r="Q12" s="12">
        <f>VLOOKUP(MTPL_Registrations[[#This Row],[player_id]],'MTBC statistics'!$A$1:$AK$1195,29,0)</f>
        <v>2</v>
      </c>
      <c r="R12" s="12">
        <f>VLOOKUP(MTPL_Registrations[[#This Row],[player_id]],'MTBC statistics'!$A$1:$AK$1195,34,0)</f>
        <v>161</v>
      </c>
      <c r="S12" s="12">
        <f>VLOOKUP(MTPL_Registrations[[#This Row],[player_id]],'MTBC statistics'!$A$1:$AK$1195,35,0)</f>
        <v>81</v>
      </c>
      <c r="T12" s="12">
        <f>VLOOKUP(MTPL_Registrations[[#This Row],[player_id]],'MTBC statistics'!$A$1:$AK$1195,36,0)</f>
        <v>60</v>
      </c>
      <c r="U12" s="12">
        <f>VLOOKUP(MTPL_Registrations[[#This Row],[player_id]],'MTBC statistics'!$A$1:$AK$1195,37,0)</f>
        <v>20</v>
      </c>
      <c r="V12" s="14" t="b">
        <f>IFERROR(VLOOKUP(MTPL_Registrations[[#This Row],[player_id]],Table6[#All],10,0),FALSE)</f>
        <v>0</v>
      </c>
      <c r="W12" s="14" t="b">
        <f>IFERROR(VLOOKUP(MTPL_Registrations[[#This Row],[player_id]],ONWER_RETAINED_PLAYER!$A$1:$M$25,3,0),FALSE)</f>
        <v>0</v>
      </c>
      <c r="X12" s="14" t="b">
        <f>IFERROR(VLOOKUP(MTPL_Registrations[[#This Row],[player_id]],ONWER_RETAINED_PLAYER!$A$1:$M$25,4,0),FALSE)</f>
        <v>0</v>
      </c>
      <c r="Y12" s="14">
        <v>11</v>
      </c>
      <c r="Z12" s="14">
        <v>10</v>
      </c>
      <c r="AA12" s="17">
        <v>10</v>
      </c>
      <c r="AB12" s="39">
        <f>VLOOKUP(MTPL_Registrations[[#This Row],[player_id]],'MTBC statistics'!$A$1:$AK$1195,13,0)</f>
        <v>3</v>
      </c>
      <c r="AC12" s="39">
        <f>VLOOKUP(MTPL_Registrations[[#This Row],[player_id]],'MTBC statistics'!$A$1:$AK$1195,14,0)</f>
        <v>0</v>
      </c>
      <c r="AD12" s="18"/>
    </row>
    <row r="13" spans="1:30" ht="22" customHeight="1" x14ac:dyDescent="0.2">
      <c r="A13" s="35">
        <v>573438</v>
      </c>
      <c r="B13" s="35" t="s">
        <v>229</v>
      </c>
      <c r="C13" s="36" t="s">
        <v>273</v>
      </c>
      <c r="D13" s="35">
        <v>8315126607</v>
      </c>
      <c r="E13" s="35" t="s">
        <v>216</v>
      </c>
      <c r="F13" s="12">
        <f>VLOOKUP(MTPL_Registrations[[#This Row],[player_id]],'MTBC statistics'!$A$1:$AK$1195,8,0)</f>
        <v>4</v>
      </c>
      <c r="G13" s="12">
        <f>VLOOKUP(MTPL_Registrations[[#This Row],[player_id]],'MTBC statistics'!$A$1:$AK$1195,11,0)</f>
        <v>29</v>
      </c>
      <c r="H13" s="12">
        <f>VLOOKUP(MTPL_Registrations[[#This Row],[player_id]],'MTBC statistics'!$A$1:$AK$1195,12,0)</f>
        <v>40</v>
      </c>
      <c r="I13" s="13">
        <f>VLOOKUP(MTPL_Registrations[[#This Row],[player_id]],'MTBC statistics'!$A$1:$AK$1195,17,0)</f>
        <v>72.5</v>
      </c>
      <c r="J13" s="14">
        <f>VLOOKUP(MTPL_Registrations[[#This Row],[player_id]],'MTBC statistics'!$A$1:$AK$1195,21,0)</f>
        <v>3</v>
      </c>
      <c r="K13" s="13">
        <f>VLOOKUP(MTPL_Registrations[[#This Row],[player_id]],'MTBC statistics'!$A$1:$AK$1195,23,0)</f>
        <v>8</v>
      </c>
      <c r="L13" s="14">
        <f>ROUND(VLOOKUP(MTPL_Registrations[[#This Row],[player_id]],'MTBC statistics'!$A$1:$AK$1195,19,0)/6,0)</f>
        <v>10</v>
      </c>
      <c r="M13" s="14">
        <f>VLOOKUP(MTPL_Registrations[[#This Row],[player_id]],'MTBC statistics'!$A$1:$AK$1195,16,0)</f>
        <v>7.25</v>
      </c>
      <c r="N13" s="14">
        <f>VLOOKUP(MTPL_Registrations[[#This Row],[player_id]],'MTBC statistics'!$A$1:$AK$1195,15,0)</f>
        <v>19</v>
      </c>
      <c r="O13" s="15">
        <f>VLOOKUP(MTPL_Registrations[[#This Row],[player_id]],'MTBC statistics'!$A$1:$AK$1195,24,0)</f>
        <v>43511</v>
      </c>
      <c r="P13" s="16">
        <f>VLOOKUP(MTPL_Registrations[[#This Row],[player_id]],'MTBC statistics'!$A$1:$AK$1195,28,0)</f>
        <v>0</v>
      </c>
      <c r="Q13" s="12">
        <f>VLOOKUP(MTPL_Registrations[[#This Row],[player_id]],'MTBC statistics'!$A$1:$AK$1195,29,0)</f>
        <v>3</v>
      </c>
      <c r="R13" s="12">
        <f>VLOOKUP(MTPL_Registrations[[#This Row],[player_id]],'MTBC statistics'!$A$1:$AK$1195,34,0)</f>
        <v>122</v>
      </c>
      <c r="S13" s="12">
        <f>VLOOKUP(MTPL_Registrations[[#This Row],[player_id]],'MTBC statistics'!$A$1:$AK$1195,35,0)</f>
        <v>42</v>
      </c>
      <c r="T13" s="12">
        <f>VLOOKUP(MTPL_Registrations[[#This Row],[player_id]],'MTBC statistics'!$A$1:$AK$1195,36,0)</f>
        <v>40</v>
      </c>
      <c r="U13" s="12">
        <f>VLOOKUP(MTPL_Registrations[[#This Row],[player_id]],'MTBC statistics'!$A$1:$AK$1195,37,0)</f>
        <v>40</v>
      </c>
      <c r="V13" s="14" t="b">
        <f>IFERROR(VLOOKUP(MTPL_Registrations[[#This Row],[player_id]],Table6[#All],10,0),FALSE)</f>
        <v>0</v>
      </c>
      <c r="W13" s="14" t="b">
        <f>IFERROR(VLOOKUP(MTPL_Registrations[[#This Row],[player_id]],ONWER_RETAINED_PLAYER!$A$1:$M$25,3,0),FALSE)</f>
        <v>0</v>
      </c>
      <c r="X13" s="14" t="b">
        <f>IFERROR(VLOOKUP(MTPL_Registrations[[#This Row],[player_id]],ONWER_RETAINED_PLAYER!$A$1:$M$25,4,0),FALSE)</f>
        <v>0</v>
      </c>
      <c r="Y13" s="14">
        <v>12</v>
      </c>
      <c r="Z13" s="14">
        <v>12</v>
      </c>
      <c r="AA13" s="17">
        <v>15</v>
      </c>
      <c r="AB13" s="39">
        <f>VLOOKUP(MTPL_Registrations[[#This Row],[player_id]],'MTBC statistics'!$A$1:$AK$1195,13,0)</f>
        <v>3</v>
      </c>
      <c r="AC13" s="39">
        <f>VLOOKUP(MTPL_Registrations[[#This Row],[player_id]],'MTBC statistics'!$A$1:$AK$1195,14,0)</f>
        <v>0</v>
      </c>
      <c r="AD13" s="18"/>
    </row>
    <row r="14" spans="1:30" ht="22" customHeight="1" x14ac:dyDescent="0.2">
      <c r="A14" s="35">
        <v>894778</v>
      </c>
      <c r="B14" s="35" t="s">
        <v>212</v>
      </c>
      <c r="C14" s="36" t="s">
        <v>259</v>
      </c>
      <c r="D14" s="35">
        <v>8505664844</v>
      </c>
      <c r="E14" s="35" t="s">
        <v>178</v>
      </c>
      <c r="F14" s="12">
        <f>VLOOKUP(MTPL_Registrations[[#This Row],[player_id]],'MTBC statistics'!$A$1:$AK$1195,8,0)</f>
        <v>4</v>
      </c>
      <c r="G14" s="12">
        <f>VLOOKUP(MTPL_Registrations[[#This Row],[player_id]],'MTBC statistics'!$A$1:$AK$1195,11,0)</f>
        <v>0</v>
      </c>
      <c r="H14" s="12">
        <f>VLOOKUP(MTPL_Registrations[[#This Row],[player_id]],'MTBC statistics'!$A$1:$AK$1195,12,0)</f>
        <v>0</v>
      </c>
      <c r="I14" s="13">
        <f>VLOOKUP(MTPL_Registrations[[#This Row],[player_id]],'MTBC statistics'!$A$1:$AK$1195,17,0)</f>
        <v>0</v>
      </c>
      <c r="J14" s="14">
        <f>VLOOKUP(MTPL_Registrations[[#This Row],[player_id]],'MTBC statistics'!$A$1:$AK$1195,21,0)</f>
        <v>5</v>
      </c>
      <c r="K14" s="13">
        <f>VLOOKUP(MTPL_Registrations[[#This Row],[player_id]],'MTBC statistics'!$A$1:$AK$1195,23,0)</f>
        <v>7.9</v>
      </c>
      <c r="L14" s="14">
        <f>ROUND(VLOOKUP(MTPL_Registrations[[#This Row],[player_id]],'MTBC statistics'!$A$1:$AK$1195,19,0)/6,0)</f>
        <v>10</v>
      </c>
      <c r="M14" s="14">
        <f>VLOOKUP(MTPL_Registrations[[#This Row],[player_id]],'MTBC statistics'!$A$1:$AK$1195,16,0)</f>
        <v>0</v>
      </c>
      <c r="N14" s="14">
        <f>VLOOKUP(MTPL_Registrations[[#This Row],[player_id]],'MTBC statistics'!$A$1:$AK$1195,15,0)</f>
        <v>0</v>
      </c>
      <c r="O14" s="15">
        <f>VLOOKUP(MTPL_Registrations[[#This Row],[player_id]],'MTBC statistics'!$A$1:$AK$1195,24,0)</f>
        <v>47150</v>
      </c>
      <c r="P14" s="16">
        <f>VLOOKUP(MTPL_Registrations[[#This Row],[player_id]],'MTBC statistics'!$A$1:$AK$1195,28,0)</f>
        <v>0</v>
      </c>
      <c r="Q14" s="12">
        <f>VLOOKUP(MTPL_Registrations[[#This Row],[player_id]],'MTBC statistics'!$A$1:$AK$1195,29,0)</f>
        <v>1</v>
      </c>
      <c r="R14" s="12">
        <f>VLOOKUP(MTPL_Registrations[[#This Row],[player_id]],'MTBC statistics'!$A$1:$AK$1195,34,0)</f>
        <v>110</v>
      </c>
      <c r="S14" s="12">
        <f>VLOOKUP(MTPL_Registrations[[#This Row],[player_id]],'MTBC statistics'!$A$1:$AK$1195,35,0)</f>
        <v>0</v>
      </c>
      <c r="T14" s="12">
        <f>VLOOKUP(MTPL_Registrations[[#This Row],[player_id]],'MTBC statistics'!$A$1:$AK$1195,36,0)</f>
        <v>100</v>
      </c>
      <c r="U14" s="12">
        <f>VLOOKUP(MTPL_Registrations[[#This Row],[player_id]],'MTBC statistics'!$A$1:$AK$1195,37,0)</f>
        <v>10</v>
      </c>
      <c r="V14" s="14" t="b">
        <f>IFERROR(VLOOKUP(MTPL_Registrations[[#This Row],[player_id]],Table6[#All],10,0),FALSE)</f>
        <v>0</v>
      </c>
      <c r="W14" s="14" t="b">
        <f>IFERROR(VLOOKUP(MTPL_Registrations[[#This Row],[player_id]],ONWER_RETAINED_PLAYER!$A$1:$M$25,3,0),FALSE)</f>
        <v>0</v>
      </c>
      <c r="X14" s="14" t="b">
        <f>IFERROR(VLOOKUP(MTPL_Registrations[[#This Row],[player_id]],ONWER_RETAINED_PLAYER!$A$1:$M$25,4,0),FALSE)</f>
        <v>0</v>
      </c>
      <c r="Y14" s="14">
        <v>13</v>
      </c>
      <c r="Z14" s="14">
        <v>22</v>
      </c>
      <c r="AA14" s="17">
        <v>7</v>
      </c>
      <c r="AB14" s="39">
        <f>VLOOKUP(MTPL_Registrations[[#This Row],[player_id]],'MTBC statistics'!$A$1:$AK$1195,13,0)</f>
        <v>0</v>
      </c>
      <c r="AC14" s="39">
        <f>VLOOKUP(MTPL_Registrations[[#This Row],[player_id]],'MTBC statistics'!$A$1:$AK$1195,14,0)</f>
        <v>0</v>
      </c>
      <c r="AD14" s="18"/>
    </row>
    <row r="15" spans="1:30" ht="22" customHeight="1" x14ac:dyDescent="0.15">
      <c r="A15" s="38">
        <v>1316946</v>
      </c>
      <c r="B15" s="35" t="s">
        <v>248</v>
      </c>
      <c r="C15" s="35" t="s">
        <v>249</v>
      </c>
      <c r="D15" s="35">
        <v>6129407081</v>
      </c>
      <c r="E15" s="35" t="s">
        <v>19</v>
      </c>
      <c r="F15" s="12">
        <f>VLOOKUP(MTPL_Registrations[[#This Row],[player_id]],'MTBC statistics'!$A$1:$AK$1195,8,0)</f>
        <v>3</v>
      </c>
      <c r="G15" s="12">
        <f>VLOOKUP(MTPL_Registrations[[#This Row],[player_id]],'MTBC statistics'!$A$1:$AK$1195,11,0)</f>
        <v>0</v>
      </c>
      <c r="H15" s="12">
        <f>VLOOKUP(MTPL_Registrations[[#This Row],[player_id]],'MTBC statistics'!$A$1:$AK$1195,12,0)</f>
        <v>0</v>
      </c>
      <c r="I15" s="13">
        <f>VLOOKUP(MTPL_Registrations[[#This Row],[player_id]],'MTBC statistics'!$A$1:$AK$1195,17,0)</f>
        <v>0</v>
      </c>
      <c r="J15" s="14">
        <f>VLOOKUP(MTPL_Registrations[[#This Row],[player_id]],'MTBC statistics'!$A$1:$AK$1195,21,0)</f>
        <v>4</v>
      </c>
      <c r="K15" s="13">
        <f>VLOOKUP(MTPL_Registrations[[#This Row],[player_id]],'MTBC statistics'!$A$1:$AK$1195,23,0)</f>
        <v>8.25</v>
      </c>
      <c r="L15" s="14">
        <f>ROUND(VLOOKUP(MTPL_Registrations[[#This Row],[player_id]],'MTBC statistics'!$A$1:$AK$1195,19,0)/6,0)</f>
        <v>4</v>
      </c>
      <c r="M15" s="14">
        <f>VLOOKUP(MTPL_Registrations[[#This Row],[player_id]],'MTBC statistics'!$A$1:$AK$1195,16,0)</f>
        <v>0</v>
      </c>
      <c r="N15" s="14">
        <f>VLOOKUP(MTPL_Registrations[[#This Row],[player_id]],'MTBC statistics'!$A$1:$AK$1195,15,0)</f>
        <v>0</v>
      </c>
      <c r="O15" s="15">
        <f>VLOOKUP(MTPL_Registrations[[#This Row],[player_id]],'MTBC statistics'!$A$1:$AK$1195,24,0)</f>
        <v>43538</v>
      </c>
      <c r="P15" s="16">
        <f>VLOOKUP(MTPL_Registrations[[#This Row],[player_id]],'MTBC statistics'!$A$1:$AK$1195,28,0)</f>
        <v>0</v>
      </c>
      <c r="Q15" s="12">
        <f>VLOOKUP(MTPL_Registrations[[#This Row],[player_id]],'MTBC statistics'!$A$1:$AK$1195,29,0)</f>
        <v>1</v>
      </c>
      <c r="R15" s="12">
        <f>VLOOKUP(MTPL_Registrations[[#This Row],[player_id]],'MTBC statistics'!$A$1:$AK$1195,34,0)</f>
        <v>100</v>
      </c>
      <c r="S15" s="12">
        <f>VLOOKUP(MTPL_Registrations[[#This Row],[player_id]],'MTBC statistics'!$A$1:$AK$1195,35,0)</f>
        <v>0</v>
      </c>
      <c r="T15" s="12">
        <f>VLOOKUP(MTPL_Registrations[[#This Row],[player_id]],'MTBC statistics'!$A$1:$AK$1195,36,0)</f>
        <v>90</v>
      </c>
      <c r="U15" s="12">
        <f>VLOOKUP(MTPL_Registrations[[#This Row],[player_id]],'MTBC statistics'!$A$1:$AK$1195,37,0)</f>
        <v>10</v>
      </c>
      <c r="V15" s="14" t="b">
        <f>IFERROR(VLOOKUP(MTPL_Registrations[[#This Row],[player_id]],Table6[#All],10,0),FALSE)</f>
        <v>0</v>
      </c>
      <c r="W15" s="14" t="b">
        <f>IFERROR(VLOOKUP(MTPL_Registrations[[#This Row],[player_id]],ONWER_RETAINED_PLAYER!$A$1:$M$25,3,0),FALSE)</f>
        <v>0</v>
      </c>
      <c r="X15" s="14" t="b">
        <f>IFERROR(VLOOKUP(MTPL_Registrations[[#This Row],[player_id]],ONWER_RETAINED_PLAYER!$A$1:$M$25,4,0),FALSE)</f>
        <v>0</v>
      </c>
      <c r="Y15" s="14">
        <v>14</v>
      </c>
      <c r="Z15" s="14">
        <v>23</v>
      </c>
      <c r="AA15" s="17">
        <v>8</v>
      </c>
      <c r="AB15" s="39">
        <f>VLOOKUP(MTPL_Registrations[[#This Row],[player_id]],'MTBC statistics'!$A$1:$AK$1195,13,0)</f>
        <v>0</v>
      </c>
      <c r="AC15" s="39">
        <f>VLOOKUP(MTPL_Registrations[[#This Row],[player_id]],'MTBC statistics'!$A$1:$AK$1195,14,0)</f>
        <v>0</v>
      </c>
      <c r="AD15" s="18"/>
    </row>
    <row r="16" spans="1:30" ht="22" customHeight="1" x14ac:dyDescent="0.2">
      <c r="A16" s="35">
        <v>573433</v>
      </c>
      <c r="B16" s="35" t="s">
        <v>226</v>
      </c>
      <c r="C16" s="36" t="s">
        <v>269</v>
      </c>
      <c r="D16" s="35">
        <v>17632459381</v>
      </c>
      <c r="E16" s="35" t="s">
        <v>216</v>
      </c>
      <c r="F16" s="12">
        <f>VLOOKUP(MTPL_Registrations[[#This Row],[player_id]],'MTBC statistics'!$A$1:$AK$1195,8,0)</f>
        <v>4</v>
      </c>
      <c r="G16" s="12">
        <f>VLOOKUP(MTPL_Registrations[[#This Row],[player_id]],'MTBC statistics'!$A$1:$AK$1195,11,0)</f>
        <v>38</v>
      </c>
      <c r="H16" s="12">
        <f>VLOOKUP(MTPL_Registrations[[#This Row],[player_id]],'MTBC statistics'!$A$1:$AK$1195,12,0)</f>
        <v>42</v>
      </c>
      <c r="I16" s="13">
        <f>VLOOKUP(MTPL_Registrations[[#This Row],[player_id]],'MTBC statistics'!$A$1:$AK$1195,17,0)</f>
        <v>90.476200000000006</v>
      </c>
      <c r="J16" s="14">
        <f>VLOOKUP(MTPL_Registrations[[#This Row],[player_id]],'MTBC statistics'!$A$1:$AK$1195,21,0)</f>
        <v>0</v>
      </c>
      <c r="K16" s="13">
        <f>VLOOKUP(MTPL_Registrations[[#This Row],[player_id]],'MTBC statistics'!$A$1:$AK$1195,23,0)</f>
        <v>0</v>
      </c>
      <c r="L16" s="14">
        <f>ROUND(VLOOKUP(MTPL_Registrations[[#This Row],[player_id]],'MTBC statistics'!$A$1:$AK$1195,19,0)/6,0)</f>
        <v>0</v>
      </c>
      <c r="M16" s="14">
        <f>VLOOKUP(MTPL_Registrations[[#This Row],[player_id]],'MTBC statistics'!$A$1:$AK$1195,16,0)</f>
        <v>9.5</v>
      </c>
      <c r="N16" s="14">
        <f>VLOOKUP(MTPL_Registrations[[#This Row],[player_id]],'MTBC statistics'!$A$1:$AK$1195,15,0)</f>
        <v>20</v>
      </c>
      <c r="O16" s="15">
        <f>VLOOKUP(MTPL_Registrations[[#This Row],[player_id]],'MTBC statistics'!$A$1:$AK$1195,24,0)</f>
        <v>0</v>
      </c>
      <c r="P16" s="16">
        <f>VLOOKUP(MTPL_Registrations[[#This Row],[player_id]],'MTBC statistics'!$A$1:$AK$1195,28,0)</f>
        <v>0</v>
      </c>
      <c r="Q16" s="12">
        <f>VLOOKUP(MTPL_Registrations[[#This Row],[player_id]],'MTBC statistics'!$A$1:$AK$1195,29,0)</f>
        <v>0</v>
      </c>
      <c r="R16" s="12">
        <f>VLOOKUP(MTPL_Registrations[[#This Row],[player_id]],'MTBC statistics'!$A$1:$AK$1195,34,0)</f>
        <v>92</v>
      </c>
      <c r="S16" s="12">
        <f>VLOOKUP(MTPL_Registrations[[#This Row],[player_id]],'MTBC statistics'!$A$1:$AK$1195,35,0)</f>
        <v>82</v>
      </c>
      <c r="T16" s="12">
        <f>VLOOKUP(MTPL_Registrations[[#This Row],[player_id]],'MTBC statistics'!$A$1:$AK$1195,36,0)</f>
        <v>0</v>
      </c>
      <c r="U16" s="12">
        <f>VLOOKUP(MTPL_Registrations[[#This Row],[player_id]],'MTBC statistics'!$A$1:$AK$1195,37,0)</f>
        <v>10</v>
      </c>
      <c r="V16" s="14" t="b">
        <f>IFERROR(VLOOKUP(MTPL_Registrations[[#This Row],[player_id]],Table6[#All],10,0),FALSE)</f>
        <v>0</v>
      </c>
      <c r="W16" s="14" t="b">
        <f>IFERROR(VLOOKUP(MTPL_Registrations[[#This Row],[player_id]],ONWER_RETAINED_PLAYER!$A$1:$M$25,3,0),FALSE)</f>
        <v>0</v>
      </c>
      <c r="X16" s="14" t="b">
        <f>IFERROR(VLOOKUP(MTPL_Registrations[[#This Row],[player_id]],ONWER_RETAINED_PLAYER!$A$1:$M$25,4,0),FALSE)</f>
        <v>0</v>
      </c>
      <c r="Y16" s="14">
        <v>15</v>
      </c>
      <c r="Z16" s="14">
        <v>9</v>
      </c>
      <c r="AA16" s="17">
        <v>21</v>
      </c>
      <c r="AB16" s="39">
        <f>VLOOKUP(MTPL_Registrations[[#This Row],[player_id]],'MTBC statistics'!$A$1:$AK$1195,13,0)</f>
        <v>2</v>
      </c>
      <c r="AC16" s="39">
        <f>VLOOKUP(MTPL_Registrations[[#This Row],[player_id]],'MTBC statistics'!$A$1:$AK$1195,14,0)</f>
        <v>1</v>
      </c>
      <c r="AD16" s="18"/>
    </row>
    <row r="17" spans="1:30" ht="22" customHeight="1" x14ac:dyDescent="0.2">
      <c r="A17" s="35">
        <v>573444</v>
      </c>
      <c r="B17" s="35" t="s">
        <v>264</v>
      </c>
      <c r="C17" s="36" t="s">
        <v>265</v>
      </c>
      <c r="D17" s="35">
        <v>6122958817</v>
      </c>
      <c r="E17" s="35" t="s">
        <v>216</v>
      </c>
      <c r="F17" s="12">
        <f>VLOOKUP(MTPL_Registrations[[#This Row],[player_id]],'MTBC statistics'!$A$1:$AK$1195,8,0)</f>
        <v>4</v>
      </c>
      <c r="G17" s="12">
        <f>VLOOKUP(MTPL_Registrations[[#This Row],[player_id]],'MTBC statistics'!$A$1:$AK$1195,11,0)</f>
        <v>1</v>
      </c>
      <c r="H17" s="12">
        <f>VLOOKUP(MTPL_Registrations[[#This Row],[player_id]],'MTBC statistics'!$A$1:$AK$1195,12,0)</f>
        <v>1</v>
      </c>
      <c r="I17" s="13">
        <f>VLOOKUP(MTPL_Registrations[[#This Row],[player_id]],'MTBC statistics'!$A$1:$AK$1195,17,0)</f>
        <v>100</v>
      </c>
      <c r="J17" s="14">
        <f>VLOOKUP(MTPL_Registrations[[#This Row],[player_id]],'MTBC statistics'!$A$1:$AK$1195,21,0)</f>
        <v>2</v>
      </c>
      <c r="K17" s="13">
        <f>VLOOKUP(MTPL_Registrations[[#This Row],[player_id]],'MTBC statistics'!$A$1:$AK$1195,23,0)</f>
        <v>11</v>
      </c>
      <c r="L17" s="14">
        <f>ROUND(VLOOKUP(MTPL_Registrations[[#This Row],[player_id]],'MTBC statistics'!$A$1:$AK$1195,19,0)/6,0)</f>
        <v>2</v>
      </c>
      <c r="M17" s="14">
        <f>VLOOKUP(MTPL_Registrations[[#This Row],[player_id]],'MTBC statistics'!$A$1:$AK$1195,16,0)</f>
        <v>1</v>
      </c>
      <c r="N17" s="14">
        <f>VLOOKUP(MTPL_Registrations[[#This Row],[player_id]],'MTBC statistics'!$A$1:$AK$1195,15,0)</f>
        <v>1</v>
      </c>
      <c r="O17" s="15">
        <f>VLOOKUP(MTPL_Registrations[[#This Row],[player_id]],'MTBC statistics'!$A$1:$AK$1195,24,0)</f>
        <v>43499</v>
      </c>
      <c r="P17" s="16">
        <f>VLOOKUP(MTPL_Registrations[[#This Row],[player_id]],'MTBC statistics'!$A$1:$AK$1195,28,0)</f>
        <v>0</v>
      </c>
      <c r="Q17" s="12">
        <f>VLOOKUP(MTPL_Registrations[[#This Row],[player_id]],'MTBC statistics'!$A$1:$AK$1195,29,0)</f>
        <v>2</v>
      </c>
      <c r="R17" s="12">
        <f>VLOOKUP(MTPL_Registrations[[#This Row],[player_id]],'MTBC statistics'!$A$1:$AK$1195,34,0)</f>
        <v>91</v>
      </c>
      <c r="S17" s="12">
        <f>VLOOKUP(MTPL_Registrations[[#This Row],[player_id]],'MTBC statistics'!$A$1:$AK$1195,35,0)</f>
        <v>1</v>
      </c>
      <c r="T17" s="12">
        <f>VLOOKUP(MTPL_Registrations[[#This Row],[player_id]],'MTBC statistics'!$A$1:$AK$1195,36,0)</f>
        <v>50</v>
      </c>
      <c r="U17" s="12">
        <f>VLOOKUP(MTPL_Registrations[[#This Row],[player_id]],'MTBC statistics'!$A$1:$AK$1195,37,0)</f>
        <v>40</v>
      </c>
      <c r="V17" s="14" t="b">
        <f>IFERROR(VLOOKUP(MTPL_Registrations[[#This Row],[player_id]],Table6[#All],10,0),FALSE)</f>
        <v>0</v>
      </c>
      <c r="W17" s="14" t="b">
        <f>IFERROR(VLOOKUP(MTPL_Registrations[[#This Row],[player_id]],ONWER_RETAINED_PLAYER!$A$1:$M$25,3,0),FALSE)</f>
        <v>0</v>
      </c>
      <c r="X17" s="14" t="b">
        <f>IFERROR(VLOOKUP(MTPL_Registrations[[#This Row],[player_id]],ONWER_RETAINED_PLAYER!$A$1:$M$25,4,0),FALSE)</f>
        <v>0</v>
      </c>
      <c r="Y17" s="14">
        <v>16</v>
      </c>
      <c r="Z17" s="14">
        <v>20</v>
      </c>
      <c r="AA17" s="17">
        <v>12</v>
      </c>
      <c r="AB17" s="39">
        <f>VLOOKUP(MTPL_Registrations[[#This Row],[player_id]],'MTBC statistics'!$A$1:$AK$1195,13,0)</f>
        <v>0</v>
      </c>
      <c r="AC17" s="39">
        <f>VLOOKUP(MTPL_Registrations[[#This Row],[player_id]],'MTBC statistics'!$A$1:$AK$1195,14,0)</f>
        <v>0</v>
      </c>
      <c r="AD17" s="18"/>
    </row>
    <row r="18" spans="1:30" ht="22" customHeight="1" x14ac:dyDescent="0.2">
      <c r="A18" s="35">
        <v>1301294</v>
      </c>
      <c r="B18" s="35" t="s">
        <v>207</v>
      </c>
      <c r="C18" s="36" t="s">
        <v>253</v>
      </c>
      <c r="D18" s="35">
        <v>6122128866</v>
      </c>
      <c r="E18" s="35" t="s">
        <v>131</v>
      </c>
      <c r="F18" s="12">
        <f>VLOOKUP(MTPL_Registrations[[#This Row],[player_id]],'MTBC statistics'!$A$1:$AK$1195,8,0)</f>
        <v>4</v>
      </c>
      <c r="G18" s="12">
        <f>VLOOKUP(MTPL_Registrations[[#This Row],[player_id]],'MTBC statistics'!$A$1:$AK$1195,11,0)</f>
        <v>23</v>
      </c>
      <c r="H18" s="12">
        <f>VLOOKUP(MTPL_Registrations[[#This Row],[player_id]],'MTBC statistics'!$A$1:$AK$1195,12,0)</f>
        <v>48</v>
      </c>
      <c r="I18" s="13">
        <f>VLOOKUP(MTPL_Registrations[[#This Row],[player_id]],'MTBC statistics'!$A$1:$AK$1195,17,0)</f>
        <v>47.916699999999999</v>
      </c>
      <c r="J18" s="14">
        <f>VLOOKUP(MTPL_Registrations[[#This Row],[player_id]],'MTBC statistics'!$A$1:$AK$1195,21,0)</f>
        <v>2</v>
      </c>
      <c r="K18" s="13">
        <f>VLOOKUP(MTPL_Registrations[[#This Row],[player_id]],'MTBC statistics'!$A$1:$AK$1195,23,0)</f>
        <v>6.5</v>
      </c>
      <c r="L18" s="14">
        <f>ROUND(VLOOKUP(MTPL_Registrations[[#This Row],[player_id]],'MTBC statistics'!$A$1:$AK$1195,19,0)/6,0)</f>
        <v>10</v>
      </c>
      <c r="M18" s="14">
        <f>VLOOKUP(MTPL_Registrations[[#This Row],[player_id]],'MTBC statistics'!$A$1:$AK$1195,16,0)</f>
        <v>5.75</v>
      </c>
      <c r="N18" s="14">
        <f>VLOOKUP(MTPL_Registrations[[#This Row],[player_id]],'MTBC statistics'!$A$1:$AK$1195,15,0)</f>
        <v>10</v>
      </c>
      <c r="O18" s="15">
        <f>VLOOKUP(MTPL_Registrations[[#This Row],[player_id]],'MTBC statistics'!$A$1:$AK$1195,24,0)</f>
        <v>43484</v>
      </c>
      <c r="P18" s="16">
        <f>VLOOKUP(MTPL_Registrations[[#This Row],[player_id]],'MTBC statistics'!$A$1:$AK$1195,28,0)</f>
        <v>0</v>
      </c>
      <c r="Q18" s="12">
        <f>VLOOKUP(MTPL_Registrations[[#This Row],[player_id]],'MTBC statistics'!$A$1:$AK$1195,29,0)</f>
        <v>0</v>
      </c>
      <c r="R18" s="12">
        <f>VLOOKUP(MTPL_Registrations[[#This Row],[player_id]],'MTBC statistics'!$A$1:$AK$1195,34,0)</f>
        <v>73</v>
      </c>
      <c r="S18" s="12">
        <f>VLOOKUP(MTPL_Registrations[[#This Row],[player_id]],'MTBC statistics'!$A$1:$AK$1195,35,0)</f>
        <v>23</v>
      </c>
      <c r="T18" s="12">
        <f>VLOOKUP(MTPL_Registrations[[#This Row],[player_id]],'MTBC statistics'!$A$1:$AK$1195,36,0)</f>
        <v>50</v>
      </c>
      <c r="U18" s="12">
        <f>VLOOKUP(MTPL_Registrations[[#This Row],[player_id]],'MTBC statistics'!$A$1:$AK$1195,37,0)</f>
        <v>0</v>
      </c>
      <c r="V18" s="14" t="b">
        <f>IFERROR(VLOOKUP(MTPL_Registrations[[#This Row],[player_id]],Table6[#All],10,0),FALSE)</f>
        <v>0</v>
      </c>
      <c r="W18" s="14" t="b">
        <f>IFERROR(VLOOKUP(MTPL_Registrations[[#This Row],[player_id]],ONWER_RETAINED_PLAYER!$A$1:$M$25,3,0),FALSE)</f>
        <v>0</v>
      </c>
      <c r="X18" s="14" t="b">
        <f>IFERROR(VLOOKUP(MTPL_Registrations[[#This Row],[player_id]],ONWER_RETAINED_PLAYER!$A$1:$M$25,4,0),FALSE)</f>
        <v>0</v>
      </c>
      <c r="Y18" s="14">
        <v>17</v>
      </c>
      <c r="Z18" s="14">
        <v>14</v>
      </c>
      <c r="AA18" s="17">
        <v>13</v>
      </c>
      <c r="AB18" s="39">
        <f>VLOOKUP(MTPL_Registrations[[#This Row],[player_id]],'MTBC statistics'!$A$1:$AK$1195,13,0)</f>
        <v>0</v>
      </c>
      <c r="AC18" s="39">
        <f>VLOOKUP(MTPL_Registrations[[#This Row],[player_id]],'MTBC statistics'!$A$1:$AK$1195,14,0)</f>
        <v>0</v>
      </c>
      <c r="AD18" s="18"/>
    </row>
    <row r="19" spans="1:30" ht="22" customHeight="1" x14ac:dyDescent="0.2">
      <c r="A19" s="38">
        <v>896864</v>
      </c>
      <c r="B19" s="35" t="s">
        <v>176</v>
      </c>
      <c r="C19" s="36" t="s">
        <v>254</v>
      </c>
      <c r="D19" s="35">
        <v>0</v>
      </c>
      <c r="E19" s="35" t="s">
        <v>28</v>
      </c>
      <c r="F19" s="12">
        <f>VLOOKUP(MTPL_Registrations[[#This Row],[player_id]],'MTBC statistics'!$A$1:$AK$1195,8,0)</f>
        <v>4</v>
      </c>
      <c r="G19" s="12">
        <f>VLOOKUP(MTPL_Registrations[[#This Row],[player_id]],'MTBC statistics'!$A$1:$AK$1195,11,0)</f>
        <v>0</v>
      </c>
      <c r="H19" s="12">
        <f>VLOOKUP(MTPL_Registrations[[#This Row],[player_id]],'MTBC statistics'!$A$1:$AK$1195,12,0)</f>
        <v>0</v>
      </c>
      <c r="I19" s="13">
        <f>VLOOKUP(MTPL_Registrations[[#This Row],[player_id]],'MTBC statistics'!$A$1:$AK$1195,17,0)</f>
        <v>0</v>
      </c>
      <c r="J19" s="14">
        <f>VLOOKUP(MTPL_Registrations[[#This Row],[player_id]],'MTBC statistics'!$A$1:$AK$1195,21,0)</f>
        <v>2</v>
      </c>
      <c r="K19" s="13">
        <f>VLOOKUP(MTPL_Registrations[[#This Row],[player_id]],'MTBC statistics'!$A$1:$AK$1195,23,0)</f>
        <v>6.1111000000000004</v>
      </c>
      <c r="L19" s="14">
        <f>ROUND(VLOOKUP(MTPL_Registrations[[#This Row],[player_id]],'MTBC statistics'!$A$1:$AK$1195,19,0)/6,0)</f>
        <v>9</v>
      </c>
      <c r="M19" s="14">
        <f>VLOOKUP(MTPL_Registrations[[#This Row],[player_id]],'MTBC statistics'!$A$1:$AK$1195,16,0)</f>
        <v>0</v>
      </c>
      <c r="N19" s="14">
        <f>VLOOKUP(MTPL_Registrations[[#This Row],[player_id]],'MTBC statistics'!$A$1:$AK$1195,15,0)</f>
        <v>0</v>
      </c>
      <c r="O19" s="15">
        <f>VLOOKUP(MTPL_Registrations[[#This Row],[player_id]],'MTBC statistics'!$A$1:$AK$1195,24,0)</f>
        <v>43515</v>
      </c>
      <c r="P19" s="16">
        <f>VLOOKUP(MTPL_Registrations[[#This Row],[player_id]],'MTBC statistics'!$A$1:$AK$1195,28,0)</f>
        <v>0</v>
      </c>
      <c r="Q19" s="12">
        <f>VLOOKUP(MTPL_Registrations[[#This Row],[player_id]],'MTBC statistics'!$A$1:$AK$1195,29,0)</f>
        <v>1</v>
      </c>
      <c r="R19" s="12">
        <f>VLOOKUP(MTPL_Registrations[[#This Row],[player_id]],'MTBC statistics'!$A$1:$AK$1195,34,0)</f>
        <v>70</v>
      </c>
      <c r="S19" s="12">
        <f>VLOOKUP(MTPL_Registrations[[#This Row],[player_id]],'MTBC statistics'!$A$1:$AK$1195,35,0)</f>
        <v>0</v>
      </c>
      <c r="T19" s="12">
        <f>VLOOKUP(MTPL_Registrations[[#This Row],[player_id]],'MTBC statistics'!$A$1:$AK$1195,36,0)</f>
        <v>60</v>
      </c>
      <c r="U19" s="12">
        <f>VLOOKUP(MTPL_Registrations[[#This Row],[player_id]],'MTBC statistics'!$A$1:$AK$1195,37,0)</f>
        <v>10</v>
      </c>
      <c r="V19" s="14" t="b">
        <f>IFERROR(VLOOKUP(MTPL_Registrations[[#This Row],[player_id]],Table6[#All],10,0),FALSE)</f>
        <v>0</v>
      </c>
      <c r="W19" s="14" t="b">
        <f>IFERROR(VLOOKUP(MTPL_Registrations[[#This Row],[player_id]],ONWER_RETAINED_PLAYER!$A$1:$M$25,3,0),FALSE)</f>
        <v>0</v>
      </c>
      <c r="X19" s="14" t="b">
        <f>IFERROR(VLOOKUP(MTPL_Registrations[[#This Row],[player_id]],ONWER_RETAINED_PLAYER!$A$1:$M$25,4,0),FALSE)</f>
        <v>0</v>
      </c>
      <c r="Y19" s="14">
        <v>18</v>
      </c>
      <c r="Z19" s="14">
        <v>24</v>
      </c>
      <c r="AA19" s="17">
        <v>11</v>
      </c>
      <c r="AB19" s="39">
        <f>VLOOKUP(MTPL_Registrations[[#This Row],[player_id]],'MTBC statistics'!$A$1:$AK$1195,13,0)</f>
        <v>0</v>
      </c>
      <c r="AC19" s="39">
        <f>VLOOKUP(MTPL_Registrations[[#This Row],[player_id]],'MTBC statistics'!$A$1:$AK$1195,14,0)</f>
        <v>0</v>
      </c>
      <c r="AD19" s="18"/>
    </row>
    <row r="20" spans="1:30" ht="22" customHeight="1" x14ac:dyDescent="0.2">
      <c r="A20" s="35">
        <v>896465</v>
      </c>
      <c r="B20" s="35" t="s">
        <v>210</v>
      </c>
      <c r="C20" s="36" t="s">
        <v>257</v>
      </c>
      <c r="D20" s="35">
        <v>6183035171</v>
      </c>
      <c r="E20" s="35" t="s">
        <v>28</v>
      </c>
      <c r="F20" s="12">
        <f>VLOOKUP(MTPL_Registrations[[#This Row],[player_id]],'MTBC statistics'!$A$1:$AK$1195,8,0)</f>
        <v>4</v>
      </c>
      <c r="G20" s="12">
        <f>VLOOKUP(MTPL_Registrations[[#This Row],[player_id]],'MTBC statistics'!$A$1:$AK$1195,11,0)</f>
        <v>14</v>
      </c>
      <c r="H20" s="12">
        <f>VLOOKUP(MTPL_Registrations[[#This Row],[player_id]],'MTBC statistics'!$A$1:$AK$1195,12,0)</f>
        <v>35</v>
      </c>
      <c r="I20" s="13">
        <f>VLOOKUP(MTPL_Registrations[[#This Row],[player_id]],'MTBC statistics'!$A$1:$AK$1195,17,0)</f>
        <v>40</v>
      </c>
      <c r="J20" s="14">
        <f>VLOOKUP(MTPL_Registrations[[#This Row],[player_id]],'MTBC statistics'!$A$1:$AK$1195,21,0)</f>
        <v>1</v>
      </c>
      <c r="K20" s="13">
        <f>VLOOKUP(MTPL_Registrations[[#This Row],[player_id]],'MTBC statistics'!$A$1:$AK$1195,23,0)</f>
        <v>7</v>
      </c>
      <c r="L20" s="14">
        <f>ROUND(VLOOKUP(MTPL_Registrations[[#This Row],[player_id]],'MTBC statistics'!$A$1:$AK$1195,19,0)/6,0)</f>
        <v>2</v>
      </c>
      <c r="M20" s="14">
        <f>VLOOKUP(MTPL_Registrations[[#This Row],[player_id]],'MTBC statistics'!$A$1:$AK$1195,16,0)</f>
        <v>4.6666999999999996</v>
      </c>
      <c r="N20" s="14">
        <f>VLOOKUP(MTPL_Registrations[[#This Row],[player_id]],'MTBC statistics'!$A$1:$AK$1195,15,0)</f>
        <v>9</v>
      </c>
      <c r="O20" s="15">
        <f>VLOOKUP(MTPL_Registrations[[#This Row],[player_id]],'MTBC statistics'!$A$1:$AK$1195,24,0)</f>
        <v>43472</v>
      </c>
      <c r="P20" s="16">
        <f>VLOOKUP(MTPL_Registrations[[#This Row],[player_id]],'MTBC statistics'!$A$1:$AK$1195,28,0)</f>
        <v>0</v>
      </c>
      <c r="Q20" s="12">
        <f>VLOOKUP(MTPL_Registrations[[#This Row],[player_id]],'MTBC statistics'!$A$1:$AK$1195,29,0)</f>
        <v>3</v>
      </c>
      <c r="R20" s="12">
        <f>VLOOKUP(MTPL_Registrations[[#This Row],[player_id]],'MTBC statistics'!$A$1:$AK$1195,34,0)</f>
        <v>64</v>
      </c>
      <c r="S20" s="12">
        <f>VLOOKUP(MTPL_Registrations[[#This Row],[player_id]],'MTBC statistics'!$A$1:$AK$1195,35,0)</f>
        <v>-6</v>
      </c>
      <c r="T20" s="12">
        <f>VLOOKUP(MTPL_Registrations[[#This Row],[player_id]],'MTBC statistics'!$A$1:$AK$1195,36,0)</f>
        <v>20</v>
      </c>
      <c r="U20" s="12">
        <f>VLOOKUP(MTPL_Registrations[[#This Row],[player_id]],'MTBC statistics'!$A$1:$AK$1195,37,0)</f>
        <v>50</v>
      </c>
      <c r="V20" s="14" t="b">
        <f>IFERROR(VLOOKUP(MTPL_Registrations[[#This Row],[player_id]],Table6[#All],10,0),FALSE)</f>
        <v>0</v>
      </c>
      <c r="W20" s="14" t="b">
        <f>IFERROR(VLOOKUP(MTPL_Registrations[[#This Row],[player_id]],ONWER_RETAINED_PLAYER!$A$1:$M$25,3,0),FALSE)</f>
        <v>0</v>
      </c>
      <c r="X20" s="14" t="b">
        <f>IFERROR(VLOOKUP(MTPL_Registrations[[#This Row],[player_id]],ONWER_RETAINED_PLAYER!$A$1:$M$25,4,0),FALSE)</f>
        <v>0</v>
      </c>
      <c r="Y20" s="14">
        <v>19</v>
      </c>
      <c r="Z20" s="14">
        <v>34</v>
      </c>
      <c r="AA20" s="17">
        <v>18</v>
      </c>
      <c r="AB20" s="39">
        <f>VLOOKUP(MTPL_Registrations[[#This Row],[player_id]],'MTBC statistics'!$A$1:$AK$1195,13,0)</f>
        <v>0</v>
      </c>
      <c r="AC20" s="39">
        <f>VLOOKUP(MTPL_Registrations[[#This Row],[player_id]],'MTBC statistics'!$A$1:$AK$1195,14,0)</f>
        <v>0</v>
      </c>
      <c r="AD20" s="18"/>
    </row>
    <row r="21" spans="1:30" ht="22" customHeight="1" x14ac:dyDescent="0.2">
      <c r="A21" s="35">
        <v>1301336</v>
      </c>
      <c r="B21" s="35" t="s">
        <v>232</v>
      </c>
      <c r="C21" s="36" t="s">
        <v>276</v>
      </c>
      <c r="D21" s="35">
        <v>6514470405</v>
      </c>
      <c r="E21" s="35" t="s">
        <v>216</v>
      </c>
      <c r="F21" s="12">
        <f>VLOOKUP(MTPL_Registrations[[#This Row],[player_id]],'MTBC statistics'!$A$1:$AK$1195,8,0)</f>
        <v>3</v>
      </c>
      <c r="G21" s="12">
        <f>VLOOKUP(MTPL_Registrations[[#This Row],[player_id]],'MTBC statistics'!$A$1:$AK$1195,11,0)</f>
        <v>26</v>
      </c>
      <c r="H21" s="12">
        <f>VLOOKUP(MTPL_Registrations[[#This Row],[player_id]],'MTBC statistics'!$A$1:$AK$1195,12,0)</f>
        <v>32</v>
      </c>
      <c r="I21" s="13">
        <f>VLOOKUP(MTPL_Registrations[[#This Row],[player_id]],'MTBC statistics'!$A$1:$AK$1195,17,0)</f>
        <v>81.25</v>
      </c>
      <c r="J21" s="14">
        <f>VLOOKUP(MTPL_Registrations[[#This Row],[player_id]],'MTBC statistics'!$A$1:$AK$1195,21,0)</f>
        <v>0</v>
      </c>
      <c r="K21" s="13">
        <f>VLOOKUP(MTPL_Registrations[[#This Row],[player_id]],'MTBC statistics'!$A$1:$AK$1195,23,0)</f>
        <v>0</v>
      </c>
      <c r="L21" s="14">
        <f>ROUND(VLOOKUP(MTPL_Registrations[[#This Row],[player_id]],'MTBC statistics'!$A$1:$AK$1195,19,0)/6,0)</f>
        <v>0</v>
      </c>
      <c r="M21" s="14">
        <f>VLOOKUP(MTPL_Registrations[[#This Row],[player_id]],'MTBC statistics'!$A$1:$AK$1195,16,0)</f>
        <v>13</v>
      </c>
      <c r="N21" s="14">
        <f>VLOOKUP(MTPL_Registrations[[#This Row],[player_id]],'MTBC statistics'!$A$1:$AK$1195,15,0)</f>
        <v>14</v>
      </c>
      <c r="O21" s="15">
        <f>VLOOKUP(MTPL_Registrations[[#This Row],[player_id]],'MTBC statistics'!$A$1:$AK$1195,24,0)</f>
        <v>0</v>
      </c>
      <c r="P21" s="16">
        <f>VLOOKUP(MTPL_Registrations[[#This Row],[player_id]],'MTBC statistics'!$A$1:$AK$1195,28,0)</f>
        <v>0</v>
      </c>
      <c r="Q21" s="12">
        <f>VLOOKUP(MTPL_Registrations[[#This Row],[player_id]],'MTBC statistics'!$A$1:$AK$1195,29,0)</f>
        <v>0</v>
      </c>
      <c r="R21" s="12">
        <f>VLOOKUP(MTPL_Registrations[[#This Row],[player_id]],'MTBC statistics'!$A$1:$AK$1195,34,0)</f>
        <v>58</v>
      </c>
      <c r="S21" s="12">
        <f>VLOOKUP(MTPL_Registrations[[#This Row],[player_id]],'MTBC statistics'!$A$1:$AK$1195,35,0)</f>
        <v>48</v>
      </c>
      <c r="T21" s="12">
        <f>VLOOKUP(MTPL_Registrations[[#This Row],[player_id]],'MTBC statistics'!$A$1:$AK$1195,36,0)</f>
        <v>0</v>
      </c>
      <c r="U21" s="12">
        <f>VLOOKUP(MTPL_Registrations[[#This Row],[player_id]],'MTBC statistics'!$A$1:$AK$1195,37,0)</f>
        <v>10</v>
      </c>
      <c r="V21" s="14" t="b">
        <f>IFERROR(VLOOKUP(MTPL_Registrations[[#This Row],[player_id]],Table6[#All],10,0),FALSE)</f>
        <v>0</v>
      </c>
      <c r="W21" s="14" t="b">
        <f>IFERROR(VLOOKUP(MTPL_Registrations[[#This Row],[player_id]],ONWER_RETAINED_PLAYER!$A$1:$M$25,3,0),FALSE)</f>
        <v>0</v>
      </c>
      <c r="X21" s="14" t="b">
        <f>IFERROR(VLOOKUP(MTPL_Registrations[[#This Row],[player_id]],ONWER_RETAINED_PLAYER!$A$1:$M$25,4,0),FALSE)</f>
        <v>0</v>
      </c>
      <c r="Y21" s="14">
        <v>20</v>
      </c>
      <c r="Z21" s="14">
        <v>11</v>
      </c>
      <c r="AA21" s="17">
        <v>22</v>
      </c>
      <c r="AB21" s="39">
        <f>VLOOKUP(MTPL_Registrations[[#This Row],[player_id]],'MTBC statistics'!$A$1:$AK$1195,13,0)</f>
        <v>2</v>
      </c>
      <c r="AC21" s="39">
        <f>VLOOKUP(MTPL_Registrations[[#This Row],[player_id]],'MTBC statistics'!$A$1:$AK$1195,14,0)</f>
        <v>0</v>
      </c>
      <c r="AD21" s="18"/>
    </row>
    <row r="22" spans="1:30" ht="22" customHeight="1" x14ac:dyDescent="0.2">
      <c r="A22" s="35">
        <v>894631</v>
      </c>
      <c r="B22" s="35" t="s">
        <v>231</v>
      </c>
      <c r="C22" s="36" t="s">
        <v>275</v>
      </c>
      <c r="D22" s="35">
        <v>6512027088</v>
      </c>
      <c r="E22" s="35" t="s">
        <v>216</v>
      </c>
      <c r="F22" s="12">
        <f>VLOOKUP(MTPL_Registrations[[#This Row],[player_id]],'MTBC statistics'!$A$1:$AK$1195,8,0)</f>
        <v>4</v>
      </c>
      <c r="G22" s="12">
        <f>VLOOKUP(MTPL_Registrations[[#This Row],[player_id]],'MTBC statistics'!$A$1:$AK$1195,11,0)</f>
        <v>17</v>
      </c>
      <c r="H22" s="12">
        <f>VLOOKUP(MTPL_Registrations[[#This Row],[player_id]],'MTBC statistics'!$A$1:$AK$1195,12,0)</f>
        <v>23</v>
      </c>
      <c r="I22" s="13">
        <f>VLOOKUP(MTPL_Registrations[[#This Row],[player_id]],'MTBC statistics'!$A$1:$AK$1195,17,0)</f>
        <v>73.912999999999997</v>
      </c>
      <c r="J22" s="14">
        <f>VLOOKUP(MTPL_Registrations[[#This Row],[player_id]],'MTBC statistics'!$A$1:$AK$1195,21,0)</f>
        <v>0</v>
      </c>
      <c r="K22" s="13">
        <f>VLOOKUP(MTPL_Registrations[[#This Row],[player_id]],'MTBC statistics'!$A$1:$AK$1195,23,0)</f>
        <v>17</v>
      </c>
      <c r="L22" s="14">
        <f>ROUND(VLOOKUP(MTPL_Registrations[[#This Row],[player_id]],'MTBC statistics'!$A$1:$AK$1195,19,0)/6,0)</f>
        <v>1</v>
      </c>
      <c r="M22" s="14">
        <f>VLOOKUP(MTPL_Registrations[[#This Row],[player_id]],'MTBC statistics'!$A$1:$AK$1195,16,0)</f>
        <v>5.6666999999999996</v>
      </c>
      <c r="N22" s="14">
        <f>VLOOKUP(MTPL_Registrations[[#This Row],[player_id]],'MTBC statistics'!$A$1:$AK$1195,15,0)</f>
        <v>14</v>
      </c>
      <c r="O22" s="15">
        <f>VLOOKUP(MTPL_Registrations[[#This Row],[player_id]],'MTBC statistics'!$A$1:$AK$1195,24,0)</f>
        <v>0</v>
      </c>
      <c r="P22" s="16">
        <f>VLOOKUP(MTPL_Registrations[[#This Row],[player_id]],'MTBC statistics'!$A$1:$AK$1195,28,0)</f>
        <v>0</v>
      </c>
      <c r="Q22" s="12">
        <f>VLOOKUP(MTPL_Registrations[[#This Row],[player_id]],'MTBC statistics'!$A$1:$AK$1195,29,0)</f>
        <v>2</v>
      </c>
      <c r="R22" s="12">
        <f>VLOOKUP(MTPL_Registrations[[#This Row],[player_id]],'MTBC statistics'!$A$1:$AK$1195,34,0)</f>
        <v>57</v>
      </c>
      <c r="S22" s="12">
        <f>VLOOKUP(MTPL_Registrations[[#This Row],[player_id]],'MTBC statistics'!$A$1:$AK$1195,35,0)</f>
        <v>17</v>
      </c>
      <c r="T22" s="12">
        <f>VLOOKUP(MTPL_Registrations[[#This Row],[player_id]],'MTBC statistics'!$A$1:$AK$1195,36,0)</f>
        <v>0</v>
      </c>
      <c r="U22" s="12">
        <f>VLOOKUP(MTPL_Registrations[[#This Row],[player_id]],'MTBC statistics'!$A$1:$AK$1195,37,0)</f>
        <v>40</v>
      </c>
      <c r="V22" s="14" t="b">
        <f>IFERROR(VLOOKUP(MTPL_Registrations[[#This Row],[player_id]],Table6[#All],10,0),FALSE)</f>
        <v>0</v>
      </c>
      <c r="W22" s="14" t="b">
        <f>IFERROR(VLOOKUP(MTPL_Registrations[[#This Row],[player_id]],ONWER_RETAINED_PLAYER!$A$1:$M$25,3,0),FALSE)</f>
        <v>0</v>
      </c>
      <c r="X22" s="14" t="b">
        <f>IFERROR(VLOOKUP(MTPL_Registrations[[#This Row],[player_id]],ONWER_RETAINED_PLAYER!$A$1:$M$25,4,0),FALSE)</f>
        <v>0</v>
      </c>
      <c r="Y22" s="14">
        <v>21</v>
      </c>
      <c r="Z22" s="14">
        <v>15</v>
      </c>
      <c r="AA22" s="17">
        <v>23</v>
      </c>
      <c r="AB22" s="39">
        <f>VLOOKUP(MTPL_Registrations[[#This Row],[player_id]],'MTBC statistics'!$A$1:$AK$1195,13,0)</f>
        <v>0</v>
      </c>
      <c r="AC22" s="39">
        <f>VLOOKUP(MTPL_Registrations[[#This Row],[player_id]],'MTBC statistics'!$A$1:$AK$1195,14,0)</f>
        <v>0</v>
      </c>
      <c r="AD22" s="18"/>
    </row>
    <row r="23" spans="1:30" ht="22" customHeight="1" x14ac:dyDescent="0.15">
      <c r="A23" s="35">
        <v>895042</v>
      </c>
      <c r="B23" s="35" t="s">
        <v>238</v>
      </c>
      <c r="C23" s="35" t="s">
        <v>239</v>
      </c>
      <c r="D23" s="35">
        <v>6123571263</v>
      </c>
      <c r="E23" s="35" t="s">
        <v>19</v>
      </c>
      <c r="F23" s="12">
        <f>VLOOKUP(MTPL_Registrations[[#This Row],[player_id]],'MTBC statistics'!$A$1:$AK$1195,8,0)</f>
        <v>4</v>
      </c>
      <c r="G23" s="12">
        <f>VLOOKUP(MTPL_Registrations[[#This Row],[player_id]],'MTBC statistics'!$A$1:$AK$1195,11,0)</f>
        <v>12</v>
      </c>
      <c r="H23" s="12">
        <f>VLOOKUP(MTPL_Registrations[[#This Row],[player_id]],'MTBC statistics'!$A$1:$AK$1195,12,0)</f>
        <v>26</v>
      </c>
      <c r="I23" s="13">
        <f>VLOOKUP(MTPL_Registrations[[#This Row],[player_id]],'MTBC statistics'!$A$1:$AK$1195,17,0)</f>
        <v>46.153799999999997</v>
      </c>
      <c r="J23" s="14">
        <f>VLOOKUP(MTPL_Registrations[[#This Row],[player_id]],'MTBC statistics'!$A$1:$AK$1195,21,0)</f>
        <v>0</v>
      </c>
      <c r="K23" s="13">
        <f>VLOOKUP(MTPL_Registrations[[#This Row],[player_id]],'MTBC statistics'!$A$1:$AK$1195,23,0)</f>
        <v>6</v>
      </c>
      <c r="L23" s="14">
        <f>ROUND(VLOOKUP(MTPL_Registrations[[#This Row],[player_id]],'MTBC statistics'!$A$1:$AK$1195,19,0)/6,0)</f>
        <v>12</v>
      </c>
      <c r="M23" s="14">
        <f>VLOOKUP(MTPL_Registrations[[#This Row],[player_id]],'MTBC statistics'!$A$1:$AK$1195,16,0)</f>
        <v>3</v>
      </c>
      <c r="N23" s="14">
        <f>VLOOKUP(MTPL_Registrations[[#This Row],[player_id]],'MTBC statistics'!$A$1:$AK$1195,15,0)</f>
        <v>5</v>
      </c>
      <c r="O23" s="15">
        <f>VLOOKUP(MTPL_Registrations[[#This Row],[player_id]],'MTBC statistics'!$A$1:$AK$1195,24,0)</f>
        <v>0</v>
      </c>
      <c r="P23" s="16">
        <f>VLOOKUP(MTPL_Registrations[[#This Row],[player_id]],'MTBC statistics'!$A$1:$AK$1195,28,0)</f>
        <v>0</v>
      </c>
      <c r="Q23" s="12">
        <f>VLOOKUP(MTPL_Registrations[[#This Row],[player_id]],'MTBC statistics'!$A$1:$AK$1195,29,0)</f>
        <v>0</v>
      </c>
      <c r="R23" s="12">
        <f>VLOOKUP(MTPL_Registrations[[#This Row],[player_id]],'MTBC statistics'!$A$1:$AK$1195,34,0)</f>
        <v>32</v>
      </c>
      <c r="S23" s="12">
        <f>VLOOKUP(MTPL_Registrations[[#This Row],[player_id]],'MTBC statistics'!$A$1:$AK$1195,35,0)</f>
        <v>12</v>
      </c>
      <c r="T23" s="12">
        <f>VLOOKUP(MTPL_Registrations[[#This Row],[player_id]],'MTBC statistics'!$A$1:$AK$1195,36,0)</f>
        <v>20</v>
      </c>
      <c r="U23" s="12">
        <f>VLOOKUP(MTPL_Registrations[[#This Row],[player_id]],'MTBC statistics'!$A$1:$AK$1195,37,0)</f>
        <v>0</v>
      </c>
      <c r="V23" s="14" t="b">
        <f>IFERROR(VLOOKUP(MTPL_Registrations[[#This Row],[player_id]],Table6[#All],10,0),FALSE)</f>
        <v>0</v>
      </c>
      <c r="W23" s="14" t="b">
        <f>IFERROR(VLOOKUP(MTPL_Registrations[[#This Row],[player_id]],ONWER_RETAINED_PLAYER!$A$1:$M$25,3,0),FALSE)</f>
        <v>0</v>
      </c>
      <c r="X23" s="14" t="b">
        <f>IFERROR(VLOOKUP(MTPL_Registrations[[#This Row],[player_id]],ONWER_RETAINED_PLAYER!$A$1:$M$25,4,0),FALSE)</f>
        <v>0</v>
      </c>
      <c r="Y23" s="14">
        <v>22</v>
      </c>
      <c r="Z23" s="14">
        <v>16</v>
      </c>
      <c r="AA23" s="17">
        <v>19</v>
      </c>
      <c r="AB23" s="39">
        <f>VLOOKUP(MTPL_Registrations[[#This Row],[player_id]],'MTBC statistics'!$A$1:$AK$1195,13,0)</f>
        <v>0</v>
      </c>
      <c r="AC23" s="39">
        <f>VLOOKUP(MTPL_Registrations[[#This Row],[player_id]],'MTBC statistics'!$A$1:$AK$1195,14,0)</f>
        <v>0</v>
      </c>
      <c r="AD23" s="18"/>
    </row>
    <row r="24" spans="1:30" ht="22" customHeight="1" x14ac:dyDescent="0.2">
      <c r="A24" s="35">
        <v>896861</v>
      </c>
      <c r="B24" s="35" t="s">
        <v>235</v>
      </c>
      <c r="C24" s="36" t="s">
        <v>279</v>
      </c>
      <c r="D24" s="35">
        <v>16129869349</v>
      </c>
      <c r="E24" s="35" t="s">
        <v>28</v>
      </c>
      <c r="F24" s="12">
        <f>VLOOKUP(MTPL_Registrations[[#This Row],[player_id]],'MTBC statistics'!$A$1:$AK$1195,8,0)</f>
        <v>4</v>
      </c>
      <c r="G24" s="12">
        <f>VLOOKUP(MTPL_Registrations[[#This Row],[player_id]],'MTBC statistics'!$A$1:$AK$1195,11,0)</f>
        <v>0</v>
      </c>
      <c r="H24" s="12">
        <f>VLOOKUP(MTPL_Registrations[[#This Row],[player_id]],'MTBC statistics'!$A$1:$AK$1195,12,0)</f>
        <v>0</v>
      </c>
      <c r="I24" s="13">
        <f>VLOOKUP(MTPL_Registrations[[#This Row],[player_id]],'MTBC statistics'!$A$1:$AK$1195,17,0)</f>
        <v>0</v>
      </c>
      <c r="J24" s="14">
        <f>VLOOKUP(MTPL_Registrations[[#This Row],[player_id]],'MTBC statistics'!$A$1:$AK$1195,21,0)</f>
        <v>2</v>
      </c>
      <c r="K24" s="13">
        <f>VLOOKUP(MTPL_Registrations[[#This Row],[player_id]],'MTBC statistics'!$A$1:$AK$1195,23,0)</f>
        <v>8.6</v>
      </c>
      <c r="L24" s="14">
        <f>ROUND(VLOOKUP(MTPL_Registrations[[#This Row],[player_id]],'MTBC statistics'!$A$1:$AK$1195,19,0)/6,0)</f>
        <v>5</v>
      </c>
      <c r="M24" s="14">
        <f>VLOOKUP(MTPL_Registrations[[#This Row],[player_id]],'MTBC statistics'!$A$1:$AK$1195,16,0)</f>
        <v>0</v>
      </c>
      <c r="N24" s="14">
        <f>VLOOKUP(MTPL_Registrations[[#This Row],[player_id]],'MTBC statistics'!$A$1:$AK$1195,15,0)</f>
        <v>0</v>
      </c>
      <c r="O24" s="15">
        <f>VLOOKUP(MTPL_Registrations[[#This Row],[player_id]],'MTBC statistics'!$A$1:$AK$1195,24,0)</f>
        <v>43510</v>
      </c>
      <c r="P24" s="16">
        <f>VLOOKUP(MTPL_Registrations[[#This Row],[player_id]],'MTBC statistics'!$A$1:$AK$1195,28,0)</f>
        <v>0</v>
      </c>
      <c r="Q24" s="12">
        <f>VLOOKUP(MTPL_Registrations[[#This Row],[player_id]],'MTBC statistics'!$A$1:$AK$1195,29,0)</f>
        <v>0</v>
      </c>
      <c r="R24" s="12">
        <f>VLOOKUP(MTPL_Registrations[[#This Row],[player_id]],'MTBC statistics'!$A$1:$AK$1195,34,0)</f>
        <v>30</v>
      </c>
      <c r="S24" s="12">
        <f>VLOOKUP(MTPL_Registrations[[#This Row],[player_id]],'MTBC statistics'!$A$1:$AK$1195,35,0)</f>
        <v>0</v>
      </c>
      <c r="T24" s="12">
        <f>VLOOKUP(MTPL_Registrations[[#This Row],[player_id]],'MTBC statistics'!$A$1:$AK$1195,36,0)</f>
        <v>30</v>
      </c>
      <c r="U24" s="12">
        <f>VLOOKUP(MTPL_Registrations[[#This Row],[player_id]],'MTBC statistics'!$A$1:$AK$1195,37,0)</f>
        <v>0</v>
      </c>
      <c r="V24" s="14" t="b">
        <f>IFERROR(VLOOKUP(MTPL_Registrations[[#This Row],[player_id]],Table6[#All],10,0),FALSE)</f>
        <v>0</v>
      </c>
      <c r="W24" s="14" t="b">
        <f>IFERROR(VLOOKUP(MTPL_Registrations[[#This Row],[player_id]],ONWER_RETAINED_PLAYER!$A$1:$M$25,3,0),FALSE)</f>
        <v>0</v>
      </c>
      <c r="X24" s="14" t="b">
        <f>IFERROR(VLOOKUP(MTPL_Registrations[[#This Row],[player_id]],ONWER_RETAINED_PLAYER!$A$1:$M$25,4,0),FALSE)</f>
        <v>0</v>
      </c>
      <c r="Y24" s="14">
        <v>23</v>
      </c>
      <c r="Z24" s="14">
        <v>25</v>
      </c>
      <c r="AA24" s="17">
        <v>17</v>
      </c>
      <c r="AB24" s="39">
        <f>VLOOKUP(MTPL_Registrations[[#This Row],[player_id]],'MTBC statistics'!$A$1:$AK$1195,13,0)</f>
        <v>0</v>
      </c>
      <c r="AC24" s="39">
        <f>VLOOKUP(MTPL_Registrations[[#This Row],[player_id]],'MTBC statistics'!$A$1:$AK$1195,14,0)</f>
        <v>0</v>
      </c>
      <c r="AD24" s="18"/>
    </row>
    <row r="25" spans="1:30" ht="22" customHeight="1" x14ac:dyDescent="0.2">
      <c r="A25" s="35">
        <v>573367</v>
      </c>
      <c r="B25" s="35" t="s">
        <v>230</v>
      </c>
      <c r="C25" s="36" t="s">
        <v>274</v>
      </c>
      <c r="D25" s="35">
        <v>9524571570</v>
      </c>
      <c r="E25" s="35" t="s">
        <v>28</v>
      </c>
      <c r="F25" s="12">
        <f>VLOOKUP(MTPL_Registrations[[#This Row],[player_id]],'MTBC statistics'!$A$1:$AK$1195,8,0)</f>
        <v>3</v>
      </c>
      <c r="G25" s="12">
        <f>VLOOKUP(MTPL_Registrations[[#This Row],[player_id]],'MTBC statistics'!$A$1:$AK$1195,11,0)</f>
        <v>10</v>
      </c>
      <c r="H25" s="12">
        <f>VLOOKUP(MTPL_Registrations[[#This Row],[player_id]],'MTBC statistics'!$A$1:$AK$1195,12,0)</f>
        <v>24</v>
      </c>
      <c r="I25" s="13">
        <f>VLOOKUP(MTPL_Registrations[[#This Row],[player_id]],'MTBC statistics'!$A$1:$AK$1195,17,0)</f>
        <v>41.666699999999999</v>
      </c>
      <c r="J25" s="14">
        <f>VLOOKUP(MTPL_Registrations[[#This Row],[player_id]],'MTBC statistics'!$A$1:$AK$1195,21,0)</f>
        <v>0</v>
      </c>
      <c r="K25" s="13">
        <f>VLOOKUP(MTPL_Registrations[[#This Row],[player_id]],'MTBC statistics'!$A$1:$AK$1195,23,0)</f>
        <v>0</v>
      </c>
      <c r="L25" s="14">
        <f>ROUND(VLOOKUP(MTPL_Registrations[[#This Row],[player_id]],'MTBC statistics'!$A$1:$AK$1195,19,0)/6,0)</f>
        <v>0</v>
      </c>
      <c r="M25" s="14">
        <f>VLOOKUP(MTPL_Registrations[[#This Row],[player_id]],'MTBC statistics'!$A$1:$AK$1195,16,0)</f>
        <v>5</v>
      </c>
      <c r="N25" s="14">
        <f>VLOOKUP(MTPL_Registrations[[#This Row],[player_id]],'MTBC statistics'!$A$1:$AK$1195,15,0)</f>
        <v>7</v>
      </c>
      <c r="O25" s="15">
        <f>VLOOKUP(MTPL_Registrations[[#This Row],[player_id]],'MTBC statistics'!$A$1:$AK$1195,24,0)</f>
        <v>0</v>
      </c>
      <c r="P25" s="16">
        <f>VLOOKUP(MTPL_Registrations[[#This Row],[player_id]],'MTBC statistics'!$A$1:$AK$1195,28,0)</f>
        <v>0</v>
      </c>
      <c r="Q25" s="12">
        <f>VLOOKUP(MTPL_Registrations[[#This Row],[player_id]],'MTBC statistics'!$A$1:$AK$1195,29,0)</f>
        <v>0</v>
      </c>
      <c r="R25" s="12">
        <f>VLOOKUP(MTPL_Registrations[[#This Row],[player_id]],'MTBC statistics'!$A$1:$AK$1195,34,0)</f>
        <v>11</v>
      </c>
      <c r="S25" s="12">
        <f>VLOOKUP(MTPL_Registrations[[#This Row],[player_id]],'MTBC statistics'!$A$1:$AK$1195,35,0)</f>
        <v>1</v>
      </c>
      <c r="T25" s="12">
        <f>VLOOKUP(MTPL_Registrations[[#This Row],[player_id]],'MTBC statistics'!$A$1:$AK$1195,36,0)</f>
        <v>0</v>
      </c>
      <c r="U25" s="12">
        <f>VLOOKUP(MTPL_Registrations[[#This Row],[player_id]],'MTBC statistics'!$A$1:$AK$1195,37,0)</f>
        <v>10</v>
      </c>
      <c r="V25" s="14" t="b">
        <f>IFERROR(VLOOKUP(MTPL_Registrations[[#This Row],[player_id]],Table6[#All],10,0),FALSE)</f>
        <v>0</v>
      </c>
      <c r="W25" s="14" t="b">
        <f>IFERROR(VLOOKUP(MTPL_Registrations[[#This Row],[player_id]],ONWER_RETAINED_PLAYER!$A$1:$M$25,3,0),FALSE)</f>
        <v>0</v>
      </c>
      <c r="X25" s="14" t="b">
        <f>IFERROR(VLOOKUP(MTPL_Registrations[[#This Row],[player_id]],ONWER_RETAINED_PLAYER!$A$1:$M$25,4,0),FALSE)</f>
        <v>0</v>
      </c>
      <c r="Y25" s="14">
        <v>24</v>
      </c>
      <c r="Z25" s="14">
        <v>21</v>
      </c>
      <c r="AA25" s="17">
        <v>24</v>
      </c>
      <c r="AB25" s="39">
        <f>VLOOKUP(MTPL_Registrations[[#This Row],[player_id]],'MTBC statistics'!$A$1:$AK$1195,13,0)</f>
        <v>1</v>
      </c>
      <c r="AC25" s="39">
        <f>VLOOKUP(MTPL_Registrations[[#This Row],[player_id]],'MTBC statistics'!$A$1:$AK$1195,14,0)</f>
        <v>0</v>
      </c>
      <c r="AD25" s="18"/>
    </row>
    <row r="26" spans="1:30" ht="22" customHeight="1" x14ac:dyDescent="0.2">
      <c r="A26" s="35">
        <v>1312075</v>
      </c>
      <c r="B26" s="35" t="s">
        <v>215</v>
      </c>
      <c r="C26" s="36" t="s">
        <v>261</v>
      </c>
      <c r="D26" s="35">
        <v>16126662030</v>
      </c>
      <c r="E26" s="35" t="s">
        <v>28</v>
      </c>
      <c r="F26" s="12">
        <f>VLOOKUP(MTPL_Registrations[[#This Row],[player_id]],'MTBC statistics'!$A$1:$AK$1195,8,0)</f>
        <v>4</v>
      </c>
      <c r="G26" s="12">
        <f>VLOOKUP(MTPL_Registrations[[#This Row],[player_id]],'MTBC statistics'!$A$1:$AK$1195,11,0)</f>
        <v>17</v>
      </c>
      <c r="H26" s="12">
        <f>VLOOKUP(MTPL_Registrations[[#This Row],[player_id]],'MTBC statistics'!$A$1:$AK$1195,12,0)</f>
        <v>33</v>
      </c>
      <c r="I26" s="13">
        <f>VLOOKUP(MTPL_Registrations[[#This Row],[player_id]],'MTBC statistics'!$A$1:$AK$1195,17,0)</f>
        <v>51.5152</v>
      </c>
      <c r="J26" s="14">
        <f>VLOOKUP(MTPL_Registrations[[#This Row],[player_id]],'MTBC statistics'!$A$1:$AK$1195,21,0)</f>
        <v>0</v>
      </c>
      <c r="K26" s="13">
        <f>VLOOKUP(MTPL_Registrations[[#This Row],[player_id]],'MTBC statistics'!$A$1:$AK$1195,23,0)</f>
        <v>0</v>
      </c>
      <c r="L26" s="14">
        <f>ROUND(VLOOKUP(MTPL_Registrations[[#This Row],[player_id]],'MTBC statistics'!$A$1:$AK$1195,19,0)/6,0)</f>
        <v>0</v>
      </c>
      <c r="M26" s="14">
        <f>VLOOKUP(MTPL_Registrations[[#This Row],[player_id]],'MTBC statistics'!$A$1:$AK$1195,16,0)</f>
        <v>5.6666999999999996</v>
      </c>
      <c r="N26" s="14">
        <f>VLOOKUP(MTPL_Registrations[[#This Row],[player_id]],'MTBC statistics'!$A$1:$AK$1195,15,0)</f>
        <v>9</v>
      </c>
      <c r="O26" s="15">
        <f>VLOOKUP(MTPL_Registrations[[#This Row],[player_id]],'MTBC statistics'!$A$1:$AK$1195,24,0)</f>
        <v>0</v>
      </c>
      <c r="P26" s="16">
        <f>VLOOKUP(MTPL_Registrations[[#This Row],[player_id]],'MTBC statistics'!$A$1:$AK$1195,28,0)</f>
        <v>0</v>
      </c>
      <c r="Q26" s="12">
        <f>VLOOKUP(MTPL_Registrations[[#This Row],[player_id]],'MTBC statistics'!$A$1:$AK$1195,29,0)</f>
        <v>0</v>
      </c>
      <c r="R26" s="12">
        <f>VLOOKUP(MTPL_Registrations[[#This Row],[player_id]],'MTBC statistics'!$A$1:$AK$1195,34,0)</f>
        <v>7</v>
      </c>
      <c r="S26" s="12">
        <f>VLOOKUP(MTPL_Registrations[[#This Row],[player_id]],'MTBC statistics'!$A$1:$AK$1195,35,0)</f>
        <v>7</v>
      </c>
      <c r="T26" s="12">
        <f>VLOOKUP(MTPL_Registrations[[#This Row],[player_id]],'MTBC statistics'!$A$1:$AK$1195,36,0)</f>
        <v>0</v>
      </c>
      <c r="U26" s="12">
        <f>VLOOKUP(MTPL_Registrations[[#This Row],[player_id]],'MTBC statistics'!$A$1:$AK$1195,37,0)</f>
        <v>0</v>
      </c>
      <c r="V26" s="14" t="b">
        <f>IFERROR(VLOOKUP(MTPL_Registrations[[#This Row],[player_id]],Table6[#All],10,0),FALSE)</f>
        <v>0</v>
      </c>
      <c r="W26" s="14" t="b">
        <f>IFERROR(VLOOKUP(MTPL_Registrations[[#This Row],[player_id]],ONWER_RETAINED_PLAYER!$A$1:$M$25,3,0),FALSE)</f>
        <v>0</v>
      </c>
      <c r="X26" s="14" t="b">
        <f>IFERROR(VLOOKUP(MTPL_Registrations[[#This Row],[player_id]],ONWER_RETAINED_PLAYER!$A$1:$M$25,4,0),FALSE)</f>
        <v>0</v>
      </c>
      <c r="Y26" s="14">
        <v>25</v>
      </c>
      <c r="Z26" s="14">
        <v>17</v>
      </c>
      <c r="AA26" s="17">
        <v>25</v>
      </c>
      <c r="AB26" s="39">
        <f>VLOOKUP(MTPL_Registrations[[#This Row],[player_id]],'MTBC statistics'!$A$1:$AK$1195,13,0)</f>
        <v>0</v>
      </c>
      <c r="AC26" s="39">
        <f>VLOOKUP(MTPL_Registrations[[#This Row],[player_id]],'MTBC statistics'!$A$1:$AK$1195,14,0)</f>
        <v>0</v>
      </c>
      <c r="AD26" s="18"/>
    </row>
    <row r="27" spans="1:30" ht="22" customHeight="1" x14ac:dyDescent="0.2">
      <c r="A27" s="35">
        <v>1316959</v>
      </c>
      <c r="B27" s="35" t="s">
        <v>213</v>
      </c>
      <c r="C27" s="36" t="s">
        <v>260</v>
      </c>
      <c r="D27" s="35" t="s">
        <v>214</v>
      </c>
      <c r="E27" s="35" t="s">
        <v>19</v>
      </c>
      <c r="F27" s="12">
        <f>VLOOKUP(MTPL_Registrations[[#This Row],[player_id]],'MTBC statistics'!$A$1:$AK$1195,8,0)</f>
        <v>4</v>
      </c>
      <c r="G27" s="12">
        <f>VLOOKUP(MTPL_Registrations[[#This Row],[player_id]],'MTBC statistics'!$A$1:$AK$1195,11,0)</f>
        <v>3</v>
      </c>
      <c r="H27" s="12">
        <f>VLOOKUP(MTPL_Registrations[[#This Row],[player_id]],'MTBC statistics'!$A$1:$AK$1195,12,0)</f>
        <v>3</v>
      </c>
      <c r="I27" s="13">
        <f>VLOOKUP(MTPL_Registrations[[#This Row],[player_id]],'MTBC statistics'!$A$1:$AK$1195,17,0)</f>
        <v>100</v>
      </c>
      <c r="J27" s="14">
        <f>VLOOKUP(MTPL_Registrations[[#This Row],[player_id]],'MTBC statistics'!$A$1:$AK$1195,21,0)</f>
        <v>0</v>
      </c>
      <c r="K27" s="13">
        <f>VLOOKUP(MTPL_Registrations[[#This Row],[player_id]],'MTBC statistics'!$A$1:$AK$1195,23,0)</f>
        <v>0</v>
      </c>
      <c r="L27" s="14">
        <f>ROUND(VLOOKUP(MTPL_Registrations[[#This Row],[player_id]],'MTBC statistics'!$A$1:$AK$1195,19,0)/6,0)</f>
        <v>0</v>
      </c>
      <c r="M27" s="14">
        <f>VLOOKUP(MTPL_Registrations[[#This Row],[player_id]],'MTBC statistics'!$A$1:$AK$1195,16,0)</f>
        <v>1.5</v>
      </c>
      <c r="N27" s="14">
        <f>VLOOKUP(MTPL_Registrations[[#This Row],[player_id]],'MTBC statistics'!$A$1:$AK$1195,15,0)</f>
        <v>2</v>
      </c>
      <c r="O27" s="15">
        <f>VLOOKUP(MTPL_Registrations[[#This Row],[player_id]],'MTBC statistics'!$A$1:$AK$1195,24,0)</f>
        <v>0</v>
      </c>
      <c r="P27" s="16">
        <f>VLOOKUP(MTPL_Registrations[[#This Row],[player_id]],'MTBC statistics'!$A$1:$AK$1195,28,0)</f>
        <v>0</v>
      </c>
      <c r="Q27" s="12">
        <f>VLOOKUP(MTPL_Registrations[[#This Row],[player_id]],'MTBC statistics'!$A$1:$AK$1195,29,0)</f>
        <v>0</v>
      </c>
      <c r="R27" s="12">
        <f>VLOOKUP(MTPL_Registrations[[#This Row],[player_id]],'MTBC statistics'!$A$1:$AK$1195,34,0)</f>
        <v>3</v>
      </c>
      <c r="S27" s="12">
        <f>VLOOKUP(MTPL_Registrations[[#This Row],[player_id]],'MTBC statistics'!$A$1:$AK$1195,35,0)</f>
        <v>3</v>
      </c>
      <c r="T27" s="12">
        <f>VLOOKUP(MTPL_Registrations[[#This Row],[player_id]],'MTBC statistics'!$A$1:$AK$1195,36,0)</f>
        <v>0</v>
      </c>
      <c r="U27" s="12">
        <f>VLOOKUP(MTPL_Registrations[[#This Row],[player_id]],'MTBC statistics'!$A$1:$AK$1195,37,0)</f>
        <v>0</v>
      </c>
      <c r="V27" s="14" t="b">
        <f>IFERROR(VLOOKUP(MTPL_Registrations[[#This Row],[player_id]],Table6[#All],10,0),FALSE)</f>
        <v>0</v>
      </c>
      <c r="W27" s="14" t="b">
        <f>IFERROR(VLOOKUP(MTPL_Registrations[[#This Row],[player_id]],ONWER_RETAINED_PLAYER!$A$1:$M$25,3,0),FALSE)</f>
        <v>0</v>
      </c>
      <c r="X27" s="14" t="b">
        <f>IFERROR(VLOOKUP(MTPL_Registrations[[#This Row],[player_id]],ONWER_RETAINED_PLAYER!$A$1:$M$25,4,0),FALSE)</f>
        <v>0</v>
      </c>
      <c r="Y27" s="14">
        <v>26</v>
      </c>
      <c r="Z27" s="14">
        <v>18</v>
      </c>
      <c r="AA27" s="17">
        <v>26</v>
      </c>
      <c r="AB27" s="39">
        <f>VLOOKUP(MTPL_Registrations[[#This Row],[player_id]],'MTBC statistics'!$A$1:$AK$1195,13,0)</f>
        <v>0</v>
      </c>
      <c r="AC27" s="39">
        <f>VLOOKUP(MTPL_Registrations[[#This Row],[player_id]],'MTBC statistics'!$A$1:$AK$1195,14,0)</f>
        <v>0</v>
      </c>
      <c r="AD27" s="18"/>
    </row>
    <row r="28" spans="1:30" ht="22" customHeight="1" x14ac:dyDescent="0.15">
      <c r="A28" s="35">
        <v>573619</v>
      </c>
      <c r="B28" s="35" t="s">
        <v>246</v>
      </c>
      <c r="C28" s="35" t="s">
        <v>247</v>
      </c>
      <c r="D28" s="35">
        <v>7637727459</v>
      </c>
      <c r="E28" s="35" t="s">
        <v>209</v>
      </c>
      <c r="F28" s="12">
        <f>VLOOKUP(MTPL_Registrations[[#This Row],[player_id]],'MTBC statistics'!$A$1:$AK$1195,8,0)</f>
        <v>0</v>
      </c>
      <c r="G28" s="12">
        <f>VLOOKUP(MTPL_Registrations[[#This Row],[player_id]],'MTBC statistics'!$A$1:$AK$1195,11,0)</f>
        <v>0</v>
      </c>
      <c r="H28" s="12">
        <f>VLOOKUP(MTPL_Registrations[[#This Row],[player_id]],'MTBC statistics'!$A$1:$AK$1195,12,0)</f>
        <v>0</v>
      </c>
      <c r="I28" s="13">
        <f>VLOOKUP(MTPL_Registrations[[#This Row],[player_id]],'MTBC statistics'!$A$1:$AK$1195,17,0)</f>
        <v>0</v>
      </c>
      <c r="J28" s="14">
        <f>VLOOKUP(MTPL_Registrations[[#This Row],[player_id]],'MTBC statistics'!$A$1:$AK$1195,21,0)</f>
        <v>0</v>
      </c>
      <c r="K28" s="13">
        <f>VLOOKUP(MTPL_Registrations[[#This Row],[player_id]],'MTBC statistics'!$A$1:$AK$1195,23,0)</f>
        <v>0</v>
      </c>
      <c r="L28" s="14">
        <f>ROUND(VLOOKUP(MTPL_Registrations[[#This Row],[player_id]],'MTBC statistics'!$A$1:$AK$1195,19,0)/6,0)</f>
        <v>0</v>
      </c>
      <c r="M28" s="14">
        <f>VLOOKUP(MTPL_Registrations[[#This Row],[player_id]],'MTBC statistics'!$A$1:$AK$1195,16,0)</f>
        <v>0</v>
      </c>
      <c r="N28" s="14">
        <f>VLOOKUP(MTPL_Registrations[[#This Row],[player_id]],'MTBC statistics'!$A$1:$AK$1195,15,0)</f>
        <v>0</v>
      </c>
      <c r="O28" s="15">
        <f>VLOOKUP(MTPL_Registrations[[#This Row],[player_id]],'MTBC statistics'!$A$1:$AK$1195,24,0)</f>
        <v>0</v>
      </c>
      <c r="P28" s="16">
        <f>VLOOKUP(MTPL_Registrations[[#This Row],[player_id]],'MTBC statistics'!$A$1:$AK$1195,28,0)</f>
        <v>0</v>
      </c>
      <c r="Q28" s="12">
        <f>VLOOKUP(MTPL_Registrations[[#This Row],[player_id]],'MTBC statistics'!$A$1:$AK$1195,29,0)</f>
        <v>0</v>
      </c>
      <c r="R28" s="12">
        <f>VLOOKUP(MTPL_Registrations[[#This Row],[player_id]],'MTBC statistics'!$A$1:$AK$1195,34,0)</f>
        <v>0</v>
      </c>
      <c r="S28" s="12">
        <f>VLOOKUP(MTPL_Registrations[[#This Row],[player_id]],'MTBC statistics'!$A$1:$AK$1195,35,0)</f>
        <v>0</v>
      </c>
      <c r="T28" s="12">
        <f>VLOOKUP(MTPL_Registrations[[#This Row],[player_id]],'MTBC statistics'!$A$1:$AK$1195,36,0)</f>
        <v>0</v>
      </c>
      <c r="U28" s="12">
        <f>VLOOKUP(MTPL_Registrations[[#This Row],[player_id]],'MTBC statistics'!$A$1:$AK$1195,37,0)</f>
        <v>0</v>
      </c>
      <c r="V28" s="14" t="b">
        <f>IFERROR(VLOOKUP(MTPL_Registrations[[#This Row],[player_id]],Table6[#All],10,0),FALSE)</f>
        <v>0</v>
      </c>
      <c r="W28" s="14" t="b">
        <f>IFERROR(VLOOKUP(MTPL_Registrations[[#This Row],[player_id]],ONWER_RETAINED_PLAYER!$A$1:$M$25,3,0),FALSE)</f>
        <v>0</v>
      </c>
      <c r="X28" s="14" t="b">
        <f>IFERROR(VLOOKUP(MTPL_Registrations[[#This Row],[player_id]],ONWER_RETAINED_PLAYER!$A$1:$M$25,4,0),FALSE)</f>
        <v>0</v>
      </c>
      <c r="Y28" s="14">
        <v>27</v>
      </c>
      <c r="Z28" s="14">
        <v>26</v>
      </c>
      <c r="AA28" s="17">
        <v>27</v>
      </c>
      <c r="AB28" s="39">
        <f>VLOOKUP(MTPL_Registrations[[#This Row],[player_id]],'MTBC statistics'!$A$1:$AK$1195,13,0)</f>
        <v>0</v>
      </c>
      <c r="AC28" s="39">
        <f>VLOOKUP(MTPL_Registrations[[#This Row],[player_id]],'MTBC statistics'!$A$1:$AK$1195,14,0)</f>
        <v>0</v>
      </c>
      <c r="AD28" s="18"/>
    </row>
    <row r="29" spans="1:30" ht="22" customHeight="1" x14ac:dyDescent="0.15">
      <c r="A29" s="38">
        <v>99999992</v>
      </c>
      <c r="B29" s="35" t="s">
        <v>250</v>
      </c>
      <c r="C29" s="35" t="s">
        <v>251</v>
      </c>
      <c r="D29" s="35">
        <v>6123856220</v>
      </c>
      <c r="E29" s="35" t="s">
        <v>221</v>
      </c>
      <c r="F29" s="12">
        <f>VLOOKUP(MTPL_Registrations[[#This Row],[player_id]],'MTBC statistics'!$A$1:$AK$1195,8,0)</f>
        <v>0</v>
      </c>
      <c r="G29" s="12">
        <f>VLOOKUP(MTPL_Registrations[[#This Row],[player_id]],'MTBC statistics'!$A$1:$AK$1195,11,0)</f>
        <v>0</v>
      </c>
      <c r="H29" s="12">
        <f>VLOOKUP(MTPL_Registrations[[#This Row],[player_id]],'MTBC statistics'!$A$1:$AK$1195,12,0)</f>
        <v>0</v>
      </c>
      <c r="I29" s="13">
        <f>VLOOKUP(MTPL_Registrations[[#This Row],[player_id]],'MTBC statistics'!$A$1:$AK$1195,17,0)</f>
        <v>0</v>
      </c>
      <c r="J29" s="14">
        <f>VLOOKUP(MTPL_Registrations[[#This Row],[player_id]],'MTBC statistics'!$A$1:$AK$1195,21,0)</f>
        <v>0</v>
      </c>
      <c r="K29" s="13">
        <f>VLOOKUP(MTPL_Registrations[[#This Row],[player_id]],'MTBC statistics'!$A$1:$AK$1195,23,0)</f>
        <v>0</v>
      </c>
      <c r="L29" s="14">
        <f>ROUND(VLOOKUP(MTPL_Registrations[[#This Row],[player_id]],'MTBC statistics'!$A$1:$AK$1195,19,0)/6,0)</f>
        <v>0</v>
      </c>
      <c r="M29" s="14">
        <f>VLOOKUP(MTPL_Registrations[[#This Row],[player_id]],'MTBC statistics'!$A$1:$AK$1195,16,0)</f>
        <v>0</v>
      </c>
      <c r="N29" s="14">
        <f>VLOOKUP(MTPL_Registrations[[#This Row],[player_id]],'MTBC statistics'!$A$1:$AK$1195,15,0)</f>
        <v>0</v>
      </c>
      <c r="O29" s="15">
        <f>VLOOKUP(MTPL_Registrations[[#This Row],[player_id]],'MTBC statistics'!$A$1:$AK$1195,24,0)</f>
        <v>0</v>
      </c>
      <c r="P29" s="16">
        <f>VLOOKUP(MTPL_Registrations[[#This Row],[player_id]],'MTBC statistics'!$A$1:$AK$1195,28,0)</f>
        <v>0</v>
      </c>
      <c r="Q29" s="12">
        <f>VLOOKUP(MTPL_Registrations[[#This Row],[player_id]],'MTBC statistics'!$A$1:$AK$1195,29,0)</f>
        <v>0</v>
      </c>
      <c r="R29" s="12">
        <f>VLOOKUP(MTPL_Registrations[[#This Row],[player_id]],'MTBC statistics'!$A$1:$AK$1195,34,0)</f>
        <v>0</v>
      </c>
      <c r="S29" s="12">
        <f>VLOOKUP(MTPL_Registrations[[#This Row],[player_id]],'MTBC statistics'!$A$1:$AK$1195,35,0)</f>
        <v>0</v>
      </c>
      <c r="T29" s="12">
        <f>VLOOKUP(MTPL_Registrations[[#This Row],[player_id]],'MTBC statistics'!$A$1:$AK$1195,36,0)</f>
        <v>0</v>
      </c>
      <c r="U29" s="12">
        <f>VLOOKUP(MTPL_Registrations[[#This Row],[player_id]],'MTBC statistics'!$A$1:$AK$1195,37,0)</f>
        <v>0</v>
      </c>
      <c r="V29" s="14" t="b">
        <f>IFERROR(VLOOKUP(MTPL_Registrations[[#This Row],[player_id]],Table6[#All],10,0),FALSE)</f>
        <v>0</v>
      </c>
      <c r="W29" s="14" t="b">
        <f>IFERROR(VLOOKUP(MTPL_Registrations[[#This Row],[player_id]],ONWER_RETAINED_PLAYER!$A$1:$M$25,3,0),FALSE)</f>
        <v>0</v>
      </c>
      <c r="X29" s="14" t="b">
        <f>IFERROR(VLOOKUP(MTPL_Registrations[[#This Row],[player_id]],ONWER_RETAINED_PLAYER!$A$1:$M$25,4,0),FALSE)</f>
        <v>0</v>
      </c>
      <c r="Y29" s="14">
        <v>28</v>
      </c>
      <c r="Z29" s="14">
        <v>27</v>
      </c>
      <c r="AA29" s="17">
        <v>28</v>
      </c>
      <c r="AB29" s="39">
        <f>VLOOKUP(MTPL_Registrations[[#This Row],[player_id]],'MTBC statistics'!$A$1:$AK$1195,13,0)</f>
        <v>0</v>
      </c>
      <c r="AC29" s="39">
        <f>VLOOKUP(MTPL_Registrations[[#This Row],[player_id]],'MTBC statistics'!$A$1:$AK$1195,14,0)</f>
        <v>0</v>
      </c>
      <c r="AD29" s="18"/>
    </row>
    <row r="30" spans="1:30" ht="22" customHeight="1" x14ac:dyDescent="0.2">
      <c r="A30" s="34">
        <v>573359</v>
      </c>
      <c r="B30" s="35" t="s">
        <v>206</v>
      </c>
      <c r="C30" s="36" t="s">
        <v>252</v>
      </c>
      <c r="D30" s="35">
        <v>7017305841</v>
      </c>
      <c r="E30" s="35" t="s">
        <v>28</v>
      </c>
      <c r="F30" s="12">
        <f>VLOOKUP(MTPL_Registrations[[#This Row],[player_id]],'MTBC statistics'!$A$1:$AK$1195,8,0)</f>
        <v>0</v>
      </c>
      <c r="G30" s="12">
        <f>VLOOKUP(MTPL_Registrations[[#This Row],[player_id]],'MTBC statistics'!$A$1:$AK$1195,11,0)</f>
        <v>0</v>
      </c>
      <c r="H30" s="12">
        <f>VLOOKUP(MTPL_Registrations[[#This Row],[player_id]],'MTBC statistics'!$A$1:$AK$1195,12,0)</f>
        <v>0</v>
      </c>
      <c r="I30" s="13">
        <f>VLOOKUP(MTPL_Registrations[[#This Row],[player_id]],'MTBC statistics'!$A$1:$AK$1195,17,0)</f>
        <v>0</v>
      </c>
      <c r="J30" s="14">
        <f>VLOOKUP(MTPL_Registrations[[#This Row],[player_id]],'MTBC statistics'!$A$1:$AK$1195,21,0)</f>
        <v>0</v>
      </c>
      <c r="K30" s="13">
        <f>VLOOKUP(MTPL_Registrations[[#This Row],[player_id]],'MTBC statistics'!$A$1:$AK$1195,23,0)</f>
        <v>0</v>
      </c>
      <c r="L30" s="14">
        <f>ROUND(VLOOKUP(MTPL_Registrations[[#This Row],[player_id]],'MTBC statistics'!$A$1:$AK$1195,19,0)/6,0)</f>
        <v>0</v>
      </c>
      <c r="M30" s="14">
        <f>VLOOKUP(MTPL_Registrations[[#This Row],[player_id]],'MTBC statistics'!$A$1:$AK$1195,16,0)</f>
        <v>0</v>
      </c>
      <c r="N30" s="14">
        <f>VLOOKUP(MTPL_Registrations[[#This Row],[player_id]],'MTBC statistics'!$A$1:$AK$1195,15,0)</f>
        <v>0</v>
      </c>
      <c r="O30" s="15">
        <f>VLOOKUP(MTPL_Registrations[[#This Row],[player_id]],'MTBC statistics'!$A$1:$AK$1195,24,0)</f>
        <v>0</v>
      </c>
      <c r="P30" s="16">
        <f>VLOOKUP(MTPL_Registrations[[#This Row],[player_id]],'MTBC statistics'!$A$1:$AK$1195,28,0)</f>
        <v>0</v>
      </c>
      <c r="Q30" s="12">
        <f>VLOOKUP(MTPL_Registrations[[#This Row],[player_id]],'MTBC statistics'!$A$1:$AK$1195,29,0)</f>
        <v>0</v>
      </c>
      <c r="R30" s="12">
        <f>VLOOKUP(MTPL_Registrations[[#This Row],[player_id]],'MTBC statistics'!$A$1:$AK$1195,34,0)</f>
        <v>0</v>
      </c>
      <c r="S30" s="12">
        <f>VLOOKUP(MTPL_Registrations[[#This Row],[player_id]],'MTBC statistics'!$A$1:$AK$1195,35,0)</f>
        <v>0</v>
      </c>
      <c r="T30" s="12">
        <f>VLOOKUP(MTPL_Registrations[[#This Row],[player_id]],'MTBC statistics'!$A$1:$AK$1195,36,0)</f>
        <v>0</v>
      </c>
      <c r="U30" s="12">
        <f>VLOOKUP(MTPL_Registrations[[#This Row],[player_id]],'MTBC statistics'!$A$1:$AK$1195,37,0)</f>
        <v>0</v>
      </c>
      <c r="V30" s="14" t="b">
        <f>IFERROR(VLOOKUP(MTPL_Registrations[[#This Row],[player_id]],Table6[#All],10,0),FALSE)</f>
        <v>0</v>
      </c>
      <c r="W30" s="14" t="b">
        <f>IFERROR(VLOOKUP(MTPL_Registrations[[#This Row],[player_id]],ONWER_RETAINED_PLAYER!$A$1:$M$25,3,0),FALSE)</f>
        <v>0</v>
      </c>
      <c r="X30" s="14" t="b">
        <f>IFERROR(VLOOKUP(MTPL_Registrations[[#This Row],[player_id]],ONWER_RETAINED_PLAYER!$A$1:$M$25,4,0),FALSE)</f>
        <v>0</v>
      </c>
      <c r="Y30" s="14">
        <v>29</v>
      </c>
      <c r="Z30" s="14">
        <v>28</v>
      </c>
      <c r="AA30" s="17">
        <v>29</v>
      </c>
      <c r="AB30" s="39">
        <f>VLOOKUP(MTPL_Registrations[[#This Row],[player_id]],'MTBC statistics'!$A$1:$AK$1195,13,0)</f>
        <v>0</v>
      </c>
      <c r="AC30" s="39">
        <f>VLOOKUP(MTPL_Registrations[[#This Row],[player_id]],'MTBC statistics'!$A$1:$AK$1195,14,0)</f>
        <v>0</v>
      </c>
      <c r="AD30" s="18"/>
    </row>
    <row r="31" spans="1:30" ht="22" customHeight="1" x14ac:dyDescent="0.2">
      <c r="A31" s="35">
        <v>576622</v>
      </c>
      <c r="B31" s="35" t="s">
        <v>208</v>
      </c>
      <c r="C31" s="36" t="s">
        <v>255</v>
      </c>
      <c r="D31" s="35">
        <v>7632032096</v>
      </c>
      <c r="E31" s="35" t="s">
        <v>209</v>
      </c>
      <c r="F31" s="12">
        <f>VLOOKUP(MTPL_Registrations[[#This Row],[player_id]],'MTBC statistics'!$A$1:$AK$1195,8,0)</f>
        <v>0</v>
      </c>
      <c r="G31" s="12">
        <f>VLOOKUP(MTPL_Registrations[[#This Row],[player_id]],'MTBC statistics'!$A$1:$AK$1195,11,0)</f>
        <v>0</v>
      </c>
      <c r="H31" s="12">
        <f>VLOOKUP(MTPL_Registrations[[#This Row],[player_id]],'MTBC statistics'!$A$1:$AK$1195,12,0)</f>
        <v>0</v>
      </c>
      <c r="I31" s="13">
        <f>VLOOKUP(MTPL_Registrations[[#This Row],[player_id]],'MTBC statistics'!$A$1:$AK$1195,17,0)</f>
        <v>0</v>
      </c>
      <c r="J31" s="14">
        <f>VLOOKUP(MTPL_Registrations[[#This Row],[player_id]],'MTBC statistics'!$A$1:$AK$1195,21,0)</f>
        <v>0</v>
      </c>
      <c r="K31" s="13">
        <f>VLOOKUP(MTPL_Registrations[[#This Row],[player_id]],'MTBC statistics'!$A$1:$AK$1195,23,0)</f>
        <v>0</v>
      </c>
      <c r="L31" s="14">
        <f>ROUND(VLOOKUP(MTPL_Registrations[[#This Row],[player_id]],'MTBC statistics'!$A$1:$AK$1195,19,0)/6,0)</f>
        <v>0</v>
      </c>
      <c r="M31" s="14">
        <f>VLOOKUP(MTPL_Registrations[[#This Row],[player_id]],'MTBC statistics'!$A$1:$AK$1195,16,0)</f>
        <v>0</v>
      </c>
      <c r="N31" s="14">
        <f>VLOOKUP(MTPL_Registrations[[#This Row],[player_id]],'MTBC statistics'!$A$1:$AK$1195,15,0)</f>
        <v>0</v>
      </c>
      <c r="O31" s="15">
        <f>VLOOKUP(MTPL_Registrations[[#This Row],[player_id]],'MTBC statistics'!$A$1:$AK$1195,24,0)</f>
        <v>0</v>
      </c>
      <c r="P31" s="16">
        <f>VLOOKUP(MTPL_Registrations[[#This Row],[player_id]],'MTBC statistics'!$A$1:$AK$1195,28,0)</f>
        <v>0</v>
      </c>
      <c r="Q31" s="12">
        <f>VLOOKUP(MTPL_Registrations[[#This Row],[player_id]],'MTBC statistics'!$A$1:$AK$1195,29,0)</f>
        <v>0</v>
      </c>
      <c r="R31" s="12">
        <f>VLOOKUP(MTPL_Registrations[[#This Row],[player_id]],'MTBC statistics'!$A$1:$AK$1195,34,0)</f>
        <v>0</v>
      </c>
      <c r="S31" s="12">
        <f>VLOOKUP(MTPL_Registrations[[#This Row],[player_id]],'MTBC statistics'!$A$1:$AK$1195,35,0)</f>
        <v>0</v>
      </c>
      <c r="T31" s="12">
        <f>VLOOKUP(MTPL_Registrations[[#This Row],[player_id]],'MTBC statistics'!$A$1:$AK$1195,36,0)</f>
        <v>0</v>
      </c>
      <c r="U31" s="12">
        <f>VLOOKUP(MTPL_Registrations[[#This Row],[player_id]],'MTBC statistics'!$A$1:$AK$1195,37,0)</f>
        <v>0</v>
      </c>
      <c r="V31" s="14" t="b">
        <f>IFERROR(VLOOKUP(MTPL_Registrations[[#This Row],[player_id]],Table6[#All],10,0),FALSE)</f>
        <v>0</v>
      </c>
      <c r="W31" s="14" t="b">
        <f>IFERROR(VLOOKUP(MTPL_Registrations[[#This Row],[player_id]],ONWER_RETAINED_PLAYER!$A$1:$M$25,3,0),FALSE)</f>
        <v>0</v>
      </c>
      <c r="X31" s="14" t="b">
        <f>IFERROR(VLOOKUP(MTPL_Registrations[[#This Row],[player_id]],ONWER_RETAINED_PLAYER!$A$1:$M$25,4,0),FALSE)</f>
        <v>0</v>
      </c>
      <c r="Y31" s="14">
        <v>30</v>
      </c>
      <c r="Z31" s="14">
        <v>29</v>
      </c>
      <c r="AA31" s="17">
        <v>30</v>
      </c>
      <c r="AB31" s="39">
        <f>VLOOKUP(MTPL_Registrations[[#This Row],[player_id]],'MTBC statistics'!$A$1:$AK$1195,13,0)</f>
        <v>0</v>
      </c>
      <c r="AC31" s="39">
        <f>VLOOKUP(MTPL_Registrations[[#This Row],[player_id]],'MTBC statistics'!$A$1:$AK$1195,14,0)</f>
        <v>0</v>
      </c>
      <c r="AD31" s="18"/>
    </row>
    <row r="32" spans="1:30" ht="22" customHeight="1" x14ac:dyDescent="0.2">
      <c r="A32" s="35">
        <v>942568</v>
      </c>
      <c r="B32" s="35" t="s">
        <v>262</v>
      </c>
      <c r="C32" s="36" t="s">
        <v>263</v>
      </c>
      <c r="D32" s="35">
        <v>6516210669</v>
      </c>
      <c r="E32" s="35" t="s">
        <v>28</v>
      </c>
      <c r="F32" s="12">
        <f>VLOOKUP(MTPL_Registrations[[#This Row],[player_id]],'MTBC statistics'!$A$1:$AK$1195,8,0)</f>
        <v>0</v>
      </c>
      <c r="G32" s="12">
        <f>VLOOKUP(MTPL_Registrations[[#This Row],[player_id]],'MTBC statistics'!$A$1:$AK$1195,11,0)</f>
        <v>0</v>
      </c>
      <c r="H32" s="12">
        <f>VLOOKUP(MTPL_Registrations[[#This Row],[player_id]],'MTBC statistics'!$A$1:$AK$1195,12,0)</f>
        <v>0</v>
      </c>
      <c r="I32" s="13">
        <f>VLOOKUP(MTPL_Registrations[[#This Row],[player_id]],'MTBC statistics'!$A$1:$AK$1195,17,0)</f>
        <v>0</v>
      </c>
      <c r="J32" s="14">
        <f>VLOOKUP(MTPL_Registrations[[#This Row],[player_id]],'MTBC statistics'!$A$1:$AK$1195,21,0)</f>
        <v>0</v>
      </c>
      <c r="K32" s="13">
        <f>VLOOKUP(MTPL_Registrations[[#This Row],[player_id]],'MTBC statistics'!$A$1:$AK$1195,23,0)</f>
        <v>0</v>
      </c>
      <c r="L32" s="14">
        <f>ROUND(VLOOKUP(MTPL_Registrations[[#This Row],[player_id]],'MTBC statistics'!$A$1:$AK$1195,19,0)/6,0)</f>
        <v>0</v>
      </c>
      <c r="M32" s="14">
        <f>VLOOKUP(MTPL_Registrations[[#This Row],[player_id]],'MTBC statistics'!$A$1:$AK$1195,16,0)</f>
        <v>0</v>
      </c>
      <c r="N32" s="14">
        <f>VLOOKUP(MTPL_Registrations[[#This Row],[player_id]],'MTBC statistics'!$A$1:$AK$1195,15,0)</f>
        <v>0</v>
      </c>
      <c r="O32" s="15">
        <f>VLOOKUP(MTPL_Registrations[[#This Row],[player_id]],'MTBC statistics'!$A$1:$AK$1195,24,0)</f>
        <v>0</v>
      </c>
      <c r="P32" s="16">
        <f>VLOOKUP(MTPL_Registrations[[#This Row],[player_id]],'MTBC statistics'!$A$1:$AK$1195,28,0)</f>
        <v>0</v>
      </c>
      <c r="Q32" s="12">
        <f>VLOOKUP(MTPL_Registrations[[#This Row],[player_id]],'MTBC statistics'!$A$1:$AK$1195,29,0)</f>
        <v>0</v>
      </c>
      <c r="R32" s="12">
        <f>VLOOKUP(MTPL_Registrations[[#This Row],[player_id]],'MTBC statistics'!$A$1:$AK$1195,34,0)</f>
        <v>0</v>
      </c>
      <c r="S32" s="12">
        <f>VLOOKUP(MTPL_Registrations[[#This Row],[player_id]],'MTBC statistics'!$A$1:$AK$1195,35,0)</f>
        <v>0</v>
      </c>
      <c r="T32" s="12">
        <f>VLOOKUP(MTPL_Registrations[[#This Row],[player_id]],'MTBC statistics'!$A$1:$AK$1195,36,0)</f>
        <v>0</v>
      </c>
      <c r="U32" s="12">
        <f>VLOOKUP(MTPL_Registrations[[#This Row],[player_id]],'MTBC statistics'!$A$1:$AK$1195,37,0)</f>
        <v>0</v>
      </c>
      <c r="V32" s="14" t="b">
        <f>IFERROR(VLOOKUP(MTPL_Registrations[[#This Row],[player_id]],Table6[#All],10,0),FALSE)</f>
        <v>0</v>
      </c>
      <c r="W32" s="14" t="b">
        <f>IFERROR(VLOOKUP(MTPL_Registrations[[#This Row],[player_id]],ONWER_RETAINED_PLAYER!$A$1:$M$25,3,0),FALSE)</f>
        <v>0</v>
      </c>
      <c r="X32" s="14" t="b">
        <f>IFERROR(VLOOKUP(MTPL_Registrations[[#This Row],[player_id]],ONWER_RETAINED_PLAYER!$A$1:$M$25,4,0),FALSE)</f>
        <v>0</v>
      </c>
      <c r="Y32" s="14">
        <v>31</v>
      </c>
      <c r="Z32" s="14">
        <v>30</v>
      </c>
      <c r="AA32" s="17">
        <v>31</v>
      </c>
      <c r="AB32" s="39">
        <f>VLOOKUP(MTPL_Registrations[[#This Row],[player_id]],'MTBC statistics'!$A$1:$AK$1195,13,0)</f>
        <v>0</v>
      </c>
      <c r="AC32" s="39">
        <f>VLOOKUP(MTPL_Registrations[[#This Row],[player_id]],'MTBC statistics'!$A$1:$AK$1195,14,0)</f>
        <v>0</v>
      </c>
      <c r="AD32" s="18"/>
    </row>
    <row r="33" spans="1:30" ht="22" customHeight="1" x14ac:dyDescent="0.2">
      <c r="A33" s="35">
        <v>99999991</v>
      </c>
      <c r="B33" s="35" t="s">
        <v>217</v>
      </c>
      <c r="C33" s="36" t="s">
        <v>266</v>
      </c>
      <c r="D33" s="35" t="s">
        <v>218</v>
      </c>
      <c r="E33" s="35" t="s">
        <v>178</v>
      </c>
      <c r="F33" s="12">
        <f>VLOOKUP(MTPL_Registrations[[#This Row],[player_id]],'MTBC statistics'!$A$1:$AK$1195,8,0)</f>
        <v>0</v>
      </c>
      <c r="G33" s="12">
        <f>VLOOKUP(MTPL_Registrations[[#This Row],[player_id]],'MTBC statistics'!$A$1:$AK$1195,11,0)</f>
        <v>0</v>
      </c>
      <c r="H33" s="12">
        <f>VLOOKUP(MTPL_Registrations[[#This Row],[player_id]],'MTBC statistics'!$A$1:$AK$1195,12,0)</f>
        <v>0</v>
      </c>
      <c r="I33" s="13">
        <f>VLOOKUP(MTPL_Registrations[[#This Row],[player_id]],'MTBC statistics'!$A$1:$AK$1195,17,0)</f>
        <v>0</v>
      </c>
      <c r="J33" s="14">
        <f>VLOOKUP(MTPL_Registrations[[#This Row],[player_id]],'MTBC statistics'!$A$1:$AK$1195,21,0)</f>
        <v>0</v>
      </c>
      <c r="K33" s="13">
        <f>VLOOKUP(MTPL_Registrations[[#This Row],[player_id]],'MTBC statistics'!$A$1:$AK$1195,23,0)</f>
        <v>0</v>
      </c>
      <c r="L33" s="14">
        <f>ROUND(VLOOKUP(MTPL_Registrations[[#This Row],[player_id]],'MTBC statistics'!$A$1:$AK$1195,19,0)/6,0)</f>
        <v>0</v>
      </c>
      <c r="M33" s="14">
        <f>VLOOKUP(MTPL_Registrations[[#This Row],[player_id]],'MTBC statistics'!$A$1:$AK$1195,16,0)</f>
        <v>0</v>
      </c>
      <c r="N33" s="14">
        <f>VLOOKUP(MTPL_Registrations[[#This Row],[player_id]],'MTBC statistics'!$A$1:$AK$1195,15,0)</f>
        <v>0</v>
      </c>
      <c r="O33" s="15">
        <f>VLOOKUP(MTPL_Registrations[[#This Row],[player_id]],'MTBC statistics'!$A$1:$AK$1195,24,0)</f>
        <v>0</v>
      </c>
      <c r="P33" s="16">
        <f>VLOOKUP(MTPL_Registrations[[#This Row],[player_id]],'MTBC statistics'!$A$1:$AK$1195,28,0)</f>
        <v>0</v>
      </c>
      <c r="Q33" s="12">
        <f>VLOOKUP(MTPL_Registrations[[#This Row],[player_id]],'MTBC statistics'!$A$1:$AK$1195,29,0)</f>
        <v>0</v>
      </c>
      <c r="R33" s="12">
        <f>VLOOKUP(MTPL_Registrations[[#This Row],[player_id]],'MTBC statistics'!$A$1:$AK$1195,34,0)</f>
        <v>0</v>
      </c>
      <c r="S33" s="12">
        <f>VLOOKUP(MTPL_Registrations[[#This Row],[player_id]],'MTBC statistics'!$A$1:$AK$1195,35,0)</f>
        <v>0</v>
      </c>
      <c r="T33" s="12">
        <f>VLOOKUP(MTPL_Registrations[[#This Row],[player_id]],'MTBC statistics'!$A$1:$AK$1195,36,0)</f>
        <v>0</v>
      </c>
      <c r="U33" s="12">
        <f>VLOOKUP(MTPL_Registrations[[#This Row],[player_id]],'MTBC statistics'!$A$1:$AK$1195,37,0)</f>
        <v>0</v>
      </c>
      <c r="V33" s="14" t="b">
        <f>IFERROR(VLOOKUP(MTPL_Registrations[[#This Row],[player_id]],Table6[#All],10,0),FALSE)</f>
        <v>0</v>
      </c>
      <c r="W33" s="14" t="b">
        <f>IFERROR(VLOOKUP(MTPL_Registrations[[#This Row],[player_id]],ONWER_RETAINED_PLAYER!$A$1:$M$25,3,0),FALSE)</f>
        <v>0</v>
      </c>
      <c r="X33" s="14" t="b">
        <f>IFERROR(VLOOKUP(MTPL_Registrations[[#This Row],[player_id]],ONWER_RETAINED_PLAYER!$A$1:$M$25,4,0),FALSE)</f>
        <v>0</v>
      </c>
      <c r="Y33" s="14">
        <v>32</v>
      </c>
      <c r="Z33" s="14">
        <v>31</v>
      </c>
      <c r="AA33" s="17">
        <v>32</v>
      </c>
      <c r="AB33" s="39">
        <f>VLOOKUP(MTPL_Registrations[[#This Row],[player_id]],'MTBC statistics'!$A$1:$AK$1195,13,0)</f>
        <v>0</v>
      </c>
      <c r="AC33" s="39">
        <f>VLOOKUP(MTPL_Registrations[[#This Row],[player_id]],'MTBC statistics'!$A$1:$AK$1195,14,0)</f>
        <v>0</v>
      </c>
      <c r="AD33" s="18"/>
    </row>
    <row r="34" spans="1:30" ht="22" customHeight="1" x14ac:dyDescent="0.2">
      <c r="A34" s="35">
        <v>1324213</v>
      </c>
      <c r="B34" s="35" t="s">
        <v>219</v>
      </c>
      <c r="C34" s="36" t="s">
        <v>267</v>
      </c>
      <c r="D34" s="35" t="s">
        <v>220</v>
      </c>
      <c r="E34" s="35" t="s">
        <v>221</v>
      </c>
      <c r="F34" s="12">
        <f>VLOOKUP(MTPL_Registrations[[#This Row],[player_id]],'MTBC statistics'!$A$1:$AK$1195,8,0)</f>
        <v>0</v>
      </c>
      <c r="G34" s="12">
        <f>VLOOKUP(MTPL_Registrations[[#This Row],[player_id]],'MTBC statistics'!$A$1:$AK$1195,11,0)</f>
        <v>0</v>
      </c>
      <c r="H34" s="12">
        <f>VLOOKUP(MTPL_Registrations[[#This Row],[player_id]],'MTBC statistics'!$A$1:$AK$1195,12,0)</f>
        <v>0</v>
      </c>
      <c r="I34" s="13">
        <f>VLOOKUP(MTPL_Registrations[[#This Row],[player_id]],'MTBC statistics'!$A$1:$AK$1195,17,0)</f>
        <v>0</v>
      </c>
      <c r="J34" s="14">
        <f>VLOOKUP(MTPL_Registrations[[#This Row],[player_id]],'MTBC statistics'!$A$1:$AK$1195,21,0)</f>
        <v>0</v>
      </c>
      <c r="K34" s="13">
        <f>VLOOKUP(MTPL_Registrations[[#This Row],[player_id]],'MTBC statistics'!$A$1:$AK$1195,23,0)</f>
        <v>0</v>
      </c>
      <c r="L34" s="14">
        <f>ROUND(VLOOKUP(MTPL_Registrations[[#This Row],[player_id]],'MTBC statistics'!$A$1:$AK$1195,19,0)/6,0)</f>
        <v>0</v>
      </c>
      <c r="M34" s="14">
        <f>VLOOKUP(MTPL_Registrations[[#This Row],[player_id]],'MTBC statistics'!$A$1:$AK$1195,16,0)</f>
        <v>0</v>
      </c>
      <c r="N34" s="14">
        <f>VLOOKUP(MTPL_Registrations[[#This Row],[player_id]],'MTBC statistics'!$A$1:$AK$1195,15,0)</f>
        <v>0</v>
      </c>
      <c r="O34" s="15">
        <f>VLOOKUP(MTPL_Registrations[[#This Row],[player_id]],'MTBC statistics'!$A$1:$AK$1195,24,0)</f>
        <v>0</v>
      </c>
      <c r="P34" s="16">
        <f>VLOOKUP(MTPL_Registrations[[#This Row],[player_id]],'MTBC statistics'!$A$1:$AK$1195,28,0)</f>
        <v>0</v>
      </c>
      <c r="Q34" s="12">
        <f>VLOOKUP(MTPL_Registrations[[#This Row],[player_id]],'MTBC statistics'!$A$1:$AK$1195,29,0)</f>
        <v>0</v>
      </c>
      <c r="R34" s="12">
        <f>VLOOKUP(MTPL_Registrations[[#This Row],[player_id]],'MTBC statistics'!$A$1:$AK$1195,34,0)</f>
        <v>0</v>
      </c>
      <c r="S34" s="12">
        <f>VLOOKUP(MTPL_Registrations[[#This Row],[player_id]],'MTBC statistics'!$A$1:$AK$1195,35,0)</f>
        <v>0</v>
      </c>
      <c r="T34" s="12">
        <f>VLOOKUP(MTPL_Registrations[[#This Row],[player_id]],'MTBC statistics'!$A$1:$AK$1195,36,0)</f>
        <v>0</v>
      </c>
      <c r="U34" s="12">
        <f>VLOOKUP(MTPL_Registrations[[#This Row],[player_id]],'MTBC statistics'!$A$1:$AK$1195,37,0)</f>
        <v>0</v>
      </c>
      <c r="V34" s="14" t="b">
        <f>IFERROR(VLOOKUP(MTPL_Registrations[[#This Row],[player_id]],Table6[#All],10,0),FALSE)</f>
        <v>0</v>
      </c>
      <c r="W34" s="14" t="b">
        <f>IFERROR(VLOOKUP(MTPL_Registrations[[#This Row],[player_id]],ONWER_RETAINED_PLAYER!$A$1:$M$25,3,0),FALSE)</f>
        <v>0</v>
      </c>
      <c r="X34" s="14" t="b">
        <f>IFERROR(VLOOKUP(MTPL_Registrations[[#This Row],[player_id]],ONWER_RETAINED_PLAYER!$A$1:$M$25,4,0),FALSE)</f>
        <v>0</v>
      </c>
      <c r="Y34" s="14">
        <v>33</v>
      </c>
      <c r="Z34" s="14">
        <v>32</v>
      </c>
      <c r="AA34" s="17">
        <v>33</v>
      </c>
      <c r="AB34" s="39">
        <f>VLOOKUP(MTPL_Registrations[[#This Row],[player_id]],'MTBC statistics'!$A$1:$AK$1195,13,0)</f>
        <v>0</v>
      </c>
      <c r="AC34" s="39">
        <f>VLOOKUP(MTPL_Registrations[[#This Row],[player_id]],'MTBC statistics'!$A$1:$AK$1195,14,0)</f>
        <v>0</v>
      </c>
      <c r="AD34" s="18"/>
    </row>
    <row r="35" spans="1:30" ht="22" customHeight="1" x14ac:dyDescent="0.2">
      <c r="A35" s="35">
        <v>895259</v>
      </c>
      <c r="B35" s="35" t="s">
        <v>227</v>
      </c>
      <c r="C35" s="36" t="s">
        <v>270</v>
      </c>
      <c r="D35" s="35" t="s">
        <v>228</v>
      </c>
      <c r="E35" s="35" t="s">
        <v>19</v>
      </c>
      <c r="F35" s="12">
        <f>VLOOKUP(MTPL_Registrations[[#This Row],[player_id]],'MTBC statistics'!$A$1:$AK$1195,8,0)</f>
        <v>0</v>
      </c>
      <c r="G35" s="12">
        <f>VLOOKUP(MTPL_Registrations[[#This Row],[player_id]],'MTBC statistics'!$A$1:$AK$1195,11,0)</f>
        <v>0</v>
      </c>
      <c r="H35" s="12">
        <f>VLOOKUP(MTPL_Registrations[[#This Row],[player_id]],'MTBC statistics'!$A$1:$AK$1195,12,0)</f>
        <v>0</v>
      </c>
      <c r="I35" s="13">
        <f>VLOOKUP(MTPL_Registrations[[#This Row],[player_id]],'MTBC statistics'!$A$1:$AK$1195,17,0)</f>
        <v>0</v>
      </c>
      <c r="J35" s="14">
        <f>VLOOKUP(MTPL_Registrations[[#This Row],[player_id]],'MTBC statistics'!$A$1:$AK$1195,21,0)</f>
        <v>0</v>
      </c>
      <c r="K35" s="13">
        <f>VLOOKUP(MTPL_Registrations[[#This Row],[player_id]],'MTBC statistics'!$A$1:$AK$1195,23,0)</f>
        <v>0</v>
      </c>
      <c r="L35" s="14">
        <f>ROUND(VLOOKUP(MTPL_Registrations[[#This Row],[player_id]],'MTBC statistics'!$A$1:$AK$1195,19,0)/6,0)</f>
        <v>0</v>
      </c>
      <c r="M35" s="14">
        <f>VLOOKUP(MTPL_Registrations[[#This Row],[player_id]],'MTBC statistics'!$A$1:$AK$1195,16,0)</f>
        <v>0</v>
      </c>
      <c r="N35" s="14">
        <f>VLOOKUP(MTPL_Registrations[[#This Row],[player_id]],'MTBC statistics'!$A$1:$AK$1195,15,0)</f>
        <v>0</v>
      </c>
      <c r="O35" s="15">
        <f>VLOOKUP(MTPL_Registrations[[#This Row],[player_id]],'MTBC statistics'!$A$1:$AK$1195,24,0)</f>
        <v>0</v>
      </c>
      <c r="P35" s="16">
        <f>VLOOKUP(MTPL_Registrations[[#This Row],[player_id]],'MTBC statistics'!$A$1:$AK$1195,28,0)</f>
        <v>0</v>
      </c>
      <c r="Q35" s="12">
        <f>VLOOKUP(MTPL_Registrations[[#This Row],[player_id]],'MTBC statistics'!$A$1:$AK$1195,29,0)</f>
        <v>0</v>
      </c>
      <c r="R35" s="12">
        <f>VLOOKUP(MTPL_Registrations[[#This Row],[player_id]],'MTBC statistics'!$A$1:$AK$1195,34,0)</f>
        <v>0</v>
      </c>
      <c r="S35" s="12">
        <f>VLOOKUP(MTPL_Registrations[[#This Row],[player_id]],'MTBC statistics'!$A$1:$AK$1195,35,0)</f>
        <v>0</v>
      </c>
      <c r="T35" s="12">
        <f>VLOOKUP(MTPL_Registrations[[#This Row],[player_id]],'MTBC statistics'!$A$1:$AK$1195,36,0)</f>
        <v>0</v>
      </c>
      <c r="U35" s="12">
        <f>VLOOKUP(MTPL_Registrations[[#This Row],[player_id]],'MTBC statistics'!$A$1:$AK$1195,37,0)</f>
        <v>0</v>
      </c>
      <c r="V35" s="14" t="b">
        <f>IFERROR(VLOOKUP(MTPL_Registrations[[#This Row],[player_id]],Table6[#All],10,0),FALSE)</f>
        <v>0</v>
      </c>
      <c r="W35" s="14" t="b">
        <f>IFERROR(VLOOKUP(MTPL_Registrations[[#This Row],[player_id]],ONWER_RETAINED_PLAYER!$A$1:$M$25,3,0),FALSE)</f>
        <v>0</v>
      </c>
      <c r="X35" s="14" t="b">
        <f>IFERROR(VLOOKUP(MTPL_Registrations[[#This Row],[player_id]],ONWER_RETAINED_PLAYER!$A$1:$M$25,4,0),FALSE)</f>
        <v>0</v>
      </c>
      <c r="Y35" s="14">
        <v>34</v>
      </c>
      <c r="Z35" s="14">
        <v>33</v>
      </c>
      <c r="AA35" s="17">
        <v>34</v>
      </c>
      <c r="AB35" s="39">
        <f>VLOOKUP(MTPL_Registrations[[#This Row],[player_id]],'MTBC statistics'!$A$1:$AK$1195,13,0)</f>
        <v>0</v>
      </c>
      <c r="AC35" s="39">
        <f>VLOOKUP(MTPL_Registrations[[#This Row],[player_id]],'MTBC statistics'!$A$1:$AK$1195,14,0)</f>
        <v>0</v>
      </c>
      <c r="AD35" s="18"/>
    </row>
    <row r="36" spans="1:30" ht="22" customHeight="1" x14ac:dyDescent="0.2">
      <c r="A36" s="35">
        <v>573574</v>
      </c>
      <c r="B36" s="35" t="s">
        <v>222</v>
      </c>
      <c r="C36" s="36" t="s">
        <v>266</v>
      </c>
      <c r="D36" s="35" t="s">
        <v>218</v>
      </c>
      <c r="E36" s="35" t="s">
        <v>178</v>
      </c>
      <c r="F36" s="12">
        <f>VLOOKUP(MTPL_Registrations[[#This Row],[player_id]],'MTBC statistics'!$A$1:$AK$1195,8,0)</f>
        <v>2</v>
      </c>
      <c r="G36" s="12">
        <f>VLOOKUP(MTPL_Registrations[[#This Row],[player_id]],'MTBC statistics'!$A$1:$AK$1195,11,0)</f>
        <v>0</v>
      </c>
      <c r="H36" s="12">
        <f>VLOOKUP(MTPL_Registrations[[#This Row],[player_id]],'MTBC statistics'!$A$1:$AK$1195,12,0)</f>
        <v>1</v>
      </c>
      <c r="I36" s="13">
        <f>VLOOKUP(MTPL_Registrations[[#This Row],[player_id]],'MTBC statistics'!$A$1:$AK$1195,17,0)</f>
        <v>0</v>
      </c>
      <c r="J36" s="14">
        <f>VLOOKUP(MTPL_Registrations[[#This Row],[player_id]],'MTBC statistics'!$A$1:$AK$1195,21,0)</f>
        <v>0</v>
      </c>
      <c r="K36" s="13">
        <f>VLOOKUP(MTPL_Registrations[[#This Row],[player_id]],'MTBC statistics'!$A$1:$AK$1195,23,0)</f>
        <v>0</v>
      </c>
      <c r="L36" s="14">
        <f>ROUND(VLOOKUP(MTPL_Registrations[[#This Row],[player_id]],'MTBC statistics'!$A$1:$AK$1195,19,0)/6,0)</f>
        <v>0</v>
      </c>
      <c r="M36" s="14">
        <f>VLOOKUP(MTPL_Registrations[[#This Row],[player_id]],'MTBC statistics'!$A$1:$AK$1195,16,0)</f>
        <v>0</v>
      </c>
      <c r="N36" s="14">
        <f>VLOOKUP(MTPL_Registrations[[#This Row],[player_id]],'MTBC statistics'!$A$1:$AK$1195,15,0)</f>
        <v>0</v>
      </c>
      <c r="O36" s="15">
        <f>VLOOKUP(MTPL_Registrations[[#This Row],[player_id]],'MTBC statistics'!$A$1:$AK$1195,24,0)</f>
        <v>0</v>
      </c>
      <c r="P36" s="16">
        <f>VLOOKUP(MTPL_Registrations[[#This Row],[player_id]],'MTBC statistics'!$A$1:$AK$1195,28,0)</f>
        <v>0</v>
      </c>
      <c r="Q36" s="12">
        <f>VLOOKUP(MTPL_Registrations[[#This Row],[player_id]],'MTBC statistics'!$A$1:$AK$1195,29,0)</f>
        <v>0</v>
      </c>
      <c r="R36" s="12">
        <f>VLOOKUP(MTPL_Registrations[[#This Row],[player_id]],'MTBC statistics'!$A$1:$AK$1195,34,0)</f>
        <v>-10</v>
      </c>
      <c r="S36" s="12">
        <f>VLOOKUP(MTPL_Registrations[[#This Row],[player_id]],'MTBC statistics'!$A$1:$AK$1195,35,0)</f>
        <v>-10</v>
      </c>
      <c r="T36" s="12">
        <f>VLOOKUP(MTPL_Registrations[[#This Row],[player_id]],'MTBC statistics'!$A$1:$AK$1195,36,0)</f>
        <v>0</v>
      </c>
      <c r="U36" s="12">
        <f>VLOOKUP(MTPL_Registrations[[#This Row],[player_id]],'MTBC statistics'!$A$1:$AK$1195,37,0)</f>
        <v>0</v>
      </c>
      <c r="V36" s="14" t="b">
        <f>IFERROR(VLOOKUP(MTPL_Registrations[[#This Row],[player_id]],Table6[#All],10,0),FALSE)</f>
        <v>0</v>
      </c>
      <c r="W36" s="14" t="b">
        <f>IFERROR(VLOOKUP(MTPL_Registrations[[#This Row],[player_id]],ONWER_RETAINED_PLAYER!$A$1:$M$25,3,0),FALSE)</f>
        <v>0</v>
      </c>
      <c r="X36" s="14" t="b">
        <f>IFERROR(VLOOKUP(MTPL_Registrations[[#This Row],[player_id]],ONWER_RETAINED_PLAYER!$A$1:$M$25,4,0),FALSE)</f>
        <v>0</v>
      </c>
      <c r="Y36" s="14">
        <v>35</v>
      </c>
      <c r="Z36" s="14">
        <v>35</v>
      </c>
      <c r="AA36" s="17">
        <v>35</v>
      </c>
      <c r="AB36" s="40">
        <f>VLOOKUP(MTPL_Registrations[[#This Row],[player_id]],'MTBC statistics'!$A$1:$AK$1195,13,0)</f>
        <v>0</v>
      </c>
      <c r="AC36" s="40">
        <f>VLOOKUP(MTPL_Registrations[[#This Row],[player_id]],'MTBC statistics'!$A$1:$AK$1195,14,0)</f>
        <v>0</v>
      </c>
      <c r="AD36" s="18"/>
    </row>
  </sheetData>
  <sortState xmlns:xlrd2="http://schemas.microsoft.com/office/spreadsheetml/2017/richdata2" ref="A2:E36">
    <sortCondition ref="A1"/>
  </sortState>
  <phoneticPr fontId="7" type="noConversion"/>
  <hyperlinks>
    <hyperlink ref="C30" r:id="rId1" display="mailto:chavan.harshada@gmail.com" xr:uid="{C2FC9D9E-6FE1-6B4A-A52E-E4FDB9FB2491}"/>
    <hyperlink ref="C18" r:id="rId2" display="mailto:sunitha.it50@gmail.com" xr:uid="{E3AE721E-8B39-6842-92CA-66CBA8589EE1}"/>
    <hyperlink ref="C19" r:id="rId3" display="mailto:vimala.anadhraj@gmail.com" xr:uid="{5C6E5586-636F-CE41-AC06-92287CD65471}"/>
    <hyperlink ref="C31" r:id="rId4" display="mailto:kanthipriys.dasari@gmail.com" xr:uid="{3FADF599-D5CD-E443-8632-3E6599DB866C}"/>
    <hyperlink ref="C5" r:id="rId5" display="mailto:prabhapalakonda@gmail.com" xr:uid="{D8303FCE-CB35-8A4C-A0AF-1C822DBDF784}"/>
    <hyperlink ref="C20" r:id="rId6" display="mailto:vandybarry@gmail.com" xr:uid="{177C476E-732A-5240-BEC2-4D04F6B340F3}"/>
    <hyperlink ref="C12" r:id="rId7" display="mailto:mekaprasannalakshmi@gmail.com" xr:uid="{8A4F3471-EE1F-B340-AEF2-41A6C98B8D81}"/>
    <hyperlink ref="C14" r:id="rId8" display="mailto:sukanyacsa@gmail.com" xr:uid="{713EDFCD-0460-3A46-813E-3DC873AF0E61}"/>
    <hyperlink ref="C27" r:id="rId9" display="mailto:saiirevathy@gmail.com" xr:uid="{24B6A1F5-5026-BE4B-ACC1-C806D8FC588D}"/>
    <hyperlink ref="C26" r:id="rId10" display="mailto:gopalan.seema@gmail.com" xr:uid="{D6FF33E0-03F2-8148-8FD9-64017F46D78D}"/>
    <hyperlink ref="C32" r:id="rId11" display="mailto:archana.balasubramanian@gmail.com" xr:uid="{ED933837-D346-5C41-AB31-540993ADE27A}"/>
    <hyperlink ref="C17" r:id="rId12" display="mailto:rptejaswini@gmail.com" xr:uid="{BB493733-C2C5-C641-AC25-DE7E97793FD2}"/>
    <hyperlink ref="C33" r:id="rId13" display="mailto:alinetto2000@yahoo.com" xr:uid="{2FC263F5-2D28-B240-A477-7C482BD65ED5}"/>
    <hyperlink ref="C34" r:id="rId14" display="mailto:divyavijays@gmail.com" xr:uid="{C4EB2DD3-F6DE-4348-AE02-3D8A2B5B3A0F}"/>
    <hyperlink ref="C36" r:id="rId15" display="mailto:alinetto2000@yahoo.com" xr:uid="{B6F69E0F-7535-3B4D-A946-8C7EB5DDF59A}"/>
    <hyperlink ref="C3" r:id="rId16" display="mailto:alibetto2009@yahoo.com" xr:uid="{A4183462-A06C-A44F-89BF-1D8261FE53F3}"/>
    <hyperlink ref="C7" r:id="rId17" display="mailto:alinetto2000@yahoo.com" xr:uid="{40A8E017-5E65-5F44-877B-F044D8DA105E}"/>
    <hyperlink ref="C16" r:id="rId18" display="mailto:maheswari.ke@gmail.con" xr:uid="{D00B95EB-855D-2A4C-AE49-6E5855ECEB1D}"/>
    <hyperlink ref="C35" r:id="rId19" display="mailto:kmishrain@gmail.com" xr:uid="{63A693F8-2BE6-CD46-BE6A-FB8EEFC64F11}"/>
    <hyperlink ref="C6" r:id="rId20" display="mailto:svd.nivi@gmail.com" xr:uid="{DA06753F-C6B8-4C4D-BFA5-349A05AEA1DD}"/>
    <hyperlink ref="C13" r:id="rId21" display="mailto:anishetti@gmail.com" xr:uid="{4B5704D4-F413-8F4F-ACCE-9CB4C803CF94}"/>
    <hyperlink ref="C25" r:id="rId22" display="mailto:shilpasastri23@gmail.com" xr:uid="{0D2F7A1A-E9F0-7C45-B130-93E50F7DA915}"/>
    <hyperlink ref="C22" r:id="rId23" display="mailto:snehaponnusamy@gmail.com" xr:uid="{65BBEC89-693A-5A42-A7F5-00BE9D50011F}"/>
    <hyperlink ref="C21" r:id="rId24" display="mailto:shubh.sidd@gmail.com" xr:uid="{096E0185-18F9-044B-8988-842002CDF53C}"/>
    <hyperlink ref="C2" r:id="rId25" display="mailto:ashleyhager13@gmail.com" xr:uid="{C2BAE6C4-1264-4B43-8EA8-2E4EA8EBC399}"/>
    <hyperlink ref="C11" r:id="rId26" display="mailto:shirole10@yahoo.com" xr:uid="{D2FB3555-B58D-D841-BA1C-5579578EC15A}"/>
    <hyperlink ref="C24" r:id="rId27" display="mailto:yragajyo@gmail.com" xr:uid="{2E943DBC-3558-454C-94EF-B8E2DC97B16C}"/>
    <hyperlink ref="C4" r:id="rId28" display="mailto:anjali_limaye@yahoo.com" xr:uid="{944F5E70-FFF1-074A-9732-97034652D788}"/>
  </hyperlinks>
  <pageMargins left="0.7" right="0.7" top="0.75" bottom="0.75" header="0.3" footer="0.3"/>
  <pageSetup orientation="portrait" horizontalDpi="0" verticalDpi="0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3304-82AD-AF49-85EC-4E74E189B76B}">
  <dimension ref="A1:AK1195"/>
  <sheetViews>
    <sheetView topLeftCell="I37" workbookViewId="0">
      <selection activeCell="M40" sqref="M40"/>
    </sheetView>
  </sheetViews>
  <sheetFormatPr baseColWidth="10" defaultRowHeight="16" x14ac:dyDescent="0.2"/>
  <cols>
    <col min="1" max="1" width="11.33203125" bestFit="1" customWidth="1"/>
    <col min="2" max="2" width="25.5" bestFit="1" customWidth="1"/>
    <col min="3" max="3" width="11" bestFit="1" customWidth="1"/>
    <col min="4" max="4" width="14" bestFit="1" customWidth="1"/>
    <col min="5" max="5" width="10.33203125" bestFit="1" customWidth="1"/>
    <col min="6" max="6" width="18.5" bestFit="1" customWidth="1"/>
    <col min="7" max="7" width="13.5" bestFit="1" customWidth="1"/>
    <col min="8" max="8" width="14.33203125" bestFit="1" customWidth="1"/>
    <col min="9" max="9" width="10.6640625" bestFit="1" customWidth="1"/>
    <col min="10" max="11" width="10.83203125" bestFit="1" customWidth="1"/>
    <col min="12" max="12" width="13" bestFit="1" customWidth="1"/>
    <col min="13" max="14" width="5.5" bestFit="1" customWidth="1"/>
    <col min="15" max="15" width="9.1640625" bestFit="1" customWidth="1"/>
    <col min="16" max="16" width="10.33203125" bestFit="1" customWidth="1"/>
    <col min="17" max="17" width="9.5" bestFit="1" customWidth="1"/>
    <col min="18" max="18" width="12" bestFit="1" customWidth="1"/>
    <col min="19" max="19" width="14.5" bestFit="1" customWidth="1"/>
    <col min="20" max="20" width="12.6640625" bestFit="1" customWidth="1"/>
    <col min="21" max="21" width="7.6640625" bestFit="1" customWidth="1"/>
    <col min="22" max="22" width="11.6640625" bestFit="1" customWidth="1"/>
    <col min="23" max="23" width="12.5" bestFit="1" customWidth="1"/>
    <col min="24" max="24" width="12.1640625" style="1" bestFit="1" customWidth="1"/>
    <col min="25" max="25" width="10.6640625" bestFit="1" customWidth="1"/>
    <col min="26" max="26" width="8.5" bestFit="1" customWidth="1"/>
    <col min="27" max="27" width="10.5" bestFit="1" customWidth="1"/>
    <col min="28" max="28" width="11.83203125" bestFit="1" customWidth="1"/>
    <col min="29" max="29" width="9.83203125" bestFit="1" customWidth="1"/>
    <col min="30" max="30" width="12.1640625" bestFit="1" customWidth="1"/>
    <col min="31" max="31" width="16.6640625" bestFit="1" customWidth="1"/>
    <col min="32" max="32" width="15.5" bestFit="1" customWidth="1"/>
    <col min="33" max="33" width="17" bestFit="1" customWidth="1"/>
    <col min="34" max="34" width="13.5" bestFit="1" customWidth="1"/>
    <col min="35" max="35" width="9.83203125" bestFit="1" customWidth="1"/>
    <col min="36" max="36" width="11.1640625" bestFit="1" customWidth="1"/>
  </cols>
  <sheetData>
    <row r="1" spans="1:37" x14ac:dyDescent="0.2">
      <c r="A1" t="s">
        <v>7</v>
      </c>
      <c r="B1" t="s">
        <v>5</v>
      </c>
      <c r="C1" t="s">
        <v>48</v>
      </c>
      <c r="D1" t="s">
        <v>6</v>
      </c>
      <c r="E1" t="s">
        <v>8</v>
      </c>
      <c r="F1" t="s">
        <v>9</v>
      </c>
      <c r="G1" t="s">
        <v>49</v>
      </c>
      <c r="H1" t="s">
        <v>10</v>
      </c>
      <c r="I1" t="s">
        <v>50</v>
      </c>
      <c r="J1" t="s">
        <v>51</v>
      </c>
      <c r="K1" t="s">
        <v>11</v>
      </c>
      <c r="L1" t="s">
        <v>12</v>
      </c>
      <c r="M1" t="s">
        <v>52</v>
      </c>
      <c r="N1" t="s">
        <v>53</v>
      </c>
      <c r="O1" t="s">
        <v>54</v>
      </c>
      <c r="P1" t="s">
        <v>55</v>
      </c>
      <c r="Q1" t="s">
        <v>13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14</v>
      </c>
      <c r="X1" s="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</row>
    <row r="2" spans="1:37" x14ac:dyDescent="0.2">
      <c r="A2">
        <v>895048</v>
      </c>
      <c r="B2" t="s">
        <v>110</v>
      </c>
      <c r="C2">
        <v>22</v>
      </c>
      <c r="D2" t="s">
        <v>19</v>
      </c>
      <c r="E2" t="s">
        <v>111</v>
      </c>
      <c r="F2" t="s">
        <v>112</v>
      </c>
      <c r="G2" t="s">
        <v>75</v>
      </c>
      <c r="H2">
        <v>2</v>
      </c>
      <c r="I2">
        <v>2</v>
      </c>
      <c r="J2">
        <v>0</v>
      </c>
      <c r="K2">
        <v>22</v>
      </c>
      <c r="L2">
        <v>31</v>
      </c>
      <c r="M2">
        <v>1</v>
      </c>
      <c r="N2">
        <v>0</v>
      </c>
      <c r="O2">
        <v>12</v>
      </c>
      <c r="P2">
        <v>11</v>
      </c>
      <c r="Q2">
        <v>70.967699999999994</v>
      </c>
      <c r="R2">
        <v>2</v>
      </c>
      <c r="S2">
        <v>0</v>
      </c>
      <c r="T2">
        <v>0</v>
      </c>
      <c r="U2">
        <v>0</v>
      </c>
      <c r="X2"/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53</v>
      </c>
      <c r="AI2">
        <v>43</v>
      </c>
      <c r="AJ2">
        <v>0</v>
      </c>
      <c r="AK2">
        <v>10</v>
      </c>
    </row>
    <row r="3" spans="1:37" x14ac:dyDescent="0.2">
      <c r="A3">
        <v>1396680</v>
      </c>
      <c r="B3" t="s">
        <v>110</v>
      </c>
      <c r="C3">
        <v>22</v>
      </c>
      <c r="D3" t="s">
        <v>19</v>
      </c>
      <c r="E3" t="s">
        <v>113</v>
      </c>
      <c r="F3" t="s">
        <v>25</v>
      </c>
      <c r="G3" t="s">
        <v>75</v>
      </c>
      <c r="H3">
        <v>4</v>
      </c>
      <c r="I3">
        <v>4</v>
      </c>
      <c r="J3">
        <v>1</v>
      </c>
      <c r="K3">
        <v>9</v>
      </c>
      <c r="L3">
        <v>25</v>
      </c>
      <c r="M3">
        <v>0</v>
      </c>
      <c r="N3">
        <v>0</v>
      </c>
      <c r="O3">
        <v>7</v>
      </c>
      <c r="P3">
        <v>3</v>
      </c>
      <c r="Q3">
        <v>36</v>
      </c>
      <c r="R3">
        <v>4</v>
      </c>
      <c r="S3">
        <v>0</v>
      </c>
      <c r="T3">
        <v>0</v>
      </c>
      <c r="U3">
        <v>0</v>
      </c>
      <c r="X3"/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9</v>
      </c>
      <c r="AI3">
        <v>-1</v>
      </c>
      <c r="AJ3">
        <v>0</v>
      </c>
      <c r="AK3">
        <v>10</v>
      </c>
    </row>
    <row r="4" spans="1:37" x14ac:dyDescent="0.2">
      <c r="A4">
        <v>895049</v>
      </c>
      <c r="B4" t="s">
        <v>110</v>
      </c>
      <c r="C4">
        <v>22</v>
      </c>
      <c r="D4" t="s">
        <v>19</v>
      </c>
      <c r="E4" t="s">
        <v>114</v>
      </c>
      <c r="F4" t="s">
        <v>24</v>
      </c>
      <c r="G4" t="s">
        <v>75</v>
      </c>
      <c r="H4">
        <v>4</v>
      </c>
      <c r="I4">
        <v>4</v>
      </c>
      <c r="J4">
        <v>0</v>
      </c>
      <c r="K4">
        <v>24</v>
      </c>
      <c r="L4">
        <v>47</v>
      </c>
      <c r="M4">
        <v>0</v>
      </c>
      <c r="N4">
        <v>0</v>
      </c>
      <c r="O4">
        <v>11</v>
      </c>
      <c r="P4">
        <v>6</v>
      </c>
      <c r="Q4">
        <v>51.063800000000001</v>
      </c>
      <c r="R4">
        <v>4</v>
      </c>
      <c r="S4">
        <v>6</v>
      </c>
      <c r="T4">
        <v>9</v>
      </c>
      <c r="U4">
        <v>1</v>
      </c>
      <c r="V4">
        <v>9</v>
      </c>
      <c r="W4">
        <v>9</v>
      </c>
      <c r="X4" s="30">
        <v>43474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44</v>
      </c>
      <c r="AI4">
        <v>24</v>
      </c>
      <c r="AJ4">
        <v>20</v>
      </c>
      <c r="AK4">
        <v>0</v>
      </c>
    </row>
    <row r="5" spans="1:37" x14ac:dyDescent="0.2">
      <c r="A5">
        <v>895044</v>
      </c>
      <c r="B5" t="s">
        <v>110</v>
      </c>
      <c r="C5">
        <v>22</v>
      </c>
      <c r="D5" t="s">
        <v>19</v>
      </c>
      <c r="E5" t="s">
        <v>115</v>
      </c>
      <c r="F5" t="s">
        <v>116</v>
      </c>
      <c r="G5" t="s">
        <v>75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R5">
        <v>1</v>
      </c>
      <c r="S5">
        <v>0</v>
      </c>
      <c r="T5">
        <v>0</v>
      </c>
      <c r="U5">
        <v>0</v>
      </c>
      <c r="X5"/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>
        <v>1402413</v>
      </c>
      <c r="B6" t="s">
        <v>110</v>
      </c>
      <c r="C6">
        <v>22</v>
      </c>
      <c r="D6" t="s">
        <v>19</v>
      </c>
      <c r="E6" t="s">
        <v>117</v>
      </c>
      <c r="F6" t="s">
        <v>17</v>
      </c>
      <c r="G6" t="s">
        <v>75</v>
      </c>
      <c r="H6">
        <v>3</v>
      </c>
      <c r="I6">
        <v>3</v>
      </c>
      <c r="J6">
        <v>1</v>
      </c>
      <c r="K6">
        <v>1</v>
      </c>
      <c r="L6">
        <v>3</v>
      </c>
      <c r="M6">
        <v>0</v>
      </c>
      <c r="N6">
        <v>0</v>
      </c>
      <c r="O6">
        <v>1</v>
      </c>
      <c r="P6">
        <v>0.5</v>
      </c>
      <c r="Q6">
        <v>33.333300000000001</v>
      </c>
      <c r="R6">
        <v>3</v>
      </c>
      <c r="S6">
        <v>6</v>
      </c>
      <c r="T6">
        <v>20</v>
      </c>
      <c r="U6">
        <v>0</v>
      </c>
      <c r="W6">
        <v>20</v>
      </c>
      <c r="X6"/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11</v>
      </c>
      <c r="AI6">
        <v>-9</v>
      </c>
      <c r="AJ6">
        <v>0</v>
      </c>
      <c r="AK6">
        <v>20</v>
      </c>
    </row>
    <row r="7" spans="1:37" x14ac:dyDescent="0.2">
      <c r="A7">
        <v>891440</v>
      </c>
      <c r="B7" t="s">
        <v>110</v>
      </c>
      <c r="C7">
        <v>22</v>
      </c>
      <c r="D7" t="s">
        <v>19</v>
      </c>
      <c r="E7" t="s">
        <v>118</v>
      </c>
      <c r="F7" t="s">
        <v>119</v>
      </c>
      <c r="G7" t="s">
        <v>75</v>
      </c>
      <c r="H7">
        <v>4</v>
      </c>
      <c r="I7">
        <v>4</v>
      </c>
      <c r="J7">
        <v>0</v>
      </c>
      <c r="K7">
        <v>53</v>
      </c>
      <c r="L7">
        <v>66</v>
      </c>
      <c r="M7">
        <v>1</v>
      </c>
      <c r="N7">
        <v>0</v>
      </c>
      <c r="O7">
        <v>19</v>
      </c>
      <c r="P7">
        <v>13.25</v>
      </c>
      <c r="Q7">
        <v>80.302999999999997</v>
      </c>
      <c r="R7">
        <v>4</v>
      </c>
      <c r="S7">
        <v>60</v>
      </c>
      <c r="T7">
        <v>40</v>
      </c>
      <c r="U7">
        <v>2</v>
      </c>
      <c r="V7">
        <v>20</v>
      </c>
      <c r="W7">
        <v>4</v>
      </c>
      <c r="X7" s="30">
        <v>43477</v>
      </c>
      <c r="Y7">
        <v>0</v>
      </c>
      <c r="Z7">
        <v>2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174</v>
      </c>
      <c r="AI7">
        <v>84</v>
      </c>
      <c r="AJ7">
        <v>80</v>
      </c>
      <c r="AK7">
        <v>10</v>
      </c>
    </row>
    <row r="8" spans="1:37" x14ac:dyDescent="0.2">
      <c r="A8">
        <v>1316945</v>
      </c>
      <c r="B8" t="s">
        <v>110</v>
      </c>
      <c r="C8">
        <v>22</v>
      </c>
      <c r="D8" t="s">
        <v>19</v>
      </c>
      <c r="E8" t="s">
        <v>120</v>
      </c>
      <c r="F8" t="s">
        <v>121</v>
      </c>
      <c r="G8" t="s">
        <v>75</v>
      </c>
      <c r="H8">
        <v>4</v>
      </c>
      <c r="I8">
        <v>4</v>
      </c>
      <c r="J8">
        <v>0</v>
      </c>
      <c r="K8">
        <v>38</v>
      </c>
      <c r="L8">
        <v>46</v>
      </c>
      <c r="M8">
        <v>3</v>
      </c>
      <c r="N8">
        <v>0</v>
      </c>
      <c r="O8">
        <v>20</v>
      </c>
      <c r="P8">
        <v>9.5</v>
      </c>
      <c r="Q8">
        <v>82.608699999999999</v>
      </c>
      <c r="R8">
        <v>4</v>
      </c>
      <c r="S8">
        <v>37</v>
      </c>
      <c r="T8">
        <v>53</v>
      </c>
      <c r="U8">
        <v>3</v>
      </c>
      <c r="V8">
        <v>17.666699999999999</v>
      </c>
      <c r="W8">
        <v>8.5945999999999998</v>
      </c>
      <c r="X8" s="30">
        <v>43517</v>
      </c>
      <c r="Y8">
        <v>0</v>
      </c>
      <c r="Z8">
        <v>6</v>
      </c>
      <c r="AA8">
        <v>1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161</v>
      </c>
      <c r="AI8">
        <v>81</v>
      </c>
      <c r="AJ8">
        <v>60</v>
      </c>
      <c r="AK8">
        <v>20</v>
      </c>
    </row>
    <row r="9" spans="1:37" x14ac:dyDescent="0.2">
      <c r="A9">
        <v>895042</v>
      </c>
      <c r="B9" t="s">
        <v>110</v>
      </c>
      <c r="C9">
        <v>22</v>
      </c>
      <c r="D9" t="s">
        <v>19</v>
      </c>
      <c r="E9" t="s">
        <v>122</v>
      </c>
      <c r="F9" t="s">
        <v>21</v>
      </c>
      <c r="G9" t="s">
        <v>75</v>
      </c>
      <c r="H9">
        <v>4</v>
      </c>
      <c r="I9">
        <v>4</v>
      </c>
      <c r="J9">
        <v>0</v>
      </c>
      <c r="K9">
        <v>12</v>
      </c>
      <c r="L9">
        <v>26</v>
      </c>
      <c r="M9">
        <v>0</v>
      </c>
      <c r="N9">
        <v>0</v>
      </c>
      <c r="O9">
        <v>5</v>
      </c>
      <c r="P9">
        <v>3</v>
      </c>
      <c r="Q9">
        <v>46.153799999999997</v>
      </c>
      <c r="R9">
        <v>4</v>
      </c>
      <c r="S9">
        <v>71</v>
      </c>
      <c r="T9">
        <v>71</v>
      </c>
      <c r="U9">
        <v>0</v>
      </c>
      <c r="W9">
        <v>6</v>
      </c>
      <c r="X9"/>
      <c r="Y9">
        <v>0</v>
      </c>
      <c r="Z9">
        <v>6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32</v>
      </c>
      <c r="AI9">
        <v>12</v>
      </c>
      <c r="AJ9">
        <v>20</v>
      </c>
      <c r="AK9">
        <v>0</v>
      </c>
    </row>
    <row r="10" spans="1:37" x14ac:dyDescent="0.2">
      <c r="A10">
        <v>1316958</v>
      </c>
      <c r="B10" t="s">
        <v>110</v>
      </c>
      <c r="C10">
        <v>22</v>
      </c>
      <c r="D10" t="s">
        <v>19</v>
      </c>
      <c r="E10" t="s">
        <v>123</v>
      </c>
      <c r="F10" t="s">
        <v>38</v>
      </c>
      <c r="G10" t="s">
        <v>75</v>
      </c>
      <c r="H10">
        <v>4</v>
      </c>
      <c r="I10">
        <v>4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R10">
        <v>4</v>
      </c>
      <c r="S10">
        <v>18</v>
      </c>
      <c r="T10">
        <v>34</v>
      </c>
      <c r="U10">
        <v>1</v>
      </c>
      <c r="V10">
        <v>34</v>
      </c>
      <c r="W10">
        <v>11.333299999999999</v>
      </c>
      <c r="X10" s="30">
        <v>43473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30</v>
      </c>
      <c r="AI10">
        <v>0</v>
      </c>
      <c r="AJ10">
        <v>30</v>
      </c>
      <c r="AK10">
        <v>0</v>
      </c>
    </row>
    <row r="11" spans="1:37" x14ac:dyDescent="0.2">
      <c r="A11">
        <v>1316946</v>
      </c>
      <c r="B11" t="s">
        <v>110</v>
      </c>
      <c r="C11">
        <v>22</v>
      </c>
      <c r="D11" t="s">
        <v>19</v>
      </c>
      <c r="E11" t="s">
        <v>123</v>
      </c>
      <c r="F11" t="s">
        <v>33</v>
      </c>
      <c r="G11" t="s">
        <v>75</v>
      </c>
      <c r="H11">
        <v>3</v>
      </c>
      <c r="I11">
        <v>3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R11">
        <v>3</v>
      </c>
      <c r="S11">
        <v>24</v>
      </c>
      <c r="T11">
        <v>33</v>
      </c>
      <c r="U11">
        <v>4</v>
      </c>
      <c r="V11">
        <v>8.25</v>
      </c>
      <c r="W11">
        <v>8.25</v>
      </c>
      <c r="X11" s="30">
        <v>43538</v>
      </c>
      <c r="Y11">
        <v>0</v>
      </c>
      <c r="Z11">
        <v>5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100</v>
      </c>
      <c r="AI11">
        <v>0</v>
      </c>
      <c r="AJ11">
        <v>90</v>
      </c>
      <c r="AK11">
        <v>10</v>
      </c>
    </row>
    <row r="12" spans="1:37" x14ac:dyDescent="0.2">
      <c r="A12">
        <v>1396681</v>
      </c>
      <c r="B12" t="s">
        <v>110</v>
      </c>
      <c r="C12">
        <v>22</v>
      </c>
      <c r="D12" t="s">
        <v>19</v>
      </c>
      <c r="E12" t="s">
        <v>124</v>
      </c>
      <c r="F12" t="s">
        <v>125</v>
      </c>
      <c r="G12" t="s">
        <v>75</v>
      </c>
      <c r="H12">
        <v>3</v>
      </c>
      <c r="I12">
        <v>3</v>
      </c>
      <c r="J12">
        <v>1</v>
      </c>
      <c r="K12">
        <v>23</v>
      </c>
      <c r="L12">
        <v>41</v>
      </c>
      <c r="M12">
        <v>0</v>
      </c>
      <c r="N12">
        <v>0</v>
      </c>
      <c r="O12">
        <v>19</v>
      </c>
      <c r="P12">
        <v>11.5</v>
      </c>
      <c r="Q12">
        <v>56.0976</v>
      </c>
      <c r="R12">
        <v>3</v>
      </c>
      <c r="S12">
        <v>6</v>
      </c>
      <c r="T12">
        <v>13</v>
      </c>
      <c r="U12">
        <v>0</v>
      </c>
      <c r="W12">
        <v>13</v>
      </c>
      <c r="X12"/>
      <c r="Y12">
        <v>0</v>
      </c>
      <c r="Z12">
        <v>4</v>
      </c>
      <c r="AA12">
        <v>2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43</v>
      </c>
      <c r="AI12">
        <v>33</v>
      </c>
      <c r="AJ12">
        <v>0</v>
      </c>
      <c r="AK12">
        <v>10</v>
      </c>
    </row>
    <row r="13" spans="1:37" x14ac:dyDescent="0.2">
      <c r="A13">
        <v>1316959</v>
      </c>
      <c r="B13" t="s">
        <v>110</v>
      </c>
      <c r="C13">
        <v>22</v>
      </c>
      <c r="D13" t="s">
        <v>19</v>
      </c>
      <c r="E13" t="s">
        <v>126</v>
      </c>
      <c r="F13" t="s">
        <v>127</v>
      </c>
      <c r="G13" t="s">
        <v>75</v>
      </c>
      <c r="H13">
        <v>4</v>
      </c>
      <c r="I13">
        <v>4</v>
      </c>
      <c r="J13">
        <v>2</v>
      </c>
      <c r="K13">
        <v>3</v>
      </c>
      <c r="L13">
        <v>3</v>
      </c>
      <c r="M13">
        <v>0</v>
      </c>
      <c r="N13">
        <v>0</v>
      </c>
      <c r="O13">
        <v>2</v>
      </c>
      <c r="P13">
        <v>1.5</v>
      </c>
      <c r="Q13">
        <v>100</v>
      </c>
      <c r="R13">
        <v>4</v>
      </c>
      <c r="S13">
        <v>0</v>
      </c>
      <c r="T13">
        <v>0</v>
      </c>
      <c r="U13">
        <v>0</v>
      </c>
      <c r="X13"/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3</v>
      </c>
      <c r="AJ13">
        <v>0</v>
      </c>
      <c r="AK13">
        <v>0</v>
      </c>
    </row>
    <row r="14" spans="1:37" x14ac:dyDescent="0.2">
      <c r="A14">
        <v>895041</v>
      </c>
      <c r="B14" t="s">
        <v>110</v>
      </c>
      <c r="C14">
        <v>22</v>
      </c>
      <c r="D14" t="s">
        <v>19</v>
      </c>
      <c r="E14" t="s">
        <v>128</v>
      </c>
      <c r="F14" t="s">
        <v>129</v>
      </c>
      <c r="G14" t="s">
        <v>75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R14">
        <v>1</v>
      </c>
      <c r="S14">
        <v>0</v>
      </c>
      <c r="T14">
        <v>0</v>
      </c>
      <c r="U14">
        <v>0</v>
      </c>
      <c r="X14"/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>
        <v>1396682</v>
      </c>
      <c r="B15" t="s">
        <v>110</v>
      </c>
      <c r="C15">
        <v>22</v>
      </c>
      <c r="D15" t="s">
        <v>19</v>
      </c>
      <c r="E15" t="s">
        <v>130</v>
      </c>
      <c r="F15" t="s">
        <v>39</v>
      </c>
      <c r="G15" t="s">
        <v>75</v>
      </c>
      <c r="H15">
        <v>4</v>
      </c>
      <c r="I15">
        <v>4</v>
      </c>
      <c r="J15">
        <v>3</v>
      </c>
      <c r="K15">
        <v>3</v>
      </c>
      <c r="L15">
        <v>5</v>
      </c>
      <c r="M15">
        <v>0</v>
      </c>
      <c r="N15">
        <v>0</v>
      </c>
      <c r="O15">
        <v>3</v>
      </c>
      <c r="P15">
        <v>3</v>
      </c>
      <c r="Q15">
        <v>60</v>
      </c>
      <c r="R15">
        <v>4</v>
      </c>
      <c r="S15">
        <v>36</v>
      </c>
      <c r="T15">
        <v>41</v>
      </c>
      <c r="U15">
        <v>1</v>
      </c>
      <c r="V15">
        <v>41</v>
      </c>
      <c r="W15">
        <v>6.8333000000000004</v>
      </c>
      <c r="X15" s="30">
        <v>43472</v>
      </c>
      <c r="Y15">
        <v>0</v>
      </c>
      <c r="Z15">
        <v>5</v>
      </c>
      <c r="AA15">
        <v>1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53</v>
      </c>
      <c r="AI15">
        <v>3</v>
      </c>
      <c r="AJ15">
        <v>30</v>
      </c>
      <c r="AK15">
        <v>20</v>
      </c>
    </row>
    <row r="16" spans="1:37" x14ac:dyDescent="0.2">
      <c r="A16">
        <v>1407635</v>
      </c>
      <c r="B16" t="s">
        <v>110</v>
      </c>
      <c r="C16">
        <v>22</v>
      </c>
      <c r="D16" t="s">
        <v>131</v>
      </c>
      <c r="E16" t="s">
        <v>132</v>
      </c>
      <c r="F16" t="s">
        <v>133</v>
      </c>
      <c r="G16" t="s">
        <v>75</v>
      </c>
      <c r="H16">
        <v>2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2</v>
      </c>
      <c r="S16">
        <v>6</v>
      </c>
      <c r="T16">
        <v>9</v>
      </c>
      <c r="U16">
        <v>1</v>
      </c>
      <c r="V16">
        <v>9</v>
      </c>
      <c r="W16">
        <v>9</v>
      </c>
      <c r="X16" s="30">
        <v>43474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20</v>
      </c>
      <c r="AI16">
        <v>-10</v>
      </c>
      <c r="AJ16">
        <v>20</v>
      </c>
      <c r="AK16">
        <v>10</v>
      </c>
    </row>
    <row r="17" spans="1:37" x14ac:dyDescent="0.2">
      <c r="A17">
        <v>1301354</v>
      </c>
      <c r="B17" t="s">
        <v>110</v>
      </c>
      <c r="C17">
        <v>22</v>
      </c>
      <c r="D17" t="s">
        <v>131</v>
      </c>
      <c r="E17" t="s">
        <v>134</v>
      </c>
      <c r="F17" t="s">
        <v>135</v>
      </c>
      <c r="G17" t="s">
        <v>75</v>
      </c>
      <c r="H17">
        <v>3</v>
      </c>
      <c r="I17">
        <v>3</v>
      </c>
      <c r="J17">
        <v>1</v>
      </c>
      <c r="K17">
        <v>2</v>
      </c>
      <c r="L17">
        <v>11</v>
      </c>
      <c r="M17">
        <v>0</v>
      </c>
      <c r="N17">
        <v>0</v>
      </c>
      <c r="O17">
        <v>2</v>
      </c>
      <c r="P17">
        <v>1</v>
      </c>
      <c r="Q17">
        <v>18.181799999999999</v>
      </c>
      <c r="R17">
        <v>3</v>
      </c>
      <c r="S17">
        <v>0</v>
      </c>
      <c r="T17">
        <v>0</v>
      </c>
      <c r="U17">
        <v>0</v>
      </c>
      <c r="X17"/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2</v>
      </c>
      <c r="AI17">
        <v>-18</v>
      </c>
      <c r="AJ17">
        <v>0</v>
      </c>
      <c r="AK17">
        <v>20</v>
      </c>
    </row>
    <row r="18" spans="1:37" x14ac:dyDescent="0.2">
      <c r="A18">
        <v>1407636</v>
      </c>
      <c r="B18" t="s">
        <v>110</v>
      </c>
      <c r="C18">
        <v>22</v>
      </c>
      <c r="D18" t="s">
        <v>131</v>
      </c>
      <c r="E18" t="s">
        <v>136</v>
      </c>
      <c r="F18" t="s">
        <v>137</v>
      </c>
      <c r="G18" t="s">
        <v>75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R18">
        <v>1</v>
      </c>
      <c r="S18">
        <v>6</v>
      </c>
      <c r="T18">
        <v>19</v>
      </c>
      <c r="U18">
        <v>0</v>
      </c>
      <c r="W18">
        <v>19</v>
      </c>
      <c r="X18"/>
      <c r="Y18">
        <v>0</v>
      </c>
      <c r="Z18">
        <v>1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>
        <v>1301344</v>
      </c>
      <c r="B19" t="s">
        <v>110</v>
      </c>
      <c r="C19">
        <v>22</v>
      </c>
      <c r="D19" t="s">
        <v>131</v>
      </c>
      <c r="E19" t="s">
        <v>138</v>
      </c>
      <c r="F19" t="s">
        <v>139</v>
      </c>
      <c r="G19" t="s">
        <v>75</v>
      </c>
      <c r="H19">
        <v>3</v>
      </c>
      <c r="I19">
        <v>3</v>
      </c>
      <c r="J19">
        <v>1</v>
      </c>
      <c r="K19">
        <v>3</v>
      </c>
      <c r="L19">
        <v>11</v>
      </c>
      <c r="M19">
        <v>0</v>
      </c>
      <c r="N19">
        <v>0</v>
      </c>
      <c r="O19">
        <v>3</v>
      </c>
      <c r="P19">
        <v>1.5</v>
      </c>
      <c r="Q19">
        <v>27.2727</v>
      </c>
      <c r="R19">
        <v>3</v>
      </c>
      <c r="S19">
        <v>6</v>
      </c>
      <c r="T19">
        <v>12</v>
      </c>
      <c r="U19">
        <v>0</v>
      </c>
      <c r="W19">
        <v>12</v>
      </c>
      <c r="X19"/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-7</v>
      </c>
      <c r="AI19">
        <v>-17</v>
      </c>
      <c r="AJ19">
        <v>0</v>
      </c>
      <c r="AK19">
        <v>10</v>
      </c>
    </row>
    <row r="20" spans="1:37" x14ac:dyDescent="0.2">
      <c r="A20">
        <v>1407637</v>
      </c>
      <c r="B20" t="s">
        <v>110</v>
      </c>
      <c r="C20">
        <v>22</v>
      </c>
      <c r="D20" t="s">
        <v>131</v>
      </c>
      <c r="E20" t="s">
        <v>140</v>
      </c>
      <c r="F20" t="s">
        <v>35</v>
      </c>
      <c r="G20" t="s">
        <v>75</v>
      </c>
      <c r="H20">
        <v>1</v>
      </c>
      <c r="I20">
        <v>1</v>
      </c>
      <c r="J20">
        <v>0</v>
      </c>
      <c r="K20">
        <v>2</v>
      </c>
      <c r="L20">
        <v>4</v>
      </c>
      <c r="M20">
        <v>0</v>
      </c>
      <c r="N20">
        <v>0</v>
      </c>
      <c r="O20">
        <v>2</v>
      </c>
      <c r="P20">
        <v>2</v>
      </c>
      <c r="Q20">
        <v>50</v>
      </c>
      <c r="R20">
        <v>1</v>
      </c>
      <c r="S20">
        <v>0</v>
      </c>
      <c r="T20">
        <v>0</v>
      </c>
      <c r="U20">
        <v>0</v>
      </c>
      <c r="X20"/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12</v>
      </c>
      <c r="AI20">
        <v>2</v>
      </c>
      <c r="AJ20">
        <v>0</v>
      </c>
      <c r="AK20">
        <v>10</v>
      </c>
    </row>
    <row r="21" spans="1:37" x14ac:dyDescent="0.2">
      <c r="A21">
        <v>1301342</v>
      </c>
      <c r="B21" t="s">
        <v>110</v>
      </c>
      <c r="C21">
        <v>22</v>
      </c>
      <c r="D21" t="s">
        <v>131</v>
      </c>
      <c r="E21" t="s">
        <v>141</v>
      </c>
      <c r="F21" t="s">
        <v>26</v>
      </c>
      <c r="G21" t="s">
        <v>75</v>
      </c>
      <c r="H21">
        <v>4</v>
      </c>
      <c r="I21">
        <v>4</v>
      </c>
      <c r="J21">
        <v>0</v>
      </c>
      <c r="K21">
        <v>26</v>
      </c>
      <c r="L21">
        <v>35</v>
      </c>
      <c r="M21">
        <v>1</v>
      </c>
      <c r="N21">
        <v>1</v>
      </c>
      <c r="O21">
        <v>19</v>
      </c>
      <c r="P21">
        <v>6.5</v>
      </c>
      <c r="Q21">
        <v>74.285700000000006</v>
      </c>
      <c r="R21">
        <v>4</v>
      </c>
      <c r="S21">
        <v>72</v>
      </c>
      <c r="T21">
        <v>78</v>
      </c>
      <c r="U21">
        <v>5</v>
      </c>
      <c r="V21">
        <v>15.6</v>
      </c>
      <c r="W21">
        <v>6.5</v>
      </c>
      <c r="X21" s="30">
        <v>43542</v>
      </c>
      <c r="Y21">
        <v>1</v>
      </c>
      <c r="Z21">
        <v>8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209</v>
      </c>
      <c r="AI21">
        <v>29</v>
      </c>
      <c r="AJ21">
        <v>170</v>
      </c>
      <c r="AK21">
        <v>10</v>
      </c>
    </row>
    <row r="22" spans="1:37" x14ac:dyDescent="0.2">
      <c r="A22">
        <v>1301351</v>
      </c>
      <c r="B22" t="s">
        <v>110</v>
      </c>
      <c r="C22">
        <v>22</v>
      </c>
      <c r="D22" t="s">
        <v>131</v>
      </c>
      <c r="E22" t="s">
        <v>142</v>
      </c>
      <c r="F22" t="s">
        <v>143</v>
      </c>
      <c r="G22" t="s">
        <v>75</v>
      </c>
      <c r="H22">
        <v>2</v>
      </c>
      <c r="I22">
        <v>2</v>
      </c>
      <c r="J22">
        <v>1</v>
      </c>
      <c r="K22">
        <v>8</v>
      </c>
      <c r="L22">
        <v>23</v>
      </c>
      <c r="M22">
        <v>0</v>
      </c>
      <c r="N22">
        <v>0</v>
      </c>
      <c r="O22">
        <v>8</v>
      </c>
      <c r="P22">
        <v>8</v>
      </c>
      <c r="Q22">
        <v>34.782600000000002</v>
      </c>
      <c r="R22">
        <v>2</v>
      </c>
      <c r="S22">
        <v>6</v>
      </c>
      <c r="T22">
        <v>6</v>
      </c>
      <c r="U22">
        <v>0</v>
      </c>
      <c r="W22">
        <v>6</v>
      </c>
      <c r="X22"/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8</v>
      </c>
      <c r="AI22">
        <v>-2</v>
      </c>
      <c r="AJ22">
        <v>0</v>
      </c>
      <c r="AK22">
        <v>10</v>
      </c>
    </row>
    <row r="23" spans="1:37" x14ac:dyDescent="0.2">
      <c r="A23">
        <v>1301345</v>
      </c>
      <c r="B23" t="s">
        <v>110</v>
      </c>
      <c r="C23">
        <v>22</v>
      </c>
      <c r="D23" t="s">
        <v>131</v>
      </c>
      <c r="E23" t="s">
        <v>144</v>
      </c>
      <c r="F23" t="s">
        <v>145</v>
      </c>
      <c r="G23" t="s">
        <v>75</v>
      </c>
      <c r="H23">
        <v>4</v>
      </c>
      <c r="I23">
        <v>4</v>
      </c>
      <c r="J23">
        <v>0</v>
      </c>
      <c r="K23">
        <v>32</v>
      </c>
      <c r="L23">
        <v>42</v>
      </c>
      <c r="M23">
        <v>2</v>
      </c>
      <c r="N23">
        <v>0</v>
      </c>
      <c r="O23">
        <v>14</v>
      </c>
      <c r="P23">
        <v>8</v>
      </c>
      <c r="Q23">
        <v>76.1905</v>
      </c>
      <c r="R23">
        <v>4</v>
      </c>
      <c r="S23">
        <v>48</v>
      </c>
      <c r="T23">
        <v>38</v>
      </c>
      <c r="U23">
        <v>1</v>
      </c>
      <c r="V23">
        <v>38</v>
      </c>
      <c r="W23">
        <v>4.75</v>
      </c>
      <c r="X23" s="30">
        <v>43474</v>
      </c>
      <c r="Y23">
        <v>0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104</v>
      </c>
      <c r="AI23">
        <v>44</v>
      </c>
      <c r="AJ23">
        <v>60</v>
      </c>
      <c r="AK23">
        <v>0</v>
      </c>
    </row>
    <row r="24" spans="1:37" x14ac:dyDescent="0.2">
      <c r="A24">
        <v>1301347</v>
      </c>
      <c r="B24" t="s">
        <v>110</v>
      </c>
      <c r="C24">
        <v>22</v>
      </c>
      <c r="D24" t="s">
        <v>131</v>
      </c>
      <c r="E24" t="s">
        <v>146</v>
      </c>
      <c r="F24" t="s">
        <v>147</v>
      </c>
      <c r="G24" t="s">
        <v>75</v>
      </c>
      <c r="H24">
        <v>2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R24">
        <v>2</v>
      </c>
      <c r="S24">
        <v>0</v>
      </c>
      <c r="T24">
        <v>0</v>
      </c>
      <c r="U24">
        <v>0</v>
      </c>
      <c r="X24"/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>
        <v>1301343</v>
      </c>
      <c r="B25" t="s">
        <v>110</v>
      </c>
      <c r="C25">
        <v>22</v>
      </c>
      <c r="D25" t="s">
        <v>131</v>
      </c>
      <c r="E25" t="s">
        <v>148</v>
      </c>
      <c r="F25" t="s">
        <v>34</v>
      </c>
      <c r="G25" t="s">
        <v>75</v>
      </c>
      <c r="H25">
        <v>4</v>
      </c>
      <c r="I25">
        <v>4</v>
      </c>
      <c r="J25">
        <v>1</v>
      </c>
      <c r="K25">
        <v>19</v>
      </c>
      <c r="L25">
        <v>24</v>
      </c>
      <c r="M25">
        <v>2</v>
      </c>
      <c r="N25">
        <v>0</v>
      </c>
      <c r="O25">
        <v>15</v>
      </c>
      <c r="P25">
        <v>6.3333000000000004</v>
      </c>
      <c r="Q25">
        <v>79.166700000000006</v>
      </c>
      <c r="R25">
        <v>4</v>
      </c>
      <c r="S25">
        <v>0</v>
      </c>
      <c r="T25">
        <v>0</v>
      </c>
      <c r="U25">
        <v>0</v>
      </c>
      <c r="X25"/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21</v>
      </c>
      <c r="AI25">
        <v>21</v>
      </c>
      <c r="AJ25">
        <v>0</v>
      </c>
      <c r="AK25">
        <v>0</v>
      </c>
    </row>
    <row r="26" spans="1:37" x14ac:dyDescent="0.2">
      <c r="A26">
        <v>1404618</v>
      </c>
      <c r="B26" t="s">
        <v>110</v>
      </c>
      <c r="C26">
        <v>22</v>
      </c>
      <c r="D26" t="s">
        <v>131</v>
      </c>
      <c r="E26" t="s">
        <v>149</v>
      </c>
      <c r="F26" t="s">
        <v>32</v>
      </c>
      <c r="G26" t="s">
        <v>75</v>
      </c>
      <c r="H26">
        <v>3</v>
      </c>
      <c r="I26">
        <v>3</v>
      </c>
      <c r="J26">
        <v>2</v>
      </c>
      <c r="K26">
        <v>0</v>
      </c>
      <c r="L26">
        <v>3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0</v>
      </c>
      <c r="U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-10</v>
      </c>
      <c r="AI26">
        <v>-10</v>
      </c>
      <c r="AJ26">
        <v>0</v>
      </c>
      <c r="AK26">
        <v>0</v>
      </c>
    </row>
    <row r="27" spans="1:37" x14ac:dyDescent="0.2">
      <c r="A27">
        <v>1301346</v>
      </c>
      <c r="B27" t="s">
        <v>110</v>
      </c>
      <c r="C27">
        <v>22</v>
      </c>
      <c r="D27" t="s">
        <v>131</v>
      </c>
      <c r="E27" t="s">
        <v>150</v>
      </c>
      <c r="F27" t="s">
        <v>151</v>
      </c>
      <c r="G27" t="s">
        <v>75</v>
      </c>
      <c r="H27">
        <v>2</v>
      </c>
      <c r="I27">
        <v>2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R27">
        <v>2</v>
      </c>
      <c r="S27">
        <v>0</v>
      </c>
      <c r="T27">
        <v>0</v>
      </c>
      <c r="U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>
        <v>1301294</v>
      </c>
      <c r="B28" t="s">
        <v>110</v>
      </c>
      <c r="C28">
        <v>22</v>
      </c>
      <c r="D28" t="s">
        <v>131</v>
      </c>
      <c r="E28" t="s">
        <v>150</v>
      </c>
      <c r="F28" t="s">
        <v>152</v>
      </c>
      <c r="G28" t="s">
        <v>75</v>
      </c>
      <c r="H28">
        <v>4</v>
      </c>
      <c r="I28">
        <v>4</v>
      </c>
      <c r="J28">
        <v>0</v>
      </c>
      <c r="K28">
        <v>23</v>
      </c>
      <c r="L28">
        <v>48</v>
      </c>
      <c r="M28">
        <v>0</v>
      </c>
      <c r="N28">
        <v>0</v>
      </c>
      <c r="O28">
        <v>10</v>
      </c>
      <c r="P28">
        <v>5.75</v>
      </c>
      <c r="Q28">
        <v>47.916699999999999</v>
      </c>
      <c r="R28">
        <v>4</v>
      </c>
      <c r="S28">
        <v>60</v>
      </c>
      <c r="T28">
        <v>65</v>
      </c>
      <c r="U28">
        <v>2</v>
      </c>
      <c r="V28">
        <v>32.5</v>
      </c>
      <c r="W28">
        <v>6.5</v>
      </c>
      <c r="X28" s="30">
        <v>43484</v>
      </c>
      <c r="Y28">
        <v>0</v>
      </c>
      <c r="Z28">
        <v>14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73</v>
      </c>
      <c r="AI28">
        <v>23</v>
      </c>
      <c r="AJ28">
        <v>50</v>
      </c>
      <c r="AK28">
        <v>0</v>
      </c>
    </row>
    <row r="29" spans="1:37" x14ac:dyDescent="0.2">
      <c r="A29">
        <v>1414704</v>
      </c>
      <c r="B29" t="s">
        <v>110</v>
      </c>
      <c r="C29">
        <v>22</v>
      </c>
      <c r="D29" t="s">
        <v>131</v>
      </c>
      <c r="E29" t="s">
        <v>153</v>
      </c>
      <c r="F29" t="s">
        <v>154</v>
      </c>
      <c r="G29" t="s">
        <v>75</v>
      </c>
      <c r="H29">
        <v>1</v>
      </c>
      <c r="I29">
        <v>1</v>
      </c>
      <c r="J29">
        <v>0</v>
      </c>
      <c r="K29">
        <v>0</v>
      </c>
      <c r="L29">
        <v>7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X29"/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-10</v>
      </c>
      <c r="AI29">
        <v>-10</v>
      </c>
      <c r="AJ29">
        <v>0</v>
      </c>
      <c r="AK29">
        <v>0</v>
      </c>
    </row>
    <row r="30" spans="1:37" x14ac:dyDescent="0.2">
      <c r="A30">
        <v>1301341</v>
      </c>
      <c r="B30" t="s">
        <v>110</v>
      </c>
      <c r="C30">
        <v>22</v>
      </c>
      <c r="D30" t="s">
        <v>131</v>
      </c>
      <c r="E30" t="s">
        <v>155</v>
      </c>
      <c r="F30" t="s">
        <v>156</v>
      </c>
      <c r="G30" t="s">
        <v>75</v>
      </c>
      <c r="H30">
        <v>4</v>
      </c>
      <c r="I30">
        <v>4</v>
      </c>
      <c r="J30">
        <v>0</v>
      </c>
      <c r="K30">
        <v>59</v>
      </c>
      <c r="L30">
        <v>52</v>
      </c>
      <c r="M30">
        <v>4</v>
      </c>
      <c r="N30">
        <v>3</v>
      </c>
      <c r="O30">
        <v>24</v>
      </c>
      <c r="P30">
        <v>14.75</v>
      </c>
      <c r="Q30">
        <v>113.4615</v>
      </c>
      <c r="R30">
        <v>4</v>
      </c>
      <c r="S30">
        <v>68</v>
      </c>
      <c r="T30">
        <v>68</v>
      </c>
      <c r="U30">
        <v>1</v>
      </c>
      <c r="V30">
        <v>68</v>
      </c>
      <c r="W30">
        <v>6</v>
      </c>
      <c r="X30" s="30">
        <v>43480</v>
      </c>
      <c r="Y30">
        <v>0</v>
      </c>
      <c r="Z30">
        <v>3</v>
      </c>
      <c r="AA30">
        <v>5</v>
      </c>
      <c r="AB30">
        <v>0</v>
      </c>
      <c r="AC30">
        <v>2</v>
      </c>
      <c r="AD30">
        <v>0</v>
      </c>
      <c r="AE30">
        <v>0</v>
      </c>
      <c r="AF30">
        <v>0</v>
      </c>
      <c r="AG30">
        <v>1</v>
      </c>
      <c r="AH30">
        <v>219</v>
      </c>
      <c r="AI30">
        <v>149</v>
      </c>
      <c r="AJ30">
        <v>40</v>
      </c>
      <c r="AK30">
        <v>30</v>
      </c>
    </row>
    <row r="31" spans="1:37" x14ac:dyDescent="0.2">
      <c r="A31">
        <v>573368</v>
      </c>
      <c r="B31" t="s">
        <v>110</v>
      </c>
      <c r="C31">
        <v>22</v>
      </c>
      <c r="D31" t="s">
        <v>28</v>
      </c>
      <c r="E31" t="s">
        <v>157</v>
      </c>
      <c r="F31" t="s">
        <v>30</v>
      </c>
      <c r="G31" t="s">
        <v>75</v>
      </c>
      <c r="H31">
        <v>2</v>
      </c>
      <c r="I31">
        <v>2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R31">
        <v>2</v>
      </c>
      <c r="S31">
        <v>0</v>
      </c>
      <c r="T31">
        <v>0</v>
      </c>
      <c r="U31">
        <v>0</v>
      </c>
      <c r="X31"/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">
      <c r="A32">
        <v>573348</v>
      </c>
      <c r="B32" t="s">
        <v>110</v>
      </c>
      <c r="C32">
        <v>22</v>
      </c>
      <c r="D32" t="s">
        <v>28</v>
      </c>
      <c r="E32" t="s">
        <v>158</v>
      </c>
      <c r="F32" t="s">
        <v>159</v>
      </c>
      <c r="G32" t="s">
        <v>75</v>
      </c>
      <c r="H32">
        <v>4</v>
      </c>
      <c r="I32">
        <v>4</v>
      </c>
      <c r="J32">
        <v>0</v>
      </c>
      <c r="K32">
        <v>94</v>
      </c>
      <c r="L32">
        <v>67</v>
      </c>
      <c r="M32">
        <v>2</v>
      </c>
      <c r="N32">
        <v>9</v>
      </c>
      <c r="O32">
        <v>53</v>
      </c>
      <c r="P32">
        <v>23.5</v>
      </c>
      <c r="Q32">
        <v>140.29849999999999</v>
      </c>
      <c r="R32">
        <v>4</v>
      </c>
      <c r="S32">
        <v>54</v>
      </c>
      <c r="T32">
        <v>31</v>
      </c>
      <c r="U32">
        <v>3</v>
      </c>
      <c r="V32">
        <v>10.333299999999999</v>
      </c>
      <c r="W32">
        <v>3.4443999999999999</v>
      </c>
      <c r="X32" s="30">
        <v>43479</v>
      </c>
      <c r="Y32">
        <v>0</v>
      </c>
      <c r="Z32">
        <v>4</v>
      </c>
      <c r="AA32">
        <v>0</v>
      </c>
      <c r="AB32">
        <v>0</v>
      </c>
      <c r="AC32">
        <v>3</v>
      </c>
      <c r="AD32">
        <v>0</v>
      </c>
      <c r="AE32">
        <v>0</v>
      </c>
      <c r="AF32">
        <v>1</v>
      </c>
      <c r="AG32">
        <v>0</v>
      </c>
      <c r="AH32">
        <v>490</v>
      </c>
      <c r="AI32">
        <v>330</v>
      </c>
      <c r="AJ32">
        <v>110</v>
      </c>
      <c r="AK32">
        <v>50</v>
      </c>
    </row>
    <row r="33" spans="1:37" x14ac:dyDescent="0.2">
      <c r="A33">
        <v>573357</v>
      </c>
      <c r="B33" t="s">
        <v>110</v>
      </c>
      <c r="C33">
        <v>22</v>
      </c>
      <c r="D33" t="s">
        <v>28</v>
      </c>
      <c r="E33" t="s">
        <v>160</v>
      </c>
      <c r="F33" t="s">
        <v>23</v>
      </c>
      <c r="G33" t="s">
        <v>75</v>
      </c>
      <c r="H33">
        <v>3</v>
      </c>
      <c r="I33">
        <v>3</v>
      </c>
      <c r="J33">
        <v>1</v>
      </c>
      <c r="K33">
        <v>6</v>
      </c>
      <c r="L33">
        <v>14</v>
      </c>
      <c r="M33">
        <v>0</v>
      </c>
      <c r="N33">
        <v>0</v>
      </c>
      <c r="O33">
        <v>3</v>
      </c>
      <c r="P33">
        <v>3</v>
      </c>
      <c r="Q33">
        <v>42.857100000000003</v>
      </c>
      <c r="R33">
        <v>3</v>
      </c>
      <c r="S33">
        <v>18</v>
      </c>
      <c r="T33">
        <v>17</v>
      </c>
      <c r="U33">
        <v>1</v>
      </c>
      <c r="V33">
        <v>17</v>
      </c>
      <c r="W33">
        <v>5.6666999999999996</v>
      </c>
      <c r="X33" s="30">
        <v>43479</v>
      </c>
      <c r="Y33">
        <v>0</v>
      </c>
      <c r="Z33">
        <v>4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46</v>
      </c>
      <c r="AI33">
        <v>6</v>
      </c>
      <c r="AJ33">
        <v>20</v>
      </c>
      <c r="AK33">
        <v>20</v>
      </c>
    </row>
    <row r="34" spans="1:37" x14ac:dyDescent="0.2">
      <c r="A34">
        <v>573366</v>
      </c>
      <c r="B34" t="s">
        <v>110</v>
      </c>
      <c r="C34">
        <v>22</v>
      </c>
      <c r="D34" t="s">
        <v>28</v>
      </c>
      <c r="E34" t="s">
        <v>161</v>
      </c>
      <c r="F34" t="s">
        <v>162</v>
      </c>
      <c r="G34" t="s">
        <v>75</v>
      </c>
      <c r="H34">
        <v>4</v>
      </c>
      <c r="I34">
        <v>4</v>
      </c>
      <c r="J34">
        <v>3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100</v>
      </c>
      <c r="R34">
        <v>4</v>
      </c>
      <c r="S34">
        <v>54</v>
      </c>
      <c r="T34">
        <v>56</v>
      </c>
      <c r="U34">
        <v>6</v>
      </c>
      <c r="V34">
        <v>9.3332999999999995</v>
      </c>
      <c r="W34">
        <v>6.2222</v>
      </c>
      <c r="X34" s="30">
        <v>43534</v>
      </c>
      <c r="Y34">
        <v>0</v>
      </c>
      <c r="Z34">
        <v>7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181</v>
      </c>
      <c r="AI34">
        <v>1</v>
      </c>
      <c r="AJ34">
        <v>160</v>
      </c>
      <c r="AK34">
        <v>20</v>
      </c>
    </row>
    <row r="35" spans="1:37" x14ac:dyDescent="0.2">
      <c r="A35">
        <v>896865</v>
      </c>
      <c r="B35" t="s">
        <v>110</v>
      </c>
      <c r="C35">
        <v>22</v>
      </c>
      <c r="D35" t="s">
        <v>28</v>
      </c>
      <c r="E35" t="s">
        <v>163</v>
      </c>
      <c r="F35" t="s">
        <v>164</v>
      </c>
      <c r="G35" t="s">
        <v>75</v>
      </c>
      <c r="H35">
        <v>4</v>
      </c>
      <c r="I35">
        <v>4</v>
      </c>
      <c r="J35">
        <v>0</v>
      </c>
      <c r="K35">
        <v>112</v>
      </c>
      <c r="L35">
        <v>125</v>
      </c>
      <c r="M35">
        <v>6</v>
      </c>
      <c r="N35">
        <v>2</v>
      </c>
      <c r="O35">
        <v>31</v>
      </c>
      <c r="P35">
        <v>28</v>
      </c>
      <c r="Q35">
        <v>89.6</v>
      </c>
      <c r="R35">
        <v>4</v>
      </c>
      <c r="S35">
        <v>42</v>
      </c>
      <c r="T35">
        <v>46</v>
      </c>
      <c r="U35">
        <v>3</v>
      </c>
      <c r="V35">
        <v>15.333299999999999</v>
      </c>
      <c r="W35">
        <v>6.5713999999999997</v>
      </c>
      <c r="X35" s="30">
        <v>43537</v>
      </c>
      <c r="Y35">
        <v>0</v>
      </c>
      <c r="Z35">
        <v>5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332</v>
      </c>
      <c r="AI35">
        <v>222</v>
      </c>
      <c r="AJ35">
        <v>80</v>
      </c>
      <c r="AK35">
        <v>30</v>
      </c>
    </row>
    <row r="36" spans="1:37" x14ac:dyDescent="0.2">
      <c r="A36">
        <v>896863</v>
      </c>
      <c r="B36" t="s">
        <v>110</v>
      </c>
      <c r="C36">
        <v>22</v>
      </c>
      <c r="D36" t="s">
        <v>28</v>
      </c>
      <c r="E36" t="s">
        <v>123</v>
      </c>
      <c r="F36" t="s">
        <v>165</v>
      </c>
      <c r="G36" t="s">
        <v>75</v>
      </c>
      <c r="H36">
        <v>2</v>
      </c>
      <c r="I36">
        <v>2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v>2</v>
      </c>
      <c r="S36">
        <v>6</v>
      </c>
      <c r="T36">
        <v>8</v>
      </c>
      <c r="U36">
        <v>0</v>
      </c>
      <c r="W36">
        <v>8</v>
      </c>
      <c r="X36"/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">
      <c r="A37">
        <v>1314401</v>
      </c>
      <c r="B37" t="s">
        <v>110</v>
      </c>
      <c r="C37">
        <v>22</v>
      </c>
      <c r="D37" t="s">
        <v>28</v>
      </c>
      <c r="E37" t="s">
        <v>146</v>
      </c>
      <c r="F37" t="s">
        <v>166</v>
      </c>
      <c r="G37" t="s">
        <v>75</v>
      </c>
      <c r="H37">
        <v>2</v>
      </c>
      <c r="I37">
        <v>2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R37">
        <v>2</v>
      </c>
      <c r="S37">
        <v>0</v>
      </c>
      <c r="T37">
        <v>0</v>
      </c>
      <c r="U37">
        <v>0</v>
      </c>
      <c r="X37"/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">
      <c r="A38">
        <v>896861</v>
      </c>
      <c r="B38" t="s">
        <v>110</v>
      </c>
      <c r="C38">
        <v>22</v>
      </c>
      <c r="D38" t="s">
        <v>28</v>
      </c>
      <c r="E38" t="s">
        <v>167</v>
      </c>
      <c r="F38" t="s">
        <v>168</v>
      </c>
      <c r="G38" t="s">
        <v>75</v>
      </c>
      <c r="H38">
        <v>4</v>
      </c>
      <c r="I38">
        <v>4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R38">
        <v>4</v>
      </c>
      <c r="S38">
        <v>30</v>
      </c>
      <c r="T38">
        <v>43</v>
      </c>
      <c r="U38">
        <v>2</v>
      </c>
      <c r="V38">
        <v>21.5</v>
      </c>
      <c r="W38">
        <v>8.6</v>
      </c>
      <c r="X38" s="30">
        <v>43510</v>
      </c>
      <c r="Y38">
        <v>0</v>
      </c>
      <c r="Z38">
        <v>9</v>
      </c>
      <c r="AA38">
        <v>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30</v>
      </c>
      <c r="AI38">
        <v>0</v>
      </c>
      <c r="AJ38">
        <v>30</v>
      </c>
      <c r="AK38">
        <v>0</v>
      </c>
    </row>
    <row r="39" spans="1:37" x14ac:dyDescent="0.2">
      <c r="A39">
        <v>1311304</v>
      </c>
      <c r="B39" t="s">
        <v>110</v>
      </c>
      <c r="C39">
        <v>22</v>
      </c>
      <c r="D39" t="s">
        <v>28</v>
      </c>
      <c r="E39" t="s">
        <v>169</v>
      </c>
      <c r="F39" t="s">
        <v>170</v>
      </c>
      <c r="G39" t="s">
        <v>75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R39">
        <v>1</v>
      </c>
      <c r="S39">
        <v>0</v>
      </c>
      <c r="T39">
        <v>0</v>
      </c>
      <c r="U39">
        <v>0</v>
      </c>
      <c r="X39"/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">
      <c r="A40">
        <v>1312075</v>
      </c>
      <c r="B40" t="s">
        <v>110</v>
      </c>
      <c r="C40">
        <v>22</v>
      </c>
      <c r="D40" t="s">
        <v>28</v>
      </c>
      <c r="E40" t="s">
        <v>171</v>
      </c>
      <c r="F40" t="s">
        <v>31</v>
      </c>
      <c r="G40" t="s">
        <v>75</v>
      </c>
      <c r="H40">
        <v>4</v>
      </c>
      <c r="I40">
        <v>4</v>
      </c>
      <c r="J40">
        <v>1</v>
      </c>
      <c r="K40">
        <v>17</v>
      </c>
      <c r="L40">
        <v>33</v>
      </c>
      <c r="M40">
        <v>0</v>
      </c>
      <c r="N40">
        <v>0</v>
      </c>
      <c r="O40">
        <v>9</v>
      </c>
      <c r="P40">
        <v>5.6666999999999996</v>
      </c>
      <c r="Q40">
        <v>51.5152</v>
      </c>
      <c r="R40">
        <v>4</v>
      </c>
      <c r="S40">
        <v>0</v>
      </c>
      <c r="T40">
        <v>0</v>
      </c>
      <c r="U40">
        <v>0</v>
      </c>
      <c r="X40"/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7</v>
      </c>
      <c r="AI40">
        <v>7</v>
      </c>
      <c r="AJ40">
        <v>0</v>
      </c>
      <c r="AK40">
        <v>0</v>
      </c>
    </row>
    <row r="41" spans="1:37" x14ac:dyDescent="0.2">
      <c r="A41">
        <v>573367</v>
      </c>
      <c r="B41" t="s">
        <v>110</v>
      </c>
      <c r="C41">
        <v>22</v>
      </c>
      <c r="D41" t="s">
        <v>28</v>
      </c>
      <c r="E41" t="s">
        <v>172</v>
      </c>
      <c r="F41" t="s">
        <v>29</v>
      </c>
      <c r="G41" t="s">
        <v>75</v>
      </c>
      <c r="H41">
        <v>3</v>
      </c>
      <c r="I41">
        <v>3</v>
      </c>
      <c r="J41">
        <v>1</v>
      </c>
      <c r="K41">
        <v>10</v>
      </c>
      <c r="L41">
        <v>24</v>
      </c>
      <c r="M41">
        <v>1</v>
      </c>
      <c r="N41">
        <v>0</v>
      </c>
      <c r="O41">
        <v>7</v>
      </c>
      <c r="P41">
        <v>5</v>
      </c>
      <c r="Q41">
        <v>41.666699999999999</v>
      </c>
      <c r="R41">
        <v>3</v>
      </c>
      <c r="S41">
        <v>0</v>
      </c>
      <c r="T41">
        <v>0</v>
      </c>
      <c r="U41">
        <v>0</v>
      </c>
      <c r="X41"/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11</v>
      </c>
      <c r="AI41">
        <v>1</v>
      </c>
      <c r="AJ41">
        <v>0</v>
      </c>
      <c r="AK41">
        <v>10</v>
      </c>
    </row>
    <row r="42" spans="1:37" x14ac:dyDescent="0.2">
      <c r="A42">
        <v>576620</v>
      </c>
      <c r="B42" t="s">
        <v>110</v>
      </c>
      <c r="C42">
        <v>22</v>
      </c>
      <c r="D42" t="s">
        <v>28</v>
      </c>
      <c r="E42" t="s">
        <v>173</v>
      </c>
      <c r="F42" t="s">
        <v>174</v>
      </c>
      <c r="G42" t="s">
        <v>75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R42">
        <v>1</v>
      </c>
      <c r="S42">
        <v>0</v>
      </c>
      <c r="T42">
        <v>0</v>
      </c>
      <c r="U42">
        <v>0</v>
      </c>
      <c r="X42"/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">
      <c r="A43">
        <v>896465</v>
      </c>
      <c r="B43" t="s">
        <v>110</v>
      </c>
      <c r="C43">
        <v>22</v>
      </c>
      <c r="D43" t="s">
        <v>28</v>
      </c>
      <c r="E43" t="s">
        <v>175</v>
      </c>
      <c r="F43" t="s">
        <v>20</v>
      </c>
      <c r="G43" t="s">
        <v>75</v>
      </c>
      <c r="H43">
        <v>4</v>
      </c>
      <c r="I43">
        <v>4</v>
      </c>
      <c r="J43">
        <v>1</v>
      </c>
      <c r="K43">
        <v>14</v>
      </c>
      <c r="L43">
        <v>35</v>
      </c>
      <c r="M43">
        <v>0</v>
      </c>
      <c r="N43">
        <v>0</v>
      </c>
      <c r="O43">
        <v>9</v>
      </c>
      <c r="P43">
        <v>4.6666999999999996</v>
      </c>
      <c r="Q43">
        <v>40</v>
      </c>
      <c r="R43">
        <v>4</v>
      </c>
      <c r="S43">
        <v>12</v>
      </c>
      <c r="T43">
        <v>14</v>
      </c>
      <c r="U43">
        <v>1</v>
      </c>
      <c r="V43">
        <v>14</v>
      </c>
      <c r="W43">
        <v>7</v>
      </c>
      <c r="X43" s="30">
        <v>43472</v>
      </c>
      <c r="Y43">
        <v>0</v>
      </c>
      <c r="Z43">
        <v>4</v>
      </c>
      <c r="AA43">
        <v>2</v>
      </c>
      <c r="AB43">
        <v>0</v>
      </c>
      <c r="AC43">
        <v>3</v>
      </c>
      <c r="AD43">
        <v>0</v>
      </c>
      <c r="AE43">
        <v>0</v>
      </c>
      <c r="AF43">
        <v>1</v>
      </c>
      <c r="AG43">
        <v>0</v>
      </c>
      <c r="AH43">
        <v>64</v>
      </c>
      <c r="AI43">
        <v>-6</v>
      </c>
      <c r="AJ43">
        <v>20</v>
      </c>
      <c r="AK43">
        <v>50</v>
      </c>
    </row>
    <row r="44" spans="1:37" x14ac:dyDescent="0.2">
      <c r="A44">
        <v>896864</v>
      </c>
      <c r="B44" t="s">
        <v>110</v>
      </c>
      <c r="C44">
        <v>22</v>
      </c>
      <c r="D44" t="s">
        <v>28</v>
      </c>
      <c r="E44" t="s">
        <v>176</v>
      </c>
      <c r="F44" t="s">
        <v>177</v>
      </c>
      <c r="G44" t="s">
        <v>75</v>
      </c>
      <c r="H44">
        <v>4</v>
      </c>
      <c r="I44">
        <v>4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R44">
        <v>4</v>
      </c>
      <c r="S44">
        <v>54</v>
      </c>
      <c r="T44">
        <v>55</v>
      </c>
      <c r="U44">
        <v>2</v>
      </c>
      <c r="V44">
        <v>27.5</v>
      </c>
      <c r="W44">
        <v>6.1111000000000004</v>
      </c>
      <c r="X44" s="30">
        <v>43515</v>
      </c>
      <c r="Y44">
        <v>0</v>
      </c>
      <c r="Z44">
        <v>8</v>
      </c>
      <c r="AA44">
        <v>3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70</v>
      </c>
      <c r="AI44">
        <v>0</v>
      </c>
      <c r="AJ44">
        <v>60</v>
      </c>
      <c r="AK44">
        <v>10</v>
      </c>
    </row>
    <row r="45" spans="1:37" x14ac:dyDescent="0.2">
      <c r="A45">
        <v>573340</v>
      </c>
      <c r="B45" t="s">
        <v>110</v>
      </c>
      <c r="C45">
        <v>22</v>
      </c>
      <c r="D45" t="s">
        <v>178</v>
      </c>
      <c r="E45" t="s">
        <v>179</v>
      </c>
      <c r="F45" t="s">
        <v>15</v>
      </c>
      <c r="G45" t="s">
        <v>75</v>
      </c>
      <c r="H45">
        <v>4</v>
      </c>
      <c r="I45">
        <v>4</v>
      </c>
      <c r="J45">
        <v>1</v>
      </c>
      <c r="K45">
        <v>52</v>
      </c>
      <c r="L45">
        <v>60</v>
      </c>
      <c r="M45">
        <v>4</v>
      </c>
      <c r="N45">
        <v>1</v>
      </c>
      <c r="O45">
        <v>34</v>
      </c>
      <c r="P45">
        <v>17.333300000000001</v>
      </c>
      <c r="Q45">
        <v>86.666700000000006</v>
      </c>
      <c r="R45">
        <v>4</v>
      </c>
      <c r="S45">
        <v>63</v>
      </c>
      <c r="T45">
        <v>40</v>
      </c>
      <c r="U45">
        <v>4</v>
      </c>
      <c r="V45">
        <v>10</v>
      </c>
      <c r="W45">
        <v>3.8094999999999999</v>
      </c>
      <c r="X45" s="30">
        <v>43529</v>
      </c>
      <c r="Y45">
        <v>0</v>
      </c>
      <c r="Z45">
        <v>2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0</v>
      </c>
      <c r="AH45">
        <v>288</v>
      </c>
      <c r="AI45">
        <v>98</v>
      </c>
      <c r="AJ45">
        <v>160</v>
      </c>
      <c r="AK45">
        <v>30</v>
      </c>
    </row>
    <row r="46" spans="1:37" x14ac:dyDescent="0.2">
      <c r="A46">
        <v>1301352</v>
      </c>
      <c r="B46" t="s">
        <v>110</v>
      </c>
      <c r="C46">
        <v>22</v>
      </c>
      <c r="D46" t="s">
        <v>178</v>
      </c>
      <c r="E46" t="s">
        <v>180</v>
      </c>
      <c r="F46" t="s">
        <v>181</v>
      </c>
      <c r="G46" t="s">
        <v>75</v>
      </c>
      <c r="H46">
        <v>3</v>
      </c>
      <c r="I46">
        <v>3</v>
      </c>
      <c r="J46">
        <v>1</v>
      </c>
      <c r="K46">
        <v>11</v>
      </c>
      <c r="L46">
        <v>22</v>
      </c>
      <c r="M46">
        <v>1</v>
      </c>
      <c r="N46">
        <v>0</v>
      </c>
      <c r="O46">
        <v>7</v>
      </c>
      <c r="P46">
        <v>5.5</v>
      </c>
      <c r="Q46">
        <v>50</v>
      </c>
      <c r="R46">
        <v>3</v>
      </c>
      <c r="S46">
        <v>36</v>
      </c>
      <c r="T46">
        <v>45</v>
      </c>
      <c r="U46">
        <v>3</v>
      </c>
      <c r="V46">
        <v>15</v>
      </c>
      <c r="W46">
        <v>7.5</v>
      </c>
      <c r="X46" s="30">
        <v>43519</v>
      </c>
      <c r="Y46">
        <v>0</v>
      </c>
      <c r="Z46">
        <v>6</v>
      </c>
      <c r="AA46">
        <v>2</v>
      </c>
      <c r="AB46">
        <v>0</v>
      </c>
      <c r="AC46">
        <v>4</v>
      </c>
      <c r="AD46">
        <v>0</v>
      </c>
      <c r="AE46">
        <v>0</v>
      </c>
      <c r="AF46">
        <v>0</v>
      </c>
      <c r="AG46">
        <v>0</v>
      </c>
      <c r="AH46">
        <v>102</v>
      </c>
      <c r="AI46">
        <v>2</v>
      </c>
      <c r="AJ46">
        <v>60</v>
      </c>
      <c r="AK46">
        <v>40</v>
      </c>
    </row>
    <row r="47" spans="1:37" x14ac:dyDescent="0.2">
      <c r="A47">
        <v>573626</v>
      </c>
      <c r="B47" t="s">
        <v>110</v>
      </c>
      <c r="C47">
        <v>22</v>
      </c>
      <c r="D47" t="s">
        <v>178</v>
      </c>
      <c r="E47" t="s">
        <v>182</v>
      </c>
      <c r="F47" t="s">
        <v>183</v>
      </c>
      <c r="G47" t="s">
        <v>75</v>
      </c>
      <c r="H47">
        <v>4</v>
      </c>
      <c r="I47">
        <v>4</v>
      </c>
      <c r="J47">
        <v>0</v>
      </c>
      <c r="K47">
        <v>147</v>
      </c>
      <c r="L47">
        <v>70</v>
      </c>
      <c r="M47">
        <v>2</v>
      </c>
      <c r="N47">
        <v>18</v>
      </c>
      <c r="O47">
        <v>112</v>
      </c>
      <c r="P47">
        <v>36.75</v>
      </c>
      <c r="Q47">
        <v>210</v>
      </c>
      <c r="R47">
        <v>4</v>
      </c>
      <c r="S47">
        <v>6</v>
      </c>
      <c r="T47">
        <v>10</v>
      </c>
      <c r="U47">
        <v>0</v>
      </c>
      <c r="W47">
        <v>10</v>
      </c>
      <c r="X47"/>
      <c r="Y47">
        <v>0</v>
      </c>
      <c r="Z47">
        <v>0</v>
      </c>
      <c r="AA47">
        <v>1</v>
      </c>
      <c r="AB47">
        <v>0</v>
      </c>
      <c r="AC47">
        <v>6</v>
      </c>
      <c r="AD47">
        <v>1</v>
      </c>
      <c r="AE47">
        <v>0</v>
      </c>
      <c r="AF47">
        <v>1</v>
      </c>
      <c r="AG47">
        <v>0</v>
      </c>
      <c r="AH47">
        <v>629</v>
      </c>
      <c r="AI47">
        <v>539</v>
      </c>
      <c r="AJ47">
        <v>0</v>
      </c>
      <c r="AK47">
        <v>90</v>
      </c>
    </row>
    <row r="48" spans="1:37" x14ac:dyDescent="0.2">
      <c r="A48">
        <v>573574</v>
      </c>
      <c r="B48" t="s">
        <v>110</v>
      </c>
      <c r="C48">
        <v>22</v>
      </c>
      <c r="D48" t="s">
        <v>178</v>
      </c>
      <c r="E48" t="s">
        <v>184</v>
      </c>
      <c r="F48" t="s">
        <v>15</v>
      </c>
      <c r="G48" t="s">
        <v>75</v>
      </c>
      <c r="H48">
        <v>2</v>
      </c>
      <c r="I48">
        <v>2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X48"/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-10</v>
      </c>
      <c r="AI48">
        <v>-10</v>
      </c>
      <c r="AJ48">
        <v>0</v>
      </c>
      <c r="AK48">
        <v>0</v>
      </c>
    </row>
    <row r="49" spans="1:37" x14ac:dyDescent="0.2">
      <c r="A49">
        <v>573573</v>
      </c>
      <c r="B49" t="s">
        <v>110</v>
      </c>
      <c r="C49">
        <v>22</v>
      </c>
      <c r="D49" t="s">
        <v>178</v>
      </c>
      <c r="E49" t="s">
        <v>185</v>
      </c>
      <c r="F49" t="s">
        <v>15</v>
      </c>
      <c r="G49" t="s">
        <v>75</v>
      </c>
      <c r="H49">
        <v>4</v>
      </c>
      <c r="I49">
        <v>4</v>
      </c>
      <c r="J49">
        <v>0</v>
      </c>
      <c r="K49">
        <v>108</v>
      </c>
      <c r="L49">
        <v>79</v>
      </c>
      <c r="M49">
        <v>1</v>
      </c>
      <c r="N49">
        <v>9</v>
      </c>
      <c r="O49">
        <v>72</v>
      </c>
      <c r="P49">
        <v>27</v>
      </c>
      <c r="Q49">
        <v>136.7089</v>
      </c>
      <c r="R49">
        <v>4</v>
      </c>
      <c r="S49">
        <v>62</v>
      </c>
      <c r="T49">
        <v>37</v>
      </c>
      <c r="U49">
        <v>6</v>
      </c>
      <c r="V49">
        <v>6.1666999999999996</v>
      </c>
      <c r="W49">
        <v>3.5806</v>
      </c>
      <c r="X49" s="30">
        <v>43504</v>
      </c>
      <c r="Y49">
        <v>0</v>
      </c>
      <c r="Z49">
        <v>3</v>
      </c>
      <c r="AA49">
        <v>1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581</v>
      </c>
      <c r="AI49">
        <v>351</v>
      </c>
      <c r="AJ49">
        <v>210</v>
      </c>
      <c r="AK49">
        <v>20</v>
      </c>
    </row>
    <row r="50" spans="1:37" x14ac:dyDescent="0.2">
      <c r="A50">
        <v>1402433</v>
      </c>
      <c r="B50" t="s">
        <v>110</v>
      </c>
      <c r="C50">
        <v>22</v>
      </c>
      <c r="D50" t="s">
        <v>178</v>
      </c>
      <c r="E50" t="s">
        <v>186</v>
      </c>
      <c r="F50" t="s">
        <v>187</v>
      </c>
      <c r="G50" t="s">
        <v>75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R50">
        <v>1</v>
      </c>
      <c r="S50">
        <v>18</v>
      </c>
      <c r="T50">
        <v>10</v>
      </c>
      <c r="U50">
        <v>1</v>
      </c>
      <c r="V50">
        <v>10</v>
      </c>
      <c r="W50">
        <v>3.3332999999999999</v>
      </c>
      <c r="X50" s="30">
        <v>43475</v>
      </c>
      <c r="Y50">
        <v>0</v>
      </c>
      <c r="Z50">
        <v>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40</v>
      </c>
      <c r="AI50">
        <v>0</v>
      </c>
      <c r="AJ50">
        <v>40</v>
      </c>
      <c r="AK50">
        <v>0</v>
      </c>
    </row>
    <row r="51" spans="1:37" x14ac:dyDescent="0.2">
      <c r="A51">
        <v>904628</v>
      </c>
      <c r="B51" t="s">
        <v>110</v>
      </c>
      <c r="C51">
        <v>22</v>
      </c>
      <c r="D51" t="s">
        <v>178</v>
      </c>
      <c r="E51" t="s">
        <v>188</v>
      </c>
      <c r="F51" t="s">
        <v>189</v>
      </c>
      <c r="G51" t="s">
        <v>75</v>
      </c>
      <c r="H51">
        <v>2</v>
      </c>
      <c r="I51">
        <v>2</v>
      </c>
      <c r="J51">
        <v>0</v>
      </c>
      <c r="K51">
        <v>57</v>
      </c>
      <c r="L51">
        <v>39</v>
      </c>
      <c r="M51">
        <v>4</v>
      </c>
      <c r="N51">
        <v>4</v>
      </c>
      <c r="O51">
        <v>34</v>
      </c>
      <c r="P51">
        <v>28.5</v>
      </c>
      <c r="Q51">
        <v>146.15379999999999</v>
      </c>
      <c r="R51">
        <v>2</v>
      </c>
      <c r="S51">
        <v>30</v>
      </c>
      <c r="T51">
        <v>29</v>
      </c>
      <c r="U51">
        <v>1</v>
      </c>
      <c r="V51">
        <v>29</v>
      </c>
      <c r="W51">
        <v>5.8</v>
      </c>
      <c r="X51" s="30">
        <v>43473</v>
      </c>
      <c r="Y51">
        <v>0</v>
      </c>
      <c r="Z51">
        <v>7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199</v>
      </c>
      <c r="AI51">
        <v>169</v>
      </c>
      <c r="AJ51">
        <v>30</v>
      </c>
      <c r="AK51">
        <v>0</v>
      </c>
    </row>
    <row r="52" spans="1:37" x14ac:dyDescent="0.2">
      <c r="A52">
        <v>894778</v>
      </c>
      <c r="B52" t="s">
        <v>110</v>
      </c>
      <c r="C52">
        <v>22</v>
      </c>
      <c r="D52" t="s">
        <v>178</v>
      </c>
      <c r="E52" t="s">
        <v>190</v>
      </c>
      <c r="F52" t="s">
        <v>191</v>
      </c>
      <c r="G52" t="s">
        <v>75</v>
      </c>
      <c r="H52">
        <v>4</v>
      </c>
      <c r="I52">
        <v>4</v>
      </c>
      <c r="J52">
        <v>4</v>
      </c>
      <c r="K52">
        <v>0</v>
      </c>
      <c r="L52">
        <v>0</v>
      </c>
      <c r="M52">
        <v>0</v>
      </c>
      <c r="N52">
        <v>0</v>
      </c>
      <c r="O52">
        <v>0</v>
      </c>
      <c r="R52">
        <v>4</v>
      </c>
      <c r="S52">
        <v>60</v>
      </c>
      <c r="T52">
        <v>79</v>
      </c>
      <c r="U52">
        <v>5</v>
      </c>
      <c r="V52">
        <v>15.8</v>
      </c>
      <c r="W52">
        <v>7.9</v>
      </c>
      <c r="X52" s="31">
        <v>47150</v>
      </c>
      <c r="Y52">
        <v>0</v>
      </c>
      <c r="Z52">
        <v>14</v>
      </c>
      <c r="AA52">
        <v>3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110</v>
      </c>
      <c r="AI52">
        <v>0</v>
      </c>
      <c r="AJ52">
        <v>100</v>
      </c>
      <c r="AK52">
        <v>10</v>
      </c>
    </row>
    <row r="53" spans="1:37" x14ac:dyDescent="0.2">
      <c r="A53">
        <v>1319945</v>
      </c>
      <c r="B53" t="s">
        <v>110</v>
      </c>
      <c r="C53">
        <v>22</v>
      </c>
      <c r="D53" t="s">
        <v>178</v>
      </c>
      <c r="E53" t="s">
        <v>192</v>
      </c>
      <c r="F53" t="s">
        <v>16</v>
      </c>
      <c r="G53" t="s">
        <v>75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v>1</v>
      </c>
      <c r="S53">
        <v>0</v>
      </c>
      <c r="T53">
        <v>0</v>
      </c>
      <c r="U53">
        <v>0</v>
      </c>
      <c r="X53"/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">
      <c r="A54">
        <v>573436</v>
      </c>
      <c r="B54" t="s">
        <v>110</v>
      </c>
      <c r="C54">
        <v>22</v>
      </c>
      <c r="D54" t="s">
        <v>4</v>
      </c>
      <c r="E54" t="s">
        <v>193</v>
      </c>
      <c r="F54" t="s">
        <v>18</v>
      </c>
      <c r="G54" t="s">
        <v>75</v>
      </c>
      <c r="H54">
        <v>4</v>
      </c>
      <c r="I54">
        <v>4</v>
      </c>
      <c r="J54">
        <v>0</v>
      </c>
      <c r="K54">
        <v>13</v>
      </c>
      <c r="L54">
        <v>33</v>
      </c>
      <c r="M54">
        <v>1</v>
      </c>
      <c r="N54">
        <v>0</v>
      </c>
      <c r="O54">
        <v>9</v>
      </c>
      <c r="P54">
        <v>3.25</v>
      </c>
      <c r="Q54">
        <v>39.393900000000002</v>
      </c>
      <c r="R54">
        <v>4</v>
      </c>
      <c r="S54">
        <v>0</v>
      </c>
      <c r="T54">
        <v>0</v>
      </c>
      <c r="U54">
        <v>0</v>
      </c>
      <c r="X54"/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-6</v>
      </c>
      <c r="AI54">
        <v>-6</v>
      </c>
      <c r="AJ54">
        <v>0</v>
      </c>
      <c r="AK54">
        <v>0</v>
      </c>
    </row>
    <row r="55" spans="1:37" x14ac:dyDescent="0.2">
      <c r="A55">
        <v>573432</v>
      </c>
      <c r="B55" t="s">
        <v>110</v>
      </c>
      <c r="C55">
        <v>22</v>
      </c>
      <c r="D55" t="s">
        <v>4</v>
      </c>
      <c r="E55" t="s">
        <v>194</v>
      </c>
      <c r="F55" t="s">
        <v>37</v>
      </c>
      <c r="G55" t="s">
        <v>75</v>
      </c>
      <c r="H55">
        <v>4</v>
      </c>
      <c r="I55">
        <v>4</v>
      </c>
      <c r="J55">
        <v>0</v>
      </c>
      <c r="K55">
        <v>81</v>
      </c>
      <c r="L55">
        <v>74</v>
      </c>
      <c r="M55">
        <v>4</v>
      </c>
      <c r="N55">
        <v>3</v>
      </c>
      <c r="O55">
        <v>32</v>
      </c>
      <c r="P55">
        <v>20.25</v>
      </c>
      <c r="Q55">
        <v>109.45950000000001</v>
      </c>
      <c r="R55">
        <v>4</v>
      </c>
      <c r="S55">
        <v>72</v>
      </c>
      <c r="T55">
        <v>66</v>
      </c>
      <c r="U55">
        <v>3</v>
      </c>
      <c r="V55">
        <v>22</v>
      </c>
      <c r="W55">
        <v>5.5</v>
      </c>
      <c r="X55" s="30">
        <v>43507</v>
      </c>
      <c r="Y55">
        <v>0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281</v>
      </c>
      <c r="AI55">
        <v>181</v>
      </c>
      <c r="AJ55">
        <v>100</v>
      </c>
      <c r="AK55">
        <v>0</v>
      </c>
    </row>
    <row r="56" spans="1:37" x14ac:dyDescent="0.2">
      <c r="A56">
        <v>573350</v>
      </c>
      <c r="B56" t="s">
        <v>110</v>
      </c>
      <c r="C56">
        <v>22</v>
      </c>
      <c r="D56" t="s">
        <v>4</v>
      </c>
      <c r="E56" t="s">
        <v>195</v>
      </c>
      <c r="F56" t="s">
        <v>37</v>
      </c>
      <c r="G56" t="s">
        <v>75</v>
      </c>
      <c r="H56">
        <v>4</v>
      </c>
      <c r="I56">
        <v>4</v>
      </c>
      <c r="J56">
        <v>3</v>
      </c>
      <c r="K56">
        <v>1</v>
      </c>
      <c r="L56">
        <v>3</v>
      </c>
      <c r="M56">
        <v>0</v>
      </c>
      <c r="N56">
        <v>0</v>
      </c>
      <c r="O56">
        <v>1</v>
      </c>
      <c r="P56">
        <v>1</v>
      </c>
      <c r="Q56">
        <v>33.333300000000001</v>
      </c>
      <c r="R56">
        <v>4</v>
      </c>
      <c r="S56">
        <v>0</v>
      </c>
      <c r="T56">
        <v>0</v>
      </c>
      <c r="U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</row>
    <row r="57" spans="1:37" x14ac:dyDescent="0.2">
      <c r="A57">
        <v>573433</v>
      </c>
      <c r="B57" t="s">
        <v>110</v>
      </c>
      <c r="C57">
        <v>22</v>
      </c>
      <c r="D57" t="s">
        <v>4</v>
      </c>
      <c r="E57" t="s">
        <v>196</v>
      </c>
      <c r="F57" t="s">
        <v>197</v>
      </c>
      <c r="G57" t="s">
        <v>75</v>
      </c>
      <c r="H57">
        <v>4</v>
      </c>
      <c r="I57">
        <v>4</v>
      </c>
      <c r="J57">
        <v>0</v>
      </c>
      <c r="K57">
        <v>38</v>
      </c>
      <c r="L57">
        <v>42</v>
      </c>
      <c r="M57">
        <v>2</v>
      </c>
      <c r="N57">
        <v>1</v>
      </c>
      <c r="O57">
        <v>20</v>
      </c>
      <c r="P57">
        <v>9.5</v>
      </c>
      <c r="Q57">
        <v>90.476200000000006</v>
      </c>
      <c r="R57">
        <v>4</v>
      </c>
      <c r="S57">
        <v>0</v>
      </c>
      <c r="T57">
        <v>0</v>
      </c>
      <c r="U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92</v>
      </c>
      <c r="AI57">
        <v>82</v>
      </c>
      <c r="AJ57">
        <v>0</v>
      </c>
      <c r="AK57">
        <v>10</v>
      </c>
    </row>
    <row r="58" spans="1:37" x14ac:dyDescent="0.2">
      <c r="A58">
        <v>573434</v>
      </c>
      <c r="B58" t="s">
        <v>110</v>
      </c>
      <c r="C58">
        <v>22</v>
      </c>
      <c r="D58" t="s">
        <v>4</v>
      </c>
      <c r="E58" t="s">
        <v>198</v>
      </c>
      <c r="F58" t="s">
        <v>22</v>
      </c>
      <c r="G58" t="s">
        <v>75</v>
      </c>
      <c r="H58">
        <v>4</v>
      </c>
      <c r="I58">
        <v>4</v>
      </c>
      <c r="J58">
        <v>0</v>
      </c>
      <c r="K58">
        <v>56</v>
      </c>
      <c r="L58">
        <v>42</v>
      </c>
      <c r="M58">
        <v>1</v>
      </c>
      <c r="N58">
        <v>5</v>
      </c>
      <c r="O58">
        <v>28</v>
      </c>
      <c r="P58">
        <v>14</v>
      </c>
      <c r="Q58">
        <v>133.33330000000001</v>
      </c>
      <c r="R58">
        <v>4</v>
      </c>
      <c r="S58">
        <v>69</v>
      </c>
      <c r="T58">
        <v>73</v>
      </c>
      <c r="U58">
        <v>4</v>
      </c>
      <c r="V58">
        <v>18.25</v>
      </c>
      <c r="W58">
        <v>6.3478000000000003</v>
      </c>
      <c r="X58" s="30">
        <v>43532</v>
      </c>
      <c r="Y58">
        <v>0</v>
      </c>
      <c r="Z58">
        <v>2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297</v>
      </c>
      <c r="AI58">
        <v>157</v>
      </c>
      <c r="AJ58">
        <v>130</v>
      </c>
      <c r="AK58">
        <v>10</v>
      </c>
    </row>
    <row r="59" spans="1:37" x14ac:dyDescent="0.2">
      <c r="A59">
        <v>573444</v>
      </c>
      <c r="B59" t="s">
        <v>110</v>
      </c>
      <c r="C59">
        <v>22</v>
      </c>
      <c r="D59" t="s">
        <v>4</v>
      </c>
      <c r="E59" t="s">
        <v>199</v>
      </c>
      <c r="F59" t="s">
        <v>200</v>
      </c>
      <c r="G59" t="s">
        <v>75</v>
      </c>
      <c r="H59">
        <v>4</v>
      </c>
      <c r="I59">
        <v>4</v>
      </c>
      <c r="J59">
        <v>3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100</v>
      </c>
      <c r="R59">
        <v>4</v>
      </c>
      <c r="S59">
        <v>12</v>
      </c>
      <c r="T59">
        <v>22</v>
      </c>
      <c r="U59">
        <v>2</v>
      </c>
      <c r="V59">
        <v>11</v>
      </c>
      <c r="W59">
        <v>11</v>
      </c>
      <c r="X59" s="30">
        <v>43499</v>
      </c>
      <c r="Y59">
        <v>0</v>
      </c>
      <c r="Z59">
        <v>1</v>
      </c>
      <c r="AA59">
        <v>0</v>
      </c>
      <c r="AB59">
        <v>0</v>
      </c>
      <c r="AC59">
        <v>2</v>
      </c>
      <c r="AD59">
        <v>0</v>
      </c>
      <c r="AE59">
        <v>0</v>
      </c>
      <c r="AF59">
        <v>0</v>
      </c>
      <c r="AG59">
        <v>2</v>
      </c>
      <c r="AH59">
        <v>91</v>
      </c>
      <c r="AI59">
        <v>1</v>
      </c>
      <c r="AJ59">
        <v>50</v>
      </c>
      <c r="AK59">
        <v>40</v>
      </c>
    </row>
    <row r="60" spans="1:37" x14ac:dyDescent="0.2">
      <c r="A60">
        <v>573440</v>
      </c>
      <c r="B60" t="s">
        <v>110</v>
      </c>
      <c r="C60">
        <v>22</v>
      </c>
      <c r="D60" t="s">
        <v>4</v>
      </c>
      <c r="E60" t="s">
        <v>201</v>
      </c>
      <c r="F60" t="s">
        <v>36</v>
      </c>
      <c r="G60" t="s">
        <v>75</v>
      </c>
      <c r="H60">
        <v>4</v>
      </c>
      <c r="I60">
        <v>4</v>
      </c>
      <c r="J60">
        <v>3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4</v>
      </c>
      <c r="S60">
        <v>60</v>
      </c>
      <c r="T60">
        <v>77</v>
      </c>
      <c r="U60">
        <v>1</v>
      </c>
      <c r="V60">
        <v>77</v>
      </c>
      <c r="W60">
        <v>7.7</v>
      </c>
      <c r="X60" s="30">
        <v>43474</v>
      </c>
      <c r="Y60">
        <v>0</v>
      </c>
      <c r="Z60">
        <v>4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">
      <c r="A61">
        <v>1301336</v>
      </c>
      <c r="B61" t="s">
        <v>110</v>
      </c>
      <c r="C61">
        <v>22</v>
      </c>
      <c r="D61" t="s">
        <v>4</v>
      </c>
      <c r="E61" t="s">
        <v>202</v>
      </c>
      <c r="F61" t="s">
        <v>203</v>
      </c>
      <c r="G61" t="s">
        <v>75</v>
      </c>
      <c r="H61">
        <v>3</v>
      </c>
      <c r="I61">
        <v>3</v>
      </c>
      <c r="J61">
        <v>1</v>
      </c>
      <c r="K61">
        <v>26</v>
      </c>
      <c r="L61">
        <v>32</v>
      </c>
      <c r="M61">
        <v>2</v>
      </c>
      <c r="N61">
        <v>0</v>
      </c>
      <c r="O61">
        <v>14</v>
      </c>
      <c r="P61">
        <v>13</v>
      </c>
      <c r="Q61">
        <v>81.25</v>
      </c>
      <c r="R61">
        <v>3</v>
      </c>
      <c r="S61">
        <v>0</v>
      </c>
      <c r="T61">
        <v>0</v>
      </c>
      <c r="U61">
        <v>0</v>
      </c>
      <c r="X61"/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58</v>
      </c>
      <c r="AI61">
        <v>48</v>
      </c>
      <c r="AJ61">
        <v>0</v>
      </c>
      <c r="AK61">
        <v>10</v>
      </c>
    </row>
    <row r="62" spans="1:37" x14ac:dyDescent="0.2">
      <c r="A62">
        <v>894631</v>
      </c>
      <c r="B62" t="s">
        <v>110</v>
      </c>
      <c r="C62">
        <v>22</v>
      </c>
      <c r="D62" t="s">
        <v>4</v>
      </c>
      <c r="E62" t="s">
        <v>173</v>
      </c>
      <c r="F62" t="s">
        <v>204</v>
      </c>
      <c r="G62" t="s">
        <v>75</v>
      </c>
      <c r="H62">
        <v>4</v>
      </c>
      <c r="I62">
        <v>4</v>
      </c>
      <c r="J62">
        <v>1</v>
      </c>
      <c r="K62">
        <v>17</v>
      </c>
      <c r="L62">
        <v>23</v>
      </c>
      <c r="M62">
        <v>0</v>
      </c>
      <c r="N62">
        <v>0</v>
      </c>
      <c r="O62">
        <v>14</v>
      </c>
      <c r="P62">
        <v>5.6666999999999996</v>
      </c>
      <c r="Q62">
        <v>73.912999999999997</v>
      </c>
      <c r="R62">
        <v>4</v>
      </c>
      <c r="S62">
        <v>6</v>
      </c>
      <c r="T62">
        <v>17</v>
      </c>
      <c r="U62">
        <v>0</v>
      </c>
      <c r="W62">
        <v>17</v>
      </c>
      <c r="X62"/>
      <c r="Y62">
        <v>0</v>
      </c>
      <c r="Z62">
        <v>1</v>
      </c>
      <c r="AA62">
        <v>0</v>
      </c>
      <c r="AB62">
        <v>0</v>
      </c>
      <c r="AC62">
        <v>2</v>
      </c>
      <c r="AD62">
        <v>0</v>
      </c>
      <c r="AE62">
        <v>1</v>
      </c>
      <c r="AF62">
        <v>0</v>
      </c>
      <c r="AG62">
        <v>1</v>
      </c>
      <c r="AH62">
        <v>57</v>
      </c>
      <c r="AI62">
        <v>17</v>
      </c>
      <c r="AJ62">
        <v>0</v>
      </c>
      <c r="AK62">
        <v>40</v>
      </c>
    </row>
    <row r="63" spans="1:37" x14ac:dyDescent="0.2">
      <c r="A63">
        <v>573438</v>
      </c>
      <c r="B63" t="s">
        <v>110</v>
      </c>
      <c r="C63">
        <v>22</v>
      </c>
      <c r="D63" t="s">
        <v>4</v>
      </c>
      <c r="E63" t="s">
        <v>205</v>
      </c>
      <c r="F63" t="s">
        <v>27</v>
      </c>
      <c r="G63" t="s">
        <v>75</v>
      </c>
      <c r="H63">
        <v>4</v>
      </c>
      <c r="I63">
        <v>4</v>
      </c>
      <c r="J63">
        <v>0</v>
      </c>
      <c r="K63">
        <v>29</v>
      </c>
      <c r="L63">
        <v>40</v>
      </c>
      <c r="M63">
        <v>3</v>
      </c>
      <c r="N63">
        <v>0</v>
      </c>
      <c r="O63">
        <v>19</v>
      </c>
      <c r="P63">
        <v>7.25</v>
      </c>
      <c r="Q63">
        <v>72.5</v>
      </c>
      <c r="R63">
        <v>4</v>
      </c>
      <c r="S63">
        <v>60</v>
      </c>
      <c r="T63">
        <v>80</v>
      </c>
      <c r="U63">
        <v>3</v>
      </c>
      <c r="V63">
        <v>26.666699999999999</v>
      </c>
      <c r="W63">
        <v>8</v>
      </c>
      <c r="X63" s="30">
        <v>43511</v>
      </c>
      <c r="Y63">
        <v>0</v>
      </c>
      <c r="Z63">
        <v>4</v>
      </c>
      <c r="AA63">
        <v>2</v>
      </c>
      <c r="AB63">
        <v>0</v>
      </c>
      <c r="AC63">
        <v>3</v>
      </c>
      <c r="AD63">
        <v>0</v>
      </c>
      <c r="AE63">
        <v>0</v>
      </c>
      <c r="AF63">
        <v>0</v>
      </c>
      <c r="AG63">
        <v>1</v>
      </c>
      <c r="AH63">
        <v>122</v>
      </c>
      <c r="AI63">
        <v>42</v>
      </c>
      <c r="AJ63">
        <v>40</v>
      </c>
      <c r="AK63">
        <v>40</v>
      </c>
    </row>
    <row r="64" spans="1:37" x14ac:dyDescent="0.2">
      <c r="A64" s="32">
        <v>573359</v>
      </c>
      <c r="E64" s="33" t="s">
        <v>206</v>
      </c>
    </row>
    <row r="65" spans="1:5" x14ac:dyDescent="0.2">
      <c r="A65" s="32">
        <v>9999990</v>
      </c>
      <c r="E65" t="s">
        <v>217</v>
      </c>
    </row>
    <row r="66" spans="1:5" x14ac:dyDescent="0.2">
      <c r="A66" s="32">
        <v>1324213</v>
      </c>
      <c r="E66" t="s">
        <v>219</v>
      </c>
    </row>
    <row r="67" spans="1:5" x14ac:dyDescent="0.2">
      <c r="A67">
        <v>895259</v>
      </c>
      <c r="E67" t="s">
        <v>227</v>
      </c>
    </row>
    <row r="68" spans="1:5" x14ac:dyDescent="0.2">
      <c r="A68" s="32">
        <v>576622</v>
      </c>
      <c r="E68" s="33" t="s">
        <v>208</v>
      </c>
    </row>
    <row r="69" spans="1:5" x14ac:dyDescent="0.2">
      <c r="A69">
        <v>573431</v>
      </c>
      <c r="E69" t="s">
        <v>237</v>
      </c>
    </row>
    <row r="70" spans="1:5" x14ac:dyDescent="0.2">
      <c r="A70" s="35">
        <v>942568</v>
      </c>
    </row>
    <row r="71" spans="1:5" x14ac:dyDescent="0.2">
      <c r="A71" s="35">
        <v>99999991</v>
      </c>
    </row>
    <row r="72" spans="1:5" x14ac:dyDescent="0.2">
      <c r="A72" s="35">
        <v>99999992</v>
      </c>
    </row>
    <row r="73" spans="1:5" x14ac:dyDescent="0.2">
      <c r="A73" s="35">
        <v>573619</v>
      </c>
    </row>
    <row r="1195" spans="1:1" x14ac:dyDescent="0.2">
      <c r="A1195" s="9"/>
    </row>
  </sheetData>
  <sortState xmlns:xlrd2="http://schemas.microsoft.com/office/spreadsheetml/2017/richdata2" ref="A2:Q1195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F4E6-A2E0-6E48-BBCC-01C949123F1A}">
  <dimension ref="B2:E8"/>
  <sheetViews>
    <sheetView workbookViewId="0">
      <selection activeCell="D17" sqref="D17"/>
    </sheetView>
  </sheetViews>
  <sheetFormatPr baseColWidth="10" defaultRowHeight="16" x14ac:dyDescent="0.2"/>
  <sheetData>
    <row r="2" spans="2:5" x14ac:dyDescent="0.2">
      <c r="C2" s="2">
        <f>SUM(C3:C7)</f>
        <v>1</v>
      </c>
      <c r="D2">
        <v>232</v>
      </c>
    </row>
    <row r="3" spans="2:5" x14ac:dyDescent="0.2">
      <c r="B3" t="s">
        <v>83</v>
      </c>
      <c r="C3" s="2">
        <v>0.1</v>
      </c>
      <c r="D3">
        <f>ROUND($D$2*C3,0)</f>
        <v>23</v>
      </c>
    </row>
    <row r="4" spans="2:5" x14ac:dyDescent="0.2">
      <c r="B4" t="s">
        <v>84</v>
      </c>
      <c r="C4" s="2">
        <v>0.15</v>
      </c>
      <c r="D4">
        <f t="shared" ref="D4:D7" si="0">ROUND($D$2*C4,0)</f>
        <v>35</v>
      </c>
      <c r="E4">
        <f>D4+D3</f>
        <v>58</v>
      </c>
    </row>
    <row r="5" spans="2:5" x14ac:dyDescent="0.2">
      <c r="B5" t="s">
        <v>85</v>
      </c>
      <c r="C5" s="2">
        <v>0.2</v>
      </c>
      <c r="D5">
        <f t="shared" si="0"/>
        <v>46</v>
      </c>
      <c r="E5">
        <f>E4+D5</f>
        <v>104</v>
      </c>
    </row>
    <row r="6" spans="2:5" x14ac:dyDescent="0.2">
      <c r="B6" t="s">
        <v>86</v>
      </c>
      <c r="C6" s="2">
        <v>0.25</v>
      </c>
      <c r="D6">
        <f t="shared" si="0"/>
        <v>58</v>
      </c>
      <c r="E6">
        <f t="shared" ref="E6:E7" si="1">E5+D6</f>
        <v>162</v>
      </c>
    </row>
    <row r="7" spans="2:5" x14ac:dyDescent="0.2">
      <c r="B7" t="s">
        <v>87</v>
      </c>
      <c r="C7" s="2">
        <v>0.3</v>
      </c>
      <c r="D7">
        <f t="shared" si="0"/>
        <v>70</v>
      </c>
      <c r="E7">
        <f t="shared" si="1"/>
        <v>232</v>
      </c>
    </row>
    <row r="8" spans="2:5" x14ac:dyDescent="0.2">
      <c r="D8">
        <f>SUM(D3:D7)</f>
        <v>232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BAF9-0745-F74C-99FD-784D1EEE6875}">
  <dimension ref="A1:E22"/>
  <sheetViews>
    <sheetView workbookViewId="0">
      <selection activeCell="D33" sqref="D33"/>
    </sheetView>
  </sheetViews>
  <sheetFormatPr baseColWidth="10" defaultRowHeight="16" x14ac:dyDescent="0.2"/>
  <cols>
    <col min="1" max="1" width="16.1640625" customWidth="1"/>
    <col min="2" max="2" width="24.33203125" customWidth="1"/>
    <col min="3" max="3" width="14.33203125" customWidth="1"/>
    <col min="4" max="4" width="19.83203125" customWidth="1"/>
    <col min="5" max="5" width="19.83203125" bestFit="1" customWidth="1"/>
  </cols>
  <sheetData>
    <row r="1" spans="1:5" x14ac:dyDescent="0.2">
      <c r="A1" t="s">
        <v>7</v>
      </c>
      <c r="B1" t="s">
        <v>94</v>
      </c>
      <c r="C1" t="s">
        <v>95</v>
      </c>
      <c r="D1" t="s">
        <v>96</v>
      </c>
      <c r="E1" t="s">
        <v>109</v>
      </c>
    </row>
    <row r="2" spans="1:5" x14ac:dyDescent="0.2">
      <c r="A2" s="3"/>
      <c r="B2" s="3"/>
      <c r="C2" t="b">
        <v>0</v>
      </c>
      <c r="D2" t="b">
        <v>0</v>
      </c>
    </row>
    <row r="3" spans="1:5" x14ac:dyDescent="0.2">
      <c r="A3" s="3"/>
      <c r="B3" s="3"/>
      <c r="C3" t="b">
        <v>0</v>
      </c>
      <c r="D3" t="b">
        <v>0</v>
      </c>
    </row>
    <row r="4" spans="1:5" x14ac:dyDescent="0.2">
      <c r="A4" s="3"/>
      <c r="B4" s="3"/>
      <c r="C4" t="b">
        <v>0</v>
      </c>
      <c r="D4" t="b">
        <v>0</v>
      </c>
    </row>
    <row r="5" spans="1:5" x14ac:dyDescent="0.2">
      <c r="A5" s="3"/>
      <c r="B5" s="3"/>
      <c r="C5" t="b">
        <v>0</v>
      </c>
      <c r="D5" t="b">
        <v>0</v>
      </c>
    </row>
    <row r="6" spans="1:5" x14ac:dyDescent="0.2">
      <c r="A6" s="3"/>
      <c r="B6" s="3"/>
      <c r="C6" t="b">
        <v>0</v>
      </c>
      <c r="D6" t="b">
        <v>0</v>
      </c>
    </row>
    <row r="7" spans="1:5" x14ac:dyDescent="0.2">
      <c r="A7" s="3"/>
      <c r="B7" s="3"/>
      <c r="C7" t="b">
        <v>0</v>
      </c>
      <c r="D7" t="b">
        <v>0</v>
      </c>
    </row>
    <row r="8" spans="1:5" x14ac:dyDescent="0.2">
      <c r="A8" s="3"/>
      <c r="B8" s="3"/>
      <c r="C8" t="b">
        <v>0</v>
      </c>
      <c r="D8" t="b">
        <v>0</v>
      </c>
    </row>
    <row r="9" spans="1:5" x14ac:dyDescent="0.2">
      <c r="A9" s="3"/>
      <c r="B9" s="3"/>
      <c r="C9" t="b">
        <v>0</v>
      </c>
      <c r="D9" t="b">
        <v>0</v>
      </c>
    </row>
    <row r="10" spans="1:5" x14ac:dyDescent="0.2">
      <c r="A10" s="3"/>
      <c r="B10" s="3"/>
      <c r="C10" t="b">
        <v>0</v>
      </c>
      <c r="D10" t="b">
        <v>0</v>
      </c>
    </row>
    <row r="11" spans="1:5" x14ac:dyDescent="0.2">
      <c r="A11" s="3"/>
      <c r="B11" s="3"/>
      <c r="C11" t="b">
        <v>0</v>
      </c>
      <c r="D11" t="b">
        <v>0</v>
      </c>
    </row>
    <row r="12" spans="1:5" x14ac:dyDescent="0.2">
      <c r="A12" s="3"/>
      <c r="B12" s="3"/>
      <c r="C12" s="10" t="b">
        <v>0</v>
      </c>
      <c r="D12" t="b">
        <v>0</v>
      </c>
    </row>
    <row r="13" spans="1:5" x14ac:dyDescent="0.2">
      <c r="A13" s="3"/>
      <c r="B13" s="3"/>
      <c r="C13" t="b">
        <v>0</v>
      </c>
      <c r="D13" t="b">
        <v>0</v>
      </c>
    </row>
    <row r="14" spans="1:5" x14ac:dyDescent="0.2">
      <c r="A14" s="3"/>
      <c r="B14" s="4"/>
      <c r="C14" t="b">
        <v>0</v>
      </c>
      <c r="D14" t="b">
        <v>0</v>
      </c>
    </row>
    <row r="15" spans="1:5" x14ac:dyDescent="0.2">
      <c r="A15" s="3"/>
      <c r="B15" s="3"/>
      <c r="C15" t="b">
        <v>0</v>
      </c>
      <c r="D15" t="b">
        <v>0</v>
      </c>
    </row>
    <row r="16" spans="1:5" x14ac:dyDescent="0.2">
      <c r="A16" s="3"/>
      <c r="B16" s="5"/>
      <c r="C16" t="b">
        <v>0</v>
      </c>
      <c r="D16" t="b">
        <v>0</v>
      </c>
    </row>
    <row r="17" spans="1:4" x14ac:dyDescent="0.2">
      <c r="A17" s="3"/>
      <c r="B17" s="3"/>
      <c r="C17" t="b">
        <v>0</v>
      </c>
      <c r="D17" t="b">
        <v>0</v>
      </c>
    </row>
    <row r="18" spans="1:4" x14ac:dyDescent="0.2">
      <c r="A18" s="3"/>
      <c r="B18" s="3"/>
      <c r="C18" t="b">
        <v>0</v>
      </c>
      <c r="D18" t="b">
        <v>0</v>
      </c>
    </row>
    <row r="19" spans="1:4" x14ac:dyDescent="0.2">
      <c r="A19" s="3"/>
      <c r="B19" s="3"/>
      <c r="C19" t="b">
        <v>0</v>
      </c>
      <c r="D19" t="b">
        <v>0</v>
      </c>
    </row>
    <row r="20" spans="1:4" x14ac:dyDescent="0.2">
      <c r="A20" s="3"/>
      <c r="B20" s="3"/>
      <c r="C20" t="b">
        <v>0</v>
      </c>
      <c r="D20" t="b">
        <v>0</v>
      </c>
    </row>
    <row r="21" spans="1:4" x14ac:dyDescent="0.2">
      <c r="A21" s="3"/>
      <c r="B21" s="3"/>
      <c r="C21" t="b">
        <v>0</v>
      </c>
      <c r="D21" t="b">
        <v>0</v>
      </c>
    </row>
    <row r="22" spans="1:4" x14ac:dyDescent="0.2">
      <c r="A22" s="3"/>
      <c r="B22" s="3"/>
      <c r="C22" t="b">
        <v>0</v>
      </c>
      <c r="D22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CCE2-7331-E244-9516-C13B306A03A5}">
  <dimension ref="A1:M115"/>
  <sheetViews>
    <sheetView topLeftCell="A15" workbookViewId="0">
      <selection activeCell="C26" sqref="C26"/>
    </sheetView>
  </sheetViews>
  <sheetFormatPr baseColWidth="10" defaultRowHeight="16" x14ac:dyDescent="0.2"/>
  <cols>
    <col min="1" max="1" width="10.83203125" style="7"/>
    <col min="2" max="2" width="29.5" style="7" bestFit="1" customWidth="1"/>
    <col min="3" max="3" width="24" style="7" bestFit="1" customWidth="1"/>
    <col min="4" max="4" width="55.1640625" style="7" customWidth="1"/>
    <col min="5" max="5" width="40.33203125" style="7" customWidth="1"/>
    <col min="6" max="6" width="10.83203125" style="7"/>
    <col min="7" max="7" width="84" style="7" bestFit="1" customWidth="1"/>
    <col min="8" max="8" width="24.1640625" style="7" customWidth="1"/>
    <col min="9" max="9" width="14.5" style="7" customWidth="1"/>
    <col min="10" max="10" width="15.83203125" style="7" customWidth="1"/>
    <col min="11" max="16384" width="10.83203125" style="7"/>
  </cols>
  <sheetData>
    <row r="1" spans="1:13" ht="29" x14ac:dyDescent="0.2">
      <c r="A1" s="6" t="s">
        <v>7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104</v>
      </c>
      <c r="G1" s="6" t="s">
        <v>101</v>
      </c>
      <c r="H1" s="6" t="s">
        <v>102</v>
      </c>
      <c r="I1" s="6" t="s">
        <v>103</v>
      </c>
      <c r="J1" s="7" t="s">
        <v>108</v>
      </c>
      <c r="K1" s="7" t="s">
        <v>105</v>
      </c>
      <c r="L1" s="7" t="s">
        <v>106</v>
      </c>
      <c r="M1" s="7" t="s">
        <v>107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</row>
    <row r="3" spans="1:13" x14ac:dyDescent="0.2">
      <c r="A3" s="6"/>
      <c r="B3" s="6"/>
      <c r="C3" s="6"/>
      <c r="D3" s="6"/>
      <c r="E3" s="6"/>
      <c r="F3" s="6"/>
      <c r="G3" s="6"/>
      <c r="H3" s="6"/>
      <c r="I3" s="6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</row>
    <row r="5" spans="1:13" x14ac:dyDescent="0.2">
      <c r="A5" s="6"/>
      <c r="B5" s="6"/>
      <c r="C5" s="6"/>
      <c r="D5" s="6"/>
      <c r="E5" s="6"/>
      <c r="F5" s="6"/>
      <c r="G5" s="6"/>
      <c r="H5" s="6"/>
      <c r="I5" s="6"/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</row>
    <row r="7" spans="1:13" x14ac:dyDescent="0.2">
      <c r="A7" s="6"/>
      <c r="B7" s="6"/>
      <c r="C7" s="6"/>
      <c r="D7" s="6"/>
      <c r="E7" s="6"/>
      <c r="F7" s="6"/>
      <c r="G7" s="6"/>
      <c r="H7" s="6"/>
      <c r="I7" s="6"/>
    </row>
    <row r="8" spans="1:13" x14ac:dyDescent="0.2">
      <c r="A8" s="6"/>
      <c r="B8" s="6"/>
      <c r="C8" s="6"/>
      <c r="D8" s="6"/>
      <c r="E8" s="6"/>
      <c r="F8" s="6"/>
      <c r="G8" s="6"/>
      <c r="H8" s="6"/>
      <c r="I8" s="6"/>
    </row>
    <row r="9" spans="1:13" x14ac:dyDescent="0.2">
      <c r="A9" s="6"/>
      <c r="B9" s="6"/>
      <c r="C9" s="6"/>
      <c r="D9" s="6"/>
      <c r="E9" s="6"/>
      <c r="F9" s="6"/>
      <c r="G9" s="6"/>
      <c r="H9" s="6"/>
      <c r="I9" s="6"/>
    </row>
    <row r="10" spans="1:13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13" x14ac:dyDescent="0.2">
      <c r="A11" s="6"/>
      <c r="B11" s="6"/>
      <c r="C11" s="6"/>
      <c r="D11" s="6"/>
      <c r="E11" s="6"/>
      <c r="F11" s="6"/>
      <c r="G11" s="6"/>
      <c r="H11" s="6"/>
      <c r="I11" s="6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</row>
    <row r="13" spans="1:13" x14ac:dyDescent="0.2">
      <c r="A13" s="6"/>
      <c r="B13" s="6"/>
      <c r="C13" s="6"/>
      <c r="D13" s="6"/>
      <c r="E13" s="6"/>
      <c r="F13" s="6"/>
      <c r="G13" s="8"/>
      <c r="H13" s="6"/>
      <c r="I13" s="6"/>
    </row>
    <row r="14" spans="1:13" x14ac:dyDescent="0.2">
      <c r="A14" s="6"/>
      <c r="B14" s="6"/>
      <c r="C14" s="6"/>
      <c r="D14" s="6"/>
      <c r="E14" s="6"/>
      <c r="F14" s="6"/>
      <c r="G14" s="6"/>
      <c r="H14" s="6"/>
      <c r="I14" s="6"/>
    </row>
    <row r="15" spans="1:13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13" x14ac:dyDescent="0.2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2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2">
      <c r="A18" s="6"/>
      <c r="B18" s="6"/>
      <c r="C18" s="6"/>
      <c r="D18" s="6"/>
      <c r="E18" s="6"/>
      <c r="F18" s="6"/>
      <c r="G18" s="8"/>
      <c r="H18" s="6"/>
      <c r="I18" s="6"/>
    </row>
    <row r="19" spans="1:9" x14ac:dyDescent="0.2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2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">
      <c r="A22" s="6"/>
      <c r="B22" s="6"/>
      <c r="C22" s="6"/>
      <c r="D22" s="6"/>
      <c r="E22" s="6"/>
      <c r="F22" s="6"/>
      <c r="G22" s="6"/>
      <c r="H22" s="6"/>
      <c r="I22" s="6"/>
    </row>
    <row r="23" spans="1:9" x14ac:dyDescent="0.2">
      <c r="A23" s="6"/>
      <c r="B23" s="6"/>
      <c r="C23" s="6"/>
      <c r="D23" s="6"/>
      <c r="E23" s="6"/>
      <c r="F23" s="6"/>
      <c r="G23" s="6"/>
      <c r="H23" s="6"/>
      <c r="I23" s="6"/>
    </row>
    <row r="24" spans="1:9" x14ac:dyDescent="0.2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2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2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2">
      <c r="A27" s="6"/>
      <c r="B27" s="6"/>
      <c r="C27" s="6"/>
      <c r="D27" s="6"/>
      <c r="E27" s="6"/>
      <c r="F27" s="6"/>
      <c r="G27" s="6"/>
      <c r="H27" s="6"/>
      <c r="I27" s="6"/>
    </row>
    <row r="28" spans="1:9" x14ac:dyDescent="0.2">
      <c r="A28" s="6"/>
      <c r="B28" s="6"/>
      <c r="C28" s="6"/>
      <c r="D28" s="6"/>
      <c r="E28" s="6"/>
      <c r="F28" s="6"/>
      <c r="G28" s="6"/>
      <c r="H28" s="6"/>
      <c r="I28" s="6"/>
    </row>
    <row r="29" spans="1:9" x14ac:dyDescent="0.2">
      <c r="A29" s="6"/>
      <c r="B29" s="6"/>
      <c r="C29" s="6"/>
      <c r="D29" s="6"/>
      <c r="E29" s="6"/>
      <c r="F29" s="6"/>
      <c r="G29" s="6"/>
      <c r="H29" s="6"/>
      <c r="I29" s="6"/>
    </row>
    <row r="30" spans="1:9" x14ac:dyDescent="0.2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2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2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2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2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2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2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2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2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2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2">
      <c r="A42" s="6"/>
      <c r="B42" s="6"/>
      <c r="C42" s="6"/>
      <c r="D42" s="6"/>
      <c r="E42" s="6"/>
      <c r="F42" s="6"/>
      <c r="G42" s="6"/>
      <c r="H42" s="6"/>
      <c r="I42" s="6"/>
    </row>
    <row r="43" spans="1:9" x14ac:dyDescent="0.2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2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2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2">
      <c r="A46" s="6"/>
      <c r="B46" s="6"/>
      <c r="C46" s="6"/>
      <c r="D46" s="6"/>
      <c r="E46" s="6"/>
      <c r="F46" s="6"/>
      <c r="G46" s="6"/>
      <c r="H46" s="6"/>
      <c r="I46" s="6"/>
    </row>
    <row r="47" spans="1:9" x14ac:dyDescent="0.2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">
      <c r="A50" s="6"/>
      <c r="B50" s="6"/>
      <c r="C50" s="6"/>
      <c r="D50" s="6"/>
      <c r="E50" s="6"/>
      <c r="F50" s="6"/>
      <c r="G50" s="8"/>
      <c r="H50" s="6"/>
      <c r="I50" s="6"/>
    </row>
    <row r="51" spans="1:9" x14ac:dyDescent="0.2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2">
      <c r="A52" s="6"/>
      <c r="B52" s="6"/>
      <c r="C52" s="6"/>
      <c r="D52" s="6"/>
      <c r="E52" s="6"/>
      <c r="F52" s="6"/>
      <c r="G52" s="6"/>
      <c r="H52" s="6"/>
      <c r="I52" s="6"/>
    </row>
    <row r="53" spans="1:9" x14ac:dyDescent="0.2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2">
      <c r="A54" s="6"/>
      <c r="B54" s="6"/>
      <c r="C54" s="6"/>
      <c r="D54" s="6"/>
      <c r="E54" s="6"/>
      <c r="F54" s="6"/>
      <c r="G54" s="6"/>
      <c r="H54" s="6"/>
      <c r="I54" s="6"/>
    </row>
    <row r="55" spans="1:9" x14ac:dyDescent="0.2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2">
      <c r="A56" s="6"/>
      <c r="B56" s="6"/>
      <c r="C56" s="6"/>
      <c r="D56" s="6"/>
      <c r="E56" s="6"/>
      <c r="F56" s="6"/>
      <c r="G56" s="6"/>
      <c r="H56" s="6"/>
      <c r="I56" s="6"/>
    </row>
    <row r="57" spans="1:9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2">
      <c r="A58" s="6"/>
      <c r="B58" s="6"/>
      <c r="C58" s="6"/>
      <c r="D58" s="6"/>
      <c r="E58" s="6"/>
      <c r="F58" s="6"/>
      <c r="G58" s="6"/>
      <c r="H58" s="6"/>
      <c r="I58" s="6"/>
    </row>
    <row r="59" spans="1:9" x14ac:dyDescent="0.2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2">
      <c r="A60" s="6"/>
      <c r="B60" s="6"/>
      <c r="C60" s="6"/>
      <c r="D60" s="6"/>
      <c r="E60" s="6"/>
      <c r="F60" s="6"/>
      <c r="G60" s="6"/>
      <c r="H60" s="6"/>
      <c r="I60" s="6"/>
    </row>
    <row r="61" spans="1:9" x14ac:dyDescent="0.2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2">
      <c r="A62" s="6"/>
      <c r="B62" s="6"/>
      <c r="C62" s="6"/>
      <c r="D62" s="6"/>
      <c r="E62" s="6"/>
      <c r="F62" s="6"/>
      <c r="G62" s="6"/>
      <c r="H62" s="6"/>
      <c r="I62" s="6"/>
    </row>
    <row r="63" spans="1:9" x14ac:dyDescent="0.2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2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2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2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2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2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2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2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2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2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2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2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2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2">
      <c r="A79" s="6"/>
      <c r="B79" s="6"/>
      <c r="C79" s="6"/>
      <c r="D79" s="6"/>
      <c r="E79" s="6"/>
      <c r="F79" s="6"/>
      <c r="G79" s="8"/>
      <c r="H79" s="6"/>
      <c r="I79" s="6"/>
    </row>
    <row r="80" spans="1:9" x14ac:dyDescent="0.2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2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2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2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2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2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2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2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2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2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2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2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2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2">
      <c r="A93" s="6"/>
      <c r="B93" s="6"/>
      <c r="C93" s="6"/>
      <c r="D93" s="6"/>
      <c r="E93" s="6"/>
      <c r="F93" s="6"/>
      <c r="G93" s="6"/>
      <c r="H93" s="6"/>
      <c r="I93" s="6"/>
    </row>
    <row r="94" spans="1:9" x14ac:dyDescent="0.2">
      <c r="A94" s="6"/>
      <c r="B94" s="6"/>
      <c r="C94" s="6"/>
      <c r="D94" s="6"/>
      <c r="E94" s="6"/>
      <c r="F94" s="6"/>
      <c r="G94" s="6"/>
      <c r="H94" s="6"/>
      <c r="I94" s="6"/>
    </row>
    <row r="95" spans="1:9" x14ac:dyDescent="0.2">
      <c r="A95" s="6"/>
      <c r="B95" s="6"/>
      <c r="C95" s="6"/>
      <c r="D95" s="6"/>
      <c r="E95" s="6"/>
      <c r="F95" s="6"/>
      <c r="G95" s="8"/>
      <c r="H95" s="6"/>
      <c r="I95" s="6"/>
    </row>
    <row r="96" spans="1:9" x14ac:dyDescent="0.2">
      <c r="A96" s="6"/>
      <c r="B96" s="6"/>
      <c r="C96" s="6"/>
      <c r="D96" s="6"/>
      <c r="E96" s="6"/>
      <c r="F96" s="6"/>
      <c r="G96" s="6"/>
      <c r="H96" s="6"/>
      <c r="I96" s="6"/>
    </row>
    <row r="97" spans="1:9" x14ac:dyDescent="0.2">
      <c r="A97" s="6"/>
      <c r="B97" s="6"/>
      <c r="C97" s="6"/>
      <c r="D97" s="6"/>
      <c r="E97" s="6"/>
      <c r="F97" s="6"/>
      <c r="G97" s="6"/>
      <c r="H97" s="6"/>
      <c r="I97" s="6"/>
    </row>
    <row r="98" spans="1:9" x14ac:dyDescent="0.2">
      <c r="A98" s="6"/>
      <c r="B98" s="6"/>
      <c r="C98" s="6"/>
      <c r="D98" s="6"/>
      <c r="E98" s="6"/>
      <c r="F98" s="6"/>
      <c r="G98" s="6"/>
      <c r="H98" s="6"/>
      <c r="I98" s="6"/>
    </row>
    <row r="99" spans="1:9" x14ac:dyDescent="0.2">
      <c r="A99" s="6"/>
      <c r="B99" s="6"/>
      <c r="C99" s="6"/>
      <c r="D99" s="6"/>
      <c r="E99" s="6"/>
      <c r="F99" s="6"/>
      <c r="G99" s="6"/>
      <c r="H99" s="6"/>
      <c r="I99" s="6"/>
    </row>
    <row r="100" spans="1:9" x14ac:dyDescent="0.2">
      <c r="A100" s="6"/>
      <c r="B100" s="6"/>
      <c r="C100" s="6"/>
      <c r="D100" s="6"/>
      <c r="E100" s="6"/>
      <c r="F100" s="6"/>
      <c r="G100" s="6"/>
      <c r="H100" s="6"/>
      <c r="I100" s="6"/>
    </row>
    <row r="101" spans="1:9" x14ac:dyDescent="0.2">
      <c r="A101" s="6"/>
      <c r="B101" s="6"/>
      <c r="C101" s="6"/>
      <c r="D101" s="6"/>
      <c r="E101" s="6"/>
      <c r="F101" s="6"/>
      <c r="G101" s="6"/>
      <c r="H101" s="6"/>
      <c r="I101" s="6"/>
    </row>
    <row r="102" spans="1:9" x14ac:dyDescent="0.2">
      <c r="A102" s="6"/>
      <c r="B102" s="6"/>
      <c r="C102" s="6"/>
      <c r="D102" s="6"/>
      <c r="E102" s="6"/>
      <c r="F102" s="6"/>
      <c r="G102" s="6"/>
      <c r="H102" s="6"/>
      <c r="I102" s="6"/>
    </row>
    <row r="103" spans="1:9" x14ac:dyDescent="0.2">
      <c r="A103" s="6"/>
      <c r="B103" s="6"/>
      <c r="C103" s="6"/>
      <c r="D103" s="6"/>
      <c r="E103" s="6"/>
      <c r="F103" s="6"/>
      <c r="G103" s="6"/>
      <c r="H103" s="6"/>
      <c r="I103" s="6"/>
    </row>
    <row r="104" spans="1:9" x14ac:dyDescent="0.2">
      <c r="A104" s="6"/>
      <c r="B104" s="6"/>
      <c r="C104" s="6"/>
      <c r="D104" s="6"/>
      <c r="E104" s="6"/>
      <c r="F104" s="6"/>
      <c r="G104" s="6"/>
      <c r="H104" s="6"/>
      <c r="I104" s="6"/>
    </row>
    <row r="105" spans="1:9" x14ac:dyDescent="0.2">
      <c r="A105" s="6"/>
      <c r="B105" s="6"/>
      <c r="C105" s="6"/>
      <c r="D105" s="6"/>
      <c r="E105" s="6"/>
      <c r="F105" s="6"/>
      <c r="G105" s="6"/>
      <c r="H105" s="6"/>
      <c r="I105" s="6"/>
    </row>
    <row r="106" spans="1:9" x14ac:dyDescent="0.2">
      <c r="A106" s="6"/>
      <c r="B106" s="6"/>
      <c r="C106" s="6"/>
      <c r="D106" s="6"/>
      <c r="E106" s="6"/>
      <c r="F106" s="6"/>
      <c r="G106" s="6"/>
      <c r="H106" s="6"/>
      <c r="I106" s="6"/>
    </row>
    <row r="107" spans="1:9" x14ac:dyDescent="0.2">
      <c r="A107" s="6"/>
      <c r="B107" s="6"/>
      <c r="C107" s="6"/>
      <c r="D107" s="6"/>
      <c r="E107" s="6"/>
      <c r="F107" s="6"/>
      <c r="G107" s="6"/>
      <c r="H107" s="6"/>
      <c r="I107" s="6"/>
    </row>
    <row r="108" spans="1:9" x14ac:dyDescent="0.2">
      <c r="A108" s="6"/>
      <c r="B108" s="6"/>
      <c r="C108" s="6"/>
      <c r="D108" s="6"/>
      <c r="E108" s="6"/>
      <c r="F108" s="6"/>
      <c r="G108" s="6"/>
      <c r="H108" s="6"/>
      <c r="I108" s="6"/>
    </row>
    <row r="109" spans="1:9" x14ac:dyDescent="0.2">
      <c r="A109" s="6"/>
      <c r="B109" s="6"/>
      <c r="C109" s="6"/>
      <c r="D109" s="6"/>
      <c r="E109" s="6"/>
      <c r="F109" s="6"/>
      <c r="G109" s="6"/>
      <c r="H109" s="6"/>
      <c r="I109" s="6"/>
    </row>
    <row r="110" spans="1:9" x14ac:dyDescent="0.2">
      <c r="A110" s="6"/>
      <c r="B110" s="6"/>
      <c r="C110" s="6"/>
      <c r="D110" s="6"/>
      <c r="E110" s="6"/>
      <c r="F110" s="6"/>
      <c r="G110" s="6"/>
      <c r="H110" s="6"/>
      <c r="I110" s="6"/>
    </row>
    <row r="111" spans="1:9" x14ac:dyDescent="0.2">
      <c r="A111" s="6"/>
      <c r="B111" s="6"/>
      <c r="C111" s="6"/>
      <c r="D111" s="6"/>
      <c r="E111" s="6"/>
      <c r="F111" s="6"/>
      <c r="G111" s="6"/>
      <c r="H111" s="6"/>
      <c r="I111" s="6"/>
    </row>
    <row r="112" spans="1:9" x14ac:dyDescent="0.2">
      <c r="A112" s="6"/>
      <c r="B112" s="6"/>
      <c r="C112" s="6"/>
      <c r="D112" s="6"/>
      <c r="E112" s="6"/>
      <c r="F112" s="6"/>
      <c r="G112" s="8"/>
      <c r="H112" s="6"/>
      <c r="I112" s="6"/>
    </row>
    <row r="113" spans="1:9" x14ac:dyDescent="0.2">
      <c r="A113" s="6"/>
      <c r="B113" s="6"/>
      <c r="C113" s="6"/>
      <c r="D113" s="6"/>
      <c r="E113" s="6"/>
      <c r="F113" s="6"/>
      <c r="G113" s="6"/>
      <c r="H113" s="6"/>
      <c r="I113" s="6"/>
    </row>
    <row r="114" spans="1:9" x14ac:dyDescent="0.2">
      <c r="A114" s="6"/>
      <c r="B114" s="6"/>
      <c r="C114" s="6"/>
      <c r="D114" s="6"/>
      <c r="E114" s="6"/>
      <c r="F114" s="6"/>
      <c r="G114" s="6"/>
      <c r="H114" s="6"/>
      <c r="I114" s="6"/>
    </row>
    <row r="115" spans="1:9" x14ac:dyDescent="0.2">
      <c r="A115" s="6"/>
      <c r="B115" s="6"/>
      <c r="C115" s="6"/>
      <c r="D115" s="6"/>
      <c r="E115" s="6"/>
      <c r="F115" s="6"/>
      <c r="G115" s="6"/>
      <c r="H115" s="6"/>
      <c r="I115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MTPL Reg</vt:lpstr>
      <vt:lpstr>MTBC statistics</vt:lpstr>
      <vt:lpstr>Final</vt:lpstr>
      <vt:lpstr>ONWER_RETAINED_PLAYER</vt:lpstr>
      <vt:lpstr>Orig_Ext_Player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2019-08-05T03:36:06Z</dcterms:created>
  <dcterms:modified xsi:type="dcterms:W3CDTF">2019-08-21T04:31:54Z</dcterms:modified>
</cp:coreProperties>
</file>