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451224/Documents/PK/Personal/dev/react-ppt-from-xls/client/src/auctionData/"/>
    </mc:Choice>
  </mc:AlternateContent>
  <xr:revisionPtr revIDLastSave="0" documentId="13_ncr:1_{40A15DC2-A258-B14C-A1A0-4223AE019407}" xr6:coauthVersionLast="44" xr6:coauthVersionMax="44" xr10:uidLastSave="{00000000-0000-0000-0000-000000000000}"/>
  <bookViews>
    <workbookView xWindow="0" yWindow="460" windowWidth="28420" windowHeight="16120" xr2:uid="{0EFEFBDD-46DF-B042-B0E3-E936B74E798A}"/>
  </bookViews>
  <sheets>
    <sheet name="MTPL Players" sheetId="1" r:id="rId1"/>
    <sheet name="MTPL Teams" sheetId="2" r:id="rId2"/>
    <sheet name="Owner Players" sheetId="5" r:id="rId3"/>
    <sheet name="Retained Players" sheetId="6" r:id="rId4"/>
    <sheet name="Player_Split_Up" sheetId="3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9" i="1"/>
  <c r="I12" i="1"/>
  <c r="I13" i="1"/>
  <c r="I14" i="1"/>
  <c r="I15" i="1"/>
  <c r="I18" i="1"/>
  <c r="I19" i="1"/>
  <c r="I20" i="1"/>
  <c r="I22" i="1"/>
  <c r="I23" i="1"/>
  <c r="I24" i="1"/>
  <c r="I25" i="1"/>
  <c r="I26" i="1"/>
  <c r="I27" i="1"/>
  <c r="I29" i="1"/>
  <c r="I30" i="1"/>
  <c r="I31" i="1"/>
  <c r="I32" i="1"/>
  <c r="I33" i="1"/>
  <c r="I35" i="1"/>
  <c r="I36" i="1"/>
  <c r="I38" i="1"/>
  <c r="I39" i="1"/>
  <c r="I40" i="1"/>
  <c r="I41" i="1"/>
  <c r="I42" i="1"/>
  <c r="I43" i="1"/>
  <c r="I44" i="1"/>
  <c r="I45" i="1"/>
  <c r="I46" i="1"/>
  <c r="I47" i="1"/>
  <c r="I48" i="1"/>
  <c r="I50" i="1"/>
  <c r="I51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7" i="1"/>
  <c r="I78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9" i="1"/>
  <c r="I210" i="1"/>
  <c r="I211" i="1"/>
  <c r="I212" i="1"/>
  <c r="I213" i="1"/>
  <c r="I214" i="1"/>
  <c r="I215" i="1"/>
  <c r="I217" i="1"/>
  <c r="I218" i="1"/>
  <c r="I219" i="1"/>
  <c r="I220" i="1"/>
  <c r="I221" i="1"/>
  <c r="I222" i="1"/>
  <c r="I223" i="1"/>
  <c r="I224" i="1"/>
  <c r="I225" i="1"/>
  <c r="I227" i="1"/>
  <c r="I228" i="1"/>
  <c r="I229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G239" i="1"/>
  <c r="G240" i="1"/>
  <c r="G241" i="1"/>
  <c r="G242" i="1"/>
  <c r="G243" i="1"/>
  <c r="G244" i="1"/>
  <c r="G245" i="1"/>
  <c r="G246" i="1"/>
  <c r="E246" i="1" s="1"/>
  <c r="G247" i="1"/>
  <c r="G248" i="1"/>
  <c r="G249" i="1"/>
  <c r="G250" i="1"/>
  <c r="G251" i="1"/>
  <c r="G252" i="1"/>
  <c r="G253" i="1"/>
  <c r="G254" i="1"/>
  <c r="E254" i="1" s="1"/>
  <c r="G255" i="1"/>
  <c r="G256" i="1"/>
  <c r="G257" i="1"/>
  <c r="G258" i="1"/>
  <c r="G259" i="1"/>
  <c r="G260" i="1"/>
  <c r="G261" i="1"/>
  <c r="G262" i="1"/>
  <c r="E262" i="1" s="1"/>
  <c r="G263" i="1"/>
  <c r="G264" i="1"/>
  <c r="G265" i="1"/>
  <c r="G266" i="1"/>
  <c r="G267" i="1"/>
  <c r="G268" i="1"/>
  <c r="G269" i="1"/>
  <c r="G270" i="1"/>
  <c r="E270" i="1" s="1"/>
  <c r="G271" i="1"/>
  <c r="G272" i="1"/>
  <c r="G273" i="1"/>
  <c r="G274" i="1"/>
  <c r="G275" i="1"/>
  <c r="G276" i="1"/>
  <c r="G277" i="1"/>
  <c r="G278" i="1"/>
  <c r="E278" i="1" s="1"/>
  <c r="G279" i="1"/>
  <c r="G280" i="1"/>
  <c r="G281" i="1"/>
  <c r="G282" i="1"/>
  <c r="G283" i="1"/>
  <c r="G284" i="1"/>
  <c r="G285" i="1"/>
  <c r="G286" i="1"/>
  <c r="E286" i="1" s="1"/>
  <c r="G287" i="1"/>
  <c r="G288" i="1"/>
  <c r="G289" i="1"/>
  <c r="G290" i="1"/>
  <c r="G291" i="1"/>
  <c r="G292" i="1"/>
  <c r="G293" i="1"/>
  <c r="G294" i="1"/>
  <c r="E294" i="1" s="1"/>
  <c r="G295" i="1"/>
  <c r="G296" i="1"/>
  <c r="G297" i="1"/>
  <c r="G298" i="1"/>
  <c r="G299" i="1"/>
  <c r="G300" i="1"/>
  <c r="G301" i="1"/>
  <c r="G302" i="1"/>
  <c r="E302" i="1" s="1"/>
  <c r="G303" i="1"/>
  <c r="G304" i="1"/>
  <c r="G305" i="1"/>
  <c r="G306" i="1"/>
  <c r="G307" i="1"/>
  <c r="G308" i="1"/>
  <c r="G309" i="1"/>
  <c r="G310" i="1"/>
  <c r="E310" i="1" s="1"/>
  <c r="G311" i="1"/>
  <c r="G312" i="1"/>
  <c r="G313" i="1"/>
  <c r="G314" i="1"/>
  <c r="G315" i="1"/>
  <c r="G316" i="1"/>
  <c r="G317" i="1"/>
  <c r="G318" i="1"/>
  <c r="E318" i="1" s="1"/>
  <c r="G319" i="1"/>
  <c r="G320" i="1"/>
  <c r="G321" i="1"/>
  <c r="G322" i="1"/>
  <c r="G323" i="1"/>
  <c r="G324" i="1"/>
  <c r="G325" i="1"/>
  <c r="G326" i="1"/>
  <c r="E326" i="1" s="1"/>
  <c r="G327" i="1"/>
  <c r="G328" i="1"/>
  <c r="G329" i="1"/>
  <c r="G330" i="1"/>
  <c r="G331" i="1"/>
  <c r="G332" i="1"/>
  <c r="G333" i="1"/>
  <c r="G334" i="1"/>
  <c r="E334" i="1" s="1"/>
  <c r="G335" i="1"/>
  <c r="G336" i="1"/>
  <c r="G337" i="1"/>
  <c r="G338" i="1"/>
  <c r="G339" i="1"/>
  <c r="G340" i="1"/>
  <c r="G341" i="1"/>
  <c r="G342" i="1"/>
  <c r="E342" i="1" s="1"/>
  <c r="G343" i="1"/>
  <c r="G344" i="1"/>
  <c r="G345" i="1"/>
  <c r="G346" i="1"/>
  <c r="G347" i="1"/>
  <c r="G348" i="1"/>
  <c r="G349" i="1"/>
  <c r="G350" i="1"/>
  <c r="E350" i="1" s="1"/>
  <c r="G351" i="1"/>
  <c r="G352" i="1"/>
  <c r="G353" i="1"/>
  <c r="G354" i="1"/>
  <c r="G355" i="1"/>
  <c r="G356" i="1"/>
  <c r="G357" i="1"/>
  <c r="G358" i="1"/>
  <c r="E358" i="1" s="1"/>
  <c r="G359" i="1"/>
  <c r="G360" i="1"/>
  <c r="G361" i="1"/>
  <c r="G362" i="1"/>
  <c r="G363" i="1"/>
  <c r="G364" i="1"/>
  <c r="G365" i="1"/>
  <c r="G366" i="1"/>
  <c r="E366" i="1" s="1"/>
  <c r="G367" i="1"/>
  <c r="G368" i="1"/>
  <c r="G369" i="1"/>
  <c r="G370" i="1"/>
  <c r="G371" i="1"/>
  <c r="G372" i="1"/>
  <c r="G373" i="1"/>
  <c r="G374" i="1"/>
  <c r="E374" i="1" s="1"/>
  <c r="G375" i="1"/>
  <c r="G376" i="1"/>
  <c r="G377" i="1"/>
  <c r="G378" i="1"/>
  <c r="G379" i="1"/>
  <c r="G380" i="1"/>
  <c r="G381" i="1"/>
  <c r="G382" i="1"/>
  <c r="E382" i="1" s="1"/>
  <c r="G383" i="1"/>
  <c r="G384" i="1"/>
  <c r="G385" i="1"/>
  <c r="G386" i="1"/>
  <c r="G387" i="1"/>
  <c r="G388" i="1"/>
  <c r="G389" i="1"/>
  <c r="G390" i="1"/>
  <c r="E390" i="1" s="1"/>
  <c r="G391" i="1"/>
  <c r="G392" i="1"/>
  <c r="G393" i="1"/>
  <c r="G394" i="1"/>
  <c r="G395" i="1"/>
  <c r="G396" i="1"/>
  <c r="G397" i="1"/>
  <c r="G398" i="1"/>
  <c r="E398" i="1" s="1"/>
  <c r="G399" i="1"/>
  <c r="G400" i="1"/>
  <c r="G401" i="1"/>
  <c r="G402" i="1"/>
  <c r="G403" i="1"/>
  <c r="G404" i="1"/>
  <c r="G405" i="1"/>
  <c r="G406" i="1"/>
  <c r="E406" i="1" s="1"/>
  <c r="G407" i="1"/>
  <c r="G408" i="1"/>
  <c r="G409" i="1"/>
  <c r="G410" i="1"/>
  <c r="G411" i="1"/>
  <c r="G412" i="1"/>
  <c r="G413" i="1"/>
  <c r="G414" i="1"/>
  <c r="E414" i="1" s="1"/>
  <c r="G415" i="1"/>
  <c r="G416" i="1"/>
  <c r="G417" i="1"/>
  <c r="G418" i="1"/>
  <c r="G419" i="1"/>
  <c r="G420" i="1"/>
  <c r="G421" i="1"/>
  <c r="G422" i="1"/>
  <c r="E422" i="1" s="1"/>
  <c r="G423" i="1"/>
  <c r="G424" i="1"/>
  <c r="G425" i="1"/>
  <c r="G426" i="1"/>
  <c r="G427" i="1"/>
  <c r="G428" i="1"/>
  <c r="G429" i="1"/>
  <c r="G430" i="1"/>
  <c r="E430" i="1" s="1"/>
  <c r="G431" i="1"/>
  <c r="G432" i="1"/>
  <c r="G433" i="1"/>
  <c r="G434" i="1"/>
  <c r="G435" i="1"/>
  <c r="G436" i="1"/>
  <c r="G437" i="1"/>
  <c r="G438" i="1"/>
  <c r="E438" i="1" s="1"/>
  <c r="G439" i="1"/>
  <c r="G440" i="1"/>
  <c r="G441" i="1"/>
  <c r="G442" i="1"/>
  <c r="G443" i="1"/>
  <c r="G444" i="1"/>
  <c r="G445" i="1"/>
  <c r="G446" i="1"/>
  <c r="E446" i="1" s="1"/>
  <c r="G447" i="1"/>
  <c r="G448" i="1"/>
  <c r="G449" i="1"/>
  <c r="G450" i="1"/>
  <c r="G451" i="1"/>
  <c r="G452" i="1"/>
  <c r="G453" i="1"/>
  <c r="G454" i="1"/>
  <c r="E454" i="1" s="1"/>
  <c r="G455" i="1"/>
  <c r="G456" i="1"/>
  <c r="G457" i="1"/>
  <c r="G458" i="1"/>
  <c r="G459" i="1"/>
  <c r="G460" i="1"/>
  <c r="G461" i="1"/>
  <c r="G462" i="1"/>
  <c r="E462" i="1" s="1"/>
  <c r="G463" i="1"/>
  <c r="G464" i="1"/>
  <c r="G465" i="1"/>
  <c r="G466" i="1"/>
  <c r="G467" i="1"/>
  <c r="G468" i="1"/>
  <c r="G469" i="1"/>
  <c r="G470" i="1"/>
  <c r="E470" i="1" s="1"/>
  <c r="G471" i="1"/>
  <c r="G472" i="1"/>
  <c r="G473" i="1"/>
  <c r="G474" i="1"/>
  <c r="G475" i="1"/>
  <c r="G476" i="1"/>
  <c r="G477" i="1"/>
  <c r="G478" i="1"/>
  <c r="E478" i="1" s="1"/>
  <c r="G479" i="1"/>
  <c r="G480" i="1"/>
  <c r="G481" i="1"/>
  <c r="G482" i="1"/>
  <c r="G483" i="1"/>
  <c r="G484" i="1"/>
  <c r="G485" i="1"/>
  <c r="G486" i="1"/>
  <c r="E486" i="1" s="1"/>
  <c r="G487" i="1"/>
  <c r="G488" i="1"/>
  <c r="G489" i="1"/>
  <c r="G490" i="1"/>
  <c r="G491" i="1"/>
  <c r="G492" i="1"/>
  <c r="G493" i="1"/>
  <c r="G494" i="1"/>
  <c r="E494" i="1" s="1"/>
  <c r="G495" i="1"/>
  <c r="G496" i="1"/>
  <c r="G497" i="1"/>
  <c r="G498" i="1"/>
  <c r="G499" i="1"/>
  <c r="G500" i="1"/>
  <c r="G501" i="1"/>
  <c r="G502" i="1"/>
  <c r="E502" i="1" s="1"/>
  <c r="G503" i="1"/>
  <c r="G504" i="1"/>
  <c r="G505" i="1"/>
  <c r="G506" i="1"/>
  <c r="G507" i="1"/>
  <c r="G508" i="1"/>
  <c r="G509" i="1"/>
  <c r="G510" i="1"/>
  <c r="E510" i="1" s="1"/>
  <c r="G511" i="1"/>
  <c r="G512" i="1"/>
  <c r="G513" i="1"/>
  <c r="G514" i="1"/>
  <c r="G515" i="1"/>
  <c r="G516" i="1"/>
  <c r="G517" i="1"/>
  <c r="G518" i="1"/>
  <c r="E518" i="1" s="1"/>
  <c r="G519" i="1"/>
  <c r="G520" i="1"/>
  <c r="G521" i="1"/>
  <c r="G522" i="1"/>
  <c r="G523" i="1"/>
  <c r="G524" i="1"/>
  <c r="G525" i="1"/>
  <c r="G526" i="1"/>
  <c r="E526" i="1" s="1"/>
  <c r="G527" i="1"/>
  <c r="G528" i="1"/>
  <c r="G529" i="1"/>
  <c r="G530" i="1"/>
  <c r="G531" i="1"/>
  <c r="G532" i="1"/>
  <c r="G533" i="1"/>
  <c r="G534" i="1"/>
  <c r="E534" i="1" s="1"/>
  <c r="G535" i="1"/>
  <c r="G536" i="1"/>
  <c r="G537" i="1"/>
  <c r="G538" i="1"/>
  <c r="G539" i="1"/>
  <c r="G540" i="1"/>
  <c r="G541" i="1"/>
  <c r="G542" i="1"/>
  <c r="E542" i="1" s="1"/>
  <c r="G543" i="1"/>
  <c r="G544" i="1"/>
  <c r="G545" i="1"/>
  <c r="G546" i="1"/>
  <c r="G547" i="1"/>
  <c r="G548" i="1"/>
  <c r="G549" i="1"/>
  <c r="G550" i="1"/>
  <c r="E550" i="1" s="1"/>
  <c r="G551" i="1"/>
  <c r="G552" i="1"/>
  <c r="G553" i="1"/>
  <c r="G554" i="1"/>
  <c r="G555" i="1"/>
  <c r="G556" i="1"/>
  <c r="G557" i="1"/>
  <c r="G558" i="1"/>
  <c r="E558" i="1" s="1"/>
  <c r="G559" i="1"/>
  <c r="G560" i="1"/>
  <c r="G561" i="1"/>
  <c r="G562" i="1"/>
  <c r="G563" i="1"/>
  <c r="G564" i="1"/>
  <c r="G565" i="1"/>
  <c r="G566" i="1"/>
  <c r="E566" i="1" s="1"/>
  <c r="G567" i="1"/>
  <c r="G568" i="1"/>
  <c r="G569" i="1"/>
  <c r="G570" i="1"/>
  <c r="G571" i="1"/>
  <c r="G572" i="1"/>
  <c r="G573" i="1"/>
  <c r="G574" i="1"/>
  <c r="E574" i="1" s="1"/>
  <c r="G575" i="1"/>
  <c r="G576" i="1"/>
  <c r="G577" i="1"/>
  <c r="G578" i="1"/>
  <c r="G579" i="1"/>
  <c r="G580" i="1"/>
  <c r="G581" i="1"/>
  <c r="G582" i="1"/>
  <c r="E582" i="1" s="1"/>
  <c r="G583" i="1"/>
  <c r="G584" i="1"/>
  <c r="G585" i="1"/>
  <c r="G586" i="1"/>
  <c r="G587" i="1"/>
  <c r="G588" i="1"/>
  <c r="G589" i="1"/>
  <c r="G590" i="1"/>
  <c r="E590" i="1" s="1"/>
  <c r="G591" i="1"/>
  <c r="G592" i="1"/>
  <c r="G593" i="1"/>
  <c r="G594" i="1"/>
  <c r="G595" i="1"/>
  <c r="G596" i="1"/>
  <c r="G597" i="1"/>
  <c r="G598" i="1"/>
  <c r="E598" i="1" s="1"/>
  <c r="G599" i="1"/>
  <c r="G600" i="1"/>
  <c r="G601" i="1"/>
  <c r="G602" i="1"/>
  <c r="G603" i="1"/>
  <c r="G604" i="1"/>
  <c r="G605" i="1"/>
  <c r="G606" i="1"/>
  <c r="E606" i="1" s="1"/>
  <c r="G607" i="1"/>
  <c r="G608" i="1"/>
  <c r="G609" i="1"/>
  <c r="G610" i="1"/>
  <c r="G611" i="1"/>
  <c r="G612" i="1"/>
  <c r="G613" i="1"/>
  <c r="G614" i="1"/>
  <c r="E614" i="1" s="1"/>
  <c r="G615" i="1"/>
  <c r="G616" i="1"/>
  <c r="G617" i="1"/>
  <c r="G618" i="1"/>
  <c r="G619" i="1"/>
  <c r="G620" i="1"/>
  <c r="G621" i="1"/>
  <c r="G622" i="1"/>
  <c r="E622" i="1" s="1"/>
  <c r="G623" i="1"/>
  <c r="G624" i="1"/>
  <c r="G625" i="1"/>
  <c r="G626" i="1"/>
  <c r="G627" i="1"/>
  <c r="G628" i="1"/>
  <c r="G629" i="1"/>
  <c r="G630" i="1"/>
  <c r="E630" i="1" s="1"/>
  <c r="G631" i="1"/>
  <c r="G632" i="1"/>
  <c r="G633" i="1"/>
  <c r="G634" i="1"/>
  <c r="G635" i="1"/>
  <c r="G636" i="1"/>
  <c r="G637" i="1"/>
  <c r="G638" i="1"/>
  <c r="E638" i="1" s="1"/>
  <c r="G639" i="1"/>
  <c r="G640" i="1"/>
  <c r="G641" i="1"/>
  <c r="G642" i="1"/>
  <c r="G643" i="1"/>
  <c r="G644" i="1"/>
  <c r="G645" i="1"/>
  <c r="G646" i="1"/>
  <c r="E646" i="1" s="1"/>
  <c r="G647" i="1"/>
  <c r="G648" i="1"/>
  <c r="G649" i="1"/>
  <c r="G650" i="1"/>
  <c r="G651" i="1"/>
  <c r="G652" i="1"/>
  <c r="E240" i="1"/>
  <c r="E241" i="1"/>
  <c r="E242" i="1"/>
  <c r="E243" i="1"/>
  <c r="E244" i="1"/>
  <c r="E245" i="1"/>
  <c r="E247" i="1"/>
  <c r="E248" i="1"/>
  <c r="E249" i="1"/>
  <c r="E250" i="1"/>
  <c r="E251" i="1"/>
  <c r="E252" i="1"/>
  <c r="E253" i="1"/>
  <c r="E255" i="1"/>
  <c r="E256" i="1"/>
  <c r="E257" i="1"/>
  <c r="E258" i="1"/>
  <c r="E259" i="1"/>
  <c r="E260" i="1"/>
  <c r="E261" i="1"/>
  <c r="E263" i="1"/>
  <c r="E264" i="1"/>
  <c r="E265" i="1"/>
  <c r="E266" i="1"/>
  <c r="E267" i="1"/>
  <c r="E268" i="1"/>
  <c r="E269" i="1"/>
  <c r="E271" i="1"/>
  <c r="E272" i="1"/>
  <c r="E273" i="1"/>
  <c r="E274" i="1"/>
  <c r="E275" i="1"/>
  <c r="E276" i="1"/>
  <c r="E277" i="1"/>
  <c r="E279" i="1"/>
  <c r="E280" i="1"/>
  <c r="E281" i="1"/>
  <c r="E282" i="1"/>
  <c r="E283" i="1"/>
  <c r="E284" i="1"/>
  <c r="E285" i="1"/>
  <c r="E287" i="1"/>
  <c r="E288" i="1"/>
  <c r="E289" i="1"/>
  <c r="E290" i="1"/>
  <c r="E291" i="1"/>
  <c r="E292" i="1"/>
  <c r="E293" i="1"/>
  <c r="E295" i="1"/>
  <c r="E296" i="1"/>
  <c r="E297" i="1"/>
  <c r="E298" i="1"/>
  <c r="E299" i="1"/>
  <c r="E300" i="1"/>
  <c r="E301" i="1"/>
  <c r="E303" i="1"/>
  <c r="E304" i="1"/>
  <c r="E305" i="1"/>
  <c r="E306" i="1"/>
  <c r="E307" i="1"/>
  <c r="E308" i="1"/>
  <c r="E309" i="1"/>
  <c r="E311" i="1"/>
  <c r="E312" i="1"/>
  <c r="E313" i="1"/>
  <c r="E314" i="1"/>
  <c r="E315" i="1"/>
  <c r="E316" i="1"/>
  <c r="E317" i="1"/>
  <c r="E319" i="1"/>
  <c r="E320" i="1"/>
  <c r="E321" i="1"/>
  <c r="E322" i="1"/>
  <c r="E323" i="1"/>
  <c r="E324" i="1"/>
  <c r="E325" i="1"/>
  <c r="E327" i="1"/>
  <c r="E328" i="1"/>
  <c r="E329" i="1"/>
  <c r="E330" i="1"/>
  <c r="E331" i="1"/>
  <c r="E332" i="1"/>
  <c r="E333" i="1"/>
  <c r="E335" i="1"/>
  <c r="E336" i="1"/>
  <c r="E337" i="1"/>
  <c r="E338" i="1"/>
  <c r="E339" i="1"/>
  <c r="E340" i="1"/>
  <c r="E341" i="1"/>
  <c r="E343" i="1"/>
  <c r="E344" i="1"/>
  <c r="E345" i="1"/>
  <c r="E346" i="1"/>
  <c r="E347" i="1"/>
  <c r="E348" i="1"/>
  <c r="E349" i="1"/>
  <c r="E351" i="1"/>
  <c r="E352" i="1"/>
  <c r="E353" i="1"/>
  <c r="E354" i="1"/>
  <c r="E355" i="1"/>
  <c r="E356" i="1"/>
  <c r="E357" i="1"/>
  <c r="E359" i="1"/>
  <c r="E360" i="1"/>
  <c r="E361" i="1"/>
  <c r="E362" i="1"/>
  <c r="E363" i="1"/>
  <c r="E364" i="1"/>
  <c r="E365" i="1"/>
  <c r="E367" i="1"/>
  <c r="E368" i="1"/>
  <c r="E369" i="1"/>
  <c r="E370" i="1"/>
  <c r="E371" i="1"/>
  <c r="E372" i="1"/>
  <c r="E373" i="1"/>
  <c r="E375" i="1"/>
  <c r="E376" i="1"/>
  <c r="E377" i="1"/>
  <c r="E378" i="1"/>
  <c r="E379" i="1"/>
  <c r="E380" i="1"/>
  <c r="E381" i="1"/>
  <c r="E383" i="1"/>
  <c r="E384" i="1"/>
  <c r="E385" i="1"/>
  <c r="E386" i="1"/>
  <c r="E387" i="1"/>
  <c r="E388" i="1"/>
  <c r="E389" i="1"/>
  <c r="E391" i="1"/>
  <c r="E392" i="1"/>
  <c r="E393" i="1"/>
  <c r="E394" i="1"/>
  <c r="E395" i="1"/>
  <c r="E396" i="1"/>
  <c r="E397" i="1"/>
  <c r="E399" i="1"/>
  <c r="E400" i="1"/>
  <c r="E401" i="1"/>
  <c r="E402" i="1"/>
  <c r="E403" i="1"/>
  <c r="E404" i="1"/>
  <c r="E405" i="1"/>
  <c r="E407" i="1"/>
  <c r="E408" i="1"/>
  <c r="E409" i="1"/>
  <c r="E410" i="1"/>
  <c r="E411" i="1"/>
  <c r="E412" i="1"/>
  <c r="E413" i="1"/>
  <c r="E415" i="1"/>
  <c r="E416" i="1"/>
  <c r="E417" i="1"/>
  <c r="E418" i="1"/>
  <c r="E419" i="1"/>
  <c r="E420" i="1"/>
  <c r="E421" i="1"/>
  <c r="E423" i="1"/>
  <c r="E424" i="1"/>
  <c r="E425" i="1"/>
  <c r="E426" i="1"/>
  <c r="E427" i="1"/>
  <c r="E428" i="1"/>
  <c r="E429" i="1"/>
  <c r="E431" i="1"/>
  <c r="E432" i="1"/>
  <c r="E433" i="1"/>
  <c r="E434" i="1"/>
  <c r="E435" i="1"/>
  <c r="E436" i="1"/>
  <c r="E437" i="1"/>
  <c r="E439" i="1"/>
  <c r="E440" i="1"/>
  <c r="E441" i="1"/>
  <c r="E442" i="1"/>
  <c r="E443" i="1"/>
  <c r="E444" i="1"/>
  <c r="E445" i="1"/>
  <c r="E447" i="1"/>
  <c r="E448" i="1"/>
  <c r="E449" i="1"/>
  <c r="E450" i="1"/>
  <c r="E451" i="1"/>
  <c r="E452" i="1"/>
  <c r="E453" i="1"/>
  <c r="E455" i="1"/>
  <c r="E456" i="1"/>
  <c r="E457" i="1"/>
  <c r="E458" i="1"/>
  <c r="E459" i="1"/>
  <c r="E460" i="1"/>
  <c r="E461" i="1"/>
  <c r="E463" i="1"/>
  <c r="E464" i="1"/>
  <c r="E465" i="1"/>
  <c r="E466" i="1"/>
  <c r="E467" i="1"/>
  <c r="E468" i="1"/>
  <c r="E469" i="1"/>
  <c r="E471" i="1"/>
  <c r="E472" i="1"/>
  <c r="E473" i="1"/>
  <c r="E474" i="1"/>
  <c r="E475" i="1"/>
  <c r="E476" i="1"/>
  <c r="E477" i="1"/>
  <c r="E479" i="1"/>
  <c r="E480" i="1"/>
  <c r="E481" i="1"/>
  <c r="E482" i="1"/>
  <c r="E483" i="1"/>
  <c r="E484" i="1"/>
  <c r="E485" i="1"/>
  <c r="E487" i="1"/>
  <c r="E488" i="1"/>
  <c r="E489" i="1"/>
  <c r="E490" i="1"/>
  <c r="E491" i="1"/>
  <c r="E492" i="1"/>
  <c r="E493" i="1"/>
  <c r="E495" i="1"/>
  <c r="E496" i="1"/>
  <c r="E497" i="1"/>
  <c r="E498" i="1"/>
  <c r="E499" i="1"/>
  <c r="E500" i="1"/>
  <c r="E501" i="1"/>
  <c r="E503" i="1"/>
  <c r="E504" i="1"/>
  <c r="E505" i="1"/>
  <c r="E506" i="1"/>
  <c r="E507" i="1"/>
  <c r="E508" i="1"/>
  <c r="E509" i="1"/>
  <c r="E511" i="1"/>
  <c r="E512" i="1"/>
  <c r="E513" i="1"/>
  <c r="E514" i="1"/>
  <c r="E515" i="1"/>
  <c r="E516" i="1"/>
  <c r="E517" i="1"/>
  <c r="E519" i="1"/>
  <c r="E520" i="1"/>
  <c r="E521" i="1"/>
  <c r="E522" i="1"/>
  <c r="E523" i="1"/>
  <c r="E524" i="1"/>
  <c r="E525" i="1"/>
  <c r="E527" i="1"/>
  <c r="E528" i="1"/>
  <c r="E529" i="1"/>
  <c r="E530" i="1"/>
  <c r="E531" i="1"/>
  <c r="E532" i="1"/>
  <c r="E533" i="1"/>
  <c r="E535" i="1"/>
  <c r="E536" i="1"/>
  <c r="E537" i="1"/>
  <c r="E538" i="1"/>
  <c r="E539" i="1"/>
  <c r="E540" i="1"/>
  <c r="E541" i="1"/>
  <c r="E543" i="1"/>
  <c r="E544" i="1"/>
  <c r="E545" i="1"/>
  <c r="E546" i="1"/>
  <c r="E547" i="1"/>
  <c r="E548" i="1"/>
  <c r="E549" i="1"/>
  <c r="E551" i="1"/>
  <c r="E552" i="1"/>
  <c r="E553" i="1"/>
  <c r="E554" i="1"/>
  <c r="E555" i="1"/>
  <c r="E556" i="1"/>
  <c r="E557" i="1"/>
  <c r="E559" i="1"/>
  <c r="E560" i="1"/>
  <c r="E561" i="1"/>
  <c r="E562" i="1"/>
  <c r="E563" i="1"/>
  <c r="E564" i="1"/>
  <c r="E565" i="1"/>
  <c r="E567" i="1"/>
  <c r="E568" i="1"/>
  <c r="E569" i="1"/>
  <c r="E570" i="1"/>
  <c r="E571" i="1"/>
  <c r="E572" i="1"/>
  <c r="E573" i="1"/>
  <c r="E575" i="1"/>
  <c r="E576" i="1"/>
  <c r="E577" i="1"/>
  <c r="E578" i="1"/>
  <c r="E579" i="1"/>
  <c r="E580" i="1"/>
  <c r="E581" i="1"/>
  <c r="E583" i="1"/>
  <c r="E584" i="1"/>
  <c r="E585" i="1"/>
  <c r="E586" i="1"/>
  <c r="E587" i="1"/>
  <c r="E588" i="1"/>
  <c r="E589" i="1"/>
  <c r="E591" i="1"/>
  <c r="E592" i="1"/>
  <c r="E593" i="1"/>
  <c r="E594" i="1"/>
  <c r="E595" i="1"/>
  <c r="E596" i="1"/>
  <c r="E597" i="1"/>
  <c r="E599" i="1"/>
  <c r="E600" i="1"/>
  <c r="E601" i="1"/>
  <c r="E602" i="1"/>
  <c r="E603" i="1"/>
  <c r="E604" i="1"/>
  <c r="E605" i="1"/>
  <c r="E607" i="1"/>
  <c r="E608" i="1"/>
  <c r="E609" i="1"/>
  <c r="E610" i="1"/>
  <c r="E611" i="1"/>
  <c r="E612" i="1"/>
  <c r="E613" i="1"/>
  <c r="E615" i="1"/>
  <c r="E616" i="1"/>
  <c r="E617" i="1"/>
  <c r="E618" i="1"/>
  <c r="E619" i="1"/>
  <c r="E620" i="1"/>
  <c r="E621" i="1"/>
  <c r="E623" i="1"/>
  <c r="E624" i="1"/>
  <c r="E625" i="1"/>
  <c r="E626" i="1"/>
  <c r="E627" i="1"/>
  <c r="E628" i="1"/>
  <c r="E629" i="1"/>
  <c r="E631" i="1"/>
  <c r="E632" i="1"/>
  <c r="E633" i="1"/>
  <c r="E634" i="1"/>
  <c r="E635" i="1"/>
  <c r="E636" i="1"/>
  <c r="E637" i="1"/>
  <c r="E639" i="1"/>
  <c r="E640" i="1"/>
  <c r="E641" i="1"/>
  <c r="E642" i="1"/>
  <c r="E643" i="1"/>
  <c r="E644" i="1"/>
  <c r="E645" i="1"/>
  <c r="E647" i="1"/>
  <c r="E648" i="1"/>
  <c r="E649" i="1"/>
  <c r="E650" i="1"/>
  <c r="E651" i="1"/>
  <c r="E652" i="1"/>
  <c r="G27" i="1" l="1"/>
  <c r="G4" i="1" l="1"/>
  <c r="G2" i="1"/>
  <c r="G6" i="1"/>
  <c r="G3" i="1"/>
  <c r="G5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C8" i="3"/>
  <c r="C4" i="3"/>
  <c r="D4" i="3" s="1"/>
  <c r="C5" i="3"/>
  <c r="C6" i="3"/>
  <c r="C7" i="3"/>
  <c r="B2" i="3"/>
  <c r="H245" i="1" l="1"/>
  <c r="H253" i="1"/>
  <c r="H261" i="1"/>
  <c r="H269" i="1"/>
  <c r="H277" i="1"/>
  <c r="H285" i="1"/>
  <c r="H293" i="1"/>
  <c r="H301" i="1"/>
  <c r="H309" i="1"/>
  <c r="H317" i="1"/>
  <c r="H325" i="1"/>
  <c r="H333" i="1"/>
  <c r="H341" i="1"/>
  <c r="H349" i="1"/>
  <c r="H357" i="1"/>
  <c r="H365" i="1"/>
  <c r="H373" i="1"/>
  <c r="H381" i="1"/>
  <c r="H389" i="1"/>
  <c r="H397" i="1"/>
  <c r="H405" i="1"/>
  <c r="H413" i="1"/>
  <c r="H421" i="1"/>
  <c r="H429" i="1"/>
  <c r="H437" i="1"/>
  <c r="H445" i="1"/>
  <c r="H453" i="1"/>
  <c r="H461" i="1"/>
  <c r="H469" i="1"/>
  <c r="H477" i="1"/>
  <c r="H485" i="1"/>
  <c r="H493" i="1"/>
  <c r="H501" i="1"/>
  <c r="H509" i="1"/>
  <c r="H517" i="1"/>
  <c r="H525" i="1"/>
  <c r="H533" i="1"/>
  <c r="H541" i="1"/>
  <c r="H549" i="1"/>
  <c r="H557" i="1"/>
  <c r="H565" i="1"/>
  <c r="H573" i="1"/>
  <c r="H581" i="1"/>
  <c r="H589" i="1"/>
  <c r="H597" i="1"/>
  <c r="H605" i="1"/>
  <c r="H613" i="1"/>
  <c r="H621" i="1"/>
  <c r="H629" i="1"/>
  <c r="H637" i="1"/>
  <c r="H645" i="1"/>
  <c r="H246" i="1"/>
  <c r="H254" i="1"/>
  <c r="H262" i="1"/>
  <c r="H270" i="1"/>
  <c r="H278" i="1"/>
  <c r="H286" i="1"/>
  <c r="H294" i="1"/>
  <c r="H302" i="1"/>
  <c r="H310" i="1"/>
  <c r="H318" i="1"/>
  <c r="H326" i="1"/>
  <c r="H334" i="1"/>
  <c r="H342" i="1"/>
  <c r="H350" i="1"/>
  <c r="H358" i="1"/>
  <c r="H366" i="1"/>
  <c r="H374" i="1"/>
  <c r="H382" i="1"/>
  <c r="H390" i="1"/>
  <c r="H398" i="1"/>
  <c r="H406" i="1"/>
  <c r="H414" i="1"/>
  <c r="H422" i="1"/>
  <c r="H430" i="1"/>
  <c r="H438" i="1"/>
  <c r="H446" i="1"/>
  <c r="H454" i="1"/>
  <c r="H462" i="1"/>
  <c r="H470" i="1"/>
  <c r="H478" i="1"/>
  <c r="H486" i="1"/>
  <c r="H494" i="1"/>
  <c r="H502" i="1"/>
  <c r="H510" i="1"/>
  <c r="H518" i="1"/>
  <c r="H526" i="1"/>
  <c r="H534" i="1"/>
  <c r="H542" i="1"/>
  <c r="H550" i="1"/>
  <c r="H558" i="1"/>
  <c r="H566" i="1"/>
  <c r="H574" i="1"/>
  <c r="H582" i="1"/>
  <c r="H590" i="1"/>
  <c r="H598" i="1"/>
  <c r="H606" i="1"/>
  <c r="H614" i="1"/>
  <c r="H622" i="1"/>
  <c r="H630" i="1"/>
  <c r="H638" i="1"/>
  <c r="H646" i="1"/>
  <c r="H247" i="1"/>
  <c r="H255" i="1"/>
  <c r="H263" i="1"/>
  <c r="H271" i="1"/>
  <c r="H279" i="1"/>
  <c r="H287" i="1"/>
  <c r="H295" i="1"/>
  <c r="H303" i="1"/>
  <c r="H311" i="1"/>
  <c r="H319" i="1"/>
  <c r="H327" i="1"/>
  <c r="H335" i="1"/>
  <c r="H343" i="1"/>
  <c r="H351" i="1"/>
  <c r="H359" i="1"/>
  <c r="H367" i="1"/>
  <c r="H375" i="1"/>
  <c r="H383" i="1"/>
  <c r="H391" i="1"/>
  <c r="H399" i="1"/>
  <c r="H407" i="1"/>
  <c r="H415" i="1"/>
  <c r="H423" i="1"/>
  <c r="H431" i="1"/>
  <c r="H439" i="1"/>
  <c r="H447" i="1"/>
  <c r="H455" i="1"/>
  <c r="H463" i="1"/>
  <c r="H471" i="1"/>
  <c r="H479" i="1"/>
  <c r="H487" i="1"/>
  <c r="H495" i="1"/>
  <c r="H503" i="1"/>
  <c r="H511" i="1"/>
  <c r="H519" i="1"/>
  <c r="H527" i="1"/>
  <c r="H535" i="1"/>
  <c r="H543" i="1"/>
  <c r="H551" i="1"/>
  <c r="H559" i="1"/>
  <c r="H567" i="1"/>
  <c r="H575" i="1"/>
  <c r="H583" i="1"/>
  <c r="H591" i="1"/>
  <c r="H599" i="1"/>
  <c r="H607" i="1"/>
  <c r="H615" i="1"/>
  <c r="H623" i="1"/>
  <c r="H631" i="1"/>
  <c r="H639" i="1"/>
  <c r="H647" i="1"/>
  <c r="H240" i="1"/>
  <c r="H248" i="1"/>
  <c r="H256" i="1"/>
  <c r="H264" i="1"/>
  <c r="H272" i="1"/>
  <c r="H280" i="1"/>
  <c r="H288" i="1"/>
  <c r="H296" i="1"/>
  <c r="H304" i="1"/>
  <c r="H312" i="1"/>
  <c r="H320" i="1"/>
  <c r="H328" i="1"/>
  <c r="H336" i="1"/>
  <c r="H344" i="1"/>
  <c r="H352" i="1"/>
  <c r="H360" i="1"/>
  <c r="H376" i="1"/>
  <c r="H384" i="1"/>
  <c r="H392" i="1"/>
  <c r="H400" i="1"/>
  <c r="H408" i="1"/>
  <c r="H416" i="1"/>
  <c r="H432" i="1"/>
  <c r="H448" i="1"/>
  <c r="H464" i="1"/>
  <c r="H480" i="1"/>
  <c r="H496" i="1"/>
  <c r="H512" i="1"/>
  <c r="H528" i="1"/>
  <c r="H544" i="1"/>
  <c r="H560" i="1"/>
  <c r="H576" i="1"/>
  <c r="H592" i="1"/>
  <c r="H616" i="1"/>
  <c r="H624" i="1"/>
  <c r="H241" i="1"/>
  <c r="H249" i="1"/>
  <c r="H257" i="1"/>
  <c r="H265" i="1"/>
  <c r="H273" i="1"/>
  <c r="H281" i="1"/>
  <c r="H289" i="1"/>
  <c r="H297" i="1"/>
  <c r="H305" i="1"/>
  <c r="H313" i="1"/>
  <c r="H321" i="1"/>
  <c r="H329" i="1"/>
  <c r="H337" i="1"/>
  <c r="H345" i="1"/>
  <c r="H353" i="1"/>
  <c r="H361" i="1"/>
  <c r="H369" i="1"/>
  <c r="H377" i="1"/>
  <c r="H385" i="1"/>
  <c r="H393" i="1"/>
  <c r="H401" i="1"/>
  <c r="H409" i="1"/>
  <c r="H417" i="1"/>
  <c r="H425" i="1"/>
  <c r="H433" i="1"/>
  <c r="H441" i="1"/>
  <c r="H449" i="1"/>
  <c r="H457" i="1"/>
  <c r="H465" i="1"/>
  <c r="H473" i="1"/>
  <c r="H481" i="1"/>
  <c r="H489" i="1"/>
  <c r="H497" i="1"/>
  <c r="H505" i="1"/>
  <c r="H513" i="1"/>
  <c r="H521" i="1"/>
  <c r="H529" i="1"/>
  <c r="H537" i="1"/>
  <c r="H545" i="1"/>
  <c r="H553" i="1"/>
  <c r="H561" i="1"/>
  <c r="H569" i="1"/>
  <c r="H577" i="1"/>
  <c r="H585" i="1"/>
  <c r="H593" i="1"/>
  <c r="H601" i="1"/>
  <c r="H609" i="1"/>
  <c r="H617" i="1"/>
  <c r="H625" i="1"/>
  <c r="H633" i="1"/>
  <c r="H641" i="1"/>
  <c r="H649" i="1"/>
  <c r="H640" i="1"/>
  <c r="H242" i="1"/>
  <c r="H250" i="1"/>
  <c r="H258" i="1"/>
  <c r="H266" i="1"/>
  <c r="H274" i="1"/>
  <c r="H282" i="1"/>
  <c r="H290" i="1"/>
  <c r="H298" i="1"/>
  <c r="H306" i="1"/>
  <c r="H314" i="1"/>
  <c r="H322" i="1"/>
  <c r="H330" i="1"/>
  <c r="H338" i="1"/>
  <c r="H346" i="1"/>
  <c r="H354" i="1"/>
  <c r="H362" i="1"/>
  <c r="H370" i="1"/>
  <c r="H378" i="1"/>
  <c r="H386" i="1"/>
  <c r="H394" i="1"/>
  <c r="H402" i="1"/>
  <c r="H410" i="1"/>
  <c r="H418" i="1"/>
  <c r="H426" i="1"/>
  <c r="H434" i="1"/>
  <c r="H442" i="1"/>
  <c r="H450" i="1"/>
  <c r="H458" i="1"/>
  <c r="H466" i="1"/>
  <c r="H474" i="1"/>
  <c r="H482" i="1"/>
  <c r="H490" i="1"/>
  <c r="H498" i="1"/>
  <c r="H506" i="1"/>
  <c r="H514" i="1"/>
  <c r="H522" i="1"/>
  <c r="H530" i="1"/>
  <c r="H538" i="1"/>
  <c r="H546" i="1"/>
  <c r="H554" i="1"/>
  <c r="H562" i="1"/>
  <c r="H570" i="1"/>
  <c r="H578" i="1"/>
  <c r="H586" i="1"/>
  <c r="H594" i="1"/>
  <c r="H602" i="1"/>
  <c r="H610" i="1"/>
  <c r="H618" i="1"/>
  <c r="H626" i="1"/>
  <c r="H634" i="1"/>
  <c r="H642" i="1"/>
  <c r="H650" i="1"/>
  <c r="H368" i="1"/>
  <c r="H424" i="1"/>
  <c r="H440" i="1"/>
  <c r="H456" i="1"/>
  <c r="H472" i="1"/>
  <c r="H488" i="1"/>
  <c r="H504" i="1"/>
  <c r="H520" i="1"/>
  <c r="H536" i="1"/>
  <c r="H552" i="1"/>
  <c r="H568" i="1"/>
  <c r="H584" i="1"/>
  <c r="H600" i="1"/>
  <c r="H608" i="1"/>
  <c r="H632" i="1"/>
  <c r="H648" i="1"/>
  <c r="H243" i="1"/>
  <c r="H251" i="1"/>
  <c r="H259" i="1"/>
  <c r="H267" i="1"/>
  <c r="H275" i="1"/>
  <c r="H283" i="1"/>
  <c r="H291" i="1"/>
  <c r="H299" i="1"/>
  <c r="H307" i="1"/>
  <c r="H315" i="1"/>
  <c r="H323" i="1"/>
  <c r="H331" i="1"/>
  <c r="H339" i="1"/>
  <c r="H347" i="1"/>
  <c r="H355" i="1"/>
  <c r="H363" i="1"/>
  <c r="H371" i="1"/>
  <c r="H379" i="1"/>
  <c r="H387" i="1"/>
  <c r="H395" i="1"/>
  <c r="H403" i="1"/>
  <c r="H411" i="1"/>
  <c r="H419" i="1"/>
  <c r="H427" i="1"/>
  <c r="H435" i="1"/>
  <c r="H443" i="1"/>
  <c r="H451" i="1"/>
  <c r="H459" i="1"/>
  <c r="H467" i="1"/>
  <c r="H475" i="1"/>
  <c r="H483" i="1"/>
  <c r="H491" i="1"/>
  <c r="H499" i="1"/>
  <c r="H507" i="1"/>
  <c r="H515" i="1"/>
  <c r="H523" i="1"/>
  <c r="H531" i="1"/>
  <c r="H539" i="1"/>
  <c r="H547" i="1"/>
  <c r="H555" i="1"/>
  <c r="H563" i="1"/>
  <c r="H571" i="1"/>
  <c r="H579" i="1"/>
  <c r="H587" i="1"/>
  <c r="H595" i="1"/>
  <c r="H603" i="1"/>
  <c r="H611" i="1"/>
  <c r="H619" i="1"/>
  <c r="H627" i="1"/>
  <c r="H635" i="1"/>
  <c r="H643" i="1"/>
  <c r="H651" i="1"/>
  <c r="H244" i="1"/>
  <c r="H252" i="1"/>
  <c r="H260" i="1"/>
  <c r="H268" i="1"/>
  <c r="H276" i="1"/>
  <c r="H284" i="1"/>
  <c r="H292" i="1"/>
  <c r="H300" i="1"/>
  <c r="H308" i="1"/>
  <c r="H316" i="1"/>
  <c r="H324" i="1"/>
  <c r="H332" i="1"/>
  <c r="H340" i="1"/>
  <c r="H348" i="1"/>
  <c r="H356" i="1"/>
  <c r="H364" i="1"/>
  <c r="H372" i="1"/>
  <c r="H380" i="1"/>
  <c r="H388" i="1"/>
  <c r="H396" i="1"/>
  <c r="H404" i="1"/>
  <c r="H412" i="1"/>
  <c r="H420" i="1"/>
  <c r="H428" i="1"/>
  <c r="H436" i="1"/>
  <c r="H444" i="1"/>
  <c r="H452" i="1"/>
  <c r="H460" i="1"/>
  <c r="H468" i="1"/>
  <c r="H476" i="1"/>
  <c r="H484" i="1"/>
  <c r="H492" i="1"/>
  <c r="H500" i="1"/>
  <c r="H508" i="1"/>
  <c r="H516" i="1"/>
  <c r="H524" i="1"/>
  <c r="H532" i="1"/>
  <c r="H540" i="1"/>
  <c r="H548" i="1"/>
  <c r="H556" i="1"/>
  <c r="H564" i="1"/>
  <c r="H572" i="1"/>
  <c r="H580" i="1"/>
  <c r="H588" i="1"/>
  <c r="H596" i="1"/>
  <c r="H604" i="1"/>
  <c r="H612" i="1"/>
  <c r="H620" i="1"/>
  <c r="H628" i="1"/>
  <c r="H636" i="1"/>
  <c r="H644" i="1"/>
  <c r="H652" i="1"/>
  <c r="H8" i="1"/>
  <c r="H7" i="1"/>
  <c r="H23" i="1"/>
  <c r="H15" i="1"/>
  <c r="H22" i="1"/>
  <c r="H14" i="1"/>
  <c r="H6" i="1"/>
  <c r="H21" i="1"/>
  <c r="H13" i="1"/>
  <c r="H5" i="1"/>
  <c r="H20" i="1"/>
  <c r="H12" i="1"/>
  <c r="H4" i="1"/>
  <c r="H19" i="1"/>
  <c r="H11" i="1"/>
  <c r="H3" i="1"/>
  <c r="H18" i="1"/>
  <c r="H10" i="1"/>
  <c r="H2" i="1"/>
  <c r="H25" i="1"/>
  <c r="H17" i="1"/>
  <c r="H9" i="1"/>
  <c r="H24" i="1"/>
  <c r="H16" i="1"/>
  <c r="G6" i="2"/>
  <c r="H6" i="2" s="1"/>
  <c r="G13" i="2"/>
  <c r="H13" i="2" s="1"/>
  <c r="G5" i="2"/>
  <c r="G12" i="2"/>
  <c r="H12" i="2" s="1"/>
  <c r="G14" i="2"/>
  <c r="H14" i="2" s="1"/>
  <c r="G11" i="2"/>
  <c r="H11" i="2" s="1"/>
  <c r="G10" i="2"/>
  <c r="H10" i="2" s="1"/>
  <c r="G9" i="2"/>
  <c r="H9" i="2" s="1"/>
  <c r="G16" i="2"/>
  <c r="H16" i="2" s="1"/>
  <c r="G8" i="2"/>
  <c r="H8" i="2" s="1"/>
  <c r="G15" i="2"/>
  <c r="H15" i="2" s="1"/>
  <c r="G7" i="2"/>
  <c r="H7" i="2" s="1"/>
  <c r="D5" i="3"/>
  <c r="H57" i="1" s="1"/>
  <c r="C9" i="3"/>
  <c r="J8" i="1" l="1" a="1"/>
  <c r="J8" i="1" s="1"/>
  <c r="I8" i="1"/>
  <c r="J10" i="1" a="1"/>
  <c r="J10" i="1" s="1"/>
  <c r="I10" i="1"/>
  <c r="I16" i="1"/>
  <c r="J16" i="1" s="1" a="1"/>
  <c r="J16" i="1" s="1"/>
  <c r="I21" i="1"/>
  <c r="J21" i="1" s="1" a="1"/>
  <c r="J21" i="1" s="1"/>
  <c r="E21" i="1" s="1"/>
  <c r="I7" i="1"/>
  <c r="J7" i="1" s="1" a="1"/>
  <c r="J7" i="1" s="1"/>
  <c r="J17" i="1" a="1"/>
  <c r="J17" i="1" s="1"/>
  <c r="I17" i="1"/>
  <c r="I11" i="1"/>
  <c r="J11" i="1" s="1" a="1"/>
  <c r="J11" i="1" s="1"/>
  <c r="D6" i="3"/>
  <c r="D7" i="3" s="1"/>
  <c r="D8" i="3" s="1"/>
  <c r="J22" i="1" a="1"/>
  <c r="J22" i="1" s="1"/>
  <c r="J57" i="1" a="1"/>
  <c r="J57" i="1" s="1"/>
  <c r="J15" i="1" a="1"/>
  <c r="J15" i="1" s="1"/>
  <c r="J14" i="1" a="1"/>
  <c r="J14" i="1" s="1"/>
  <c r="J23" i="1" a="1"/>
  <c r="J23" i="1" s="1"/>
  <c r="J20" i="1" a="1"/>
  <c r="J20" i="1" s="1"/>
  <c r="J5" i="1" a="1"/>
  <c r="J5" i="1" s="1"/>
  <c r="J12" i="1" a="1"/>
  <c r="J12" i="1" s="1"/>
  <c r="J4" i="1" a="1"/>
  <c r="J4" i="1" s="1"/>
  <c r="J24" i="1" a="1"/>
  <c r="J24" i="1" s="1"/>
  <c r="J6" i="1" a="1"/>
  <c r="J6" i="1" s="1"/>
  <c r="J19" i="1" a="1"/>
  <c r="J19" i="1" s="1"/>
  <c r="J13" i="1" a="1"/>
  <c r="J13" i="1" s="1"/>
  <c r="J25" i="1" a="1"/>
  <c r="J25" i="1" s="1"/>
  <c r="J3" i="1" a="1"/>
  <c r="J3" i="1" s="1"/>
  <c r="J18" i="1" a="1"/>
  <c r="J18" i="1" s="1"/>
  <c r="J9" i="1" a="1"/>
  <c r="J9" i="1" s="1"/>
  <c r="H5" i="2"/>
  <c r="H3" i="2" s="1"/>
  <c r="G3" i="2"/>
  <c r="H61" i="1"/>
  <c r="H174" i="1"/>
  <c r="H32" i="1"/>
  <c r="H224" i="1"/>
  <c r="H74" i="1"/>
  <c r="H138" i="1"/>
  <c r="H202" i="1"/>
  <c r="H147" i="1"/>
  <c r="H211" i="1"/>
  <c r="H28" i="1"/>
  <c r="H100" i="1"/>
  <c r="H180" i="1"/>
  <c r="H69" i="1"/>
  <c r="H133" i="1"/>
  <c r="H86" i="1"/>
  <c r="H150" i="1"/>
  <c r="H66" i="1"/>
  <c r="H194" i="1"/>
  <c r="H139" i="1"/>
  <c r="H142" i="1"/>
  <c r="H40" i="1"/>
  <c r="H65" i="1"/>
  <c r="H193" i="1"/>
  <c r="H48" i="1"/>
  <c r="H112" i="1"/>
  <c r="H176" i="1"/>
  <c r="H73" i="1"/>
  <c r="H137" i="1"/>
  <c r="H82" i="1"/>
  <c r="H146" i="1"/>
  <c r="H210" i="1"/>
  <c r="H27" i="1"/>
  <c r="H91" i="1"/>
  <c r="H155" i="1"/>
  <c r="H219" i="1"/>
  <c r="H36" i="1"/>
  <c r="H124" i="1"/>
  <c r="H188" i="1"/>
  <c r="H77" i="1"/>
  <c r="H141" i="1"/>
  <c r="H205" i="1"/>
  <c r="H30" i="1"/>
  <c r="H94" i="1"/>
  <c r="H158" i="1"/>
  <c r="H160" i="1"/>
  <c r="H81" i="1"/>
  <c r="H209" i="1"/>
  <c r="H26" i="1"/>
  <c r="H90" i="1"/>
  <c r="H154" i="1"/>
  <c r="H35" i="1"/>
  <c r="H99" i="1"/>
  <c r="H163" i="1"/>
  <c r="H227" i="1"/>
  <c r="H44" i="1"/>
  <c r="H132" i="1"/>
  <c r="H196" i="1"/>
  <c r="H85" i="1"/>
  <c r="H149" i="1"/>
  <c r="H213" i="1"/>
  <c r="H38" i="1"/>
  <c r="H102" i="1"/>
  <c r="H166" i="1"/>
  <c r="H121" i="1"/>
  <c r="H172" i="1"/>
  <c r="H125" i="1"/>
  <c r="J2" i="1" a="1"/>
  <c r="J2" i="1" s="1"/>
  <c r="H56" i="1"/>
  <c r="H184" i="1"/>
  <c r="H145" i="1"/>
  <c r="H218" i="1"/>
  <c r="H64" i="1"/>
  <c r="H128" i="1"/>
  <c r="H192" i="1"/>
  <c r="H89" i="1"/>
  <c r="H153" i="1"/>
  <c r="H217" i="1"/>
  <c r="H34" i="1"/>
  <c r="H98" i="1"/>
  <c r="H162" i="1"/>
  <c r="H226" i="1"/>
  <c r="I226" i="1" s="1"/>
  <c r="H43" i="1"/>
  <c r="H107" i="1"/>
  <c r="H171" i="1"/>
  <c r="H235" i="1"/>
  <c r="J235" i="1" s="1" a="1"/>
  <c r="J235" i="1" s="1"/>
  <c r="H52" i="1"/>
  <c r="H140" i="1"/>
  <c r="H204" i="1"/>
  <c r="H29" i="1"/>
  <c r="H93" i="1"/>
  <c r="H157" i="1"/>
  <c r="H221" i="1"/>
  <c r="H46" i="1"/>
  <c r="H110" i="1"/>
  <c r="H96" i="1"/>
  <c r="H185" i="1"/>
  <c r="H130" i="1"/>
  <c r="H78" i="1"/>
  <c r="H103" i="1"/>
  <c r="H151" i="1"/>
  <c r="H199" i="1"/>
  <c r="H55" i="1"/>
  <c r="H111" i="1"/>
  <c r="H159" i="1"/>
  <c r="H207" i="1"/>
  <c r="J207" i="1" s="1" a="1"/>
  <c r="J207" i="1" s="1"/>
  <c r="H95" i="1"/>
  <c r="H135" i="1"/>
  <c r="H183" i="1"/>
  <c r="H231" i="1"/>
  <c r="H39" i="1"/>
  <c r="H71" i="1"/>
  <c r="H79" i="1"/>
  <c r="H127" i="1"/>
  <c r="H175" i="1"/>
  <c r="H223" i="1"/>
  <c r="H63" i="1"/>
  <c r="H119" i="1"/>
  <c r="H167" i="1"/>
  <c r="H215" i="1"/>
  <c r="J215" i="1" s="1" a="1"/>
  <c r="J215" i="1" s="1"/>
  <c r="H31" i="1"/>
  <c r="H87" i="1"/>
  <c r="H143" i="1"/>
  <c r="H191" i="1"/>
  <c r="H190" i="1"/>
  <c r="H198" i="1"/>
  <c r="H206" i="1"/>
  <c r="H214" i="1"/>
  <c r="H222" i="1"/>
  <c r="H230" i="1"/>
  <c r="I230" i="1" s="1"/>
  <c r="H238" i="1"/>
  <c r="H47" i="1"/>
  <c r="H104" i="1"/>
  <c r="H232" i="1"/>
  <c r="H129" i="1"/>
  <c r="H120" i="1"/>
  <c r="H72" i="1"/>
  <c r="H136" i="1"/>
  <c r="H200" i="1"/>
  <c r="H33" i="1"/>
  <c r="H97" i="1"/>
  <c r="H161" i="1"/>
  <c r="H225" i="1"/>
  <c r="J225" i="1" s="1" a="1"/>
  <c r="J225" i="1" s="1"/>
  <c r="H42" i="1"/>
  <c r="H106" i="1"/>
  <c r="H170" i="1"/>
  <c r="H234" i="1"/>
  <c r="H51" i="1"/>
  <c r="H115" i="1"/>
  <c r="H179" i="1"/>
  <c r="H92" i="1"/>
  <c r="H60" i="1"/>
  <c r="H148" i="1"/>
  <c r="H212" i="1"/>
  <c r="H37" i="1"/>
  <c r="H101" i="1"/>
  <c r="H165" i="1"/>
  <c r="H229" i="1"/>
  <c r="J229" i="1" s="1" a="1"/>
  <c r="J229" i="1" s="1"/>
  <c r="H54" i="1"/>
  <c r="H118" i="1"/>
  <c r="H182" i="1"/>
  <c r="H80" i="1"/>
  <c r="H144" i="1"/>
  <c r="H208" i="1"/>
  <c r="I208" i="1" s="1"/>
  <c r="H41" i="1"/>
  <c r="H105" i="1"/>
  <c r="H169" i="1"/>
  <c r="H233" i="1"/>
  <c r="H50" i="1"/>
  <c r="H114" i="1"/>
  <c r="H178" i="1"/>
  <c r="I178" i="1" s="1"/>
  <c r="H116" i="1"/>
  <c r="H59" i="1"/>
  <c r="H123" i="1"/>
  <c r="H187" i="1"/>
  <c r="H68" i="1"/>
  <c r="H156" i="1"/>
  <c r="H220" i="1"/>
  <c r="H45" i="1"/>
  <c r="H109" i="1"/>
  <c r="H173" i="1"/>
  <c r="H237" i="1"/>
  <c r="H62" i="1"/>
  <c r="H126" i="1"/>
  <c r="H75" i="1"/>
  <c r="H203" i="1"/>
  <c r="H84" i="1"/>
  <c r="H236" i="1"/>
  <c r="H189" i="1"/>
  <c r="H88" i="1"/>
  <c r="H152" i="1"/>
  <c r="H216" i="1"/>
  <c r="I216" i="1" s="1"/>
  <c r="H49" i="1"/>
  <c r="H113" i="1"/>
  <c r="H177" i="1"/>
  <c r="J177" i="1" s="1" a="1"/>
  <c r="J177" i="1" s="1"/>
  <c r="H108" i="1"/>
  <c r="H58" i="1"/>
  <c r="H122" i="1"/>
  <c r="H186" i="1"/>
  <c r="H67" i="1"/>
  <c r="H131" i="1"/>
  <c r="H195" i="1"/>
  <c r="H76" i="1"/>
  <c r="H164" i="1"/>
  <c r="H228" i="1"/>
  <c r="H53" i="1"/>
  <c r="H117" i="1"/>
  <c r="H181" i="1"/>
  <c r="H70" i="1"/>
  <c r="H134" i="1"/>
  <c r="H201" i="1" l="1"/>
  <c r="H168" i="1"/>
  <c r="H197" i="1"/>
  <c r="H83" i="1"/>
  <c r="E16" i="1"/>
  <c r="E10" i="1"/>
  <c r="I34" i="1"/>
  <c r="J34" i="1" s="1" a="1"/>
  <c r="J34" i="1" s="1"/>
  <c r="J52" i="1" a="1"/>
  <c r="J52" i="1" s="1"/>
  <c r="I52" i="1"/>
  <c r="I37" i="1"/>
  <c r="J37" i="1" s="1" a="1"/>
  <c r="J37" i="1" s="1"/>
  <c r="J238" i="1" a="1"/>
  <c r="J238" i="1" s="1"/>
  <c r="I76" i="1"/>
  <c r="J76" i="1" s="1" a="1"/>
  <c r="J76" i="1" s="1"/>
  <c r="H239" i="1"/>
  <c r="J239" i="1" s="1" a="1"/>
  <c r="J239" i="1" s="1"/>
  <c r="I79" i="1"/>
  <c r="J79" i="1" s="1" a="1"/>
  <c r="J79" i="1" s="1"/>
  <c r="J49" i="1" a="1"/>
  <c r="J49" i="1" s="1"/>
  <c r="I49" i="1"/>
  <c r="I28" i="1"/>
  <c r="J28" i="1" s="1" a="1"/>
  <c r="J28" i="1" s="1"/>
  <c r="J234" i="1" a="1"/>
  <c r="J234" i="1" s="1"/>
  <c r="J237" i="1" a="1"/>
  <c r="J237" i="1" s="1"/>
  <c r="J203" i="1" a="1"/>
  <c r="J203" i="1" s="1"/>
  <c r="J129" i="1" a="1"/>
  <c r="J129" i="1" s="1"/>
  <c r="J206" i="1" a="1"/>
  <c r="J206" i="1" s="1"/>
  <c r="J167" i="1" a="1"/>
  <c r="J167" i="1" s="1"/>
  <c r="J39" i="1" a="1"/>
  <c r="J39" i="1" s="1"/>
  <c r="E39" i="1" s="1"/>
  <c r="J55" i="1" a="1"/>
  <c r="J55" i="1" s="1"/>
  <c r="J110" i="1" a="1"/>
  <c r="J110" i="1" s="1"/>
  <c r="J175" i="1" a="1"/>
  <c r="J175" i="1" s="1"/>
  <c r="J95" i="1" a="1"/>
  <c r="J95" i="1" s="1"/>
  <c r="J93" i="1" a="1"/>
  <c r="J93" i="1" s="1"/>
  <c r="J43" i="1" a="1"/>
  <c r="J43" i="1" s="1"/>
  <c r="J125" i="1" a="1"/>
  <c r="J125" i="1" s="1"/>
  <c r="J85" i="1" a="1"/>
  <c r="J85" i="1" s="1"/>
  <c r="J30" i="1" a="1"/>
  <c r="J30" i="1" s="1"/>
  <c r="J155" i="1" a="1"/>
  <c r="J155" i="1" s="1"/>
  <c r="J73" i="1" a="1"/>
  <c r="J73" i="1" s="1"/>
  <c r="J142" i="1" a="1"/>
  <c r="J142" i="1" s="1"/>
  <c r="J69" i="1" a="1"/>
  <c r="J69" i="1" s="1"/>
  <c r="J138" i="1" a="1"/>
  <c r="J138" i="1" s="1"/>
  <c r="J134" i="1" a="1"/>
  <c r="J134" i="1" s="1"/>
  <c r="J195" i="1" a="1"/>
  <c r="J195" i="1" s="1"/>
  <c r="J113" i="1" a="1"/>
  <c r="J113" i="1" s="1"/>
  <c r="J220" i="1" a="1"/>
  <c r="J220" i="1" s="1"/>
  <c r="J114" i="1" a="1"/>
  <c r="J114" i="1" s="1"/>
  <c r="J80" i="1" a="1"/>
  <c r="J80" i="1" s="1"/>
  <c r="J212" i="1" a="1"/>
  <c r="J212" i="1" s="1"/>
  <c r="J170" i="1" a="1"/>
  <c r="J170" i="1" s="1"/>
  <c r="J136" i="1" a="1"/>
  <c r="J136" i="1" s="1"/>
  <c r="J230" i="1" a="1"/>
  <c r="J230" i="1" s="1"/>
  <c r="E230" i="1" s="1"/>
  <c r="J87" i="1" a="1"/>
  <c r="J87" i="1" s="1"/>
  <c r="J127" i="1" a="1"/>
  <c r="J127" i="1" s="1"/>
  <c r="J130" i="1" a="1"/>
  <c r="J130" i="1" s="1"/>
  <c r="J29" i="1" a="1"/>
  <c r="J29" i="1" s="1"/>
  <c r="J226" i="1" a="1"/>
  <c r="J226" i="1" s="1"/>
  <c r="J128" i="1" a="1"/>
  <c r="J128" i="1" s="1"/>
  <c r="J172" i="1" a="1"/>
  <c r="J172" i="1" s="1"/>
  <c r="J196" i="1" a="1"/>
  <c r="J196" i="1" s="1"/>
  <c r="J90" i="1" a="1"/>
  <c r="J90" i="1" s="1"/>
  <c r="J205" i="1" a="1"/>
  <c r="J205" i="1" s="1"/>
  <c r="J91" i="1" a="1"/>
  <c r="J91" i="1" s="1"/>
  <c r="J176" i="1" a="1"/>
  <c r="J176" i="1" s="1"/>
  <c r="J139" i="1" a="1"/>
  <c r="J139" i="1" s="1"/>
  <c r="J180" i="1" a="1"/>
  <c r="J180" i="1" s="1"/>
  <c r="J74" i="1" a="1"/>
  <c r="J74" i="1" s="1"/>
  <c r="J84" i="1" a="1"/>
  <c r="J84" i="1" s="1"/>
  <c r="J45" i="1" a="1"/>
  <c r="J45" i="1" s="1"/>
  <c r="J178" i="1" a="1"/>
  <c r="J178" i="1" s="1"/>
  <c r="J144" i="1" a="1"/>
  <c r="J144" i="1" s="1"/>
  <c r="J200" i="1" a="1"/>
  <c r="J200" i="1" s="1"/>
  <c r="J143" i="1" a="1"/>
  <c r="J143" i="1" s="1"/>
  <c r="J78" i="1" a="1"/>
  <c r="J78" i="1" s="1"/>
  <c r="J192" i="1" a="1"/>
  <c r="J192" i="1" s="1"/>
  <c r="J154" i="1" a="1"/>
  <c r="J154" i="1" s="1"/>
  <c r="J70" i="1" a="1"/>
  <c r="J70" i="1" s="1"/>
  <c r="J131" i="1" a="1"/>
  <c r="J131" i="1" s="1"/>
  <c r="J75" i="1" a="1"/>
  <c r="J75" i="1" s="1"/>
  <c r="J156" i="1" a="1"/>
  <c r="J156" i="1" s="1"/>
  <c r="J50" i="1" a="1"/>
  <c r="J50" i="1" s="1"/>
  <c r="J182" i="1" a="1"/>
  <c r="J182" i="1" s="1"/>
  <c r="J148" i="1" a="1"/>
  <c r="J148" i="1" s="1"/>
  <c r="J106" i="1" a="1"/>
  <c r="J106" i="1" s="1"/>
  <c r="J72" i="1" a="1"/>
  <c r="J72" i="1" s="1"/>
  <c r="J222" i="1" a="1"/>
  <c r="J222" i="1" s="1"/>
  <c r="J31" i="1" a="1"/>
  <c r="J31" i="1" s="1"/>
  <c r="J159" i="1" a="1"/>
  <c r="J159" i="1" s="1"/>
  <c r="J185" i="1" a="1"/>
  <c r="J185" i="1" s="1"/>
  <c r="J204" i="1" a="1"/>
  <c r="J204" i="1" s="1"/>
  <c r="J162" i="1" a="1"/>
  <c r="J162" i="1" s="1"/>
  <c r="J64" i="1" a="1"/>
  <c r="J64" i="1" s="1"/>
  <c r="J121" i="1" a="1"/>
  <c r="J121" i="1" s="1"/>
  <c r="J132" i="1" a="1"/>
  <c r="J132" i="1" s="1"/>
  <c r="J141" i="1" a="1"/>
  <c r="J141" i="1" s="1"/>
  <c r="J112" i="1" a="1"/>
  <c r="J112" i="1" s="1"/>
  <c r="J194" i="1" a="1"/>
  <c r="J194" i="1" s="1"/>
  <c r="J100" i="1" a="1"/>
  <c r="J100" i="1" s="1"/>
  <c r="J224" i="1" a="1"/>
  <c r="J224" i="1" s="1"/>
  <c r="J117" i="1" a="1"/>
  <c r="J117" i="1" s="1"/>
  <c r="J152" i="1" a="1"/>
  <c r="J152" i="1" s="1"/>
  <c r="J187" i="1" a="1"/>
  <c r="J187" i="1" s="1"/>
  <c r="J181" i="1" a="1"/>
  <c r="J181" i="1" s="1"/>
  <c r="J67" i="1" a="1"/>
  <c r="J67" i="1" s="1"/>
  <c r="J216" i="1" a="1"/>
  <c r="J216" i="1" s="1"/>
  <c r="J126" i="1" a="1"/>
  <c r="J126" i="1" s="1"/>
  <c r="J68" i="1" a="1"/>
  <c r="J68" i="1" s="1"/>
  <c r="J233" i="1" a="1"/>
  <c r="J233" i="1" s="1"/>
  <c r="J118" i="1" a="1"/>
  <c r="J118" i="1" s="1"/>
  <c r="J60" i="1" a="1"/>
  <c r="J60" i="1" s="1"/>
  <c r="J42" i="1" a="1"/>
  <c r="J42" i="1" s="1"/>
  <c r="J120" i="1" a="1"/>
  <c r="J120" i="1" s="1"/>
  <c r="J214" i="1" a="1"/>
  <c r="J214" i="1" s="1"/>
  <c r="J71" i="1" a="1"/>
  <c r="J71" i="1" s="1"/>
  <c r="J111" i="1" a="1"/>
  <c r="J111" i="1" s="1"/>
  <c r="J96" i="1" a="1"/>
  <c r="J96" i="1" s="1"/>
  <c r="J140" i="1" a="1"/>
  <c r="J140" i="1" s="1"/>
  <c r="J98" i="1" a="1"/>
  <c r="J98" i="1" s="1"/>
  <c r="J218" i="1" a="1"/>
  <c r="J218" i="1" s="1"/>
  <c r="J166" i="1" a="1"/>
  <c r="J166" i="1" s="1"/>
  <c r="J44" i="1" a="1"/>
  <c r="J44" i="1" s="1"/>
  <c r="J209" i="1" a="1"/>
  <c r="J209" i="1" s="1"/>
  <c r="J77" i="1" a="1"/>
  <c r="J77" i="1" s="1"/>
  <c r="J210" i="1" a="1"/>
  <c r="J210" i="1" s="1"/>
  <c r="J48" i="1" a="1"/>
  <c r="J48" i="1" s="1"/>
  <c r="J66" i="1" a="1"/>
  <c r="J66" i="1" s="1"/>
  <c r="J32" i="1" a="1"/>
  <c r="J32" i="1" s="1"/>
  <c r="E32" i="1" s="1"/>
  <c r="J186" i="1" a="1"/>
  <c r="J186" i="1" s="1"/>
  <c r="J62" i="1" a="1"/>
  <c r="J62" i="1" s="1"/>
  <c r="J169" i="1" a="1"/>
  <c r="J169" i="1" s="1"/>
  <c r="J54" i="1" a="1"/>
  <c r="J54" i="1" s="1"/>
  <c r="J92" i="1" a="1"/>
  <c r="J92" i="1" s="1"/>
  <c r="J227" i="1" a="1"/>
  <c r="J227" i="1" s="1"/>
  <c r="J179" i="1" a="1"/>
  <c r="J179" i="1" s="1"/>
  <c r="J161" i="1" a="1"/>
  <c r="J161" i="1" s="1"/>
  <c r="J232" i="1" a="1"/>
  <c r="J232" i="1" s="1"/>
  <c r="J198" i="1" a="1"/>
  <c r="J198" i="1" s="1"/>
  <c r="J119" i="1" a="1"/>
  <c r="J119" i="1" s="1"/>
  <c r="J231" i="1" a="1"/>
  <c r="J231" i="1" s="1"/>
  <c r="J199" i="1" a="1"/>
  <c r="J199" i="1" s="1"/>
  <c r="J46" i="1" a="1"/>
  <c r="J46" i="1" s="1"/>
  <c r="J217" i="1" a="1"/>
  <c r="J217" i="1" s="1"/>
  <c r="J184" i="1" a="1"/>
  <c r="J184" i="1" s="1"/>
  <c r="J38" i="1" a="1"/>
  <c r="J38" i="1" s="1"/>
  <c r="J163" i="1" a="1"/>
  <c r="J163" i="1" s="1"/>
  <c r="J160" i="1" a="1"/>
  <c r="J160" i="1" s="1"/>
  <c r="J124" i="1" a="1"/>
  <c r="J124" i="1" s="1"/>
  <c r="J82" i="1" a="1"/>
  <c r="J82" i="1" s="1"/>
  <c r="J65" i="1" a="1"/>
  <c r="J65" i="1" s="1"/>
  <c r="J86" i="1" a="1"/>
  <c r="J86" i="1" s="1"/>
  <c r="J147" i="1" a="1"/>
  <c r="J147" i="1" s="1"/>
  <c r="J61" i="1" a="1"/>
  <c r="J61" i="1" s="1"/>
  <c r="J145" i="1" a="1"/>
  <c r="J145" i="1" s="1"/>
  <c r="J102" i="1" a="1"/>
  <c r="J102" i="1" s="1"/>
  <c r="J81" i="1" a="1"/>
  <c r="J81" i="1" s="1"/>
  <c r="J188" i="1" a="1"/>
  <c r="J188" i="1" s="1"/>
  <c r="J146" i="1" a="1"/>
  <c r="J146" i="1" s="1"/>
  <c r="J193" i="1" a="1"/>
  <c r="J193" i="1" s="1"/>
  <c r="J150" i="1" a="1"/>
  <c r="J150" i="1" s="1"/>
  <c r="J211" i="1" a="1"/>
  <c r="J211" i="1" s="1"/>
  <c r="J174" i="1" a="1"/>
  <c r="J174" i="1" s="1"/>
  <c r="J53" i="1" a="1"/>
  <c r="J53" i="1" s="1"/>
  <c r="J122" i="1" a="1"/>
  <c r="J122" i="1" s="1"/>
  <c r="J88" i="1" a="1"/>
  <c r="J88" i="1" s="1"/>
  <c r="J123" i="1" a="1"/>
  <c r="J123" i="1" s="1"/>
  <c r="J105" i="1" a="1"/>
  <c r="J105" i="1" s="1"/>
  <c r="J228" i="1" a="1"/>
  <c r="J228" i="1" s="1"/>
  <c r="J58" i="1" a="1"/>
  <c r="J58" i="1" s="1"/>
  <c r="J189" i="1" a="1"/>
  <c r="J189" i="1" s="1"/>
  <c r="J173" i="1" a="1"/>
  <c r="J173" i="1" s="1"/>
  <c r="J59" i="1" a="1"/>
  <c r="J59" i="1" s="1"/>
  <c r="J41" i="1" a="1"/>
  <c r="J41" i="1" s="1"/>
  <c r="J165" i="1" a="1"/>
  <c r="J165" i="1" s="1"/>
  <c r="J115" i="1" a="1"/>
  <c r="J115" i="1" s="1"/>
  <c r="J97" i="1" a="1"/>
  <c r="J97" i="1" s="1"/>
  <c r="J104" i="1" a="1"/>
  <c r="J104" i="1" s="1"/>
  <c r="J190" i="1" a="1"/>
  <c r="J190" i="1" s="1"/>
  <c r="J63" i="1" a="1"/>
  <c r="J63" i="1" s="1"/>
  <c r="J183" i="1" a="1"/>
  <c r="J183" i="1" s="1"/>
  <c r="J151" i="1" a="1"/>
  <c r="J151" i="1" s="1"/>
  <c r="J221" i="1" a="1"/>
  <c r="J221" i="1" s="1"/>
  <c r="J171" i="1" a="1"/>
  <c r="J171" i="1" s="1"/>
  <c r="J153" i="1" a="1"/>
  <c r="J153" i="1" s="1"/>
  <c r="J56" i="1" a="1"/>
  <c r="J56" i="1" s="1"/>
  <c r="J213" i="1" a="1"/>
  <c r="J213" i="1" s="1"/>
  <c r="J99" i="1" a="1"/>
  <c r="J99" i="1" s="1"/>
  <c r="J158" i="1" a="1"/>
  <c r="J158" i="1" s="1"/>
  <c r="J36" i="1" a="1"/>
  <c r="J36" i="1" s="1"/>
  <c r="J201" i="1" a="1"/>
  <c r="J201" i="1" s="1"/>
  <c r="J168" i="1" a="1"/>
  <c r="J168" i="1" s="1"/>
  <c r="J197" i="1" a="1"/>
  <c r="J197" i="1" s="1"/>
  <c r="J83" i="1" a="1"/>
  <c r="J83" i="1" s="1"/>
  <c r="J164" i="1" a="1"/>
  <c r="J164" i="1" s="1"/>
  <c r="J108" i="1" a="1"/>
  <c r="J108" i="1" s="1"/>
  <c r="J236" i="1" a="1"/>
  <c r="J236" i="1" s="1"/>
  <c r="J109" i="1" a="1"/>
  <c r="J109" i="1" s="1"/>
  <c r="J116" i="1" a="1"/>
  <c r="J116" i="1" s="1"/>
  <c r="J208" i="1" a="1"/>
  <c r="J208" i="1" s="1"/>
  <c r="J101" i="1" a="1"/>
  <c r="J101" i="1" s="1"/>
  <c r="J51" i="1" a="1"/>
  <c r="J51" i="1" s="1"/>
  <c r="J33" i="1" a="1"/>
  <c r="J33" i="1" s="1"/>
  <c r="J47" i="1" a="1"/>
  <c r="J47" i="1" s="1"/>
  <c r="J191" i="1" a="1"/>
  <c r="J191" i="1" s="1"/>
  <c r="J223" i="1" a="1"/>
  <c r="J223" i="1" s="1"/>
  <c r="J135" i="1" a="1"/>
  <c r="J135" i="1" s="1"/>
  <c r="J103" i="1" a="1"/>
  <c r="J103" i="1" s="1"/>
  <c r="J157" i="1" a="1"/>
  <c r="J157" i="1" s="1"/>
  <c r="J107" i="1" a="1"/>
  <c r="J107" i="1" s="1"/>
  <c r="J89" i="1" a="1"/>
  <c r="J89" i="1" s="1"/>
  <c r="J149" i="1" a="1"/>
  <c r="J149" i="1" s="1"/>
  <c r="J35" i="1" a="1"/>
  <c r="J35" i="1" s="1"/>
  <c r="E35" i="1" s="1"/>
  <c r="J94" i="1" a="1"/>
  <c r="J94" i="1" s="1"/>
  <c r="J219" i="1" a="1"/>
  <c r="J219" i="1" s="1"/>
  <c r="J137" i="1" a="1"/>
  <c r="J137" i="1" s="1"/>
  <c r="J40" i="1" a="1"/>
  <c r="J40" i="1" s="1"/>
  <c r="J133" i="1" a="1"/>
  <c r="J133" i="1" s="1"/>
  <c r="J202" i="1" a="1"/>
  <c r="J202" i="1" s="1"/>
  <c r="J26" i="1" a="1"/>
  <c r="J26" i="1" s="1"/>
  <c r="E34" i="1" l="1"/>
  <c r="E79" i="1"/>
  <c r="E239" i="1"/>
  <c r="E234" i="1"/>
  <c r="E203" i="1"/>
  <c r="E152" i="1"/>
  <c r="E167" i="1"/>
  <c r="E229" i="1"/>
  <c r="E37" i="1"/>
  <c r="E76" i="1"/>
  <c r="E215" i="1"/>
  <c r="E8" i="1"/>
  <c r="E207" i="1"/>
  <c r="E7" i="1"/>
  <c r="E11" i="1"/>
  <c r="E17" i="1"/>
  <c r="E177" i="1"/>
  <c r="E114" i="1"/>
  <c r="E224" i="1"/>
  <c r="E66" i="1"/>
  <c r="E175" i="1"/>
  <c r="E108" i="1"/>
  <c r="E110" i="1"/>
  <c r="E100" i="1"/>
  <c r="E87" i="1"/>
  <c r="E59" i="1"/>
  <c r="E212" i="1"/>
  <c r="E226" i="1"/>
  <c r="E23" i="1"/>
  <c r="E111" i="1"/>
  <c r="E145" i="1"/>
  <c r="E13" i="2"/>
  <c r="E15" i="1"/>
  <c r="E204" i="1"/>
  <c r="E170" i="1"/>
  <c r="E227" i="1"/>
  <c r="E81" i="1"/>
  <c r="E180" i="1"/>
  <c r="E183" i="1"/>
  <c r="E78" i="1"/>
  <c r="E190" i="1"/>
  <c r="E109" i="1"/>
  <c r="E187" i="1"/>
  <c r="E4" i="1"/>
  <c r="E184" i="1"/>
  <c r="E189" i="1"/>
  <c r="E97" i="1"/>
  <c r="E198" i="1"/>
  <c r="E113" i="1"/>
  <c r="E195" i="1"/>
  <c r="J27" i="1" a="1"/>
  <c r="J27" i="1" s="1"/>
  <c r="E149" i="1" s="1"/>
  <c r="E165" i="1"/>
  <c r="E143" i="1"/>
  <c r="E192" i="1"/>
  <c r="E211" i="1"/>
  <c r="E197" i="1"/>
  <c r="E63" i="1"/>
  <c r="E214" i="1"/>
  <c r="E238" i="1"/>
  <c r="E83" i="1"/>
  <c r="E188" i="1"/>
  <c r="E51" i="1"/>
  <c r="E216" i="1"/>
  <c r="E43" i="1"/>
  <c r="E162" i="1"/>
  <c r="E33" i="1"/>
  <c r="E12" i="1"/>
  <c r="E150" i="1"/>
  <c r="E18" i="1"/>
  <c r="E237" i="1"/>
  <c r="E25" i="1"/>
  <c r="E72" i="1"/>
  <c r="E122" i="1"/>
  <c r="E146" i="1"/>
  <c r="E191" i="1"/>
  <c r="E70" i="1"/>
  <c r="E133" i="1"/>
  <c r="E228" i="1"/>
  <c r="E56" i="1"/>
  <c r="E139" i="1"/>
  <c r="E157" i="1"/>
  <c r="E40" i="1"/>
  <c r="E5" i="1"/>
  <c r="E208" i="1"/>
  <c r="E236" i="1"/>
  <c r="E132" i="1"/>
  <c r="E171" i="1"/>
  <c r="E124" i="1"/>
  <c r="E166" i="1"/>
  <c r="E217" i="1"/>
  <c r="E181" i="1"/>
  <c r="E13" i="1"/>
  <c r="E30" i="1"/>
  <c r="E90" i="1"/>
  <c r="E93" i="1"/>
  <c r="E153" i="1"/>
  <c r="E186" i="1"/>
  <c r="E69" i="1"/>
  <c r="E178" i="1"/>
  <c r="E223" i="1"/>
  <c r="E199" i="1"/>
  <c r="E135" i="1"/>
  <c r="E235" i="1"/>
  <c r="E101" i="1"/>
  <c r="E221" i="1"/>
  <c r="E119" i="1"/>
  <c r="E138" i="1"/>
  <c r="E24" i="1"/>
  <c r="E54" i="1"/>
  <c r="E50" i="1"/>
  <c r="E62" i="1"/>
  <c r="E92" i="1"/>
  <c r="E45" i="1"/>
  <c r="E142" i="1"/>
  <c r="E233" i="1"/>
  <c r="E53" i="1"/>
  <c r="E38" i="1"/>
  <c r="E131" i="1"/>
  <c r="E44" i="1"/>
  <c r="E14" i="1"/>
  <c r="E130" i="1"/>
  <c r="E174" i="1"/>
  <c r="E219" i="1"/>
  <c r="E136" i="1"/>
  <c r="E73" i="1"/>
  <c r="E121" i="1"/>
  <c r="E6" i="2"/>
  <c r="E173" i="1"/>
  <c r="E3" i="1"/>
  <c r="E36" i="1"/>
  <c r="E117" i="1"/>
  <c r="E137" i="1"/>
  <c r="E185" i="1"/>
  <c r="E125" i="1"/>
  <c r="E74" i="1"/>
  <c r="E205" i="1"/>
  <c r="E155" i="1"/>
  <c r="E151" i="1"/>
  <c r="E129" i="1"/>
  <c r="E48" i="1"/>
  <c r="E120" i="1"/>
  <c r="E19" i="1"/>
  <c r="E144" i="1"/>
  <c r="E164" i="1"/>
  <c r="E29" i="1"/>
  <c r="E11" i="2"/>
  <c r="E112" i="1"/>
  <c r="E22" i="1"/>
  <c r="E89" i="1"/>
  <c r="E80" i="1"/>
  <c r="E179" i="1"/>
  <c r="E84" i="1"/>
  <c r="E210" i="1"/>
  <c r="E47" i="1"/>
  <c r="E176" i="1"/>
  <c r="E57" i="1"/>
  <c r="E182" i="1"/>
  <c r="E85" i="1"/>
  <c r="E58" i="1"/>
  <c r="E159" i="1"/>
  <c r="E42" i="1"/>
  <c r="E61" i="1"/>
  <c r="E123" i="1"/>
  <c r="E194" i="1"/>
  <c r="E231" i="1"/>
  <c r="E103" i="1"/>
  <c r="E158" i="1"/>
  <c r="E202" i="1"/>
  <c r="E128" i="1"/>
  <c r="E222" i="1"/>
  <c r="E126" i="1"/>
  <c r="E65" i="1"/>
  <c r="E55" i="1"/>
  <c r="E60" i="1"/>
  <c r="E77" i="1"/>
  <c r="E116" i="1"/>
  <c r="E206" i="1"/>
  <c r="E106" i="1"/>
  <c r="E196" i="1"/>
  <c r="E232" i="1"/>
  <c r="E75" i="1"/>
  <c r="E156" i="1"/>
  <c r="E9" i="1"/>
  <c r="E193" i="1"/>
  <c r="E95" i="1"/>
  <c r="E2" i="1"/>
  <c r="E118" i="1"/>
  <c r="E141" i="1"/>
  <c r="E163" i="1"/>
  <c r="E41" i="1"/>
  <c r="E218" i="1"/>
  <c r="E94" i="1"/>
  <c r="E71" i="1"/>
  <c r="E99" i="1"/>
  <c r="E154" i="1"/>
  <c r="E6" i="1"/>
  <c r="E86" i="1"/>
  <c r="E91" i="1"/>
  <c r="E105" i="1"/>
  <c r="E200" i="1"/>
  <c r="E201" i="1"/>
  <c r="E147" i="1"/>
  <c r="E98" i="1"/>
  <c r="E16" i="2"/>
  <c r="E12" i="2"/>
  <c r="E14" i="2"/>
  <c r="E8" i="2"/>
  <c r="E5" i="2"/>
  <c r="E9" i="2"/>
  <c r="E7" i="2"/>
  <c r="E15" i="2"/>
  <c r="E10" i="2"/>
  <c r="E68" i="1"/>
  <c r="E127" i="1"/>
  <c r="E140" i="1"/>
  <c r="E64" i="1"/>
  <c r="E172" i="1"/>
  <c r="E88" i="1"/>
  <c r="E67" i="1"/>
  <c r="E31" i="1"/>
  <c r="E102" i="1"/>
  <c r="E107" i="1"/>
  <c r="E213" i="1"/>
  <c r="E134" i="1"/>
  <c r="E96" i="1"/>
  <c r="E161" i="1"/>
  <c r="E46" i="1"/>
  <c r="E220" i="1"/>
  <c r="E209" i="1"/>
  <c r="E26" i="1"/>
  <c r="E115" i="1"/>
  <c r="E104" i="1"/>
  <c r="E160" i="1"/>
  <c r="E169" i="1" l="1"/>
  <c r="E49" i="1"/>
  <c r="E52" i="1"/>
  <c r="E148" i="1"/>
  <c r="E225" i="1"/>
  <c r="E28" i="1"/>
  <c r="E82" i="1"/>
  <c r="E27" i="1"/>
  <c r="E20" i="1"/>
  <c r="E168" i="1"/>
  <c r="D16" i="2"/>
  <c r="F16" i="2" s="1"/>
  <c r="I16" i="2" s="1"/>
  <c r="D15" i="2"/>
  <c r="F15" i="2" s="1"/>
  <c r="I15" i="2" s="1"/>
  <c r="D14" i="2"/>
  <c r="F14" i="2" s="1"/>
  <c r="I14" i="2" s="1"/>
  <c r="D13" i="2"/>
  <c r="F13" i="2" s="1"/>
  <c r="I13" i="2" s="1"/>
  <c r="D12" i="2"/>
  <c r="F12" i="2" s="1"/>
  <c r="I12" i="2" s="1"/>
  <c r="D11" i="2"/>
  <c r="F11" i="2" s="1"/>
  <c r="I11" i="2" s="1"/>
  <c r="D10" i="2"/>
  <c r="F10" i="2" s="1"/>
  <c r="I10" i="2" s="1"/>
  <c r="D9" i="2"/>
  <c r="F9" i="2" s="1"/>
  <c r="I9" i="2" s="1"/>
  <c r="D8" i="2"/>
  <c r="F8" i="2" s="1"/>
  <c r="I8" i="2" s="1"/>
  <c r="D7" i="2"/>
  <c r="F7" i="2" s="1"/>
  <c r="I7" i="2" s="1"/>
  <c r="D6" i="2"/>
  <c r="F6" i="2" s="1"/>
  <c r="I6" i="2" s="1"/>
  <c r="D5" i="2"/>
  <c r="F5" i="2" s="1"/>
  <c r="I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<sst xmlns="http://schemas.openxmlformats.org/spreadsheetml/2006/main" count="820" uniqueCount="596">
  <si>
    <t>Name</t>
  </si>
  <si>
    <t>MTBC_Team_Name</t>
  </si>
  <si>
    <t>MTPL_Team_Name</t>
  </si>
  <si>
    <t>Base_Price</t>
  </si>
  <si>
    <t>Purchase_Price</t>
  </si>
  <si>
    <t>Is_External_Player</t>
  </si>
  <si>
    <t>Is_Retained_Player</t>
  </si>
  <si>
    <t>Is_Owner_Player</t>
  </si>
  <si>
    <t>Email_Id</t>
  </si>
  <si>
    <t>Overall_Rank</t>
  </si>
  <si>
    <t>Bat_Rank</t>
  </si>
  <si>
    <t>Bowl_Rank</t>
  </si>
  <si>
    <t>Matches</t>
  </si>
  <si>
    <t>Runs</t>
  </si>
  <si>
    <t>Balls Faced</t>
  </si>
  <si>
    <t>Bat SR</t>
  </si>
  <si>
    <t>Wickets</t>
  </si>
  <si>
    <t>Economy</t>
  </si>
  <si>
    <t>Bowl Overs</t>
  </si>
  <si>
    <t>Bat Average</t>
  </si>
  <si>
    <t>HS</t>
  </si>
  <si>
    <t>Best Bowl</t>
  </si>
  <si>
    <t>Hat_Trick</t>
  </si>
  <si>
    <t>catches</t>
  </si>
  <si>
    <t>Total_Points</t>
  </si>
  <si>
    <t>Bat_Points</t>
  </si>
  <si>
    <t>Bowl_Points</t>
  </si>
  <si>
    <t>Field_Points</t>
  </si>
  <si>
    <t>Owner Player Max Base Price:</t>
  </si>
  <si>
    <t>Franchise/Team</t>
  </si>
  <si>
    <t>Is owner a player in the team</t>
  </si>
  <si>
    <t>Initial 
assigned value</t>
  </si>
  <si>
    <t>Amount spent</t>
  </si>
  <si>
    <t>Current balance</t>
  </si>
  <si>
    <t>Remaining 
# of players</t>
  </si>
  <si>
    <t>Maximum bid allowed 
on next player</t>
  </si>
  <si>
    <t>Bawarchi Knights</t>
  </si>
  <si>
    <t>Y</t>
  </si>
  <si>
    <t>TechDigital Warriors</t>
  </si>
  <si>
    <t>MN Master Blasters</t>
  </si>
  <si>
    <t>Tatiana kids Academy</t>
  </si>
  <si>
    <t>Persis Pirates</t>
  </si>
  <si>
    <t>N</t>
  </si>
  <si>
    <t>The Gritty Gujjus</t>
  </si>
  <si>
    <t>Centaurs</t>
  </si>
  <si>
    <t>Spice House Cricket Club</t>
  </si>
  <si>
    <t>Desi Foods &amp; Blasters</t>
  </si>
  <si>
    <t>Fiery Objects</t>
  </si>
  <si>
    <t>Fauj XI</t>
  </si>
  <si>
    <t>Sholay - 11</t>
  </si>
  <si>
    <t>Vinay Reddy</t>
  </si>
  <si>
    <t>vinayreddys333@gmail.com</t>
  </si>
  <si>
    <t>BHAILOG</t>
  </si>
  <si>
    <t>karthik kumar vakati</t>
  </si>
  <si>
    <t>karthikvakati@gmail.com</t>
  </si>
  <si>
    <t>Minnesota Indians</t>
  </si>
  <si>
    <t>Saravanan Ramalingam</t>
  </si>
  <si>
    <t>saravanansasura@gmail.com</t>
  </si>
  <si>
    <t>Champions united</t>
  </si>
  <si>
    <t>KATHIRAVAN KANDASAMY</t>
  </si>
  <si>
    <t>kathir.marx@live.com</t>
  </si>
  <si>
    <t>Vrock</t>
  </si>
  <si>
    <t>Ashwin Sathu</t>
  </si>
  <si>
    <t>ashwin.tsg@gmail.com</t>
  </si>
  <si>
    <t>Smashers</t>
  </si>
  <si>
    <t>krinjal patel</t>
  </si>
  <si>
    <t>krinjal@gmail.com</t>
  </si>
  <si>
    <t>Sunny Amin</t>
  </si>
  <si>
    <t>sunnyamin2013@gmail.com</t>
  </si>
  <si>
    <t>Roy Avinash Raj Jadey</t>
  </si>
  <si>
    <t>avinash.jadey@gmail.com</t>
  </si>
  <si>
    <t>Kaushal Kharkwal</t>
  </si>
  <si>
    <t>kaushalkharakwal@gmail.com</t>
  </si>
  <si>
    <t>11 Dulkars</t>
  </si>
  <si>
    <t>Prinjal Patel</t>
  </si>
  <si>
    <t>prinj.patel@gmail.com</t>
  </si>
  <si>
    <t>GujjuXI</t>
  </si>
  <si>
    <t>Sandeep Kolla</t>
  </si>
  <si>
    <t>deep.kolla@gmail.com</t>
  </si>
  <si>
    <t>Rising Warriors</t>
  </si>
  <si>
    <t>Dhruva Kota</t>
  </si>
  <si>
    <t>dhruva999@gmail.com</t>
  </si>
  <si>
    <t>TITANS</t>
  </si>
  <si>
    <t>Abi Chandrasekaran</t>
  </si>
  <si>
    <t>abinandhan@gmail.com</t>
  </si>
  <si>
    <t>V3D</t>
  </si>
  <si>
    <t>VENKAT REDDY M</t>
  </si>
  <si>
    <t>vpngosling@gmail.com</t>
  </si>
  <si>
    <t>Pradeep Sharma</t>
  </si>
  <si>
    <t>pradeepahk@gmail.com</t>
  </si>
  <si>
    <t>Jeevan reddy</t>
  </si>
  <si>
    <t>g1reddych@gmail.com</t>
  </si>
  <si>
    <t>Eagan Panthers</t>
  </si>
  <si>
    <t>Bhargava Srikantha</t>
  </si>
  <si>
    <t>vagrahb.s@gmail.com</t>
  </si>
  <si>
    <t>251-209-1088</t>
  </si>
  <si>
    <t>Cummins Cricket Club</t>
  </si>
  <si>
    <t>Srikanth Reddy Bogala</t>
  </si>
  <si>
    <t>skanth404@gmail.com</t>
  </si>
  <si>
    <t>Desi Bandits</t>
  </si>
  <si>
    <t>Prakash sripada</t>
  </si>
  <si>
    <t>prakashps2005@gmail.com</t>
  </si>
  <si>
    <t>Indian Knights</t>
  </si>
  <si>
    <t>Sunny Patel</t>
  </si>
  <si>
    <t>sunny4one@gmail.com</t>
  </si>
  <si>
    <t>Sharath Kumar Dhamodaran</t>
  </si>
  <si>
    <t>sharathlesnar@gmail.com</t>
  </si>
  <si>
    <t>Eagan Chargers</t>
  </si>
  <si>
    <t>Manikandan Bodapati</t>
  </si>
  <si>
    <t>manikandanbodapati93@gmail.com</t>
  </si>
  <si>
    <t>Chariots of fire</t>
  </si>
  <si>
    <t>Prem Singh Bhookya</t>
  </si>
  <si>
    <t>premrckr7@gmail.com</t>
  </si>
  <si>
    <t>Big Wave Crew</t>
  </si>
  <si>
    <t>Bony Thomas</t>
  </si>
  <si>
    <t>bonythomasv@gmail.com</t>
  </si>
  <si>
    <t>SOC</t>
  </si>
  <si>
    <t>Ilias nazari</t>
  </si>
  <si>
    <t>iliasnazari@gmail.com</t>
  </si>
  <si>
    <t>MCG</t>
  </si>
  <si>
    <t>Karthik shetty</t>
  </si>
  <si>
    <t>karthikvasanth666@gmail.com</t>
  </si>
  <si>
    <t>Sudhakar Boda</t>
  </si>
  <si>
    <t>bodasudhakar@gmail.com</t>
  </si>
  <si>
    <t>Vamshi Kunapuli</t>
  </si>
  <si>
    <t>vamshikrishna.kunapuli@gmail.com</t>
  </si>
  <si>
    <t>Ravi S Kandru</t>
  </si>
  <si>
    <t>ravikandru81@gmail.com</t>
  </si>
  <si>
    <t>Prad Pathirana</t>
  </si>
  <si>
    <t>pradeeshan@gmail.com</t>
  </si>
  <si>
    <t>Meghal Patel</t>
  </si>
  <si>
    <t>meghal.ec@gmail.com</t>
  </si>
  <si>
    <t>732-589-8816</t>
  </si>
  <si>
    <t>MN Lions</t>
  </si>
  <si>
    <t>Saktivel  Sivaji</t>
  </si>
  <si>
    <t>sivaji.sakthivel@gmail.com</t>
  </si>
  <si>
    <t>Aces</t>
  </si>
  <si>
    <t>Trideep Mishra</t>
  </si>
  <si>
    <t>mishratrideep@gmail.com</t>
  </si>
  <si>
    <t>Avengers</t>
  </si>
  <si>
    <t>Udayaraj Ms</t>
  </si>
  <si>
    <t>udayaraj98@gmail.com</t>
  </si>
  <si>
    <t>Minneapolis rockers</t>
  </si>
  <si>
    <t>DINESH Kattamanchimohanvelan</t>
  </si>
  <si>
    <t>km.dinesh23@gmail.com</t>
  </si>
  <si>
    <t>Abhijeet Kumar</t>
  </si>
  <si>
    <t>Indus Knights</t>
  </si>
  <si>
    <t>Sushiel Gadre</t>
  </si>
  <si>
    <t>sushielgadre@gmail.com</t>
  </si>
  <si>
    <t>kamalnadh kolukuluri</t>
  </si>
  <si>
    <t>k.kamalnadh@gmail.com</t>
  </si>
  <si>
    <t>Spartans Eleven</t>
  </si>
  <si>
    <t>Shakthivel Kumaravelu</t>
  </si>
  <si>
    <t>shakthimad@gmail.com</t>
  </si>
  <si>
    <t>Abhisekh Pandey</t>
  </si>
  <si>
    <t>abhisekhpandey98@gmail.com</t>
  </si>
  <si>
    <t>EP Tigers</t>
  </si>
  <si>
    <t>Nitin Cheekatla</t>
  </si>
  <si>
    <t>nitincheekatla@gmail.com</t>
  </si>
  <si>
    <t>Harsha Nagathihalli Jagadish</t>
  </si>
  <si>
    <t>harshanjagadish@gmail.com</t>
  </si>
  <si>
    <t>Minnesota Royal Chal</t>
  </si>
  <si>
    <t>Sarathbabu Raguru</t>
  </si>
  <si>
    <t>sarathbabu84@gmail.com</t>
  </si>
  <si>
    <t>Yatin Vichare</t>
  </si>
  <si>
    <t>Vichare.yatin@gmail.com</t>
  </si>
  <si>
    <t>MN Mavericks</t>
  </si>
  <si>
    <t>Anoop Thomas</t>
  </si>
  <si>
    <t>anoopthomas79@gmail.com</t>
  </si>
  <si>
    <t>Hari Krishna Bharathala</t>
  </si>
  <si>
    <t>harikrishna411@gmail.com</t>
  </si>
  <si>
    <t>Tamilselvan Ravi</t>
  </si>
  <si>
    <t>c2thamizh@gmail.com</t>
  </si>
  <si>
    <t>Aditya Reddy</t>
  </si>
  <si>
    <t>adithya07@gmail.com</t>
  </si>
  <si>
    <t>Ramu Tummala</t>
  </si>
  <si>
    <t>ramutummala@gmail.com</t>
  </si>
  <si>
    <t>Sundeep Mushini</t>
  </si>
  <si>
    <t>msundeep@yahoo.com</t>
  </si>
  <si>
    <t>Sharks CC</t>
  </si>
  <si>
    <t>Vamsi Kiran Kolla</t>
  </si>
  <si>
    <t>Chaitanya Chunchu</t>
  </si>
  <si>
    <t>chchaitanyajde@gmail.com</t>
  </si>
  <si>
    <t xml:space="preserve">Prabhaghar Karunaharan </t>
  </si>
  <si>
    <t>Yanaro245@gmail.com</t>
  </si>
  <si>
    <t>Sanoop Bhasker Vellangara</t>
  </si>
  <si>
    <t>sanoopvellangar@gmail.com</t>
  </si>
  <si>
    <t>MightyMinns</t>
  </si>
  <si>
    <t>Dev Nitin Namdeo</t>
  </si>
  <si>
    <t>nitin.namdeo.bina@gmail.com</t>
  </si>
  <si>
    <t>Bharadwaj Tadimeti</t>
  </si>
  <si>
    <t>bharadwaj.tadimeti@gmail.com</t>
  </si>
  <si>
    <t>Vikings</t>
  </si>
  <si>
    <t>Akhil Kolla</t>
  </si>
  <si>
    <t>akolla@icloud.com</t>
  </si>
  <si>
    <t>Saravanan Ravichandran</t>
  </si>
  <si>
    <t>saravananr0606@gmail.com</t>
  </si>
  <si>
    <t>Pradeep kavuri</t>
  </si>
  <si>
    <t>sharktanker2012@gmail.com</t>
  </si>
  <si>
    <t>Pratheik Ajit</t>
  </si>
  <si>
    <t>pratheik99@gmail.com</t>
  </si>
  <si>
    <t>MN SuperKings</t>
  </si>
  <si>
    <t>Vamsi Krishna Kancharla</t>
  </si>
  <si>
    <t>kvamsikrishn@gmail.com</t>
  </si>
  <si>
    <t>518-389-5289</t>
  </si>
  <si>
    <t>Bhavin Bhavsar</t>
  </si>
  <si>
    <t>bhavinkb@yahoo.com</t>
  </si>
  <si>
    <t>Madhav Kottayil</t>
  </si>
  <si>
    <t>madhavksand@gmail.com</t>
  </si>
  <si>
    <t>Sashank C</t>
  </si>
  <si>
    <t>cvsaisashank@gmail.com</t>
  </si>
  <si>
    <t>Hari Srinivasan</t>
  </si>
  <si>
    <t>hps2503@gmail.com</t>
  </si>
  <si>
    <t>Downtown Strikers</t>
  </si>
  <si>
    <t>Akash Thakur</t>
  </si>
  <si>
    <t>akashthakur9@gmail.com</t>
  </si>
  <si>
    <t>Manish Sachdeva</t>
  </si>
  <si>
    <t>sachd020@umn.edu</t>
  </si>
  <si>
    <t>MAHARSHI DINESHCHANDRA SHAH</t>
  </si>
  <si>
    <t>MAHARSHI.SHAH1989@GMAIL.COM</t>
  </si>
  <si>
    <t>Jaiganesh Panneerselvam</t>
  </si>
  <si>
    <t>pjaiganesh76@gmail.com</t>
  </si>
  <si>
    <t>Dare Devils</t>
  </si>
  <si>
    <t>Bhanu Shankar Pottipareddy</t>
  </si>
  <si>
    <t>bhanushankar422@gmail.com</t>
  </si>
  <si>
    <t>Sugumar Sundarraj</t>
  </si>
  <si>
    <t>sugumar18@gmail.com</t>
  </si>
  <si>
    <t>vijay Yadav</t>
  </si>
  <si>
    <t>vijayyadav.30@gmail.com</t>
  </si>
  <si>
    <t>The Warriors</t>
  </si>
  <si>
    <t>Ajay Shenai</t>
  </si>
  <si>
    <t>ajayshenai@gmail.com</t>
  </si>
  <si>
    <t>PinchHitters</t>
  </si>
  <si>
    <t>Bharat C. V.</t>
  </si>
  <si>
    <t>cvbharat@gmail.com</t>
  </si>
  <si>
    <t>G X1</t>
  </si>
  <si>
    <t xml:space="preserve">Taufique Chowdhury </t>
  </si>
  <si>
    <t>umayez08@gmail.com</t>
  </si>
  <si>
    <t>Arun Singh</t>
  </si>
  <si>
    <t>arun8it@gmail.com</t>
  </si>
  <si>
    <t>Alok Abhinav</t>
  </si>
  <si>
    <t>alokabhinav.boda@gmail.com</t>
  </si>
  <si>
    <t>Red Lions</t>
  </si>
  <si>
    <t>Prashant Sharma</t>
  </si>
  <si>
    <t>Shivakumar Vanam</t>
  </si>
  <si>
    <t>skumarvanam@gmail.com</t>
  </si>
  <si>
    <t>Navaneethan Ganesan</t>
  </si>
  <si>
    <t>g.navaneethan@gmail.com</t>
  </si>
  <si>
    <t>NERUPPU</t>
  </si>
  <si>
    <t>Surya Teja ravula</t>
  </si>
  <si>
    <t>sxravu16@smumn.edu</t>
  </si>
  <si>
    <t>Vipul Deshpande</t>
  </si>
  <si>
    <t>vipul.deshpande@gmail.com</t>
  </si>
  <si>
    <t>Bluhawkz</t>
  </si>
  <si>
    <t>venkat kundavaram</t>
  </si>
  <si>
    <t>venkat.kundavaram@gmail.com</t>
  </si>
  <si>
    <t>Vishwajit Tambade</t>
  </si>
  <si>
    <t>vishwajit0907@gmail.com</t>
  </si>
  <si>
    <t xml:space="preserve">Gilbert David </t>
  </si>
  <si>
    <t>gilbert.ju@gmail.com</t>
  </si>
  <si>
    <t>Victors</t>
  </si>
  <si>
    <t>Prabu Sekar</t>
  </si>
  <si>
    <t>manekse@gmail.com</t>
  </si>
  <si>
    <t>Harshil Angre</t>
  </si>
  <si>
    <t>harshilangre@gmail.com</t>
  </si>
  <si>
    <t>vikram chirumamilla</t>
  </si>
  <si>
    <t>chvikram54@gmail.com</t>
  </si>
  <si>
    <t>Velayudham Kumar</t>
  </si>
  <si>
    <t>velapec@gmail.com</t>
  </si>
  <si>
    <t>Saikrishna Rengaraj</t>
  </si>
  <si>
    <t>saibtech@hotmail.com</t>
  </si>
  <si>
    <t>Suyash</t>
  </si>
  <si>
    <t>suyashvij275@gmail.com</t>
  </si>
  <si>
    <t xml:space="preserve">Abhishek Srivastava </t>
  </si>
  <si>
    <t>abhi0508@gmail.com</t>
  </si>
  <si>
    <t>Indian Colts</t>
  </si>
  <si>
    <t>Surya Kommireddy</t>
  </si>
  <si>
    <t>suryaprakash.sunil@gmail.com</t>
  </si>
  <si>
    <t>Anil Kumar Gangadharappa</t>
  </si>
  <si>
    <t>anilgangadharappa@gmail.com</t>
  </si>
  <si>
    <t>girish kumar ganesh</t>
  </si>
  <si>
    <t>ggk3295@gmail.com</t>
  </si>
  <si>
    <t>Chandra Ravula</t>
  </si>
  <si>
    <t>shekar1213@gmail.com</t>
  </si>
  <si>
    <t>Chandan Jha</t>
  </si>
  <si>
    <t>jchandan@gmail.com</t>
  </si>
  <si>
    <t>EPIC</t>
  </si>
  <si>
    <t>Sreejith nair</t>
  </si>
  <si>
    <t>Srenair@gmail.com</t>
  </si>
  <si>
    <t>Girinadh Penmatsa</t>
  </si>
  <si>
    <t>girinadh16@gmail.com</t>
  </si>
  <si>
    <t>Piyush Patel</t>
  </si>
  <si>
    <t>piyush.cric@yahoo.com</t>
  </si>
  <si>
    <t>Sanjaya Ranasinghe</t>
  </si>
  <si>
    <t>sanjayar2018@gmail.com</t>
  </si>
  <si>
    <t xml:space="preserve">Sai Teja Bellamkonda </t>
  </si>
  <si>
    <t>saitejarao11@gmail.com</t>
  </si>
  <si>
    <t>Rondi Emmanuel</t>
  </si>
  <si>
    <t>emmanuel.rondi2@gmail.com</t>
  </si>
  <si>
    <t>Praveen kumar Saravanan</t>
  </si>
  <si>
    <t>be.praveen@gmail.com</t>
  </si>
  <si>
    <t>Nagaraju Kolli</t>
  </si>
  <si>
    <t>0152.nk@gmail.com</t>
  </si>
  <si>
    <t>Eden Warriors</t>
  </si>
  <si>
    <t>Animesh Ranjan</t>
  </si>
  <si>
    <t>mail2animeshranjan@gmail.com</t>
  </si>
  <si>
    <t>Arjun Vemana</t>
  </si>
  <si>
    <t>vemana.12@gmail.com</t>
  </si>
  <si>
    <t>Adarsh A</t>
  </si>
  <si>
    <t>adarshreddy33@gmail.com</t>
  </si>
  <si>
    <t xml:space="preserve">Ruthwik </t>
  </si>
  <si>
    <t>ruthwik2109@gmail.com</t>
  </si>
  <si>
    <t>Shivanand</t>
  </si>
  <si>
    <t>shivu0396@gmail.com</t>
  </si>
  <si>
    <t>Subish AB</t>
  </si>
  <si>
    <t>subishab@gmail.com</t>
  </si>
  <si>
    <t>Amit Dua</t>
  </si>
  <si>
    <t>amit.dua85@gmail.com</t>
  </si>
  <si>
    <t>Babu Shanmugam</t>
  </si>
  <si>
    <t>babu.shanmugham@gmail.com</t>
  </si>
  <si>
    <t>612-850-1234</t>
  </si>
  <si>
    <t>Raghuram challagundla</t>
  </si>
  <si>
    <t>challagundlaraghuram@gmail.com</t>
  </si>
  <si>
    <t>Rakesh Kusam</t>
  </si>
  <si>
    <t>rakee24@gmail.com</t>
  </si>
  <si>
    <t>Lalit Dubey</t>
  </si>
  <si>
    <t>dubey.lalit@gmail.com</t>
  </si>
  <si>
    <t>952-652-3115</t>
  </si>
  <si>
    <t>Prakash Jha</t>
  </si>
  <si>
    <t>prakashjha2189@yahoo.co.in</t>
  </si>
  <si>
    <t xml:space="preserve">Chetan j Patel </t>
  </si>
  <si>
    <t>chetan978@gmail.com</t>
  </si>
  <si>
    <t>215 407 4624</t>
  </si>
  <si>
    <t>Arun Vinayan</t>
  </si>
  <si>
    <t>Arunvinayan@gmail.com</t>
  </si>
  <si>
    <t>MANISH TIWARI</t>
  </si>
  <si>
    <t>tiwari.12@gmail.com</t>
  </si>
  <si>
    <t>Leo Mentis</t>
  </si>
  <si>
    <t>leo.mentis@gmail.com</t>
  </si>
  <si>
    <t>Naveen Chand Pathlavath</t>
  </si>
  <si>
    <t>chand.naveen8@gmail.com</t>
  </si>
  <si>
    <t>Kishore Ramalingam</t>
  </si>
  <si>
    <t>mail4kishor@gmail.com</t>
  </si>
  <si>
    <t>Abdul Aziz Khan</t>
  </si>
  <si>
    <t>abdulaziz.khn@gmail.com</t>
  </si>
  <si>
    <t>Revanna HR</t>
  </si>
  <si>
    <t>revannahr@gmail.com</t>
  </si>
  <si>
    <t>Pradeep Daniel</t>
  </si>
  <si>
    <t>pradeepviv276@gmail.com</t>
  </si>
  <si>
    <t>rahul radhakrishna</t>
  </si>
  <si>
    <t>rahul.kaddya@gmail.com</t>
  </si>
  <si>
    <t>Satvik Rao Vala</t>
  </si>
  <si>
    <t>satvikvala@gmail.com</t>
  </si>
  <si>
    <t>Vinoth RAMACHANDRAN</t>
  </si>
  <si>
    <t>vinoth08.rvi@gmail.con</t>
  </si>
  <si>
    <t>Radhakrishna Reddy Chinthala</t>
  </si>
  <si>
    <t>radhakrishnareddy25@gmail.com</t>
  </si>
  <si>
    <t>Arun M</t>
  </si>
  <si>
    <t>bugnvl@gmail.com</t>
  </si>
  <si>
    <t>Bhargav Vankayalapati</t>
  </si>
  <si>
    <t>bhargav407@gmail.com</t>
  </si>
  <si>
    <t>Masters Xi</t>
  </si>
  <si>
    <t>Kunal Pathak</t>
  </si>
  <si>
    <t>kunalpathak14@gmail.com</t>
  </si>
  <si>
    <t>Mukesh Patel</t>
  </si>
  <si>
    <t>mukeshspatel@hotmail.com</t>
  </si>
  <si>
    <t>Sonu Kumar</t>
  </si>
  <si>
    <t>cyrus.sonu@gmail.com</t>
  </si>
  <si>
    <t xml:space="preserve">Mohammed Aleemullah </t>
  </si>
  <si>
    <t>aleem77@gmail.com</t>
  </si>
  <si>
    <t>Arun Haran</t>
  </si>
  <si>
    <t>arunhar@gmail.com</t>
  </si>
  <si>
    <t>Pavan RS</t>
  </si>
  <si>
    <t>pani.jan12@gmail.com</t>
  </si>
  <si>
    <t>Rajesh Vyas</t>
  </si>
  <si>
    <t>vyas.du@gmail.com</t>
  </si>
  <si>
    <t>Thirunavukarasu Natarajan</t>
  </si>
  <si>
    <t>smiletinu@gmail.com</t>
  </si>
  <si>
    <t>Bharath Bommana</t>
  </si>
  <si>
    <t>bharathkumar.vr305@gmail.com</t>
  </si>
  <si>
    <t>JAGANNATHAN NAGANATHAN</t>
  </si>
  <si>
    <t>jagannathan.naganathan@gmail.com</t>
  </si>
  <si>
    <t>Sankar Perni</t>
  </si>
  <si>
    <t>urseversan@gmail.com</t>
  </si>
  <si>
    <t>Balaji Ekambaram</t>
  </si>
  <si>
    <t>ebalaji1969@gmail.com</t>
  </si>
  <si>
    <t>Rakesh Reddy Musku</t>
  </si>
  <si>
    <t>nanimusku@gmail.com</t>
  </si>
  <si>
    <t>Baiju Mehta</t>
  </si>
  <si>
    <t>baiju_mehta@hotmail.com</t>
  </si>
  <si>
    <t>Bharath Bollapu</t>
  </si>
  <si>
    <t>bollapu.bharath@gmail.com</t>
  </si>
  <si>
    <t>Parthiban Muruganandam</t>
  </si>
  <si>
    <t>parthiban.balu@gmail.com</t>
  </si>
  <si>
    <t>Tornadoes</t>
  </si>
  <si>
    <t>Sayantan Bandyopadhyay</t>
  </si>
  <si>
    <t>sayantan150589@gmail.com</t>
  </si>
  <si>
    <t>Prem Anand</t>
  </si>
  <si>
    <t>preshan123@gmail.com</t>
  </si>
  <si>
    <t>Nanda Kumar</t>
  </si>
  <si>
    <t>nandakumar7619@gmail.com</t>
  </si>
  <si>
    <t>Hit n Run</t>
  </si>
  <si>
    <t>Saketh Mathur</t>
  </si>
  <si>
    <t>sakethmathur@yahoo.com</t>
  </si>
  <si>
    <t>Vijay Madhavan</t>
  </si>
  <si>
    <t>mvijaynp@gmail.com</t>
  </si>
  <si>
    <t>Manoj Prabhakar</t>
  </si>
  <si>
    <t>prabhakar.manoj3@gmail.com</t>
  </si>
  <si>
    <t>Vaibhav Sharma</t>
  </si>
  <si>
    <t>sharmav.wpc@gmail.com</t>
  </si>
  <si>
    <t>Mallikarjuna Reddy</t>
  </si>
  <si>
    <t>mallikarjuna.konda@gmail.com</t>
  </si>
  <si>
    <t>Krishna Shastry Amaravadhi</t>
  </si>
  <si>
    <t>krrishshas@gmail.com</t>
  </si>
  <si>
    <t>srinivas(vasu) Komanduri</t>
  </si>
  <si>
    <t>vasu139@gmail.com</t>
  </si>
  <si>
    <t>Muhammad Faiz</t>
  </si>
  <si>
    <t>Momair403@gmail.com</t>
  </si>
  <si>
    <t>Prateek Saini</t>
  </si>
  <si>
    <t>prateeksaini4@gmail.com</t>
  </si>
  <si>
    <t>Pardha Pallabothu</t>
  </si>
  <si>
    <t>saradhisail@gmail.com</t>
  </si>
  <si>
    <t>Few Good Men</t>
  </si>
  <si>
    <t>Ravi Shankar Toshniwal</t>
  </si>
  <si>
    <t>mail@rtoshniwal.in</t>
  </si>
  <si>
    <t>Lakshmanan Palaniappan</t>
  </si>
  <si>
    <t>pl.lakshmanan@gmail.com</t>
  </si>
  <si>
    <t>Viswanathan Sundaresan</t>
  </si>
  <si>
    <t>manikandan8779@gmail.com</t>
  </si>
  <si>
    <t>Ashish Ramachandran</t>
  </si>
  <si>
    <t>ashish.cpc@gmail.com</t>
  </si>
  <si>
    <t>651-703-3745</t>
  </si>
  <si>
    <t>Rajesh Sellavel</t>
  </si>
  <si>
    <t>rajesh.arunai@gmail.com</t>
  </si>
  <si>
    <t>United Blues</t>
  </si>
  <si>
    <t>Sankar Edala</t>
  </si>
  <si>
    <t>ervb.shankar@gmail.com</t>
  </si>
  <si>
    <t>Venkat Padmanaban</t>
  </si>
  <si>
    <t>venkatarc1982@gmail.com</t>
  </si>
  <si>
    <t>Dinakar Babu Radhakrishnan</t>
  </si>
  <si>
    <t>dakaltiz@gmail.com</t>
  </si>
  <si>
    <t>Ashutosh Abhinav</t>
  </si>
  <si>
    <t>abhinav.ashutosh.n@gmail.com</t>
  </si>
  <si>
    <t>Bharath Narayanan</t>
  </si>
  <si>
    <t>barrydiesel@gmail.com</t>
  </si>
  <si>
    <t>Sravan Kumar Rayadurgam</t>
  </si>
  <si>
    <t>sravan594@gmail.com</t>
  </si>
  <si>
    <t>Anil Khatter</t>
  </si>
  <si>
    <t>khatter.anil2@gmail.com</t>
  </si>
  <si>
    <t xml:space="preserve">RajeshManem </t>
  </si>
  <si>
    <t>RajeshManem@Yahoo.com</t>
  </si>
  <si>
    <t>Pavan kumar kandula</t>
  </si>
  <si>
    <t>kpkumar713@gmail.com</t>
  </si>
  <si>
    <t>Kinner Patel</t>
  </si>
  <si>
    <t>Karan Shah</t>
  </si>
  <si>
    <t>karanshah29@gmail.com</t>
  </si>
  <si>
    <t>sabapathi akkipalli</t>
  </si>
  <si>
    <t>sabapathi.akkipalli@gmail.com</t>
  </si>
  <si>
    <t>Aniruddha Upadhye</t>
  </si>
  <si>
    <t>ANIRUDDHA.UPADHYE@GMAIL.COM</t>
  </si>
  <si>
    <t>Jothilingam Shankaran</t>
  </si>
  <si>
    <t>joshan20@gmail.com</t>
  </si>
  <si>
    <t>Karthik Panthakani</t>
  </si>
  <si>
    <t>nanistrings@gmail.com</t>
  </si>
  <si>
    <t>Bhavik Thakkar</t>
  </si>
  <si>
    <t>bhavikt0@gmail.com</t>
  </si>
  <si>
    <t>Muthukumaraswamy Govindaswamy</t>
  </si>
  <si>
    <t>mgmuthukumar72@gmail.com</t>
  </si>
  <si>
    <t>651-202-8450</t>
  </si>
  <si>
    <t>Anand Khanna</t>
  </si>
  <si>
    <t>andykhanna@gmail.com</t>
  </si>
  <si>
    <t>Saurabh Ahuja</t>
  </si>
  <si>
    <t>saurabh21987@yahoo.com</t>
  </si>
  <si>
    <t>Sai Vineeth Putchala</t>
  </si>
  <si>
    <t>saivineeth93@gmail.com</t>
  </si>
  <si>
    <t>Ravindra Soni</t>
  </si>
  <si>
    <t>ravindrasoni23@hotmail.com</t>
  </si>
  <si>
    <t>Mani K</t>
  </si>
  <si>
    <t>manireddy27@gmail.com</t>
  </si>
  <si>
    <t>Subramanyam Kelloru</t>
  </si>
  <si>
    <t>subbu0404@gmail.com</t>
  </si>
  <si>
    <t>sarang DEODHAR</t>
  </si>
  <si>
    <t>sarang.deodhar@gmail.com</t>
  </si>
  <si>
    <t>satya harish pippala</t>
  </si>
  <si>
    <t>pippallasatyaharish@gmail.com</t>
  </si>
  <si>
    <t>Jaswanth Bellam</t>
  </si>
  <si>
    <t>jaswanthwtng4u@gmail.com</t>
  </si>
  <si>
    <t xml:space="preserve">Krishna Chaitanya Dwarapudi </t>
  </si>
  <si>
    <t>chaitu2812@gmail.com</t>
  </si>
  <si>
    <t>Pradeepkumar Sridhar</t>
  </si>
  <si>
    <t>sridhar.pradeepkumar@gmail.com</t>
  </si>
  <si>
    <t>Gowtham SM</t>
  </si>
  <si>
    <t>gowthamkini@gmail.com</t>
  </si>
  <si>
    <t>Tarak Nath Konar</t>
  </si>
  <si>
    <t>tarak.konar@gmail.com</t>
  </si>
  <si>
    <t>Abhijeet Parandekar</t>
  </si>
  <si>
    <t>parandekarabhi@gmail.com</t>
  </si>
  <si>
    <t>Prerak Shah</t>
  </si>
  <si>
    <t>prerak1191@gmail.com</t>
  </si>
  <si>
    <t>Dhaval Patel</t>
  </si>
  <si>
    <t>dubspatel@gmail.com</t>
  </si>
  <si>
    <t>sridhar reddy davu</t>
  </si>
  <si>
    <t>sridharreddy71993@gmail.com</t>
  </si>
  <si>
    <t>Vivek Vishwanathan</t>
  </si>
  <si>
    <t>vivekvishwanath@gmail.com</t>
  </si>
  <si>
    <t xml:space="preserve">Dpace Paudel </t>
  </si>
  <si>
    <t>dipesh.paudel27@gmail.com</t>
  </si>
  <si>
    <t>NCIM</t>
  </si>
  <si>
    <t>Sai Teja Reddy Kommuri</t>
  </si>
  <si>
    <t>stjkmmr.77@gmail.com</t>
  </si>
  <si>
    <t>John Vijay</t>
  </si>
  <si>
    <t>johnnylu4u@gmail.com</t>
  </si>
  <si>
    <t>Diwakar Chowdary Gonuguntla</t>
  </si>
  <si>
    <t>diwas.perfect@gmail.com</t>
  </si>
  <si>
    <t xml:space="preserve">Nikhil Patel </t>
  </si>
  <si>
    <t>nikpatel7@hotmail.com</t>
  </si>
  <si>
    <t>Premanand Gunasekaran</t>
  </si>
  <si>
    <t>gunaprem.90@gmail.con</t>
  </si>
  <si>
    <t>Abdul Sait</t>
  </si>
  <si>
    <t>abdulsait@hotmail.com</t>
  </si>
  <si>
    <t>Suresh Borra</t>
  </si>
  <si>
    <t>sureshcse541@gmail.com</t>
  </si>
  <si>
    <t>Ram Valasa</t>
  </si>
  <si>
    <t>ram.valasa@gmail.com</t>
  </si>
  <si>
    <t>Sanjay Kadam</t>
  </si>
  <si>
    <t>sankadam321@gmail.com</t>
  </si>
  <si>
    <t>Sasikanth P S</t>
  </si>
  <si>
    <t>slkbfc@gmail.com</t>
  </si>
  <si>
    <t>952 200 1024</t>
  </si>
  <si>
    <t xml:space="preserve">Anup Prakash Shet </t>
  </si>
  <si>
    <t>anupprakash.shet@gmail.com</t>
  </si>
  <si>
    <t>Mohamed Mydeen</t>
  </si>
  <si>
    <t>maddy.mydeen@gmail.com</t>
  </si>
  <si>
    <t>Prince khan</t>
  </si>
  <si>
    <t>sabeerkhan.mba@gmail.com</t>
  </si>
  <si>
    <t>Vigneshwaran Ravimurugan</t>
  </si>
  <si>
    <t>vigneshwar.ravimurugan@gmail.com</t>
  </si>
  <si>
    <t>Selva Thiruvengadam</t>
  </si>
  <si>
    <t>thiruselvas_career@yahoo.com</t>
  </si>
  <si>
    <t>Sreekantan Pillai</t>
  </si>
  <si>
    <t>sreekantan.s@gmail.com</t>
  </si>
  <si>
    <t>Sumit mehta</t>
  </si>
  <si>
    <t>mehtasumit21@gmail.com</t>
  </si>
  <si>
    <t>304-521-3936</t>
  </si>
  <si>
    <t>Aniruddha Khatod</t>
  </si>
  <si>
    <t>aniruddhakhatod@gmail.com</t>
  </si>
  <si>
    <t>kiran kumar sontika</t>
  </si>
  <si>
    <t>kirankumar29694@gmail.com</t>
  </si>
  <si>
    <t>Shravan Nivsarkar</t>
  </si>
  <si>
    <t>snivsarkar007@gmail.com</t>
  </si>
  <si>
    <t>Darshan Pathak</t>
  </si>
  <si>
    <t>darshan.pathak131@gmail.com</t>
  </si>
  <si>
    <t>Varun  PARVATANENI</t>
  </si>
  <si>
    <t>Chaitanya Suddala</t>
  </si>
  <si>
    <t>chaitanyachaitz@gmail.com</t>
  </si>
  <si>
    <t>Gaurav Bharadwaj</t>
  </si>
  <si>
    <t>gaurav.bharadwajm@gmail.com</t>
  </si>
  <si>
    <t>Nagarjuna Maddipati</t>
  </si>
  <si>
    <t>18nags@gmail.com</t>
  </si>
  <si>
    <t>Ramesh Kumar Venkitasamy</t>
  </si>
  <si>
    <t>Vineeth Nandula</t>
  </si>
  <si>
    <t>vjvineeth73@gmail.com</t>
  </si>
  <si>
    <t>Royal Indians</t>
  </si>
  <si>
    <t>Karthikeyan Kalimuthu</t>
  </si>
  <si>
    <t>kkcts85@icloud.com</t>
  </si>
  <si>
    <t>Raghavendra Kanduri</t>
  </si>
  <si>
    <t>slk.raghu@gmail.com</t>
  </si>
  <si>
    <t>Pradeep Tata</t>
  </si>
  <si>
    <t>pradeeptata1234@mail.com</t>
  </si>
  <si>
    <t>Ram Lamsal</t>
  </si>
  <si>
    <t>crlamsal123@gmail.com</t>
  </si>
  <si>
    <t>Jigar Modi</t>
  </si>
  <si>
    <t>modisraj@gmail.com</t>
  </si>
  <si>
    <t>Amaleswar Botla</t>
  </si>
  <si>
    <t>amaleswar.botla@gmail.com</t>
  </si>
  <si>
    <t>Anurag Jaidka</t>
  </si>
  <si>
    <t>er.anuragjaidka@gmail.com</t>
  </si>
  <si>
    <t>Lokesh Chandrashekar</t>
  </si>
  <si>
    <t>loki4smile@gmail.com</t>
  </si>
  <si>
    <t>Mobile_No</t>
  </si>
  <si>
    <t>Status</t>
  </si>
  <si>
    <t>Owner Player</t>
  </si>
  <si>
    <t>Retained Player</t>
  </si>
  <si>
    <t>player_id</t>
  </si>
  <si>
    <t>Team Name</t>
  </si>
  <si>
    <t>Owner Name</t>
  </si>
  <si>
    <t xml:space="preserve"># of players 
acquired
</t>
  </si>
  <si>
    <t xml:space="preserve"> $50,000.00 </t>
  </si>
  <si>
    <t>Team Money</t>
  </si>
  <si>
    <t>Value</t>
  </si>
  <si>
    <t>Ratio</t>
  </si>
  <si>
    <t># of Players</t>
  </si>
  <si>
    <t>Split Count</t>
  </si>
  <si>
    <t># of Players Assigned to MTPL from MTBC Team</t>
  </si>
  <si>
    <t>Manoj Rayudi</t>
  </si>
  <si>
    <t>Rmanu1066@gmail.com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</si>
</sst>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m/d;@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4" tint="-0.249977111117893"/>
      <name val="Arial"/>
      <family val="2"/>
    </font>
    <font>
      <sz val="16"/>
      <color theme="4" tint="-0.249977111117893"/>
      <name val="Arial"/>
      <family val="2"/>
    </font>
    <font>
      <b/>
      <sz val="16"/>
      <color rgb="FF305496"/>
      <name val="Arial"/>
      <family val="2"/>
    </font>
    <font>
      <sz val="16"/>
      <color theme="4" tint="-0.499984740745262"/>
      <name val="Arial"/>
      <family val="2"/>
    </font>
    <font>
      <sz val="12"/>
      <color theme="4" tint="-0.499984740745262"/>
      <name val="Calibri"/>
      <family val="2"/>
      <scheme val="minor"/>
    </font>
    <font>
      <b/>
      <sz val="16"/>
      <color theme="4" tint="-0.499984740745262"/>
      <name val="Arial"/>
      <family val="2"/>
    </font>
    <font>
      <sz val="12"/>
      <color theme="4" tint="-0.499984740745262"/>
      <name val="Arial"/>
      <family val="2"/>
    </font>
    <font>
      <sz val="16"/>
      <color theme="0"/>
      <name val="Arial"/>
      <family val="2"/>
    </font>
    <font>
      <b/>
      <sz val="12"/>
      <color theme="4" tint="-0.499984740745262"/>
      <name val="Calibri"/>
      <family val="2"/>
      <scheme val="minor"/>
    </font>
    <font>
      <sz val="12"/>
      <color theme="4" tint="-0.49998474074526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  <fill>
      <patternFill patternType="solid">
        <fgColor rgb="FFB4C6E7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44" fontId="0" fillId="0" borderId="0" xfId="1" applyFont="1"/>
    <xf numFmtId="44" fontId="0" fillId="0" borderId="1" xfId="1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9" fontId="0" fillId="0" borderId="1" xfId="0" applyNumberFormat="1" applyBorder="1"/>
    <xf numFmtId="0" fontId="3" fillId="4" borderId="1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6" xfId="0" applyFont="1" applyBorder="1" applyAlignment="1">
      <alignment vertical="center"/>
    </xf>
    <xf numFmtId="8" fontId="5" fillId="0" borderId="8" xfId="0" applyNumberFormat="1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8" fontId="5" fillId="0" borderId="1" xfId="0" applyNumberFormat="1" applyFont="1" applyBorder="1" applyAlignment="1">
      <alignment vertical="center"/>
    </xf>
    <xf numFmtId="8" fontId="5" fillId="0" borderId="5" xfId="0" applyNumberFormat="1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8" fontId="5" fillId="0" borderId="7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44" fontId="9" fillId="0" borderId="4" xfId="1" applyFont="1" applyBorder="1" applyAlignment="1">
      <alignment horizontal="right" vertical="center"/>
    </xf>
    <xf numFmtId="0" fontId="6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44" fontId="10" fillId="0" borderId="1" xfId="1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vertical="center"/>
    </xf>
    <xf numFmtId="2" fontId="6" fillId="0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" fontId="6" fillId="0" borderId="1" xfId="0" applyNumberFormat="1" applyFont="1" applyBorder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44" fontId="10" fillId="0" borderId="1" xfId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164" fontId="10" fillId="0" borderId="1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</cellXfs>
  <cellStyles count="2">
    <cellStyle name="Currency" xfId="1" builtinId="4"/>
    <cellStyle name="Normal" xfId="0" builtinId="0"/>
  </cellStyles>
  <dxfs count="68">
    <dxf>
      <font>
        <b/>
        <strike val="0"/>
        <outline val="0"/>
        <shadow val="0"/>
        <u val="none"/>
        <vertAlign val="baseline"/>
        <sz val="12"/>
        <color theme="4" tint="-0.499984740745262"/>
      </font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Arial"/>
        <family val="2"/>
        <scheme val="none"/>
      </font>
      <numFmt numFmtId="12" formatCode="&quot;$&quot;#,##0.00_);[Red]\(&quot;$&quot;#,##0.00\)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4" tint="-0.499984740745262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6"/>
        <color theme="4" tint="-0.499984740745262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4" tint="-0.499984740745262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Arial"/>
        <family val="2"/>
        <scheme val="none"/>
      </font>
      <numFmt numFmtId="12" formatCode="&quot;$&quot;#,##0.00_);[Red]\(&quot;$&quot;#,##0.00\)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Arial"/>
        <family val="2"/>
        <scheme val="none"/>
      </font>
      <numFmt numFmtId="12" formatCode="&quot;$&quot;#,##0.00_);[Red]\(&quot;$&quot;#,##0.00\)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Arial"/>
        <family val="2"/>
        <scheme val="none"/>
      </font>
      <numFmt numFmtId="12" formatCode="&quot;$&quot;#,##0.00_);[Red]\(&quot;$&quot;#,##0.00\)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Arial"/>
        <family val="2"/>
        <scheme val="none"/>
      </font>
      <numFmt numFmtId="12" formatCode="&quot;$&quot;#,##0.00_);[Red]\(&quot;$&quot;#,##0.00\)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4" tint="-0.499984740745262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color theme="4" tint="-0.499984740745262"/>
        <family val="2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1451224/Documents/PK/Personal/dev/react-ppt-from-xls/client/src/profiles/mtpl_profi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PL Reg"/>
      <sheetName val="MTBC statistics"/>
      <sheetName val="Final"/>
      <sheetName val="ONWER_RETAINED_PLAYER"/>
      <sheetName val="Orig_Ext_Player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5219C9-E0A0-B54F-A32B-0E47CF51A15A}" name="Table2" displayName="Table2" ref="A1:AF652" totalsRowShown="0" headerRowDxfId="67" dataDxfId="65" headerRowBorderDxfId="66" tableBorderDxfId="64">
  <autoFilter ref="A1:AF652" xr:uid="{59640BD2-BC23-DD42-8BB0-E97937805658}"/>
  <tableColumns count="32">
    <tableColumn id="2" xr3:uid="{664DA174-4E75-4E42-A0F1-1A9445537EB7}" name="player_id" dataDxfId="6"/>
    <tableColumn id="3" xr3:uid="{46176401-DE31-C448-AC99-6A8BBD3EB726}" name="Name" dataDxfId="5"/>
    <tableColumn id="4" xr3:uid="{89F39BA9-094E-9843-B84C-5BB3E34AE46C}" name="Email_Id" dataDxfId="63"/>
    <tableColumn id="5" xr3:uid="{C644D019-6B1D-EE4A-9225-5AB85BB4F9FC}" name="Mobile_No" dataDxfId="62"/>
    <tableColumn id="33" xr3:uid="{53292743-F28E-3448-8A21-E36D0217934C}" name="# of Players Assigned to MTPL from MTBC Team" dataDxfId="61">
      <calculatedColumnFormula>COUNTIFS($F$2:$F$500, Table2[[#This Row],[MTBC_Team_Name]],$G$2:$G$500,Table2[[#This Row],[MTPL_Team_Name]],$J$2:$J$500,"Sold")</calculatedColumnFormula>
    </tableColumn>
    <tableColumn id="6" xr3:uid="{69D3B7E6-DE15-074D-B7C1-9C6FCB27EA07}" name="MTBC_Team_Name" dataDxfId="60"/>
    <tableColumn id="7" xr3:uid="{AFC0EA3C-A76F-9840-8999-9A5E7FC5E3E9}" name="MTPL_Team_Name" dataDxfId="59">
      <calculatedColumnFormula>IFERROR(VLOOKUP(Table2[[#This Row],[player_id]],'Owner Players'!$A$1:$B$13,2,0),IFERROR(VLOOKUP(Table2[[#This Row],[player_id]],'Retained Players'!$A$1:$B$13,2,0),""))</calculatedColumnFormula>
    </tableColumn>
    <tableColumn id="8" xr3:uid="{B654A8DD-0E43-FD44-BE5B-4A6656EC7C22}" name="Base_Price" dataDxfId="58" dataCellStyle="Currency">
      <calculatedColumnFormula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calculatedColumnFormula>
    </tableColumn>
    <tableColumn id="9" xr3:uid="{64846C67-3A6F-D04D-9A10-85BD597F1F65}" name="Purchase_Price" dataDxfId="0" dataCellStyle="Currency">
      <calculatedColumnFormula>IFERROR(IF(OR(Table2[[#This Row],[Is_Retained_Player]],Table2[[#This Row],[Is_Owner_Player]]),Table2[[#This Row],[Base_Price]],0),"")</calculatedColumnFormula>
    </tableColumn>
    <tableColumn id="10" xr3:uid="{D301A5BD-138B-E247-B2CC-6055E65FD99E}" name="Status" dataDxfId="57">
      <calculatedColumnFormula array="1">IF(AND(SUMPRODUCT(--ISNUMBER(SEARCH('MTPL Teams'!$A$5:$A$16, Table2[[#This Row],[MTPL_Team_Name]])))&gt;0,Table2[[#This Row],[Purchase_Price]]&gt;=Table2[[#This Row],[Base_Price]]),"Sold","UnSold")</calculatedColumnFormula>
    </tableColumn>
    <tableColumn id="11" xr3:uid="{51BC63BB-D09F-C84E-852A-09735DD2B1AE}" name="Is_External_Player" dataDxfId="56">
      <calculatedColumnFormula>IFERROR(VLOOKUP([1]!MTPL_Registrations[[#This Row],[player_id]],[1]!Table6[#All],10,0),FALSE)</calculatedColumnFormula>
    </tableColumn>
    <tableColumn id="12" xr3:uid="{E23A047A-6440-2D47-95B2-76F26281FD54}" name="Is_Retained_Player" dataDxfId="55">
      <calculatedColumnFormula>IFERROR(VLOOKUP([1]!MTPL_Registrations[[#This Row],[player_id]],[1]ONWER_RETAINED_PLAYER!$A$1:$M$25,3,0),FALSE)</calculatedColumnFormula>
    </tableColumn>
    <tableColumn id="13" xr3:uid="{2B33C2F9-9F5C-DF43-BCED-3C373A2AC47A}" name="Is_Owner_Player" dataDxfId="54">
      <calculatedColumnFormula>IFERROR(VLOOKUP([1]!MTPL_Registrations[[#This Row],[player_id]],[1]ONWER_RETAINED_PLAYER!$A$1:$M$25,4,0),FALSE)</calculatedColumnFormula>
    </tableColumn>
    <tableColumn id="14" xr3:uid="{FAABEE79-6F06-1043-926B-EDF355D03826}" name="Overall_Rank" dataDxfId="53"/>
    <tableColumn id="15" xr3:uid="{69883694-E0F7-7B49-9EC5-50A2B76F8EA3}" name="Bat_Rank" dataDxfId="52"/>
    <tableColumn id="16" xr3:uid="{F1FEE815-F019-BF4A-B0BD-8F88F0259E9D}" name="Bowl_Rank" dataDxfId="51"/>
    <tableColumn id="17" xr3:uid="{196208EB-9FF9-5E4C-B181-3A97315FA67B}" name="Matches" dataDxfId="50">
      <calculatedColumnFormula>VLOOKUP([1]!MTPL_Registrations[[#This Row],[player_id]],'[1]MTBC statistics'!$A$1:$AL$1195,9,0)</calculatedColumnFormula>
    </tableColumn>
    <tableColumn id="18" xr3:uid="{FA88CAA5-A033-974B-8CC2-C3ACBB67CBCE}" name="Runs" dataDxfId="49">
      <calculatedColumnFormula>VLOOKUP([1]!MTPL_Registrations[[#This Row],[player_id]],'[1]MTBC statistics'!$A$1:$AL$1195,12,0)</calculatedColumnFormula>
    </tableColumn>
    <tableColumn id="19" xr3:uid="{6888AC15-A75E-B94C-B4E0-EBA99D3BEEAF}" name="Balls Faced" dataDxfId="48">
      <calculatedColumnFormula>VLOOKUP([1]!MTPL_Registrations[[#This Row],[player_id]],'[1]MTBC statistics'!$A$1:$AL$1195,13,0)</calculatedColumnFormula>
    </tableColumn>
    <tableColumn id="20" xr3:uid="{6D294FD8-089C-4E48-9C29-CE9B5F910E54}" name="Bat SR" dataDxfId="47">
      <calculatedColumnFormula>VLOOKUP([1]!MTPL_Registrations[[#This Row],[player_id]],'[1]MTBC statistics'!$A$1:$AL$1195,18,0)</calculatedColumnFormula>
    </tableColumn>
    <tableColumn id="21" xr3:uid="{AFD88B34-2229-8B40-BEE2-986715C4F12C}" name="Wickets" dataDxfId="46">
      <calculatedColumnFormula>VLOOKUP([1]!MTPL_Registrations[[#This Row],[player_id]],'[1]MTBC statistics'!$A$1:$AL$1195,22,0)</calculatedColumnFormula>
    </tableColumn>
    <tableColumn id="22" xr3:uid="{7364ACD2-DC41-754A-9CF9-CAEF942957D5}" name="Economy" dataDxfId="45">
      <calculatedColumnFormula>VLOOKUP([1]!MTPL_Registrations[[#This Row],[player_id]],'[1]MTBC statistics'!$A$1:$AL$1195,24,0)</calculatedColumnFormula>
    </tableColumn>
    <tableColumn id="24" xr3:uid="{407C7CF4-D216-A24C-934E-31404C132B2A}" name="Bowl Overs" dataDxfId="44">
      <calculatedColumnFormula>VLOOKUP([1]!MTPL_Registrations[[#This Row],[player_id]],'[1]MTBC statistics'!$A$1:$AL$1195,17,0)</calculatedColumnFormula>
    </tableColumn>
    <tableColumn id="25" xr3:uid="{3F8F38E6-23CE-2245-A437-11571752D645}" name="Bat Average" dataDxfId="43">
      <calculatedColumnFormula>VLOOKUP([1]!MTPL_Registrations[[#This Row],[player_id]],'[1]MTBC statistics'!$A$1:$AL$1195,16,0)</calculatedColumnFormula>
    </tableColumn>
    <tableColumn id="26" xr3:uid="{70555218-D7F0-D742-9AA8-BDC012F10BF0}" name="HS" dataDxfId="42">
      <calculatedColumnFormula>VLOOKUP([1]!MTPL_Registrations[[#This Row],[player_id]],'[1]MTBC statistics'!$A$1:$AL$1195,25,0)</calculatedColumnFormula>
    </tableColumn>
    <tableColumn id="27" xr3:uid="{FAEFFADA-DB83-1749-BF5B-B1431BB03C56}" name="Best Bowl" dataDxfId="41">
      <calculatedColumnFormula>VLOOKUP([1]!MTPL_Registrations[[#This Row],[player_id]],'[1]MTBC statistics'!$A$1:$AL$1195,29,0)</calculatedColumnFormula>
    </tableColumn>
    <tableColumn id="28" xr3:uid="{6A5A51E1-48CF-CE46-82AD-2DBD2632BD48}" name="Hat_Trick" dataDxfId="40">
      <calculatedColumnFormula>VLOOKUP([1]!MTPL_Registrations[[#This Row],[player_id]],'[1]MTBC statistics'!$A$1:$AL$1195,30,0)</calculatedColumnFormula>
    </tableColumn>
    <tableColumn id="29" xr3:uid="{F8A5FC23-49BF-864B-AFFE-CD6E96B41B45}" name="catches" dataDxfId="39"/>
    <tableColumn id="30" xr3:uid="{3A13AF5C-95A4-9D41-AF8B-47A6BF5D459B}" name="Total_Points" dataDxfId="38"/>
    <tableColumn id="31" xr3:uid="{2223F64F-EFD2-CF47-B116-176A14590DC0}" name="Bat_Points" dataDxfId="37"/>
    <tableColumn id="32" xr3:uid="{143B1485-B017-2041-8029-F69E0A916A6A}" name="Bowl_Points" dataDxfId="36"/>
    <tableColumn id="1" xr3:uid="{2565568D-86AF-AC4B-A250-B998C50AA43D}" name="Field_Points" dataDxfId="3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3D233-B376-0645-8CC6-270F3DD082DD}" name="Table1" displayName="Table1" ref="A4:K16" totalsRowShown="0" headerRowDxfId="34" dataDxfId="32" headerRowBorderDxfId="33" tableBorderDxfId="31" totalsRowBorderDxfId="30">
  <autoFilter ref="A4:K16" xr:uid="{C35B6D4C-0F93-524A-BA8B-5E3E9CD3F0AE}"/>
  <tableColumns count="11">
    <tableColumn id="2" xr3:uid="{E7EF45FA-52CC-C945-8CD2-1DFB2D58FE71}" name="Franchise/Team" dataDxfId="29"/>
    <tableColumn id="12" xr3:uid="{B054702C-9747-2A4A-9AA2-30E293CAE71E}" name="Owner Name" dataDxfId="28"/>
    <tableColumn id="9" xr3:uid="{5BF2288A-F0F4-AB41-8404-76E73CEC1C0E}" name="Is owner a player in the team" dataDxfId="27"/>
    <tableColumn id="3" xr3:uid="{1BBB7A8E-A539-1649-9621-950FFC737D7D}" name="Initial _x000a_assigned value" dataDxfId="26">
      <calculatedColumnFormula>IF(EXACT(C5, "N"),$B$2+$B$1,$B$2)</calculatedColumnFormula>
    </tableColumn>
    <tableColumn id="4" xr3:uid="{3826767A-309F-4747-B2AC-A2BA19CEAB09}" name="Amount spent" dataDxfId="25">
      <calculatedColumnFormula>SUMIF('MTPL Players'!$G$2:$I$914, Table1[[#This Row],[Franchise/Team]], 'MTPL Players'!$I$2:$I$914)</calculatedColumnFormula>
    </tableColumn>
    <tableColumn id="5" xr3:uid="{A11E0DA3-8CC8-0F4B-9968-85D9C313CABE}" name="Current balance" dataDxfId="24">
      <calculatedColumnFormula>D5-E5</calculatedColumnFormula>
    </tableColumn>
    <tableColumn id="6" xr3:uid="{69FC4194-A30F-134D-BE64-4069ED1ED791}" name="# of players _x000a_acquired_x000a_" dataDxfId="23">
      <calculatedColumnFormula>COUNTIF(Table2[MTPL_Team_Name],Table1[[#This Row],[Franchise/Team]])</calculatedColumnFormula>
    </tableColumn>
    <tableColumn id="7" xr3:uid="{BB990ECE-E4AA-0342-9D7C-3BAD45948241}" name="Remaining _x000a_# of players" dataDxfId="22">
      <calculatedColumnFormula>13-Table1[[#This Row],['# of players 
acquired
]]</calculatedColumnFormula>
    </tableColumn>
    <tableColumn id="8" xr3:uid="{78EFDA9D-7ECB-2248-A3FB-02260ABB55D0}" name="Maximum bid allowed _x000a_on next player" dataDxfId="21">
      <calculatedColumnFormula>Table1[[#This Row],[Current balance]] - (Table1[[#This Row],[Remaining 
'# of players]] -1) * 10000</calculatedColumnFormula>
    </tableColumn>
    <tableColumn id="10" xr3:uid="{BF65DEDD-0A2B-B445-B2DD-2343ABFFB2BF}" name="Owner Player" dataDxfId="20"/>
    <tableColumn id="11" xr3:uid="{8CF43F6D-1D84-BA49-BA77-353C05858182}" name="Retained Player" dataDxfId="19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4F6C4E-6D17-AA45-81FF-D5FEEA18B154}" name="Table3" displayName="Table3" ref="A1:B2" totalsRowShown="0" headerRowDxfId="18" dataDxfId="16" headerRowBorderDxfId="17" tableBorderDxfId="15" totalsRowBorderDxfId="14">
  <autoFilter ref="A1:B2" xr:uid="{88F96CE8-35D5-894C-BA9D-D524762141BF}"/>
  <tableColumns count="2">
    <tableColumn id="1" xr3:uid="{F6C2BD30-E338-964D-8838-FA9E7528D83C}" name="Owner Player Max Base Price:" dataDxfId="13"/>
    <tableColumn id="2" xr3:uid="{F83BB3F1-42D8-A34B-8180-88991C77B384}" name=" $50,000.00 " dataDxfId="1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8078E8-8DC2-5145-8EB9-FAD045F6BB5F}" name="Table4" displayName="Table4" ref="A3:D8" totalsRowShown="0" headerRowDxfId="11">
  <autoFilter ref="A3:D8" xr:uid="{5A6EDE76-A9B8-AA47-B76E-62B7219B7083}"/>
  <tableColumns count="4">
    <tableColumn id="1" xr3:uid="{B9A5C2B7-7F4E-8549-8441-3856A98A6444}" name="Value" dataDxfId="10" dataCellStyle="Currency"/>
    <tableColumn id="2" xr3:uid="{B9593C76-EF1E-9543-B677-5EF154A7CE24}" name="Ratio" dataDxfId="9"/>
    <tableColumn id="3" xr3:uid="{65EB3A2B-05D9-A949-9E5D-71A60355AA8A}" name="# of Players" dataDxfId="8">
      <calculatedColumnFormula>ROUNDUP($C$2*B4,0)</calculatedColumnFormula>
    </tableColumn>
    <tableColumn id="4" xr3:uid="{98FFF32F-288E-A449-B0E4-ED6AB89EADDF}" name="Split Count" dataDxfId="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vemana.1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E585-A5A4-A34C-A7CB-0DAFF467BA78}">
  <dimension ref="A1:AF652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G4" sqref="G4"/>
    </sheetView>
  </sheetViews>
  <sheetFormatPr baseColWidth="10" defaultRowHeight="27" customHeight="1" x14ac:dyDescent="0.2"/>
  <cols>
    <col min="1" max="1" width="11.1640625" style="32" customWidth="1"/>
    <col min="2" max="2" width="32.1640625" style="31" bestFit="1" customWidth="1"/>
    <col min="3" max="3" width="32.6640625" style="32" bestFit="1" customWidth="1"/>
    <col min="4" max="4" width="16.1640625" style="33" customWidth="1"/>
    <col min="5" max="5" width="16.1640625" style="30" customWidth="1"/>
    <col min="6" max="6" width="22.83203125" style="32" bestFit="1" customWidth="1"/>
    <col min="7" max="7" width="22.5" style="31" bestFit="1" customWidth="1"/>
    <col min="8" max="8" width="15.6640625" style="34" bestFit="1" customWidth="1"/>
    <col min="9" max="9" width="19" style="34" bestFit="1" customWidth="1"/>
    <col min="10" max="10" width="10.5" style="35" customWidth="1"/>
    <col min="11" max="11" width="18.83203125" style="36" customWidth="1"/>
    <col min="12" max="12" width="19.33203125" style="32" customWidth="1"/>
    <col min="13" max="13" width="17.5" style="32" customWidth="1"/>
    <col min="14" max="14" width="14.6640625" style="30" customWidth="1"/>
    <col min="15" max="15" width="11.5" style="30" customWidth="1"/>
    <col min="16" max="16" width="12.83203125" style="30" customWidth="1"/>
    <col min="17" max="18" width="10.83203125" style="30"/>
    <col min="19" max="19" width="12.83203125" style="30" customWidth="1"/>
    <col min="20" max="21" width="10.83203125" style="30"/>
    <col min="22" max="22" width="11" style="30" customWidth="1"/>
    <col min="23" max="23" width="13.6640625" style="30" customWidth="1"/>
    <col min="24" max="24" width="10.83203125" style="30"/>
    <col min="25" max="25" width="11.83203125" style="30" customWidth="1"/>
    <col min="26" max="26" width="11.5" style="30" customWidth="1"/>
    <col min="27" max="27" width="10.83203125" style="30"/>
    <col min="28" max="28" width="13.6640625" style="30" customWidth="1"/>
    <col min="29" max="29" width="12.33203125" style="30" customWidth="1"/>
    <col min="30" max="30" width="13.6640625" style="30" customWidth="1"/>
    <col min="31" max="31" width="13.5" style="30" customWidth="1"/>
    <col min="32" max="32" width="10.83203125" style="30"/>
    <col min="33" max="16384" width="10.83203125" style="32"/>
  </cols>
  <sheetData>
    <row r="1" spans="1:32" s="30" customFormat="1" ht="51" x14ac:dyDescent="0.2">
      <c r="A1" s="44" t="s">
        <v>583</v>
      </c>
      <c r="B1" s="44" t="s">
        <v>0</v>
      </c>
      <c r="C1" s="44" t="s">
        <v>8</v>
      </c>
      <c r="D1" s="44" t="s">
        <v>579</v>
      </c>
      <c r="E1" s="44" t="s">
        <v>593</v>
      </c>
      <c r="F1" s="44" t="s">
        <v>1</v>
      </c>
      <c r="G1" s="44" t="s">
        <v>2</v>
      </c>
      <c r="H1" s="45" t="s">
        <v>3</v>
      </c>
      <c r="I1" s="45" t="s">
        <v>4</v>
      </c>
      <c r="J1" s="44" t="s">
        <v>580</v>
      </c>
      <c r="K1" s="46" t="s">
        <v>5</v>
      </c>
      <c r="L1" s="44" t="s">
        <v>6</v>
      </c>
      <c r="M1" s="44" t="s">
        <v>7</v>
      </c>
      <c r="N1" s="44" t="s">
        <v>9</v>
      </c>
      <c r="O1" s="44" t="s">
        <v>10</v>
      </c>
      <c r="P1" s="44" t="s">
        <v>11</v>
      </c>
      <c r="Q1" s="44" t="s">
        <v>12</v>
      </c>
      <c r="R1" s="44" t="s">
        <v>13</v>
      </c>
      <c r="S1" s="44" t="s">
        <v>14</v>
      </c>
      <c r="T1" s="44" t="s">
        <v>15</v>
      </c>
      <c r="U1" s="44" t="s">
        <v>16</v>
      </c>
      <c r="V1" s="44" t="s">
        <v>17</v>
      </c>
      <c r="W1" s="44" t="s">
        <v>18</v>
      </c>
      <c r="X1" s="44" t="s">
        <v>19</v>
      </c>
      <c r="Y1" s="44" t="s">
        <v>20</v>
      </c>
      <c r="Z1" s="47" t="s">
        <v>21</v>
      </c>
      <c r="AA1" s="48" t="s">
        <v>22</v>
      </c>
      <c r="AB1" s="44" t="s">
        <v>23</v>
      </c>
      <c r="AC1" s="44" t="s">
        <v>24</v>
      </c>
      <c r="AD1" s="44" t="s">
        <v>25</v>
      </c>
      <c r="AE1" s="44" t="s">
        <v>26</v>
      </c>
      <c r="AF1" s="44" t="s">
        <v>27</v>
      </c>
    </row>
    <row r="2" spans="1:32" ht="27" customHeight="1" x14ac:dyDescent="0.2">
      <c r="A2" s="43">
        <v>513113</v>
      </c>
      <c r="B2" s="41" t="s">
        <v>50</v>
      </c>
      <c r="C2" s="41" t="s">
        <v>51</v>
      </c>
      <c r="D2" s="41">
        <v>9566081175</v>
      </c>
      <c r="E2" s="30">
        <f>COUNTIFS($F$2:$F$500, Table2[[#This Row],[MTBC_Team_Name]],$G$2:$G$500,Table2[[#This Row],[MTPL_Team_Name]],$J$2:$J$500,"Sold")</f>
        <v>0</v>
      </c>
      <c r="F2" s="32" t="s">
        <v>52</v>
      </c>
      <c r="G2" s="31" t="str">
        <f>IFERROR(VLOOKUP(Table2[[#This Row],[player_id]],'Owner Players'!$A$1:$B$13,2,0),IFERROR(VLOOKUP(Table2[[#This Row],[player_id]],'Retained Players'!$A$1:$B$13,2,0),""))</f>
        <v/>
      </c>
      <c r="H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" s="34">
        <f>IFERROR(IF(OR(Table2[[#This Row],[Is_Retained_Player]],Table2[[#This Row],[Is_Owner_Player]]),Table2[[#This Row],[Base_Price]],0),"")</f>
        <v>0</v>
      </c>
      <c r="J2" s="35" t="str" cm="1">
        <f t="array" ref="J2">IF(AND(SUMPRODUCT(--ISNUMBER(SEARCH('MTPL Teams'!$A$5:$A$16, Table2[[#This Row],[MTPL_Team_Name]])))&gt;0,Table2[[#This Row],[Purchase_Price]]&gt;=Table2[[#This Row],[Base_Price]]),"Sold","UnSold")</f>
        <v>UnSold</v>
      </c>
      <c r="K2" s="32" t="b">
        <v>1</v>
      </c>
      <c r="L2" s="32" t="b">
        <v>0</v>
      </c>
      <c r="M2" s="32" t="b">
        <v>0</v>
      </c>
      <c r="N2" s="30">
        <v>1</v>
      </c>
      <c r="O2" s="30">
        <v>1</v>
      </c>
      <c r="P2" s="30">
        <v>3</v>
      </c>
      <c r="Q2" s="30">
        <v>10</v>
      </c>
      <c r="R2" s="30">
        <v>203</v>
      </c>
      <c r="S2" s="30">
        <v>144</v>
      </c>
      <c r="T2" s="37">
        <v>140.97219999999999</v>
      </c>
      <c r="U2" s="30">
        <v>22</v>
      </c>
      <c r="V2" s="37">
        <v>3.68</v>
      </c>
      <c r="W2" s="30">
        <v>38</v>
      </c>
      <c r="X2" s="30">
        <v>20.3</v>
      </c>
      <c r="Y2" s="30">
        <v>76</v>
      </c>
      <c r="Z2" s="38">
        <v>43573</v>
      </c>
      <c r="AA2" s="39">
        <v>0</v>
      </c>
      <c r="AB2" s="30">
        <v>1</v>
      </c>
      <c r="AC2" s="30">
        <v>1560</v>
      </c>
      <c r="AD2" s="30">
        <v>670</v>
      </c>
      <c r="AE2" s="30">
        <v>880</v>
      </c>
      <c r="AF2" s="30">
        <v>10</v>
      </c>
    </row>
    <row r="3" spans="1:32" ht="27" customHeight="1" x14ac:dyDescent="0.2">
      <c r="A3" s="41">
        <v>131945</v>
      </c>
      <c r="B3" s="41" t="s">
        <v>53</v>
      </c>
      <c r="C3" s="41" t="s">
        <v>54</v>
      </c>
      <c r="D3" s="41">
        <v>4805249949</v>
      </c>
      <c r="E3" s="30">
        <f>COUNTIFS($F$2:$F$500, Table2[[#This Row],[MTBC_Team_Name]],$G$2:$G$500,Table2[[#This Row],[MTPL_Team_Name]],$J$2:$J$500,"Sold")</f>
        <v>0</v>
      </c>
      <c r="F3" s="32" t="s">
        <v>55</v>
      </c>
      <c r="G3" s="31" t="str">
        <f>IFERROR(VLOOKUP(Table2[[#This Row],[player_id]],'Owner Players'!$A$1:$B$13,2,0),IFERROR(VLOOKUP(Table2[[#This Row],[player_id]],'Retained Players'!$A$1:$B$13,2,0),""))</f>
        <v/>
      </c>
      <c r="H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" s="34">
        <f>IFERROR(IF(OR(Table2[[#This Row],[Is_Retained_Player]],Table2[[#This Row],[Is_Owner_Player]]),Table2[[#This Row],[Base_Price]],0),"")</f>
        <v>0</v>
      </c>
      <c r="J3" s="35" t="str" cm="1">
        <f t="array" ref="J3">IF(AND(SUMPRODUCT(--ISNUMBER(SEARCH('MTPL Teams'!$A$5:$A$16, Table2[[#This Row],[MTPL_Team_Name]])))&gt;0,Table2[[#This Row],[Purchase_Price]]&gt;=Table2[[#This Row],[Base_Price]]),"Sold","UnSold")</f>
        <v>UnSold</v>
      </c>
      <c r="K3" s="32" t="b">
        <v>0</v>
      </c>
      <c r="L3" s="32" t="b">
        <v>0</v>
      </c>
      <c r="M3" s="32" t="b">
        <v>0</v>
      </c>
      <c r="N3" s="30">
        <v>2</v>
      </c>
      <c r="O3" s="30">
        <v>105</v>
      </c>
      <c r="P3" s="30">
        <v>1</v>
      </c>
      <c r="Q3" s="30">
        <v>11</v>
      </c>
      <c r="R3" s="30">
        <v>87</v>
      </c>
      <c r="S3" s="30">
        <v>169</v>
      </c>
      <c r="T3" s="37">
        <v>51.479300000000002</v>
      </c>
      <c r="U3" s="30">
        <v>30</v>
      </c>
      <c r="V3" s="37">
        <v>2.7149000000000001</v>
      </c>
      <c r="W3" s="30">
        <v>37</v>
      </c>
      <c r="X3" s="30">
        <v>8.6999999999999993</v>
      </c>
      <c r="Y3" s="30">
        <v>22</v>
      </c>
      <c r="Z3" s="38">
        <v>43589</v>
      </c>
      <c r="AA3" s="39">
        <v>0</v>
      </c>
      <c r="AB3" s="30">
        <v>8</v>
      </c>
      <c r="AC3" s="30">
        <v>1484</v>
      </c>
      <c r="AD3" s="30">
        <v>104</v>
      </c>
      <c r="AE3" s="30">
        <v>1290</v>
      </c>
      <c r="AF3" s="30">
        <v>90</v>
      </c>
    </row>
    <row r="4" spans="1:32" ht="27" customHeight="1" x14ac:dyDescent="0.2">
      <c r="A4" s="41">
        <v>820366</v>
      </c>
      <c r="B4" s="41" t="s">
        <v>56</v>
      </c>
      <c r="C4" s="41" t="s">
        <v>57</v>
      </c>
      <c r="D4" s="41">
        <v>6517030548</v>
      </c>
      <c r="E4" s="30">
        <f>COUNTIFS($F$2:$F$500, Table2[[#This Row],[MTBC_Team_Name]],$G$2:$G$500,Table2[[#This Row],[MTPL_Team_Name]],$J$2:$J$500,"Sold")</f>
        <v>0</v>
      </c>
      <c r="F4" s="32" t="s">
        <v>58</v>
      </c>
      <c r="G4" s="31" t="str">
        <f>IFERROR(VLOOKUP(Table2[[#This Row],[player_id]],'Owner Players'!$A$1:$B$13,2,0),IFERROR(VLOOKUP(Table2[[#This Row],[player_id]],'Retained Players'!$A$1:$B$13,2,0),""))</f>
        <v/>
      </c>
      <c r="H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" s="34">
        <f>IFERROR(IF(OR(Table2[[#This Row],[Is_Retained_Player]],Table2[[#This Row],[Is_Owner_Player]]),Table2[[#This Row],[Base_Price]],0),"")</f>
        <v>0</v>
      </c>
      <c r="J4" s="35" t="str" cm="1">
        <f t="array" ref="J4">IF(AND(SUMPRODUCT(--ISNUMBER(SEARCH('MTPL Teams'!$A$5:$A$16, Table2[[#This Row],[MTPL_Team_Name]])))&gt;0,Table2[[#This Row],[Purchase_Price]]&gt;=Table2[[#This Row],[Base_Price]]),"Sold","UnSold")</f>
        <v>UnSold</v>
      </c>
      <c r="K4" s="32" t="b">
        <v>1</v>
      </c>
      <c r="L4" s="32" t="b">
        <v>0</v>
      </c>
      <c r="M4" s="32" t="b">
        <v>0</v>
      </c>
      <c r="N4" s="30">
        <v>3</v>
      </c>
      <c r="O4" s="30">
        <v>33</v>
      </c>
      <c r="P4" s="30">
        <v>4</v>
      </c>
      <c r="Q4" s="30">
        <v>11</v>
      </c>
      <c r="R4" s="30">
        <v>165</v>
      </c>
      <c r="S4" s="30">
        <v>230</v>
      </c>
      <c r="T4" s="37">
        <v>71.739099999999993</v>
      </c>
      <c r="U4" s="30">
        <v>19</v>
      </c>
      <c r="V4" s="37">
        <v>4.4630999999999998</v>
      </c>
      <c r="W4" s="30">
        <v>34</v>
      </c>
      <c r="X4" s="30">
        <v>15</v>
      </c>
      <c r="Y4" s="30">
        <v>43</v>
      </c>
      <c r="Z4" s="38">
        <v>43570</v>
      </c>
      <c r="AA4" s="39">
        <v>0</v>
      </c>
      <c r="AB4" s="30">
        <v>7</v>
      </c>
      <c r="AC4" s="30">
        <v>1359</v>
      </c>
      <c r="AD4" s="30">
        <v>309</v>
      </c>
      <c r="AE4" s="30">
        <v>810</v>
      </c>
      <c r="AF4" s="30">
        <v>240</v>
      </c>
    </row>
    <row r="5" spans="1:32" ht="27" customHeight="1" x14ac:dyDescent="0.2">
      <c r="A5" s="41">
        <v>561282</v>
      </c>
      <c r="B5" s="41" t="s">
        <v>59</v>
      </c>
      <c r="C5" s="41" t="s">
        <v>60</v>
      </c>
      <c r="D5" s="41">
        <v>6122984531</v>
      </c>
      <c r="E5" s="30">
        <f>COUNTIFS($F$2:$F$500, Table2[[#This Row],[MTBC_Team_Name]],$G$2:$G$500,Table2[[#This Row],[MTPL_Team_Name]],$J$2:$J$500,"Sold")</f>
        <v>0</v>
      </c>
      <c r="F5" s="32" t="s">
        <v>61</v>
      </c>
      <c r="G5" s="31" t="str">
        <f>IFERROR(VLOOKUP(Table2[[#This Row],[player_id]],'Owner Players'!$A$1:$B$13,2,0),IFERROR(VLOOKUP(Table2[[#This Row],[player_id]],'Retained Players'!$A$1:$B$13,2,0),""))</f>
        <v/>
      </c>
      <c r="H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" s="34">
        <f>IFERROR(IF(OR(Table2[[#This Row],[Is_Retained_Player]],Table2[[#This Row],[Is_Owner_Player]]),Table2[[#This Row],[Base_Price]],0),"")</f>
        <v>0</v>
      </c>
      <c r="J5" s="35" t="str" cm="1">
        <f t="array" ref="J5">IF(AND(SUMPRODUCT(--ISNUMBER(SEARCH('MTPL Teams'!$A$5:$A$16, Table2[[#This Row],[MTPL_Team_Name]])))&gt;0,Table2[[#This Row],[Purchase_Price]]&gt;=Table2[[#This Row],[Base_Price]]),"Sold","UnSold")</f>
        <v>UnSold</v>
      </c>
      <c r="K5" s="32" t="b">
        <v>0</v>
      </c>
      <c r="L5" s="32" t="b">
        <v>0</v>
      </c>
      <c r="M5" s="32" t="b">
        <v>0</v>
      </c>
      <c r="N5" s="30">
        <v>4</v>
      </c>
      <c r="O5" s="30">
        <v>8</v>
      </c>
      <c r="P5" s="30">
        <v>12</v>
      </c>
      <c r="Q5" s="30">
        <v>11</v>
      </c>
      <c r="R5" s="30">
        <v>213</v>
      </c>
      <c r="S5" s="30">
        <v>208</v>
      </c>
      <c r="T5" s="37">
        <v>102.4038</v>
      </c>
      <c r="U5" s="30">
        <v>16</v>
      </c>
      <c r="V5" s="37">
        <v>3.4230999999999998</v>
      </c>
      <c r="W5" s="30">
        <v>26</v>
      </c>
      <c r="X5" s="30">
        <v>21.3</v>
      </c>
      <c r="Y5" s="30">
        <v>64</v>
      </c>
      <c r="Z5" s="38">
        <v>43619</v>
      </c>
      <c r="AA5" s="39">
        <v>0</v>
      </c>
      <c r="AB5" s="30">
        <v>5</v>
      </c>
      <c r="AC5" s="30">
        <v>1283</v>
      </c>
      <c r="AD5" s="30">
        <v>523</v>
      </c>
      <c r="AE5" s="30">
        <v>690</v>
      </c>
      <c r="AF5" s="30">
        <v>70</v>
      </c>
    </row>
    <row r="6" spans="1:32" ht="27" customHeight="1" x14ac:dyDescent="0.2">
      <c r="A6" s="41">
        <v>215729</v>
      </c>
      <c r="B6" s="41" t="s">
        <v>62</v>
      </c>
      <c r="C6" s="41" t="s">
        <v>63</v>
      </c>
      <c r="D6" s="41">
        <v>6014471299</v>
      </c>
      <c r="E6" s="30">
        <f>COUNTIFS($F$2:$F$500, Table2[[#This Row],[MTBC_Team_Name]],$G$2:$G$500,Table2[[#This Row],[MTPL_Team_Name]],$J$2:$J$500,"Sold")</f>
        <v>0</v>
      </c>
      <c r="F6" s="32" t="s">
        <v>64</v>
      </c>
      <c r="G6" s="31" t="str">
        <f>IFERROR(VLOOKUP(Table2[[#This Row],[player_id]],'Owner Players'!$A$1:$B$13,2,0),IFERROR(VLOOKUP(Table2[[#This Row],[player_id]],'Retained Players'!$A$1:$B$13,2,0),""))</f>
        <v/>
      </c>
      <c r="H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" s="34">
        <f>IFERROR(IF(OR(Table2[[#This Row],[Is_Retained_Player]],Table2[[#This Row],[Is_Owner_Player]]),Table2[[#This Row],[Base_Price]],0),"")</f>
        <v>0</v>
      </c>
      <c r="J6" s="35" t="str" cm="1">
        <f t="array" ref="J6">IF(AND(SUMPRODUCT(--ISNUMBER(SEARCH('MTPL Teams'!$A$5:$A$16, Table2[[#This Row],[MTPL_Team_Name]])))&gt;0,Table2[[#This Row],[Purchase_Price]]&gt;=Table2[[#This Row],[Base_Price]]),"Sold","UnSold")</f>
        <v>UnSold</v>
      </c>
      <c r="K6" s="32" t="b">
        <v>0</v>
      </c>
      <c r="L6" s="32" t="b">
        <v>0</v>
      </c>
      <c r="M6" s="32" t="b">
        <v>0</v>
      </c>
      <c r="N6" s="30">
        <v>5</v>
      </c>
      <c r="O6" s="30">
        <v>12</v>
      </c>
      <c r="P6" s="30">
        <v>20</v>
      </c>
      <c r="Q6" s="30">
        <v>11</v>
      </c>
      <c r="R6" s="30">
        <v>158</v>
      </c>
      <c r="S6" s="30">
        <v>125</v>
      </c>
      <c r="T6" s="37">
        <v>126.4</v>
      </c>
      <c r="U6" s="30">
        <v>21</v>
      </c>
      <c r="V6" s="37">
        <v>4.6131000000000002</v>
      </c>
      <c r="W6" s="30">
        <v>33</v>
      </c>
      <c r="X6" s="30">
        <v>15.8</v>
      </c>
      <c r="Y6" s="30">
        <v>42</v>
      </c>
      <c r="Z6" s="38">
        <v>43567</v>
      </c>
      <c r="AA6" s="39">
        <v>0</v>
      </c>
      <c r="AB6" s="30">
        <v>8</v>
      </c>
      <c r="AC6" s="30">
        <v>1271</v>
      </c>
      <c r="AD6" s="30">
        <v>451</v>
      </c>
      <c r="AE6" s="30">
        <v>650</v>
      </c>
      <c r="AF6" s="30">
        <v>170</v>
      </c>
    </row>
    <row r="7" spans="1:32" ht="27" customHeight="1" x14ac:dyDescent="0.2">
      <c r="A7" s="41">
        <v>179174</v>
      </c>
      <c r="B7" s="41" t="s">
        <v>65</v>
      </c>
      <c r="C7" s="41" t="s">
        <v>66</v>
      </c>
      <c r="D7" s="41">
        <v>5107068146</v>
      </c>
      <c r="E7" s="30">
        <f>COUNTIFS($F$2:$F$500, Table2[[#This Row],[MTBC_Team_Name]],$G$2:$G$500,Table2[[#This Row],[MTPL_Team_Name]],$J$2:$J$500,"Sold")</f>
        <v>1</v>
      </c>
      <c r="F7" s="32" t="s">
        <v>58</v>
      </c>
      <c r="G7" s="31" t="str">
        <f>IFERROR(VLOOKUP(Table2[[#This Row],[player_id]],'Owner Players'!$A$1:$B$13,2,0),IFERROR(VLOOKUP(Table2[[#This Row],[player_id]],'Retained Players'!$A$1:$B$13,2,0),""))</f>
        <v>Sholay - 11</v>
      </c>
      <c r="H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7" s="34">
        <f>IFERROR(IF(OR(Table2[[#This Row],[Is_Retained_Player]],Table2[[#This Row],[Is_Owner_Player]]),Table2[[#This Row],[Base_Price]],0),"")</f>
        <v>50000</v>
      </c>
      <c r="J7" s="35" t="str" cm="1">
        <f t="array" ref="J7">IF(AND(SUMPRODUCT(--ISNUMBER(SEARCH('MTPL Teams'!$A$5:$A$16, Table2[[#This Row],[MTPL_Team_Name]])))&gt;0,Table2[[#This Row],[Purchase_Price]]&gt;=Table2[[#This Row],[Base_Price]]),"Sold","UnSold")</f>
        <v>Sold</v>
      </c>
      <c r="K7" s="32" t="b">
        <v>0</v>
      </c>
      <c r="L7" s="32" t="b">
        <v>1</v>
      </c>
      <c r="M7" s="32" t="b">
        <v>0</v>
      </c>
      <c r="N7" s="30">
        <v>6</v>
      </c>
      <c r="O7" s="30">
        <v>13</v>
      </c>
      <c r="P7" s="30">
        <v>35</v>
      </c>
      <c r="Q7" s="30">
        <v>10</v>
      </c>
      <c r="R7" s="30">
        <v>166</v>
      </c>
      <c r="S7" s="30">
        <v>138</v>
      </c>
      <c r="T7" s="37">
        <v>120.2899</v>
      </c>
      <c r="U7" s="30">
        <v>10</v>
      </c>
      <c r="V7" s="37">
        <v>3.0508000000000002</v>
      </c>
      <c r="W7" s="30">
        <v>30</v>
      </c>
      <c r="X7" s="30">
        <v>18.444400000000002</v>
      </c>
      <c r="Y7" s="30">
        <v>41</v>
      </c>
      <c r="Z7" s="38">
        <v>43529</v>
      </c>
      <c r="AA7" s="39">
        <v>0</v>
      </c>
      <c r="AB7" s="30">
        <v>4</v>
      </c>
      <c r="AC7" s="30">
        <v>1172</v>
      </c>
      <c r="AD7" s="30">
        <v>442</v>
      </c>
      <c r="AE7" s="30">
        <v>580</v>
      </c>
      <c r="AF7" s="30">
        <v>150</v>
      </c>
    </row>
    <row r="8" spans="1:32" ht="27" customHeight="1" x14ac:dyDescent="0.2">
      <c r="A8" s="41">
        <v>218684</v>
      </c>
      <c r="B8" s="41" t="s">
        <v>67</v>
      </c>
      <c r="C8" s="41" t="s">
        <v>68</v>
      </c>
      <c r="D8" s="41">
        <v>9522006945</v>
      </c>
      <c r="E8" s="30">
        <f>COUNTIFS($F$2:$F$500, Table2[[#This Row],[MTBC_Team_Name]],$G$2:$G$500,Table2[[#This Row],[MTPL_Team_Name]],$J$2:$J$500,"Sold")</f>
        <v>1</v>
      </c>
      <c r="F8" s="32" t="s">
        <v>64</v>
      </c>
      <c r="G8" s="31" t="str">
        <f>IFERROR(VLOOKUP(Table2[[#This Row],[player_id]],'Owner Players'!$A$1:$B$13,2,0),IFERROR(VLOOKUP(Table2[[#This Row],[player_id]],'Retained Players'!$A$1:$B$13,2,0),""))</f>
        <v>Centaurs</v>
      </c>
      <c r="H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8" s="34">
        <f>IFERROR(IF(OR(Table2[[#This Row],[Is_Retained_Player]],Table2[[#This Row],[Is_Owner_Player]]),Table2[[#This Row],[Base_Price]],0),"")</f>
        <v>50000</v>
      </c>
      <c r="J8" s="35" t="str" cm="1">
        <f t="array" ref="J8">IF(AND(SUMPRODUCT(--ISNUMBER(SEARCH('MTPL Teams'!$A$5:$A$16, Table2[[#This Row],[MTPL_Team_Name]])))&gt;0,Table2[[#This Row],[Purchase_Price]]&gt;=Table2[[#This Row],[Base_Price]]),"Sold","UnSold")</f>
        <v>Sold</v>
      </c>
      <c r="K8" s="32" t="b">
        <v>0</v>
      </c>
      <c r="L8" s="32" t="b">
        <v>1</v>
      </c>
      <c r="M8" s="32" t="b">
        <v>0</v>
      </c>
      <c r="N8" s="30">
        <v>7</v>
      </c>
      <c r="O8" s="30">
        <v>36</v>
      </c>
      <c r="P8" s="30">
        <v>7</v>
      </c>
      <c r="Q8" s="30">
        <v>11</v>
      </c>
      <c r="R8" s="30">
        <v>145</v>
      </c>
      <c r="S8" s="30">
        <v>183</v>
      </c>
      <c r="T8" s="37">
        <v>79.234999999999999</v>
      </c>
      <c r="U8" s="30">
        <v>18</v>
      </c>
      <c r="V8" s="37">
        <v>3.6667000000000001</v>
      </c>
      <c r="W8" s="30">
        <v>39</v>
      </c>
      <c r="X8" s="30">
        <v>14.5</v>
      </c>
      <c r="Y8" s="30">
        <v>37</v>
      </c>
      <c r="Z8" s="38">
        <v>43538</v>
      </c>
      <c r="AA8" s="39">
        <v>0</v>
      </c>
      <c r="AB8" s="30">
        <v>9</v>
      </c>
      <c r="AC8" s="30">
        <v>1167</v>
      </c>
      <c r="AD8" s="30">
        <v>287</v>
      </c>
      <c r="AE8" s="30">
        <v>780</v>
      </c>
      <c r="AF8" s="30">
        <v>100</v>
      </c>
    </row>
    <row r="9" spans="1:32" ht="27" customHeight="1" x14ac:dyDescent="0.2">
      <c r="A9" s="41">
        <v>512916</v>
      </c>
      <c r="B9" s="41" t="s">
        <v>69</v>
      </c>
      <c r="C9" s="41" t="s">
        <v>70</v>
      </c>
      <c r="D9" s="41">
        <v>3376541944</v>
      </c>
      <c r="E9" s="30">
        <f>COUNTIFS($F$2:$F$500, Table2[[#This Row],[MTBC_Team_Name]],$G$2:$G$500,Table2[[#This Row],[MTPL_Team_Name]],$J$2:$J$500,"Sold")</f>
        <v>0</v>
      </c>
      <c r="F9" s="32" t="s">
        <v>52</v>
      </c>
      <c r="G9" s="31" t="str">
        <f>IFERROR(VLOOKUP(Table2[[#This Row],[player_id]],'Owner Players'!$A$1:$B$13,2,0),IFERROR(VLOOKUP(Table2[[#This Row],[player_id]],'Retained Players'!$A$1:$B$13,2,0),""))</f>
        <v/>
      </c>
      <c r="H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9" s="34">
        <f>IFERROR(IF(OR(Table2[[#This Row],[Is_Retained_Player]],Table2[[#This Row],[Is_Owner_Player]]),Table2[[#This Row],[Base_Price]],0),"")</f>
        <v>0</v>
      </c>
      <c r="J9" s="35" t="str" cm="1">
        <f t="array" ref="J9">IF(AND(SUMPRODUCT(--ISNUMBER(SEARCH('MTPL Teams'!$A$5:$A$16, Table2[[#This Row],[MTPL_Team_Name]])))&gt;0,Table2[[#This Row],[Purchase_Price]]&gt;=Table2[[#This Row],[Base_Price]]),"Sold","UnSold")</f>
        <v>UnSold</v>
      </c>
      <c r="K9" s="32" t="b">
        <v>1</v>
      </c>
      <c r="L9" s="32" t="b">
        <v>0</v>
      </c>
      <c r="M9" s="32" t="b">
        <v>0</v>
      </c>
      <c r="N9" s="30">
        <v>8</v>
      </c>
      <c r="O9" s="30">
        <v>150</v>
      </c>
      <c r="P9" s="30">
        <v>2</v>
      </c>
      <c r="Q9" s="30">
        <v>11</v>
      </c>
      <c r="R9" s="30">
        <v>42</v>
      </c>
      <c r="S9" s="30">
        <v>58</v>
      </c>
      <c r="T9" s="37">
        <v>72.413799999999995</v>
      </c>
      <c r="U9" s="30">
        <v>18</v>
      </c>
      <c r="V9" s="37">
        <v>4.1538000000000004</v>
      </c>
      <c r="W9" s="30">
        <v>39</v>
      </c>
      <c r="X9" s="30">
        <v>5.25</v>
      </c>
      <c r="Y9" s="30">
        <v>16</v>
      </c>
      <c r="Z9" s="38">
        <v>43547</v>
      </c>
      <c r="AA9" s="39">
        <v>0</v>
      </c>
      <c r="AB9" s="30">
        <v>12</v>
      </c>
      <c r="AC9" s="30">
        <v>1158</v>
      </c>
      <c r="AD9" s="30">
        <v>58</v>
      </c>
      <c r="AE9" s="30">
        <v>940</v>
      </c>
      <c r="AF9" s="30">
        <v>160</v>
      </c>
    </row>
    <row r="10" spans="1:32" ht="27" customHeight="1" x14ac:dyDescent="0.2">
      <c r="A10" s="41">
        <v>513352</v>
      </c>
      <c r="B10" s="41" t="s">
        <v>71</v>
      </c>
      <c r="C10" s="41" t="s">
        <v>72</v>
      </c>
      <c r="D10" s="41">
        <v>6123238847</v>
      </c>
      <c r="E10" s="30">
        <f>COUNTIFS($F$2:$F$500, Table2[[#This Row],[MTBC_Team_Name]],$G$2:$G$500,Table2[[#This Row],[MTPL_Team_Name]],$J$2:$J$500,"Sold")</f>
        <v>2</v>
      </c>
      <c r="F10" s="32" t="s">
        <v>73</v>
      </c>
      <c r="G10" s="31" t="str">
        <f>IFERROR(VLOOKUP(Table2[[#This Row],[player_id]],'Owner Players'!$A$1:$B$13,2,0),IFERROR(VLOOKUP(Table2[[#This Row],[player_id]],'Retained Players'!$A$1:$B$13,2,0),""))</f>
        <v>Fiery Objects</v>
      </c>
      <c r="H1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10" s="34">
        <f>IFERROR(IF(OR(Table2[[#This Row],[Is_Retained_Player]],Table2[[#This Row],[Is_Owner_Player]]),Table2[[#This Row],[Base_Price]],0),"")</f>
        <v>50000</v>
      </c>
      <c r="J10" s="35" t="str" cm="1">
        <f t="array" ref="J10">IF(AND(SUMPRODUCT(--ISNUMBER(SEARCH('MTPL Teams'!$A$5:$A$16, Table2[[#This Row],[MTPL_Team_Name]])))&gt;0,Table2[[#This Row],[Purchase_Price]]&gt;=Table2[[#This Row],[Base_Price]]),"Sold","UnSold")</f>
        <v>Sold</v>
      </c>
      <c r="K10" s="32" t="b">
        <v>0</v>
      </c>
      <c r="L10" s="32" t="b">
        <v>1</v>
      </c>
      <c r="M10" s="32" t="b">
        <v>0</v>
      </c>
      <c r="N10" s="30">
        <v>9</v>
      </c>
      <c r="O10" s="30">
        <v>15</v>
      </c>
      <c r="P10" s="30">
        <v>25</v>
      </c>
      <c r="Q10" s="30">
        <v>11</v>
      </c>
      <c r="R10" s="30">
        <v>188</v>
      </c>
      <c r="S10" s="30">
        <v>225</v>
      </c>
      <c r="T10" s="37">
        <v>83.555599999999998</v>
      </c>
      <c r="U10" s="30">
        <v>20</v>
      </c>
      <c r="V10" s="37">
        <v>4.0095000000000001</v>
      </c>
      <c r="W10" s="30">
        <v>35</v>
      </c>
      <c r="X10" s="30">
        <v>20.8889</v>
      </c>
      <c r="Y10" s="30">
        <v>58</v>
      </c>
      <c r="Z10" s="38">
        <v>43547</v>
      </c>
      <c r="AA10" s="39">
        <v>0</v>
      </c>
      <c r="AB10" s="30">
        <v>8</v>
      </c>
      <c r="AC10" s="30">
        <v>1149</v>
      </c>
      <c r="AD10" s="30">
        <v>419</v>
      </c>
      <c r="AE10" s="30">
        <v>640</v>
      </c>
      <c r="AF10" s="30">
        <v>90</v>
      </c>
    </row>
    <row r="11" spans="1:32" ht="27" customHeight="1" x14ac:dyDescent="0.2">
      <c r="A11" s="41">
        <v>513086</v>
      </c>
      <c r="B11" s="41" t="s">
        <v>74</v>
      </c>
      <c r="C11" s="41" t="s">
        <v>75</v>
      </c>
      <c r="D11" s="41">
        <v>6513150543</v>
      </c>
      <c r="E11" s="30">
        <f>COUNTIFS($F$2:$F$500, Table2[[#This Row],[MTBC_Team_Name]],$G$2:$G$500,Table2[[#This Row],[MTPL_Team_Name]],$J$2:$J$500,"Sold")</f>
        <v>2</v>
      </c>
      <c r="F11" s="32" t="s">
        <v>76</v>
      </c>
      <c r="G11" s="31" t="str">
        <f>IFERROR(VLOOKUP(Table2[[#This Row],[player_id]],'Owner Players'!$A$1:$B$13,2,0),IFERROR(VLOOKUP(Table2[[#This Row],[player_id]],'Retained Players'!$A$1:$B$13,2,0),""))</f>
        <v>The Gritty Gujjus</v>
      </c>
      <c r="H1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11" s="34">
        <f>IFERROR(IF(OR(Table2[[#This Row],[Is_Retained_Player]],Table2[[#This Row],[Is_Owner_Player]]),Table2[[#This Row],[Base_Price]],0),"")</f>
        <v>50000</v>
      </c>
      <c r="J11" s="35" t="str" cm="1">
        <f t="array" ref="J11">IF(AND(SUMPRODUCT(--ISNUMBER(SEARCH('MTPL Teams'!$A$5:$A$16, Table2[[#This Row],[MTPL_Team_Name]])))&gt;0,Table2[[#This Row],[Purchase_Price]]&gt;=Table2[[#This Row],[Base_Price]]),"Sold","UnSold")</f>
        <v>Sold</v>
      </c>
      <c r="K11" s="32" t="b">
        <v>0</v>
      </c>
      <c r="L11" s="32" t="b">
        <v>1</v>
      </c>
      <c r="M11" s="32" t="b">
        <v>0</v>
      </c>
      <c r="N11" s="30">
        <v>10</v>
      </c>
      <c r="O11" s="30">
        <v>31</v>
      </c>
      <c r="P11" s="30">
        <v>9</v>
      </c>
      <c r="Q11" s="30">
        <v>11</v>
      </c>
      <c r="R11" s="30">
        <v>138</v>
      </c>
      <c r="S11" s="30">
        <v>140</v>
      </c>
      <c r="T11" s="37">
        <v>98.571399999999997</v>
      </c>
      <c r="U11" s="30">
        <v>11</v>
      </c>
      <c r="V11" s="37">
        <v>2.8250000000000002</v>
      </c>
      <c r="W11" s="30">
        <v>40</v>
      </c>
      <c r="X11" s="30">
        <v>12.545500000000001</v>
      </c>
      <c r="Y11" s="30">
        <v>30</v>
      </c>
      <c r="Z11" s="38">
        <v>43531</v>
      </c>
      <c r="AA11" s="39">
        <v>0</v>
      </c>
      <c r="AB11" s="30">
        <v>2</v>
      </c>
      <c r="AC11" s="30">
        <v>1109</v>
      </c>
      <c r="AD11" s="30">
        <v>319</v>
      </c>
      <c r="AE11" s="30">
        <v>750</v>
      </c>
      <c r="AF11" s="30">
        <v>40</v>
      </c>
    </row>
    <row r="12" spans="1:32" ht="27" customHeight="1" x14ac:dyDescent="0.2">
      <c r="A12" s="41">
        <v>513437</v>
      </c>
      <c r="B12" s="41" t="s">
        <v>77</v>
      </c>
      <c r="C12" s="41" t="s">
        <v>78</v>
      </c>
      <c r="D12" s="41">
        <v>6128029729</v>
      </c>
      <c r="E12" s="30">
        <f>COUNTIFS($F$2:$F$500, Table2[[#This Row],[MTBC_Team_Name]],$G$2:$G$500,Table2[[#This Row],[MTPL_Team_Name]],$J$2:$J$500,"Sold")</f>
        <v>0</v>
      </c>
      <c r="F12" s="32" t="s">
        <v>79</v>
      </c>
      <c r="G12" s="31" t="str">
        <f>IFERROR(VLOOKUP(Table2[[#This Row],[player_id]],'Owner Players'!$A$1:$B$13,2,0),IFERROR(VLOOKUP(Table2[[#This Row],[player_id]],'Retained Players'!$A$1:$B$13,2,0),""))</f>
        <v/>
      </c>
      <c r="H1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12" s="34">
        <f>IFERROR(IF(OR(Table2[[#This Row],[Is_Retained_Player]],Table2[[#This Row],[Is_Owner_Player]]),Table2[[#This Row],[Base_Price]],0),"")</f>
        <v>0</v>
      </c>
      <c r="J12" s="35" t="str" cm="1">
        <f t="array" ref="J12">IF(AND(SUMPRODUCT(--ISNUMBER(SEARCH('MTPL Teams'!$A$5:$A$16, Table2[[#This Row],[MTPL_Team_Name]])))&gt;0,Table2[[#This Row],[Purchase_Price]]&gt;=Table2[[#This Row],[Base_Price]]),"Sold","UnSold")</f>
        <v>UnSold</v>
      </c>
      <c r="K12" s="32" t="b">
        <v>0</v>
      </c>
      <c r="L12" s="32" t="b">
        <v>0</v>
      </c>
      <c r="M12" s="32" t="b">
        <v>0</v>
      </c>
      <c r="N12" s="30">
        <v>11</v>
      </c>
      <c r="O12" s="30">
        <v>63</v>
      </c>
      <c r="P12" s="30">
        <v>10</v>
      </c>
      <c r="Q12" s="30">
        <v>10</v>
      </c>
      <c r="R12" s="30">
        <v>105</v>
      </c>
      <c r="S12" s="30">
        <v>130</v>
      </c>
      <c r="T12" s="37">
        <v>80.769199999999998</v>
      </c>
      <c r="U12" s="30">
        <v>15</v>
      </c>
      <c r="V12" s="37">
        <v>3.0909</v>
      </c>
      <c r="W12" s="30">
        <v>28</v>
      </c>
      <c r="X12" s="30">
        <v>10.5</v>
      </c>
      <c r="Y12" s="30">
        <v>19</v>
      </c>
      <c r="Z12" s="38">
        <v>43602</v>
      </c>
      <c r="AA12" s="39">
        <v>0</v>
      </c>
      <c r="AB12" s="30">
        <v>3</v>
      </c>
      <c r="AC12" s="30">
        <v>1102</v>
      </c>
      <c r="AD12" s="30">
        <v>202</v>
      </c>
      <c r="AE12" s="30">
        <v>710</v>
      </c>
      <c r="AF12" s="30">
        <v>190</v>
      </c>
    </row>
    <row r="13" spans="1:32" ht="27" customHeight="1" x14ac:dyDescent="0.2">
      <c r="A13" s="41">
        <v>515515</v>
      </c>
      <c r="B13" s="41" t="s">
        <v>80</v>
      </c>
      <c r="C13" s="41" t="s">
        <v>81</v>
      </c>
      <c r="D13" s="41">
        <v>9134016388</v>
      </c>
      <c r="E13" s="30">
        <f>COUNTIFS($F$2:$F$500, Table2[[#This Row],[MTBC_Team_Name]],$G$2:$G$500,Table2[[#This Row],[MTPL_Team_Name]],$J$2:$J$500,"Sold")</f>
        <v>0</v>
      </c>
      <c r="F13" s="32" t="s">
        <v>82</v>
      </c>
      <c r="G13" s="31" t="str">
        <f>IFERROR(VLOOKUP(Table2[[#This Row],[player_id]],'Owner Players'!$A$1:$B$13,2,0),IFERROR(VLOOKUP(Table2[[#This Row],[player_id]],'Retained Players'!$A$1:$B$13,2,0),""))</f>
        <v/>
      </c>
      <c r="H1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13" s="34">
        <f>IFERROR(IF(OR(Table2[[#This Row],[Is_Retained_Player]],Table2[[#This Row],[Is_Owner_Player]]),Table2[[#This Row],[Base_Price]],0),"")</f>
        <v>0</v>
      </c>
      <c r="J13" s="35" t="str" cm="1">
        <f t="array" ref="J13">IF(AND(SUMPRODUCT(--ISNUMBER(SEARCH('MTPL Teams'!$A$5:$A$16, Table2[[#This Row],[MTPL_Team_Name]])))&gt;0,Table2[[#This Row],[Purchase_Price]]&gt;=Table2[[#This Row],[Base_Price]]),"Sold","UnSold")</f>
        <v>UnSold</v>
      </c>
      <c r="K13" s="32" t="b">
        <v>0</v>
      </c>
      <c r="L13" s="32" t="b">
        <v>0</v>
      </c>
      <c r="M13" s="32" t="b">
        <v>0</v>
      </c>
      <c r="N13" s="30">
        <v>12</v>
      </c>
      <c r="O13" s="30">
        <v>67</v>
      </c>
      <c r="P13" s="30">
        <v>6</v>
      </c>
      <c r="Q13" s="30">
        <v>11</v>
      </c>
      <c r="R13" s="30">
        <v>95</v>
      </c>
      <c r="S13" s="30">
        <v>115</v>
      </c>
      <c r="T13" s="37">
        <v>82.608699999999999</v>
      </c>
      <c r="U13" s="30">
        <v>17</v>
      </c>
      <c r="V13" s="37">
        <v>3.0508000000000002</v>
      </c>
      <c r="W13" s="30">
        <v>39</v>
      </c>
      <c r="X13" s="30">
        <v>11.875</v>
      </c>
      <c r="Y13" s="30">
        <v>49</v>
      </c>
      <c r="Z13" s="38">
        <v>43542</v>
      </c>
      <c r="AA13" s="39">
        <v>0</v>
      </c>
      <c r="AB13" s="30">
        <v>6</v>
      </c>
      <c r="AC13" s="30">
        <v>1101</v>
      </c>
      <c r="AD13" s="30">
        <v>191</v>
      </c>
      <c r="AE13" s="30">
        <v>790</v>
      </c>
      <c r="AF13" s="30">
        <v>120</v>
      </c>
    </row>
    <row r="14" spans="1:32" ht="27" customHeight="1" x14ac:dyDescent="0.2">
      <c r="A14" s="41">
        <v>517504</v>
      </c>
      <c r="B14" s="41" t="s">
        <v>83</v>
      </c>
      <c r="C14" s="41" t="s">
        <v>84</v>
      </c>
      <c r="D14" s="41">
        <v>2146068756</v>
      </c>
      <c r="E14" s="30">
        <f>COUNTIFS($F$2:$F$500, Table2[[#This Row],[MTBC_Team_Name]],$G$2:$G$500,Table2[[#This Row],[MTPL_Team_Name]],$J$2:$J$500,"Sold")</f>
        <v>0</v>
      </c>
      <c r="F14" s="32" t="s">
        <v>85</v>
      </c>
      <c r="G14" s="31" t="str">
        <f>IFERROR(VLOOKUP(Table2[[#This Row],[player_id]],'Owner Players'!$A$1:$B$13,2,0),IFERROR(VLOOKUP(Table2[[#This Row],[player_id]],'Retained Players'!$A$1:$B$13,2,0),""))</f>
        <v/>
      </c>
      <c r="H1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14" s="34">
        <f>IFERROR(IF(OR(Table2[[#This Row],[Is_Retained_Player]],Table2[[#This Row],[Is_Owner_Player]]),Table2[[#This Row],[Base_Price]],0),"")</f>
        <v>0</v>
      </c>
      <c r="J14" s="35" t="str" cm="1">
        <f t="array" ref="J14">IF(AND(SUMPRODUCT(--ISNUMBER(SEARCH('MTPL Teams'!$A$5:$A$16, Table2[[#This Row],[MTPL_Team_Name]])))&gt;0,Table2[[#This Row],[Purchase_Price]]&gt;=Table2[[#This Row],[Base_Price]]),"Sold","UnSold")</f>
        <v>UnSold</v>
      </c>
      <c r="K14" s="32" t="b">
        <v>0</v>
      </c>
      <c r="L14" s="32" t="b">
        <v>0</v>
      </c>
      <c r="M14" s="32" t="b">
        <v>0</v>
      </c>
      <c r="N14" s="30">
        <v>13</v>
      </c>
      <c r="O14" s="30">
        <v>37</v>
      </c>
      <c r="P14" s="30">
        <v>13</v>
      </c>
      <c r="Q14" s="30">
        <v>11</v>
      </c>
      <c r="R14" s="30">
        <v>102</v>
      </c>
      <c r="S14" s="30">
        <v>101</v>
      </c>
      <c r="T14" s="37">
        <v>100.9901</v>
      </c>
      <c r="U14" s="30">
        <v>21</v>
      </c>
      <c r="V14" s="37">
        <v>5.2111999999999998</v>
      </c>
      <c r="W14" s="30">
        <v>42</v>
      </c>
      <c r="X14" s="30">
        <v>11.333299999999999</v>
      </c>
      <c r="Y14" s="30">
        <v>22</v>
      </c>
      <c r="Z14" s="38">
        <v>43570</v>
      </c>
      <c r="AA14" s="39">
        <v>0</v>
      </c>
      <c r="AB14" s="30">
        <v>3</v>
      </c>
      <c r="AC14" s="30">
        <v>1086</v>
      </c>
      <c r="AD14" s="30">
        <v>286</v>
      </c>
      <c r="AE14" s="30">
        <v>690</v>
      </c>
      <c r="AF14" s="30">
        <v>110</v>
      </c>
    </row>
    <row r="15" spans="1:32" ht="27" customHeight="1" x14ac:dyDescent="0.2">
      <c r="A15" s="41">
        <v>515699</v>
      </c>
      <c r="B15" s="41" t="s">
        <v>86</v>
      </c>
      <c r="C15" s="41" t="s">
        <v>87</v>
      </c>
      <c r="D15" s="41">
        <v>6128451780</v>
      </c>
      <c r="E15" s="30">
        <f>COUNTIFS($F$2:$F$500, Table2[[#This Row],[MTBC_Team_Name]],$G$2:$G$500,Table2[[#This Row],[MTPL_Team_Name]],$J$2:$J$500,"Sold")</f>
        <v>0</v>
      </c>
      <c r="F15" s="32" t="s">
        <v>79</v>
      </c>
      <c r="G15" s="31" t="str">
        <f>IFERROR(VLOOKUP(Table2[[#This Row],[player_id]],'Owner Players'!$A$1:$B$13,2,0),IFERROR(VLOOKUP(Table2[[#This Row],[player_id]],'Retained Players'!$A$1:$B$13,2,0),""))</f>
        <v/>
      </c>
      <c r="H1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15" s="34">
        <f>IFERROR(IF(OR(Table2[[#This Row],[Is_Retained_Player]],Table2[[#This Row],[Is_Owner_Player]]),Table2[[#This Row],[Base_Price]],0),"")</f>
        <v>0</v>
      </c>
      <c r="J15" s="35" t="str" cm="1">
        <f t="array" ref="J15">IF(AND(SUMPRODUCT(--ISNUMBER(SEARCH('MTPL Teams'!$A$5:$A$16, Table2[[#This Row],[MTPL_Team_Name]])))&gt;0,Table2[[#This Row],[Purchase_Price]]&gt;=Table2[[#This Row],[Base_Price]]),"Sold","UnSold")</f>
        <v>UnSold</v>
      </c>
      <c r="K15" s="32" t="b">
        <v>0</v>
      </c>
      <c r="L15" s="32" t="b">
        <v>0</v>
      </c>
      <c r="M15" s="32" t="b">
        <v>0</v>
      </c>
      <c r="N15" s="30">
        <v>14</v>
      </c>
      <c r="O15" s="30">
        <v>5</v>
      </c>
      <c r="P15" s="30">
        <v>70</v>
      </c>
      <c r="Q15" s="30">
        <v>11</v>
      </c>
      <c r="R15" s="30">
        <v>232</v>
      </c>
      <c r="S15" s="30">
        <v>260</v>
      </c>
      <c r="T15" s="37">
        <v>89.230800000000002</v>
      </c>
      <c r="U15" s="30">
        <v>10</v>
      </c>
      <c r="V15" s="37">
        <v>4.1111000000000004</v>
      </c>
      <c r="W15" s="30">
        <v>36</v>
      </c>
      <c r="X15" s="30">
        <v>21.090900000000001</v>
      </c>
      <c r="Y15" s="30">
        <v>50</v>
      </c>
      <c r="Z15" s="38">
        <v>43509</v>
      </c>
      <c r="AA15" s="39">
        <v>0</v>
      </c>
      <c r="AB15" s="30">
        <v>5</v>
      </c>
      <c r="AC15" s="30">
        <v>1072</v>
      </c>
      <c r="AD15" s="30">
        <v>532</v>
      </c>
      <c r="AE15" s="30">
        <v>450</v>
      </c>
      <c r="AF15" s="30">
        <v>90</v>
      </c>
    </row>
    <row r="16" spans="1:32" ht="27" customHeight="1" x14ac:dyDescent="0.2">
      <c r="A16" s="41">
        <v>482179</v>
      </c>
      <c r="B16" s="41" t="s">
        <v>88</v>
      </c>
      <c r="C16" s="41" t="s">
        <v>89</v>
      </c>
      <c r="D16" s="41">
        <v>6518005522</v>
      </c>
      <c r="E16" s="30">
        <f>COUNTIFS($F$2:$F$500, Table2[[#This Row],[MTBC_Team_Name]],$G$2:$G$500,Table2[[#This Row],[MTPL_Team_Name]],$J$2:$J$500,"Sold")</f>
        <v>2</v>
      </c>
      <c r="F16" s="32" t="s">
        <v>73</v>
      </c>
      <c r="G16" s="31" t="str">
        <f>IFERROR(VLOOKUP(Table2[[#This Row],[player_id]],'Owner Players'!$A$1:$B$13,2,0),IFERROR(VLOOKUP(Table2[[#This Row],[player_id]],'Retained Players'!$A$1:$B$13,2,0),""))</f>
        <v>Fiery Objects</v>
      </c>
      <c r="H1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16" s="34">
        <f>IFERROR(IF(OR(Table2[[#This Row],[Is_Retained_Player]],Table2[[#This Row],[Is_Owner_Player]]),Table2[[#This Row],[Base_Price]],0),"")</f>
        <v>50000</v>
      </c>
      <c r="J16" s="35" t="str" cm="1">
        <f t="array" ref="J16">IF(AND(SUMPRODUCT(--ISNUMBER(SEARCH('MTPL Teams'!$A$5:$A$16, Table2[[#This Row],[MTPL_Team_Name]])))&gt;0,Table2[[#This Row],[Purchase_Price]]&gt;=Table2[[#This Row],[Base_Price]]),"Sold","UnSold")</f>
        <v>Sold</v>
      </c>
      <c r="K16" s="32" t="b">
        <v>0</v>
      </c>
      <c r="L16" s="32" t="b">
        <v>0</v>
      </c>
      <c r="M16" s="32" t="b">
        <v>1</v>
      </c>
      <c r="N16" s="30">
        <v>15</v>
      </c>
      <c r="O16" s="30">
        <v>114</v>
      </c>
      <c r="P16" s="30">
        <v>5</v>
      </c>
      <c r="Q16" s="30">
        <v>9</v>
      </c>
      <c r="R16" s="30">
        <v>57</v>
      </c>
      <c r="S16" s="30">
        <v>59</v>
      </c>
      <c r="T16" s="37">
        <v>96.610200000000006</v>
      </c>
      <c r="U16" s="30">
        <v>22</v>
      </c>
      <c r="V16" s="37">
        <v>3.8730000000000002</v>
      </c>
      <c r="W16" s="30">
        <v>32</v>
      </c>
      <c r="X16" s="30">
        <v>9.5</v>
      </c>
      <c r="Y16" s="30">
        <v>24</v>
      </c>
      <c r="Z16" s="38">
        <v>43565</v>
      </c>
      <c r="AA16" s="39">
        <v>0</v>
      </c>
      <c r="AB16" s="30">
        <v>3</v>
      </c>
      <c r="AC16" s="30">
        <v>993</v>
      </c>
      <c r="AD16" s="30">
        <v>93</v>
      </c>
      <c r="AE16" s="30">
        <v>810</v>
      </c>
      <c r="AF16" s="30">
        <v>90</v>
      </c>
    </row>
    <row r="17" spans="1:32" ht="27" customHeight="1" x14ac:dyDescent="0.2">
      <c r="A17" s="41">
        <v>512831</v>
      </c>
      <c r="B17" s="41" t="s">
        <v>90</v>
      </c>
      <c r="C17" s="41" t="s">
        <v>91</v>
      </c>
      <c r="D17" s="41">
        <v>6125030295</v>
      </c>
      <c r="E17" s="30">
        <f>COUNTIFS($F$2:$F$500, Table2[[#This Row],[MTBC_Team_Name]],$G$2:$G$500,Table2[[#This Row],[MTPL_Team_Name]],$J$2:$J$500,"Sold")</f>
        <v>1</v>
      </c>
      <c r="F17" s="32" t="s">
        <v>92</v>
      </c>
      <c r="G17" s="31" t="str">
        <f>IFERROR(VLOOKUP(Table2[[#This Row],[player_id]],'Owner Players'!$A$1:$B$13,2,0),IFERROR(VLOOKUP(Table2[[#This Row],[player_id]],'Retained Players'!$A$1:$B$13,2,0),""))</f>
        <v>Desi Foods &amp; Blasters</v>
      </c>
      <c r="H1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17" s="34">
        <f>IFERROR(IF(OR(Table2[[#This Row],[Is_Retained_Player]],Table2[[#This Row],[Is_Owner_Player]]),Table2[[#This Row],[Base_Price]],0),"")</f>
        <v>50000</v>
      </c>
      <c r="J17" s="35" t="str" cm="1">
        <f t="array" ref="J17">IF(AND(SUMPRODUCT(--ISNUMBER(SEARCH('MTPL Teams'!$A$5:$A$16, Table2[[#This Row],[MTPL_Team_Name]])))&gt;0,Table2[[#This Row],[Purchase_Price]]&gt;=Table2[[#This Row],[Base_Price]]),"Sold","UnSold")</f>
        <v>Sold</v>
      </c>
      <c r="K17" s="32" t="b">
        <v>0</v>
      </c>
      <c r="L17" s="32" t="b">
        <v>0</v>
      </c>
      <c r="M17" s="32" t="b">
        <v>1</v>
      </c>
      <c r="N17" s="30">
        <v>16</v>
      </c>
      <c r="O17" s="30">
        <v>54</v>
      </c>
      <c r="P17" s="30">
        <v>18</v>
      </c>
      <c r="Q17" s="30">
        <v>11</v>
      </c>
      <c r="R17" s="30">
        <v>78</v>
      </c>
      <c r="S17" s="30">
        <v>75</v>
      </c>
      <c r="T17" s="37">
        <v>104</v>
      </c>
      <c r="U17" s="30">
        <v>15</v>
      </c>
      <c r="V17" s="37">
        <v>3.5882000000000001</v>
      </c>
      <c r="W17" s="30">
        <v>34</v>
      </c>
      <c r="X17" s="30">
        <v>8.6667000000000005</v>
      </c>
      <c r="Y17" s="30">
        <v>26</v>
      </c>
      <c r="Z17" s="38">
        <v>43573</v>
      </c>
      <c r="AA17" s="39">
        <v>0</v>
      </c>
      <c r="AB17" s="30">
        <v>5</v>
      </c>
      <c r="AC17" s="30">
        <v>971</v>
      </c>
      <c r="AD17" s="30">
        <v>221</v>
      </c>
      <c r="AE17" s="30">
        <v>660</v>
      </c>
      <c r="AF17" s="30">
        <v>90</v>
      </c>
    </row>
    <row r="18" spans="1:32" ht="27" customHeight="1" x14ac:dyDescent="0.2">
      <c r="A18" s="41">
        <v>512810</v>
      </c>
      <c r="B18" s="41" t="s">
        <v>93</v>
      </c>
      <c r="C18" s="41" t="s">
        <v>94</v>
      </c>
      <c r="D18" s="41" t="s">
        <v>95</v>
      </c>
      <c r="E18" s="30">
        <f>COUNTIFS($F$2:$F$500, Table2[[#This Row],[MTBC_Team_Name]],$G$2:$G$500,Table2[[#This Row],[MTPL_Team_Name]],$J$2:$J$500,"Sold")</f>
        <v>0</v>
      </c>
      <c r="F18" s="32" t="s">
        <v>96</v>
      </c>
      <c r="G18" s="31" t="str">
        <f>IFERROR(VLOOKUP(Table2[[#This Row],[player_id]],'Owner Players'!$A$1:$B$13,2,0),IFERROR(VLOOKUP(Table2[[#This Row],[player_id]],'Retained Players'!$A$1:$B$13,2,0),""))</f>
        <v/>
      </c>
      <c r="H1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18" s="34">
        <f>IFERROR(IF(OR(Table2[[#This Row],[Is_Retained_Player]],Table2[[#This Row],[Is_Owner_Player]]),Table2[[#This Row],[Base_Price]],0),"")</f>
        <v>0</v>
      </c>
      <c r="J18" s="35" t="str" cm="1">
        <f t="array" ref="J18">IF(AND(SUMPRODUCT(--ISNUMBER(SEARCH('MTPL Teams'!$A$5:$A$16, Table2[[#This Row],[MTPL_Team_Name]])))&gt;0,Table2[[#This Row],[Purchase_Price]]&gt;=Table2[[#This Row],[Base_Price]]),"Sold","UnSold")</f>
        <v>UnSold</v>
      </c>
      <c r="K18" s="32" t="b">
        <v>0</v>
      </c>
      <c r="L18" s="32" t="b">
        <v>0</v>
      </c>
      <c r="M18" s="32" t="b">
        <v>0</v>
      </c>
      <c r="N18" s="30">
        <v>17</v>
      </c>
      <c r="O18" s="30">
        <v>153</v>
      </c>
      <c r="P18" s="30">
        <v>8</v>
      </c>
      <c r="Q18" s="30">
        <v>9</v>
      </c>
      <c r="R18" s="30">
        <v>57</v>
      </c>
      <c r="S18" s="30">
        <v>108</v>
      </c>
      <c r="T18" s="37">
        <v>52.777799999999999</v>
      </c>
      <c r="U18" s="30">
        <v>15</v>
      </c>
      <c r="V18" s="37">
        <v>2.4</v>
      </c>
      <c r="W18" s="30">
        <v>35</v>
      </c>
      <c r="X18" s="30">
        <v>6.3333000000000004</v>
      </c>
      <c r="Y18" s="30">
        <v>16</v>
      </c>
      <c r="Z18" s="38">
        <v>43533</v>
      </c>
      <c r="AA18" s="39">
        <v>0</v>
      </c>
      <c r="AB18" s="30">
        <v>9</v>
      </c>
      <c r="AC18" s="30">
        <v>945</v>
      </c>
      <c r="AD18" s="30">
        <v>55</v>
      </c>
      <c r="AE18" s="30">
        <v>770</v>
      </c>
      <c r="AF18" s="30">
        <v>120</v>
      </c>
    </row>
    <row r="19" spans="1:32" ht="27" customHeight="1" x14ac:dyDescent="0.2">
      <c r="A19" s="41">
        <v>568379</v>
      </c>
      <c r="B19" s="41" t="s">
        <v>97</v>
      </c>
      <c r="C19" s="41" t="s">
        <v>98</v>
      </c>
      <c r="D19" s="41">
        <v>8103412277</v>
      </c>
      <c r="E19" s="30">
        <f>COUNTIFS($F$2:$F$500, Table2[[#This Row],[MTBC_Team_Name]],$G$2:$G$500,Table2[[#This Row],[MTPL_Team_Name]],$J$2:$J$500,"Sold")</f>
        <v>0</v>
      </c>
      <c r="F19" s="32" t="s">
        <v>99</v>
      </c>
      <c r="G19" s="31" t="str">
        <f>IFERROR(VLOOKUP(Table2[[#This Row],[player_id]],'Owner Players'!$A$1:$B$13,2,0),IFERROR(VLOOKUP(Table2[[#This Row],[player_id]],'Retained Players'!$A$1:$B$13,2,0),""))</f>
        <v/>
      </c>
      <c r="H1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19" s="34">
        <f>IFERROR(IF(OR(Table2[[#This Row],[Is_Retained_Player]],Table2[[#This Row],[Is_Owner_Player]]),Table2[[#This Row],[Base_Price]],0),"")</f>
        <v>0</v>
      </c>
      <c r="J19" s="35" t="str" cm="1">
        <f t="array" ref="J19">IF(AND(SUMPRODUCT(--ISNUMBER(SEARCH('MTPL Teams'!$A$5:$A$16, Table2[[#This Row],[MTPL_Team_Name]])))&gt;0,Table2[[#This Row],[Purchase_Price]]&gt;=Table2[[#This Row],[Base_Price]]),"Sold","UnSold")</f>
        <v>UnSold</v>
      </c>
      <c r="K19" s="32" t="b">
        <v>0</v>
      </c>
      <c r="L19" s="32" t="b">
        <v>0</v>
      </c>
      <c r="M19" s="32" t="b">
        <v>0</v>
      </c>
      <c r="N19" s="30">
        <v>18</v>
      </c>
      <c r="O19" s="30">
        <v>14</v>
      </c>
      <c r="P19" s="30">
        <v>83</v>
      </c>
      <c r="Q19" s="30">
        <v>11</v>
      </c>
      <c r="R19" s="30">
        <v>186</v>
      </c>
      <c r="S19" s="30">
        <v>216</v>
      </c>
      <c r="T19" s="37">
        <v>86.111099999999993</v>
      </c>
      <c r="U19" s="30">
        <v>10</v>
      </c>
      <c r="V19" s="37">
        <v>3.7826</v>
      </c>
      <c r="W19" s="30">
        <v>23</v>
      </c>
      <c r="X19" s="30">
        <v>16.909099999999999</v>
      </c>
      <c r="Y19" s="30">
        <v>53</v>
      </c>
      <c r="Z19" s="38">
        <v>43538</v>
      </c>
      <c r="AA19" s="39">
        <v>0</v>
      </c>
      <c r="AB19" s="30">
        <v>9</v>
      </c>
      <c r="AC19" s="30">
        <v>941</v>
      </c>
      <c r="AD19" s="30">
        <v>431</v>
      </c>
      <c r="AE19" s="30">
        <v>400</v>
      </c>
      <c r="AF19" s="30">
        <v>110</v>
      </c>
    </row>
    <row r="20" spans="1:32" ht="27" customHeight="1" x14ac:dyDescent="0.2">
      <c r="A20" s="41">
        <v>513260</v>
      </c>
      <c r="B20" s="41" t="s">
        <v>100</v>
      </c>
      <c r="C20" s="41" t="s">
        <v>101</v>
      </c>
      <c r="D20" s="41">
        <v>7035057996</v>
      </c>
      <c r="E20" s="30">
        <f>COUNTIFS($F$2:$F$500, Table2[[#This Row],[MTBC_Team_Name]],$G$2:$G$500,Table2[[#This Row],[MTPL_Team_Name]],$J$2:$J$500,"Sold")</f>
        <v>0</v>
      </c>
      <c r="F20" s="32" t="s">
        <v>102</v>
      </c>
      <c r="G20" s="31" t="str">
        <f>IFERROR(VLOOKUP(Table2[[#This Row],[player_id]],'Owner Players'!$A$1:$B$13,2,0),IFERROR(VLOOKUP(Table2[[#This Row],[player_id]],'Retained Players'!$A$1:$B$13,2,0),""))</f>
        <v/>
      </c>
      <c r="H2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0" s="34">
        <f>IFERROR(IF(OR(Table2[[#This Row],[Is_Retained_Player]],Table2[[#This Row],[Is_Owner_Player]]),Table2[[#This Row],[Base_Price]],0),"")</f>
        <v>0</v>
      </c>
      <c r="J20" s="35" t="str" cm="1">
        <f t="array" ref="J20">IF(AND(SUMPRODUCT(--ISNUMBER(SEARCH('MTPL Teams'!$A$5:$A$16, Table2[[#This Row],[MTPL_Team_Name]])))&gt;0,Table2[[#This Row],[Purchase_Price]]&gt;=Table2[[#This Row],[Base_Price]]),"Sold","UnSold")</f>
        <v>UnSold</v>
      </c>
      <c r="K20" s="32" t="b">
        <v>0</v>
      </c>
      <c r="L20" s="32" t="b">
        <v>0</v>
      </c>
      <c r="M20" s="32" t="b">
        <v>0</v>
      </c>
      <c r="N20" s="30">
        <v>19</v>
      </c>
      <c r="O20" s="30">
        <v>22</v>
      </c>
      <c r="P20" s="30">
        <v>44</v>
      </c>
      <c r="Q20" s="30">
        <v>11</v>
      </c>
      <c r="R20" s="30">
        <v>172</v>
      </c>
      <c r="S20" s="30">
        <v>202</v>
      </c>
      <c r="T20" s="37">
        <v>85.148499999999999</v>
      </c>
      <c r="U20" s="30">
        <v>12</v>
      </c>
      <c r="V20" s="37">
        <v>3.7595000000000001</v>
      </c>
      <c r="W20" s="30">
        <v>26</v>
      </c>
      <c r="X20" s="30">
        <v>15.6364</v>
      </c>
      <c r="Y20" s="30">
        <v>49</v>
      </c>
      <c r="Z20" s="38">
        <v>11749</v>
      </c>
      <c r="AA20" s="39">
        <v>0</v>
      </c>
      <c r="AB20" s="30">
        <v>5</v>
      </c>
      <c r="AC20" s="30">
        <v>934</v>
      </c>
      <c r="AD20" s="30">
        <v>354</v>
      </c>
      <c r="AE20" s="30">
        <v>530</v>
      </c>
      <c r="AF20" s="30">
        <v>50</v>
      </c>
    </row>
    <row r="21" spans="1:32" ht="27" customHeight="1" x14ac:dyDescent="0.2">
      <c r="A21" s="41">
        <v>513357</v>
      </c>
      <c r="B21" s="41" t="s">
        <v>103</v>
      </c>
      <c r="C21" s="41" t="s">
        <v>104</v>
      </c>
      <c r="D21" s="41">
        <v>6306770138</v>
      </c>
      <c r="E21" s="30">
        <f>COUNTIFS($F$2:$F$500, Table2[[#This Row],[MTBC_Team_Name]],$G$2:$G$500,Table2[[#This Row],[MTPL_Team_Name]],$J$2:$J$500,"Sold")</f>
        <v>1</v>
      </c>
      <c r="F21" s="32" t="s">
        <v>73</v>
      </c>
      <c r="G21" s="31" t="str">
        <f>IFERROR(VLOOKUP(Table2[[#This Row],[player_id]],'Owner Players'!$A$1:$B$13,2,0),IFERROR(VLOOKUP(Table2[[#This Row],[player_id]],'Retained Players'!$A$1:$B$13,2,0),""))</f>
        <v>Desi Foods &amp; Blasters</v>
      </c>
      <c r="H2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1" s="34">
        <f>IFERROR(IF(OR(Table2[[#This Row],[Is_Retained_Player]],Table2[[#This Row],[Is_Owner_Player]]),Table2[[#This Row],[Base_Price]],0),"")</f>
        <v>50000</v>
      </c>
      <c r="J21" s="35" t="str" cm="1">
        <f t="array" ref="J21">IF(AND(SUMPRODUCT(--ISNUMBER(SEARCH('MTPL Teams'!$A$5:$A$16, Table2[[#This Row],[MTPL_Team_Name]])))&gt;0,Table2[[#This Row],[Purchase_Price]]&gt;=Table2[[#This Row],[Base_Price]]),"Sold","UnSold")</f>
        <v>Sold</v>
      </c>
      <c r="K21" s="32" t="b">
        <v>0</v>
      </c>
      <c r="L21" s="32" t="b">
        <v>1</v>
      </c>
      <c r="M21" s="32" t="b">
        <v>0</v>
      </c>
      <c r="N21" s="30">
        <v>20</v>
      </c>
      <c r="O21" s="30">
        <v>48</v>
      </c>
      <c r="P21" s="30">
        <v>42</v>
      </c>
      <c r="Q21" s="30">
        <v>11</v>
      </c>
      <c r="R21" s="30">
        <v>131</v>
      </c>
      <c r="S21" s="30">
        <v>192</v>
      </c>
      <c r="T21" s="37">
        <v>68.229200000000006</v>
      </c>
      <c r="U21" s="30">
        <v>8</v>
      </c>
      <c r="V21" s="37">
        <v>2.4544999999999999</v>
      </c>
      <c r="W21" s="30">
        <v>33</v>
      </c>
      <c r="X21" s="30">
        <v>13.1</v>
      </c>
      <c r="Y21" s="30">
        <v>27</v>
      </c>
      <c r="Z21" s="38">
        <v>43505</v>
      </c>
      <c r="AA21" s="39">
        <v>0</v>
      </c>
      <c r="AB21" s="30">
        <v>2</v>
      </c>
      <c r="AC21" s="30">
        <v>926</v>
      </c>
      <c r="AD21" s="30">
        <v>236</v>
      </c>
      <c r="AE21" s="30">
        <v>550</v>
      </c>
      <c r="AF21" s="30">
        <v>140</v>
      </c>
    </row>
    <row r="22" spans="1:32" ht="27" customHeight="1" x14ac:dyDescent="0.2">
      <c r="A22" s="41">
        <v>513184</v>
      </c>
      <c r="B22" s="41" t="s">
        <v>105</v>
      </c>
      <c r="C22" s="41" t="s">
        <v>106</v>
      </c>
      <c r="D22" s="41">
        <v>6192002120</v>
      </c>
      <c r="E22" s="30">
        <f>COUNTIFS($F$2:$F$500, Table2[[#This Row],[MTBC_Team_Name]],$G$2:$G$500,Table2[[#This Row],[MTPL_Team_Name]],$J$2:$J$500,"Sold")</f>
        <v>0</v>
      </c>
      <c r="F22" s="32" t="s">
        <v>107</v>
      </c>
      <c r="G22" s="31" t="str">
        <f>IFERROR(VLOOKUP(Table2[[#This Row],[player_id]],'Owner Players'!$A$1:$B$13,2,0),IFERROR(VLOOKUP(Table2[[#This Row],[player_id]],'Retained Players'!$A$1:$B$13,2,0),""))</f>
        <v/>
      </c>
      <c r="H2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2" s="34">
        <f>IFERROR(IF(OR(Table2[[#This Row],[Is_Retained_Player]],Table2[[#This Row],[Is_Owner_Player]]),Table2[[#This Row],[Base_Price]],0),"")</f>
        <v>0</v>
      </c>
      <c r="J22" s="35" t="str" cm="1">
        <f t="array" ref="J22">IF(AND(SUMPRODUCT(--ISNUMBER(SEARCH('MTPL Teams'!$A$5:$A$16, Table2[[#This Row],[MTPL_Team_Name]])))&gt;0,Table2[[#This Row],[Purchase_Price]]&gt;=Table2[[#This Row],[Base_Price]]),"Sold","UnSold")</f>
        <v>UnSold</v>
      </c>
      <c r="K22" s="32" t="b">
        <v>0</v>
      </c>
      <c r="L22" s="32" t="b">
        <v>0</v>
      </c>
      <c r="M22" s="32" t="b">
        <v>0</v>
      </c>
      <c r="N22" s="30">
        <v>21</v>
      </c>
      <c r="O22" s="30">
        <v>68</v>
      </c>
      <c r="P22" s="30">
        <v>19</v>
      </c>
      <c r="Q22" s="30">
        <v>11</v>
      </c>
      <c r="R22" s="30">
        <v>108</v>
      </c>
      <c r="S22" s="30">
        <v>150</v>
      </c>
      <c r="T22" s="37">
        <v>72</v>
      </c>
      <c r="U22" s="30">
        <v>20</v>
      </c>
      <c r="V22" s="37">
        <v>4.3226000000000004</v>
      </c>
      <c r="W22" s="30">
        <v>31</v>
      </c>
      <c r="X22" s="30">
        <v>10.8</v>
      </c>
      <c r="Y22" s="30">
        <v>29</v>
      </c>
      <c r="Z22" s="38">
        <v>43560</v>
      </c>
      <c r="AA22" s="39">
        <v>0</v>
      </c>
      <c r="AB22" s="30">
        <v>5</v>
      </c>
      <c r="AC22" s="30">
        <v>924</v>
      </c>
      <c r="AD22" s="30">
        <v>184</v>
      </c>
      <c r="AE22" s="30">
        <v>660</v>
      </c>
      <c r="AF22" s="30">
        <v>80</v>
      </c>
    </row>
    <row r="23" spans="1:32" ht="27" customHeight="1" x14ac:dyDescent="0.2">
      <c r="A23" s="41">
        <v>265331</v>
      </c>
      <c r="B23" s="41" t="s">
        <v>108</v>
      </c>
      <c r="C23" s="41" t="s">
        <v>109</v>
      </c>
      <c r="D23" s="41">
        <v>4802460434</v>
      </c>
      <c r="E23" s="30">
        <f>COUNTIFS($F$2:$F$500, Table2[[#This Row],[MTBC_Team_Name]],$G$2:$G$500,Table2[[#This Row],[MTPL_Team_Name]],$J$2:$J$500,"Sold")</f>
        <v>0</v>
      </c>
      <c r="F23" s="32" t="s">
        <v>110</v>
      </c>
      <c r="G23" s="31" t="str">
        <f>IFERROR(VLOOKUP(Table2[[#This Row],[player_id]],'Owner Players'!$A$1:$B$13,2,0),IFERROR(VLOOKUP(Table2[[#This Row],[player_id]],'Retained Players'!$A$1:$B$13,2,0),""))</f>
        <v/>
      </c>
      <c r="H2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3" s="34">
        <f>IFERROR(IF(OR(Table2[[#This Row],[Is_Retained_Player]],Table2[[#This Row],[Is_Owner_Player]]),Table2[[#This Row],[Base_Price]],0),"")</f>
        <v>0</v>
      </c>
      <c r="J23" s="35" t="str" cm="1">
        <f t="array" ref="J23">IF(AND(SUMPRODUCT(--ISNUMBER(SEARCH('MTPL Teams'!$A$5:$A$16, Table2[[#This Row],[MTPL_Team_Name]])))&gt;0,Table2[[#This Row],[Purchase_Price]]&gt;=Table2[[#This Row],[Base_Price]]),"Sold","UnSold")</f>
        <v>UnSold</v>
      </c>
      <c r="K23" s="32" t="b">
        <v>0</v>
      </c>
      <c r="L23" s="32" t="b">
        <v>0</v>
      </c>
      <c r="M23" s="32" t="b">
        <v>0</v>
      </c>
      <c r="N23" s="30">
        <v>22</v>
      </c>
      <c r="O23" s="30">
        <v>59</v>
      </c>
      <c r="P23" s="30">
        <v>21</v>
      </c>
      <c r="Q23" s="30">
        <v>8</v>
      </c>
      <c r="R23" s="30">
        <v>96</v>
      </c>
      <c r="S23" s="30">
        <v>100</v>
      </c>
      <c r="T23" s="37">
        <v>96</v>
      </c>
      <c r="U23" s="30">
        <v>15</v>
      </c>
      <c r="V23" s="37">
        <v>3.4232999999999998</v>
      </c>
      <c r="W23" s="30">
        <v>27</v>
      </c>
      <c r="X23" s="30">
        <v>12</v>
      </c>
      <c r="Y23" s="30">
        <v>40</v>
      </c>
      <c r="Z23" s="38">
        <v>43541</v>
      </c>
      <c r="AA23" s="39">
        <v>0</v>
      </c>
      <c r="AB23" s="30">
        <v>4</v>
      </c>
      <c r="AC23" s="30">
        <v>921</v>
      </c>
      <c r="AD23" s="30">
        <v>211</v>
      </c>
      <c r="AE23" s="30">
        <v>650</v>
      </c>
      <c r="AF23" s="30">
        <v>60</v>
      </c>
    </row>
    <row r="24" spans="1:32" ht="27" customHeight="1" x14ac:dyDescent="0.2">
      <c r="A24" s="41">
        <v>1246952</v>
      </c>
      <c r="B24" s="41" t="s">
        <v>111</v>
      </c>
      <c r="C24" s="41" t="s">
        <v>112</v>
      </c>
      <c r="D24" s="41">
        <v>4142106774</v>
      </c>
      <c r="E24" s="30">
        <f>COUNTIFS($F$2:$F$500, Table2[[#This Row],[MTBC_Team_Name]],$G$2:$G$500,Table2[[#This Row],[MTPL_Team_Name]],$J$2:$J$500,"Sold")</f>
        <v>0</v>
      </c>
      <c r="F24" s="32" t="s">
        <v>113</v>
      </c>
      <c r="G24" s="31" t="str">
        <f>IFERROR(VLOOKUP(Table2[[#This Row],[player_id]],'Owner Players'!$A$1:$B$13,2,0),IFERROR(VLOOKUP(Table2[[#This Row],[player_id]],'Retained Players'!$A$1:$B$13,2,0),""))</f>
        <v/>
      </c>
      <c r="H2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4" s="34">
        <f>IFERROR(IF(OR(Table2[[#This Row],[Is_Retained_Player]],Table2[[#This Row],[Is_Owner_Player]]),Table2[[#This Row],[Base_Price]],0),"")</f>
        <v>0</v>
      </c>
      <c r="J24" s="35" t="str" cm="1">
        <f t="array" ref="J24">IF(AND(SUMPRODUCT(--ISNUMBER(SEARCH('MTPL Teams'!$A$5:$A$16, Table2[[#This Row],[MTPL_Team_Name]])))&gt;0,Table2[[#This Row],[Purchase_Price]]&gt;=Table2[[#This Row],[Base_Price]]),"Sold","UnSold")</f>
        <v>UnSold</v>
      </c>
      <c r="K24" s="32" t="b">
        <v>0</v>
      </c>
      <c r="L24" s="32" t="b">
        <v>0</v>
      </c>
      <c r="M24" s="32" t="b">
        <v>0</v>
      </c>
      <c r="N24" s="30">
        <v>23</v>
      </c>
      <c r="O24" s="30">
        <v>26</v>
      </c>
      <c r="P24" s="30">
        <v>48</v>
      </c>
      <c r="Q24" s="30">
        <v>11</v>
      </c>
      <c r="R24" s="30">
        <v>183</v>
      </c>
      <c r="S24" s="30">
        <v>241</v>
      </c>
      <c r="T24" s="37">
        <v>75.933599999999998</v>
      </c>
      <c r="U24" s="30">
        <v>13</v>
      </c>
      <c r="V24" s="37">
        <v>4.1962999999999999</v>
      </c>
      <c r="W24" s="30">
        <v>27</v>
      </c>
      <c r="X24" s="30">
        <v>16.636399999999998</v>
      </c>
      <c r="Y24" s="30">
        <v>48</v>
      </c>
      <c r="Z24" s="38">
        <v>43534</v>
      </c>
      <c r="AA24" s="39">
        <v>0</v>
      </c>
      <c r="AB24" s="30">
        <v>1</v>
      </c>
      <c r="AC24" s="30">
        <v>914</v>
      </c>
      <c r="AD24" s="30">
        <v>344</v>
      </c>
      <c r="AE24" s="30">
        <v>510</v>
      </c>
      <c r="AF24" s="30">
        <v>60</v>
      </c>
    </row>
    <row r="25" spans="1:32" ht="27" customHeight="1" x14ac:dyDescent="0.2">
      <c r="A25" s="41">
        <v>260104</v>
      </c>
      <c r="B25" s="41" t="s">
        <v>114</v>
      </c>
      <c r="C25" s="41" t="s">
        <v>115</v>
      </c>
      <c r="D25" s="41">
        <v>6122310870</v>
      </c>
      <c r="E25" s="30">
        <f>COUNTIFS($F$2:$F$500, Table2[[#This Row],[MTBC_Team_Name]],$G$2:$G$500,Table2[[#This Row],[MTPL_Team_Name]],$J$2:$J$500,"Sold")</f>
        <v>0</v>
      </c>
      <c r="F25" s="32" t="s">
        <v>116</v>
      </c>
      <c r="G25" s="31" t="str">
        <f>IFERROR(VLOOKUP(Table2[[#This Row],[player_id]],'Owner Players'!$A$1:$B$13,2,0),IFERROR(VLOOKUP(Table2[[#This Row],[player_id]],'Retained Players'!$A$1:$B$13,2,0),""))</f>
        <v/>
      </c>
      <c r="H2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5" s="34">
        <f>IFERROR(IF(OR(Table2[[#This Row],[Is_Retained_Player]],Table2[[#This Row],[Is_Owner_Player]]),Table2[[#This Row],[Base_Price]],0),"")</f>
        <v>0</v>
      </c>
      <c r="J25" s="35" t="str" cm="1">
        <f t="array" ref="J25">IF(AND(SUMPRODUCT(--ISNUMBER(SEARCH('MTPL Teams'!$A$5:$A$16, Table2[[#This Row],[MTPL_Team_Name]])))&gt;0,Table2[[#This Row],[Purchase_Price]]&gt;=Table2[[#This Row],[Base_Price]]),"Sold","UnSold")</f>
        <v>UnSold</v>
      </c>
      <c r="K25" s="32" t="b">
        <v>0</v>
      </c>
      <c r="L25" s="32" t="b">
        <v>0</v>
      </c>
      <c r="M25" s="32" t="b">
        <v>0</v>
      </c>
      <c r="N25" s="30">
        <v>24</v>
      </c>
      <c r="O25" s="30">
        <v>39</v>
      </c>
      <c r="P25" s="30">
        <v>40</v>
      </c>
      <c r="Q25" s="30">
        <v>9</v>
      </c>
      <c r="R25" s="30">
        <v>134</v>
      </c>
      <c r="S25" s="30">
        <v>170</v>
      </c>
      <c r="T25" s="37">
        <v>78.823499999999996</v>
      </c>
      <c r="U25" s="30">
        <v>16</v>
      </c>
      <c r="V25" s="37">
        <v>3.6</v>
      </c>
      <c r="W25" s="30">
        <v>35</v>
      </c>
      <c r="X25" s="30">
        <v>14.8889</v>
      </c>
      <c r="Y25" s="30">
        <v>44</v>
      </c>
      <c r="Z25" s="38">
        <v>43542</v>
      </c>
      <c r="AA25" s="39">
        <v>0</v>
      </c>
      <c r="AB25" s="30">
        <v>5</v>
      </c>
      <c r="AC25" s="30">
        <v>906</v>
      </c>
      <c r="AD25" s="30">
        <v>276</v>
      </c>
      <c r="AE25" s="30">
        <v>560</v>
      </c>
      <c r="AF25" s="30">
        <v>70</v>
      </c>
    </row>
    <row r="26" spans="1:32" ht="27" customHeight="1" x14ac:dyDescent="0.2">
      <c r="A26" s="41">
        <v>514485</v>
      </c>
      <c r="B26" s="41" t="s">
        <v>117</v>
      </c>
      <c r="C26" s="41" t="s">
        <v>118</v>
      </c>
      <c r="D26" s="41">
        <v>6125985182</v>
      </c>
      <c r="E26" s="30">
        <f>COUNTIFS($F$2:$F$500, Table2[[#This Row],[MTBC_Team_Name]],$G$2:$G$500,Table2[[#This Row],[MTPL_Team_Name]],$J$2:$J$500,"Sold")</f>
        <v>0</v>
      </c>
      <c r="F26" s="32" t="s">
        <v>119</v>
      </c>
      <c r="G26" s="31" t="str">
        <f>IFERROR(VLOOKUP(Table2[[#This Row],[player_id]],'Owner Players'!$A$1:$B$13,2,0),IFERROR(VLOOKUP(Table2[[#This Row],[player_id]],'Retained Players'!$A$1:$B$13,2,0),""))</f>
        <v/>
      </c>
      <c r="H2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26" s="34">
        <f>IFERROR(IF(OR(Table2[[#This Row],[Is_Retained_Player]],Table2[[#This Row],[Is_Owner_Player]]),Table2[[#This Row],[Base_Price]],0),"")</f>
        <v>0</v>
      </c>
      <c r="J26" s="35" t="str" cm="1">
        <f t="array" ref="J26">IF(AND(SUMPRODUCT(--ISNUMBER(SEARCH('MTPL Teams'!$A$5:$A$16, Table2[[#This Row],[MTPL_Team_Name]])))&gt;0,Table2[[#This Row],[Purchase_Price]]&gt;=Table2[[#This Row],[Base_Price]]),"Sold","UnSold")</f>
        <v>UnSold</v>
      </c>
      <c r="K26" s="32" t="b">
        <v>0</v>
      </c>
      <c r="L26" s="32" t="b">
        <v>0</v>
      </c>
      <c r="M26" s="32" t="b">
        <v>0</v>
      </c>
      <c r="N26" s="30">
        <v>25</v>
      </c>
      <c r="O26" s="30">
        <v>112</v>
      </c>
      <c r="P26" s="30">
        <v>15</v>
      </c>
      <c r="Q26" s="30">
        <v>11</v>
      </c>
      <c r="R26" s="30">
        <v>70</v>
      </c>
      <c r="S26" s="30">
        <v>125</v>
      </c>
      <c r="T26" s="37">
        <v>56</v>
      </c>
      <c r="U26" s="30">
        <v>14</v>
      </c>
      <c r="V26" s="37">
        <v>3.1943999999999999</v>
      </c>
      <c r="W26" s="30">
        <v>36</v>
      </c>
      <c r="X26" s="30">
        <v>7</v>
      </c>
      <c r="Y26" s="30">
        <v>17</v>
      </c>
      <c r="Z26" s="38">
        <v>43538</v>
      </c>
      <c r="AA26" s="39">
        <v>0</v>
      </c>
      <c r="AB26" s="30">
        <v>8</v>
      </c>
      <c r="AC26" s="30">
        <v>905</v>
      </c>
      <c r="AD26" s="30">
        <v>95</v>
      </c>
      <c r="AE26" s="30">
        <v>690</v>
      </c>
      <c r="AF26" s="30">
        <v>120</v>
      </c>
    </row>
    <row r="27" spans="1:32" ht="27" customHeight="1" x14ac:dyDescent="0.2">
      <c r="A27" s="41">
        <v>1271033</v>
      </c>
      <c r="B27" s="41" t="s">
        <v>120</v>
      </c>
      <c r="C27" s="41" t="s">
        <v>121</v>
      </c>
      <c r="D27" s="41">
        <v>2489906503</v>
      </c>
      <c r="E27" s="30">
        <f>COUNTIFS($F$2:$F$500, Table2[[#This Row],[MTBC_Team_Name]],$G$2:$G$500,Table2[[#This Row],[MTPL_Team_Name]],$J$2:$J$500,"Sold")</f>
        <v>0</v>
      </c>
      <c r="F27" s="32" t="s">
        <v>102</v>
      </c>
      <c r="G27" s="31" t="str">
        <f>IFERROR(VLOOKUP(Table2[[#This Row],[player_id]],'Owner Players'!$A$1:$B$13,2,0),IFERROR(VLOOKUP(Table2[[#This Row],[player_id]],'Retained Players'!$A$1:$B$13,2,0),""))</f>
        <v/>
      </c>
      <c r="H2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27" s="34">
        <f>IFERROR(IF(OR(Table2[[#This Row],[Is_Retained_Player]],Table2[[#This Row],[Is_Owner_Player]]),Table2[[#This Row],[Base_Price]],0),"")</f>
        <v>0</v>
      </c>
      <c r="J27" s="35" t="str" cm="1">
        <f t="array" ref="J27">IF(AND(SUMPRODUCT(--ISNUMBER(SEARCH('MTPL Teams'!$A$5:$A$16, Table2[[#This Row],[MTPL_Team_Name]])))&gt;0,Table2[[#This Row],[Purchase_Price]]&gt;=Table2[[#This Row],[Base_Price]]),"Sold","UnSold")</f>
        <v>UnSold</v>
      </c>
      <c r="K27" s="32" t="b">
        <v>0</v>
      </c>
      <c r="L27" s="32" t="b">
        <v>0</v>
      </c>
      <c r="M27" s="32" t="b">
        <v>0</v>
      </c>
      <c r="N27" s="30">
        <v>26</v>
      </c>
      <c r="O27" s="30">
        <v>91</v>
      </c>
      <c r="P27" s="30">
        <v>16</v>
      </c>
      <c r="Q27" s="30">
        <v>11</v>
      </c>
      <c r="R27" s="30">
        <v>79</v>
      </c>
      <c r="S27" s="30">
        <v>108</v>
      </c>
      <c r="T27" s="30">
        <v>73.148099999999999</v>
      </c>
      <c r="U27" s="30">
        <v>16</v>
      </c>
      <c r="V27" s="30">
        <v>3.4666999999999999</v>
      </c>
      <c r="W27" s="30">
        <v>30</v>
      </c>
      <c r="X27" s="30">
        <v>7.9</v>
      </c>
      <c r="Y27" s="30">
        <v>40</v>
      </c>
      <c r="Z27" s="38">
        <v>43527</v>
      </c>
      <c r="AA27" s="39">
        <v>0</v>
      </c>
      <c r="AB27" s="30">
        <v>2</v>
      </c>
      <c r="AC27" s="30">
        <v>890</v>
      </c>
      <c r="AD27" s="30">
        <v>140</v>
      </c>
      <c r="AE27" s="30">
        <v>680</v>
      </c>
      <c r="AF27" s="30">
        <v>70</v>
      </c>
    </row>
    <row r="28" spans="1:32" ht="27" customHeight="1" x14ac:dyDescent="0.2">
      <c r="A28" s="41">
        <v>218565</v>
      </c>
      <c r="B28" s="41" t="s">
        <v>122</v>
      </c>
      <c r="C28" s="41" t="s">
        <v>123</v>
      </c>
      <c r="D28" s="41">
        <v>6123870303</v>
      </c>
      <c r="E28" s="30">
        <f>COUNTIFS($F$2:$F$500, Table2[[#This Row],[MTBC_Team_Name]],$G$2:$G$500,Table2[[#This Row],[MTPL_Team_Name]],$J$2:$J$500,"Sold")</f>
        <v>2</v>
      </c>
      <c r="F28" s="32" t="s">
        <v>102</v>
      </c>
      <c r="G28" s="31" t="str">
        <f>IFERROR(VLOOKUP(Table2[[#This Row],[player_id]],'Owner Players'!$A$1:$B$13,2,0),IFERROR(VLOOKUP(Table2[[#This Row],[player_id]],'Retained Players'!$A$1:$B$13,2,0),""))</f>
        <v>Bawarchi Knights</v>
      </c>
      <c r="H2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28" s="34">
        <f>IFERROR(IF(OR(Table2[[#This Row],[Is_Retained_Player]],Table2[[#This Row],[Is_Owner_Player]]),Table2[[#This Row],[Base_Price]],0),"")</f>
        <v>40000</v>
      </c>
      <c r="J28" s="35" t="str" cm="1">
        <f t="array" ref="J28">IF(AND(SUMPRODUCT(--ISNUMBER(SEARCH('MTPL Teams'!$A$5:$A$16, Table2[[#This Row],[MTPL_Team_Name]])))&gt;0,Table2[[#This Row],[Purchase_Price]]&gt;=Table2[[#This Row],[Base_Price]]),"Sold","UnSold")</f>
        <v>Sold</v>
      </c>
      <c r="K28" s="32" t="b">
        <v>0</v>
      </c>
      <c r="L28" s="32" t="b">
        <v>1</v>
      </c>
      <c r="M28" s="32" t="b">
        <v>0</v>
      </c>
      <c r="N28" s="30">
        <v>27</v>
      </c>
      <c r="O28" s="30">
        <v>69</v>
      </c>
      <c r="P28" s="30">
        <v>17</v>
      </c>
      <c r="Q28" s="30">
        <v>11</v>
      </c>
      <c r="R28" s="30">
        <v>110</v>
      </c>
      <c r="S28" s="30">
        <v>165</v>
      </c>
      <c r="T28" s="37">
        <v>66.666700000000006</v>
      </c>
      <c r="U28" s="30">
        <v>10</v>
      </c>
      <c r="V28" s="37">
        <v>2.6905000000000001</v>
      </c>
      <c r="W28" s="30">
        <v>42</v>
      </c>
      <c r="X28" s="30">
        <v>11</v>
      </c>
      <c r="Y28" s="30">
        <v>28</v>
      </c>
      <c r="Z28" s="38">
        <v>43505</v>
      </c>
      <c r="AA28" s="39">
        <v>0</v>
      </c>
      <c r="AB28" s="30">
        <v>1</v>
      </c>
      <c r="AC28" s="30">
        <v>876</v>
      </c>
      <c r="AD28" s="30">
        <v>176</v>
      </c>
      <c r="AE28" s="30">
        <v>670</v>
      </c>
      <c r="AF28" s="30">
        <v>30</v>
      </c>
    </row>
    <row r="29" spans="1:32" ht="27" customHeight="1" x14ac:dyDescent="0.2">
      <c r="A29" s="41">
        <v>513033</v>
      </c>
      <c r="B29" s="41" t="s">
        <v>124</v>
      </c>
      <c r="C29" s="41" t="s">
        <v>125</v>
      </c>
      <c r="D29" s="41">
        <v>6692540494</v>
      </c>
      <c r="E29" s="30">
        <f>COUNTIFS($F$2:$F$500, Table2[[#This Row],[MTBC_Team_Name]],$G$2:$G$500,Table2[[#This Row],[MTPL_Team_Name]],$J$2:$J$500,"Sold")</f>
        <v>0</v>
      </c>
      <c r="F29" s="32" t="s">
        <v>99</v>
      </c>
      <c r="G29" s="31" t="str">
        <f>IFERROR(VLOOKUP(Table2[[#This Row],[player_id]],'Owner Players'!$A$1:$B$13,2,0),IFERROR(VLOOKUP(Table2[[#This Row],[player_id]],'Retained Players'!$A$1:$B$13,2,0),""))</f>
        <v/>
      </c>
      <c r="H2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29" s="34">
        <f>IFERROR(IF(OR(Table2[[#This Row],[Is_Retained_Player]],Table2[[#This Row],[Is_Owner_Player]]),Table2[[#This Row],[Base_Price]],0),"")</f>
        <v>0</v>
      </c>
      <c r="J29" s="35" t="str" cm="1">
        <f t="array" ref="J29">IF(AND(SUMPRODUCT(--ISNUMBER(SEARCH('MTPL Teams'!$A$5:$A$16, Table2[[#This Row],[MTPL_Team_Name]])))&gt;0,Table2[[#This Row],[Purchase_Price]]&gt;=Table2[[#This Row],[Base_Price]]),"Sold","UnSold")</f>
        <v>UnSold</v>
      </c>
      <c r="K29" s="32" t="b">
        <v>0</v>
      </c>
      <c r="L29" s="32" t="b">
        <v>0</v>
      </c>
      <c r="M29" s="32" t="b">
        <v>0</v>
      </c>
      <c r="N29" s="30">
        <v>28</v>
      </c>
      <c r="O29" s="30">
        <v>18</v>
      </c>
      <c r="P29" s="30">
        <v>76</v>
      </c>
      <c r="Q29" s="30">
        <v>9</v>
      </c>
      <c r="R29" s="30">
        <v>166</v>
      </c>
      <c r="S29" s="30">
        <v>169</v>
      </c>
      <c r="T29" s="37">
        <v>98.224900000000005</v>
      </c>
      <c r="U29" s="30">
        <v>10</v>
      </c>
      <c r="V29" s="37">
        <v>3.7765</v>
      </c>
      <c r="W29" s="30">
        <v>28</v>
      </c>
      <c r="X29" s="30">
        <v>20.75</v>
      </c>
      <c r="Y29" s="30">
        <v>49</v>
      </c>
      <c r="Z29" s="38">
        <v>43513</v>
      </c>
      <c r="AA29" s="39">
        <v>0</v>
      </c>
      <c r="AB29" s="30">
        <v>5</v>
      </c>
      <c r="AC29" s="30">
        <v>859</v>
      </c>
      <c r="AD29" s="30">
        <v>389</v>
      </c>
      <c r="AE29" s="30">
        <v>420</v>
      </c>
      <c r="AF29" s="30">
        <v>50</v>
      </c>
    </row>
    <row r="30" spans="1:32" ht="27" customHeight="1" x14ac:dyDescent="0.2">
      <c r="A30" s="41">
        <v>854696</v>
      </c>
      <c r="B30" s="41" t="s">
        <v>126</v>
      </c>
      <c r="C30" s="41" t="s">
        <v>127</v>
      </c>
      <c r="D30" s="41">
        <v>8165854460</v>
      </c>
      <c r="E30" s="30">
        <f>COUNTIFS($F$2:$F$500, Table2[[#This Row],[MTBC_Team_Name]],$G$2:$G$500,Table2[[#This Row],[MTPL_Team_Name]],$J$2:$J$500,"Sold")</f>
        <v>0</v>
      </c>
      <c r="F30" s="32" t="s">
        <v>82</v>
      </c>
      <c r="G30" s="31" t="str">
        <f>IFERROR(VLOOKUP(Table2[[#This Row],[player_id]],'Owner Players'!$A$1:$B$13,2,0),IFERROR(VLOOKUP(Table2[[#This Row],[player_id]],'Retained Players'!$A$1:$B$13,2,0),""))</f>
        <v/>
      </c>
      <c r="H3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30" s="34">
        <f>IFERROR(IF(OR(Table2[[#This Row],[Is_Retained_Player]],Table2[[#This Row],[Is_Owner_Player]]),Table2[[#This Row],[Base_Price]],0),"")</f>
        <v>0</v>
      </c>
      <c r="J30" s="35" t="str" cm="1">
        <f t="array" ref="J30">IF(AND(SUMPRODUCT(--ISNUMBER(SEARCH('MTPL Teams'!$A$5:$A$16, Table2[[#This Row],[MTPL_Team_Name]])))&gt;0,Table2[[#This Row],[Purchase_Price]]&gt;=Table2[[#This Row],[Base_Price]]),"Sold","UnSold")</f>
        <v>UnSold</v>
      </c>
      <c r="K30" s="32" t="b">
        <v>1</v>
      </c>
      <c r="L30" s="32" t="b">
        <v>0</v>
      </c>
      <c r="M30" s="32" t="b">
        <v>0</v>
      </c>
      <c r="N30" s="30">
        <v>29</v>
      </c>
      <c r="O30" s="30">
        <v>140</v>
      </c>
      <c r="P30" s="30">
        <v>23</v>
      </c>
      <c r="Q30" s="30">
        <v>11</v>
      </c>
      <c r="R30" s="30">
        <v>48</v>
      </c>
      <c r="S30" s="30">
        <v>73</v>
      </c>
      <c r="T30" s="37">
        <v>65.753399999999999</v>
      </c>
      <c r="U30" s="30">
        <v>17</v>
      </c>
      <c r="V30" s="37">
        <v>4.3791000000000002</v>
      </c>
      <c r="W30" s="30">
        <v>35</v>
      </c>
      <c r="X30" s="30">
        <v>6</v>
      </c>
      <c r="Y30" s="30">
        <v>22</v>
      </c>
      <c r="Z30" s="38">
        <v>43540</v>
      </c>
      <c r="AA30" s="39">
        <v>0</v>
      </c>
      <c r="AB30" s="30">
        <v>8</v>
      </c>
      <c r="AC30" s="30">
        <v>854</v>
      </c>
      <c r="AD30" s="30">
        <v>64</v>
      </c>
      <c r="AE30" s="30">
        <v>650</v>
      </c>
      <c r="AF30" s="30">
        <v>140</v>
      </c>
    </row>
    <row r="31" spans="1:32" ht="27" customHeight="1" x14ac:dyDescent="0.2">
      <c r="A31" s="41">
        <v>515431</v>
      </c>
      <c r="B31" s="41" t="s">
        <v>128</v>
      </c>
      <c r="C31" s="41" t="s">
        <v>129</v>
      </c>
      <c r="D31" s="41">
        <v>5189861085</v>
      </c>
      <c r="E31" s="30">
        <f>COUNTIFS($F$2:$F$500, Table2[[#This Row],[MTBC_Team_Name]],$G$2:$G$500,Table2[[#This Row],[MTPL_Team_Name]],$J$2:$J$500,"Sold")</f>
        <v>0</v>
      </c>
      <c r="F31" s="32" t="s">
        <v>96</v>
      </c>
      <c r="G31" s="31" t="str">
        <f>IFERROR(VLOOKUP(Table2[[#This Row],[player_id]],'Owner Players'!$A$1:$B$13,2,0),IFERROR(VLOOKUP(Table2[[#This Row],[player_id]],'Retained Players'!$A$1:$B$13,2,0),""))</f>
        <v/>
      </c>
      <c r="H3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31" s="34">
        <f>IFERROR(IF(OR(Table2[[#This Row],[Is_Retained_Player]],Table2[[#This Row],[Is_Owner_Player]]),Table2[[#This Row],[Base_Price]],0),"")</f>
        <v>0</v>
      </c>
      <c r="J31" s="35" t="str" cm="1">
        <f t="array" ref="J31">IF(AND(SUMPRODUCT(--ISNUMBER(SEARCH('MTPL Teams'!$A$5:$A$16, Table2[[#This Row],[MTPL_Team_Name]])))&gt;0,Table2[[#This Row],[Purchase_Price]]&gt;=Table2[[#This Row],[Base_Price]]),"Sold","UnSold")</f>
        <v>UnSold</v>
      </c>
      <c r="K31" s="32" t="b">
        <v>0</v>
      </c>
      <c r="L31" s="32" t="b">
        <v>0</v>
      </c>
      <c r="M31" s="32" t="b">
        <v>0</v>
      </c>
      <c r="N31" s="30">
        <v>30</v>
      </c>
      <c r="O31" s="30">
        <v>24</v>
      </c>
      <c r="P31" s="30">
        <v>109</v>
      </c>
      <c r="Q31" s="30">
        <v>9</v>
      </c>
      <c r="R31" s="30">
        <v>146</v>
      </c>
      <c r="S31" s="30">
        <v>190</v>
      </c>
      <c r="T31" s="37">
        <v>76.842100000000002</v>
      </c>
      <c r="U31" s="30">
        <v>7</v>
      </c>
      <c r="V31" s="37">
        <v>5.5217000000000001</v>
      </c>
      <c r="W31" s="30">
        <v>23</v>
      </c>
      <c r="X31" s="30">
        <v>16.222200000000001</v>
      </c>
      <c r="Y31" s="30">
        <v>58</v>
      </c>
      <c r="Z31" s="38">
        <v>43505</v>
      </c>
      <c r="AA31" s="39">
        <v>0</v>
      </c>
      <c r="AB31" s="30">
        <v>4</v>
      </c>
      <c r="AC31" s="30">
        <v>839</v>
      </c>
      <c r="AD31" s="30">
        <v>349</v>
      </c>
      <c r="AE31" s="30">
        <v>280</v>
      </c>
      <c r="AF31" s="30">
        <v>210</v>
      </c>
    </row>
    <row r="32" spans="1:32" ht="27" customHeight="1" x14ac:dyDescent="0.2">
      <c r="A32" s="41">
        <v>512829</v>
      </c>
      <c r="B32" s="41" t="s">
        <v>130</v>
      </c>
      <c r="C32" s="41" t="s">
        <v>131</v>
      </c>
      <c r="D32" s="41" t="s">
        <v>132</v>
      </c>
      <c r="E32" s="30">
        <f>COUNTIFS($F$2:$F$500, Table2[[#This Row],[MTBC_Team_Name]],$G$2:$G$500,Table2[[#This Row],[MTPL_Team_Name]],$J$2:$J$500,"Sold")</f>
        <v>0</v>
      </c>
      <c r="F32" s="32" t="s">
        <v>133</v>
      </c>
      <c r="G32" s="31" t="str">
        <f>IFERROR(VLOOKUP(Table2[[#This Row],[player_id]],'Owner Players'!$A$1:$B$13,2,0),IFERROR(VLOOKUP(Table2[[#This Row],[player_id]],'Retained Players'!$A$1:$B$13,2,0),""))</f>
        <v/>
      </c>
      <c r="H3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32" s="34">
        <f>IFERROR(IF(OR(Table2[[#This Row],[Is_Retained_Player]],Table2[[#This Row],[Is_Owner_Player]]),Table2[[#This Row],[Base_Price]],0),"")</f>
        <v>0</v>
      </c>
      <c r="J32" s="35" t="str" cm="1">
        <f t="array" ref="J32">IF(AND(SUMPRODUCT(--ISNUMBER(SEARCH('MTPL Teams'!$A$5:$A$16, Table2[[#This Row],[MTPL_Team_Name]])))&gt;0,Table2[[#This Row],[Purchase_Price]]&gt;=Table2[[#This Row],[Base_Price]]),"Sold","UnSold")</f>
        <v>UnSold</v>
      </c>
      <c r="K32" s="32" t="b">
        <v>0</v>
      </c>
      <c r="L32" s="32" t="b">
        <v>0</v>
      </c>
      <c r="M32" s="32" t="b">
        <v>0</v>
      </c>
      <c r="N32" s="30">
        <v>31</v>
      </c>
      <c r="O32" s="30">
        <v>97</v>
      </c>
      <c r="P32" s="30">
        <v>14</v>
      </c>
      <c r="Q32" s="30">
        <v>10</v>
      </c>
      <c r="R32" s="30">
        <v>95</v>
      </c>
      <c r="S32" s="30">
        <v>199</v>
      </c>
      <c r="T32" s="30">
        <v>47.738700000000001</v>
      </c>
      <c r="U32" s="30">
        <v>19</v>
      </c>
      <c r="V32" s="30">
        <v>3.8534000000000002</v>
      </c>
      <c r="W32" s="30">
        <v>39</v>
      </c>
      <c r="X32" s="30">
        <v>9.5</v>
      </c>
      <c r="Y32" s="30">
        <v>19</v>
      </c>
      <c r="Z32" s="38">
        <v>43542</v>
      </c>
      <c r="AA32" s="39">
        <v>0</v>
      </c>
      <c r="AB32" s="30">
        <v>1</v>
      </c>
      <c r="AC32" s="30">
        <v>824</v>
      </c>
      <c r="AD32" s="30">
        <v>114</v>
      </c>
      <c r="AE32" s="30">
        <v>690</v>
      </c>
      <c r="AF32" s="30">
        <v>20</v>
      </c>
    </row>
    <row r="33" spans="1:32" ht="27" customHeight="1" x14ac:dyDescent="0.2">
      <c r="A33" s="41">
        <v>870161</v>
      </c>
      <c r="B33" s="41" t="s">
        <v>134</v>
      </c>
      <c r="C33" s="41" t="s">
        <v>135</v>
      </c>
      <c r="D33" s="41">
        <v>7633134293</v>
      </c>
      <c r="E33" s="30">
        <f>COUNTIFS($F$2:$F$500, Table2[[#This Row],[MTBC_Team_Name]],$G$2:$G$500,Table2[[#This Row],[MTPL_Team_Name]],$J$2:$J$500,"Sold")</f>
        <v>0</v>
      </c>
      <c r="F33" s="32" t="s">
        <v>136</v>
      </c>
      <c r="G33" s="31" t="str">
        <f>IFERROR(VLOOKUP(Table2[[#This Row],[player_id]],'Owner Players'!$A$1:$B$13,2,0),IFERROR(VLOOKUP(Table2[[#This Row],[player_id]],'Retained Players'!$A$1:$B$13,2,0),""))</f>
        <v/>
      </c>
      <c r="H3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33" s="34">
        <f>IFERROR(IF(OR(Table2[[#This Row],[Is_Retained_Player]],Table2[[#This Row],[Is_Owner_Player]]),Table2[[#This Row],[Base_Price]],0),"")</f>
        <v>0</v>
      </c>
      <c r="J33" s="35" t="str" cm="1">
        <f t="array" ref="J33">IF(AND(SUMPRODUCT(--ISNUMBER(SEARCH('MTPL Teams'!$A$5:$A$16, Table2[[#This Row],[MTPL_Team_Name]])))&gt;0,Table2[[#This Row],[Purchase_Price]]&gt;=Table2[[#This Row],[Base_Price]]),"Sold","UnSold")</f>
        <v>UnSold</v>
      </c>
      <c r="K33" s="32" t="b">
        <v>0</v>
      </c>
      <c r="L33" s="32" t="b">
        <v>0</v>
      </c>
      <c r="M33" s="32" t="b">
        <v>0</v>
      </c>
      <c r="N33" s="30">
        <v>32</v>
      </c>
      <c r="O33" s="30">
        <v>92</v>
      </c>
      <c r="P33" s="30">
        <v>27</v>
      </c>
      <c r="Q33" s="30">
        <v>11</v>
      </c>
      <c r="R33" s="30">
        <v>96</v>
      </c>
      <c r="S33" s="30">
        <v>158</v>
      </c>
      <c r="T33" s="37">
        <v>60.759500000000003</v>
      </c>
      <c r="U33" s="30">
        <v>17</v>
      </c>
      <c r="V33" s="37">
        <v>4.8788</v>
      </c>
      <c r="W33" s="30">
        <v>33</v>
      </c>
      <c r="X33" s="30">
        <v>8.7272999999999996</v>
      </c>
      <c r="Y33" s="30">
        <v>19</v>
      </c>
      <c r="Z33" s="38">
        <v>43573</v>
      </c>
      <c r="AA33" s="39">
        <v>0</v>
      </c>
      <c r="AB33" s="30">
        <v>5</v>
      </c>
      <c r="AC33" s="30">
        <v>815</v>
      </c>
      <c r="AD33" s="30">
        <v>135</v>
      </c>
      <c r="AE33" s="30">
        <v>630</v>
      </c>
      <c r="AF33" s="30">
        <v>50</v>
      </c>
    </row>
    <row r="34" spans="1:32" ht="27" customHeight="1" x14ac:dyDescent="0.2">
      <c r="A34" s="41">
        <v>512955</v>
      </c>
      <c r="B34" s="41" t="s">
        <v>137</v>
      </c>
      <c r="C34" s="41" t="s">
        <v>138</v>
      </c>
      <c r="D34" s="41">
        <v>6518881763</v>
      </c>
      <c r="E34" s="30">
        <f>COUNTIFS($F$2:$F$500, Table2[[#This Row],[MTBC_Team_Name]],$G$2:$G$500,Table2[[#This Row],[MTPL_Team_Name]],$J$2:$J$500,"Sold")</f>
        <v>1</v>
      </c>
      <c r="F34" s="32" t="s">
        <v>139</v>
      </c>
      <c r="G34" s="31" t="str">
        <f>IFERROR(VLOOKUP(Table2[[#This Row],[player_id]],'Owner Players'!$A$1:$B$13,2,0),IFERROR(VLOOKUP(Table2[[#This Row],[player_id]],'Retained Players'!$A$1:$B$13,2,0),""))</f>
        <v>TechDigital Warriors</v>
      </c>
      <c r="H3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34" s="34">
        <f>IFERROR(IF(OR(Table2[[#This Row],[Is_Retained_Player]],Table2[[#This Row],[Is_Owner_Player]]),Table2[[#This Row],[Base_Price]],0),"")</f>
        <v>40000</v>
      </c>
      <c r="J34" s="35" t="str" cm="1">
        <f t="array" ref="J34">IF(AND(SUMPRODUCT(--ISNUMBER(SEARCH('MTPL Teams'!$A$5:$A$16, Table2[[#This Row],[MTPL_Team_Name]])))&gt;0,Table2[[#This Row],[Purchase_Price]]&gt;=Table2[[#This Row],[Base_Price]]),"Sold","UnSold")</f>
        <v>Sold</v>
      </c>
      <c r="K34" s="32" t="b">
        <v>0</v>
      </c>
      <c r="L34" s="32" t="b">
        <v>1</v>
      </c>
      <c r="M34" s="32" t="b">
        <v>0</v>
      </c>
      <c r="N34" s="30">
        <v>33</v>
      </c>
      <c r="O34" s="30">
        <v>11</v>
      </c>
      <c r="P34" s="30">
        <v>98</v>
      </c>
      <c r="Q34" s="30">
        <v>8</v>
      </c>
      <c r="R34" s="30">
        <v>177</v>
      </c>
      <c r="S34" s="30">
        <v>142</v>
      </c>
      <c r="T34" s="37">
        <v>124.64790000000001</v>
      </c>
      <c r="U34" s="30">
        <v>12</v>
      </c>
      <c r="V34" s="37">
        <v>5.9294000000000002</v>
      </c>
      <c r="W34" s="30">
        <v>28</v>
      </c>
      <c r="X34" s="30">
        <v>22.125</v>
      </c>
      <c r="Y34" s="30">
        <v>47</v>
      </c>
      <c r="Z34" s="38">
        <v>11720</v>
      </c>
      <c r="AA34" s="39">
        <v>0</v>
      </c>
      <c r="AB34" s="30">
        <v>3</v>
      </c>
      <c r="AC34" s="30">
        <v>809</v>
      </c>
      <c r="AD34" s="30">
        <v>469</v>
      </c>
      <c r="AE34" s="30">
        <v>310</v>
      </c>
      <c r="AF34" s="30">
        <v>30</v>
      </c>
    </row>
    <row r="35" spans="1:32" ht="27" customHeight="1" x14ac:dyDescent="0.2">
      <c r="A35" s="41">
        <v>513508</v>
      </c>
      <c r="B35" s="41" t="s">
        <v>140</v>
      </c>
      <c r="C35" s="41" t="s">
        <v>141</v>
      </c>
      <c r="D35" s="41">
        <v>6124139141</v>
      </c>
      <c r="E35" s="30">
        <f>COUNTIFS($F$2:$F$500, Table2[[#This Row],[MTBC_Team_Name]],$G$2:$G$500,Table2[[#This Row],[MTPL_Team_Name]],$J$2:$J$500,"Sold")</f>
        <v>0</v>
      </c>
      <c r="F35" s="32" t="s">
        <v>142</v>
      </c>
      <c r="G35" s="31" t="str">
        <f>IFERROR(VLOOKUP(Table2[[#This Row],[player_id]],'Owner Players'!$A$1:$B$13,2,0),IFERROR(VLOOKUP(Table2[[#This Row],[player_id]],'Retained Players'!$A$1:$B$13,2,0),""))</f>
        <v/>
      </c>
      <c r="H3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35" s="34">
        <f>IFERROR(IF(OR(Table2[[#This Row],[Is_Retained_Player]],Table2[[#This Row],[Is_Owner_Player]]),Table2[[#This Row],[Base_Price]],0),"")</f>
        <v>0</v>
      </c>
      <c r="J35" s="35" t="str" cm="1">
        <f t="array" ref="J35">IF(AND(SUMPRODUCT(--ISNUMBER(SEARCH('MTPL Teams'!$A$5:$A$16, Table2[[#This Row],[MTPL_Team_Name]])))&gt;0,Table2[[#This Row],[Purchase_Price]]&gt;=Table2[[#This Row],[Base_Price]]),"Sold","UnSold")</f>
        <v>UnSold</v>
      </c>
      <c r="K35" s="32" t="b">
        <v>0</v>
      </c>
      <c r="L35" s="32" t="b">
        <v>0</v>
      </c>
      <c r="M35" s="32" t="b">
        <v>0</v>
      </c>
      <c r="N35" s="30">
        <v>34</v>
      </c>
      <c r="O35" s="30">
        <v>40</v>
      </c>
      <c r="P35" s="30">
        <v>50</v>
      </c>
      <c r="Q35" s="30">
        <v>11</v>
      </c>
      <c r="R35" s="30">
        <v>104</v>
      </c>
      <c r="S35" s="30">
        <v>143</v>
      </c>
      <c r="T35" s="37">
        <v>72.7273</v>
      </c>
      <c r="U35" s="30">
        <v>13</v>
      </c>
      <c r="V35" s="37">
        <v>4.7313000000000001</v>
      </c>
      <c r="W35" s="30">
        <v>38</v>
      </c>
      <c r="X35" s="30">
        <v>10.4</v>
      </c>
      <c r="Y35" s="30">
        <v>64</v>
      </c>
      <c r="Z35" s="38">
        <v>43572</v>
      </c>
      <c r="AA35" s="39">
        <v>0</v>
      </c>
      <c r="AB35" s="30">
        <v>1</v>
      </c>
      <c r="AC35" s="30">
        <v>803</v>
      </c>
      <c r="AD35" s="30">
        <v>273</v>
      </c>
      <c r="AE35" s="30">
        <v>500</v>
      </c>
      <c r="AF35" s="30">
        <v>30</v>
      </c>
    </row>
    <row r="36" spans="1:32" ht="27" customHeight="1" x14ac:dyDescent="0.2">
      <c r="A36" s="41">
        <v>567092</v>
      </c>
      <c r="B36" s="41" t="s">
        <v>143</v>
      </c>
      <c r="C36" s="41" t="s">
        <v>144</v>
      </c>
      <c r="D36" s="41">
        <v>2483788010</v>
      </c>
      <c r="E36" s="30">
        <f>COUNTIFS($F$2:$F$500, Table2[[#This Row],[MTBC_Team_Name]],$G$2:$G$500,Table2[[#This Row],[MTPL_Team_Name]],$J$2:$J$500,"Sold")</f>
        <v>0</v>
      </c>
      <c r="F36" s="32" t="s">
        <v>55</v>
      </c>
      <c r="G36" s="31" t="str">
        <f>IFERROR(VLOOKUP(Table2[[#This Row],[player_id]],'Owner Players'!$A$1:$B$13,2,0),IFERROR(VLOOKUP(Table2[[#This Row],[player_id]],'Retained Players'!$A$1:$B$13,2,0),""))</f>
        <v/>
      </c>
      <c r="H3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36" s="34">
        <f>IFERROR(IF(OR(Table2[[#This Row],[Is_Retained_Player]],Table2[[#This Row],[Is_Owner_Player]]),Table2[[#This Row],[Base_Price]],0),"")</f>
        <v>0</v>
      </c>
      <c r="J36" s="35" t="str" cm="1">
        <f t="array" ref="J36">IF(AND(SUMPRODUCT(--ISNUMBER(SEARCH('MTPL Teams'!$A$5:$A$16, Table2[[#This Row],[MTPL_Team_Name]])))&gt;0,Table2[[#This Row],[Purchase_Price]]&gt;=Table2[[#This Row],[Base_Price]]),"Sold","UnSold")</f>
        <v>UnSold</v>
      </c>
      <c r="K36" s="32" t="b">
        <v>0</v>
      </c>
      <c r="L36" s="32" t="b">
        <v>0</v>
      </c>
      <c r="M36" s="32" t="b">
        <v>0</v>
      </c>
      <c r="N36" s="30">
        <v>35</v>
      </c>
      <c r="O36" s="30">
        <v>27</v>
      </c>
      <c r="P36" s="30">
        <v>77</v>
      </c>
      <c r="Q36" s="30">
        <v>11</v>
      </c>
      <c r="R36" s="30">
        <v>143</v>
      </c>
      <c r="S36" s="30">
        <v>133</v>
      </c>
      <c r="T36" s="37">
        <v>107.5188</v>
      </c>
      <c r="U36" s="30">
        <v>9</v>
      </c>
      <c r="V36" s="37">
        <v>4.3056000000000001</v>
      </c>
      <c r="W36" s="30">
        <v>36</v>
      </c>
      <c r="X36" s="30">
        <v>14.3</v>
      </c>
      <c r="Y36" s="30">
        <v>36</v>
      </c>
      <c r="Z36" s="38">
        <v>43510</v>
      </c>
      <c r="AA36" s="39">
        <v>0</v>
      </c>
      <c r="AB36" s="30">
        <v>4</v>
      </c>
      <c r="AC36" s="30">
        <v>803</v>
      </c>
      <c r="AD36" s="30">
        <v>343</v>
      </c>
      <c r="AE36" s="30">
        <v>420</v>
      </c>
      <c r="AF36" s="30">
        <v>40</v>
      </c>
    </row>
    <row r="37" spans="1:32" ht="27" customHeight="1" x14ac:dyDescent="0.2">
      <c r="A37" s="41">
        <v>869526</v>
      </c>
      <c r="B37" s="41" t="s">
        <v>145</v>
      </c>
      <c r="C37" s="41"/>
      <c r="D37" s="41"/>
      <c r="E37" s="30">
        <f>COUNTIFS($F$2:$F$500, Table2[[#This Row],[MTBC_Team_Name]],$G$2:$G$500,Table2[[#This Row],[MTPL_Team_Name]],$J$2:$J$500,"Sold")</f>
        <v>1</v>
      </c>
      <c r="F37" s="32" t="s">
        <v>146</v>
      </c>
      <c r="G37" s="31" t="str">
        <f>IFERROR(VLOOKUP(Table2[[#This Row],[player_id]],'Owner Players'!$A$1:$B$13,2,0),IFERROR(VLOOKUP(Table2[[#This Row],[player_id]],'Retained Players'!$A$1:$B$13,2,0),""))</f>
        <v>Tatiana kids Academy</v>
      </c>
      <c r="H3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37" s="34">
        <f>IFERROR(IF(OR(Table2[[#This Row],[Is_Retained_Player]],Table2[[#This Row],[Is_Owner_Player]]),Table2[[#This Row],[Base_Price]],0),"")</f>
        <v>40000</v>
      </c>
      <c r="J37" s="35" t="str" cm="1">
        <f t="array" ref="J37">IF(AND(SUMPRODUCT(--ISNUMBER(SEARCH('MTPL Teams'!$A$5:$A$16, Table2[[#This Row],[MTPL_Team_Name]])))&gt;0,Table2[[#This Row],[Purchase_Price]]&gt;=Table2[[#This Row],[Base_Price]]),"Sold","UnSold")</f>
        <v>Sold</v>
      </c>
      <c r="K37" s="32" t="b">
        <v>0</v>
      </c>
      <c r="L37" s="32" t="b">
        <v>0</v>
      </c>
      <c r="M37" s="32" t="b">
        <v>1</v>
      </c>
      <c r="N37" s="30">
        <v>36</v>
      </c>
      <c r="O37" s="30">
        <v>143</v>
      </c>
      <c r="P37" s="30">
        <v>11</v>
      </c>
      <c r="Q37" s="30">
        <v>8</v>
      </c>
      <c r="R37" s="30">
        <v>18</v>
      </c>
      <c r="S37" s="30">
        <v>25</v>
      </c>
      <c r="T37" s="30">
        <v>72</v>
      </c>
      <c r="U37" s="30">
        <v>18</v>
      </c>
      <c r="V37" s="30">
        <v>4.7667000000000002</v>
      </c>
      <c r="W37" s="30">
        <v>30</v>
      </c>
      <c r="X37" s="30">
        <v>3.6</v>
      </c>
      <c r="Y37" s="30">
        <v>16</v>
      </c>
      <c r="Z37" s="38">
        <v>43570</v>
      </c>
      <c r="AA37" s="39">
        <v>0</v>
      </c>
      <c r="AB37" s="30">
        <v>2</v>
      </c>
      <c r="AC37" s="30">
        <v>792</v>
      </c>
      <c r="AD37" s="30">
        <v>62</v>
      </c>
      <c r="AE37" s="30">
        <v>710</v>
      </c>
      <c r="AF37" s="30">
        <v>20</v>
      </c>
    </row>
    <row r="38" spans="1:32" ht="27" customHeight="1" x14ac:dyDescent="0.2">
      <c r="A38" s="41">
        <v>512676</v>
      </c>
      <c r="B38" s="41" t="s">
        <v>147</v>
      </c>
      <c r="C38" s="41" t="s">
        <v>148</v>
      </c>
      <c r="D38" s="41">
        <v>6126072742</v>
      </c>
      <c r="E38" s="30">
        <f>COUNTIFS($F$2:$F$500, Table2[[#This Row],[MTBC_Team_Name]],$G$2:$G$500,Table2[[#This Row],[MTPL_Team_Name]],$J$2:$J$500,"Sold")</f>
        <v>0</v>
      </c>
      <c r="F38" s="32" t="s">
        <v>146</v>
      </c>
      <c r="G38" s="31" t="str">
        <f>IFERROR(VLOOKUP(Table2[[#This Row],[player_id]],'Owner Players'!$A$1:$B$13,2,0),IFERROR(VLOOKUP(Table2[[#This Row],[player_id]],'Retained Players'!$A$1:$B$13,2,0),""))</f>
        <v/>
      </c>
      <c r="H3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38" s="34">
        <f>IFERROR(IF(OR(Table2[[#This Row],[Is_Retained_Player]],Table2[[#This Row],[Is_Owner_Player]]),Table2[[#This Row],[Base_Price]],0),"")</f>
        <v>0</v>
      </c>
      <c r="J38" s="35" t="str" cm="1">
        <f t="array" ref="J38">IF(AND(SUMPRODUCT(--ISNUMBER(SEARCH('MTPL Teams'!$A$5:$A$16, Table2[[#This Row],[MTPL_Team_Name]])))&gt;0,Table2[[#This Row],[Purchase_Price]]&gt;=Table2[[#This Row],[Base_Price]]),"Sold","UnSold")</f>
        <v>UnSold</v>
      </c>
      <c r="K38" s="32" t="b">
        <v>1</v>
      </c>
      <c r="L38" s="32" t="b">
        <v>0</v>
      </c>
      <c r="M38" s="32" t="b">
        <v>0</v>
      </c>
      <c r="N38" s="30">
        <v>37</v>
      </c>
      <c r="O38" s="30">
        <v>7</v>
      </c>
      <c r="P38" s="30">
        <v>129</v>
      </c>
      <c r="Q38" s="30">
        <v>10</v>
      </c>
      <c r="R38" s="30">
        <v>213</v>
      </c>
      <c r="S38" s="30">
        <v>245</v>
      </c>
      <c r="T38" s="37">
        <v>86.938800000000001</v>
      </c>
      <c r="U38" s="30">
        <v>6</v>
      </c>
      <c r="V38" s="37">
        <v>6.2812999999999999</v>
      </c>
      <c r="W38" s="30">
        <v>11</v>
      </c>
      <c r="X38" s="30">
        <v>21.3</v>
      </c>
      <c r="Y38" s="30">
        <v>58</v>
      </c>
      <c r="Z38" s="38">
        <v>43528</v>
      </c>
      <c r="AA38" s="39">
        <v>0</v>
      </c>
      <c r="AB38" s="30">
        <v>6</v>
      </c>
      <c r="AC38" s="30">
        <v>787</v>
      </c>
      <c r="AD38" s="30">
        <v>527</v>
      </c>
      <c r="AE38" s="30">
        <v>190</v>
      </c>
      <c r="AF38" s="30">
        <v>70</v>
      </c>
    </row>
    <row r="39" spans="1:32" ht="27" customHeight="1" x14ac:dyDescent="0.2">
      <c r="A39" s="41">
        <v>820793</v>
      </c>
      <c r="B39" s="41" t="s">
        <v>149</v>
      </c>
      <c r="C39" s="41" t="s">
        <v>150</v>
      </c>
      <c r="D39" s="41">
        <v>9804746813</v>
      </c>
      <c r="E39" s="30">
        <f>COUNTIFS($F$2:$F$500, Table2[[#This Row],[MTBC_Team_Name]],$G$2:$G$500,Table2[[#This Row],[MTPL_Team_Name]],$J$2:$J$500,"Sold")</f>
        <v>0</v>
      </c>
      <c r="F39" s="32" t="s">
        <v>151</v>
      </c>
      <c r="G39" s="31" t="str">
        <f>IFERROR(VLOOKUP(Table2[[#This Row],[player_id]],'Owner Players'!$A$1:$B$13,2,0),IFERROR(VLOOKUP(Table2[[#This Row],[player_id]],'Retained Players'!$A$1:$B$13,2,0),""))</f>
        <v/>
      </c>
      <c r="H3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39" s="34">
        <f>IFERROR(IF(OR(Table2[[#This Row],[Is_Retained_Player]],Table2[[#This Row],[Is_Owner_Player]]),Table2[[#This Row],[Base_Price]],0),"")</f>
        <v>0</v>
      </c>
      <c r="J39" s="35" t="str" cm="1">
        <f t="array" ref="J39">IF(AND(SUMPRODUCT(--ISNUMBER(SEARCH('MTPL Teams'!$A$5:$A$16, Table2[[#This Row],[MTPL_Team_Name]])))&gt;0,Table2[[#This Row],[Purchase_Price]]&gt;=Table2[[#This Row],[Base_Price]]),"Sold","UnSold")</f>
        <v>UnSold</v>
      </c>
      <c r="K39" s="32" t="b">
        <v>0</v>
      </c>
      <c r="L39" s="32" t="b">
        <v>0</v>
      </c>
      <c r="M39" s="32" t="b">
        <v>0</v>
      </c>
      <c r="N39" s="30">
        <v>38</v>
      </c>
      <c r="O39" s="30">
        <v>90</v>
      </c>
      <c r="P39" s="30">
        <v>38</v>
      </c>
      <c r="Q39" s="30">
        <v>11</v>
      </c>
      <c r="R39" s="30">
        <v>99</v>
      </c>
      <c r="S39" s="30">
        <v>148</v>
      </c>
      <c r="T39" s="37">
        <v>66.891900000000007</v>
      </c>
      <c r="U39" s="30">
        <v>14</v>
      </c>
      <c r="V39" s="37">
        <v>4.0682999999999998</v>
      </c>
      <c r="W39" s="30">
        <v>34</v>
      </c>
      <c r="X39" s="30">
        <v>9.9</v>
      </c>
      <c r="Y39" s="30">
        <v>26</v>
      </c>
      <c r="Z39" s="38">
        <v>43543</v>
      </c>
      <c r="AA39" s="39">
        <v>0</v>
      </c>
      <c r="AB39" s="30">
        <v>4</v>
      </c>
      <c r="AC39" s="30">
        <v>784</v>
      </c>
      <c r="AD39" s="30">
        <v>144</v>
      </c>
      <c r="AE39" s="30">
        <v>570</v>
      </c>
      <c r="AF39" s="30">
        <v>70</v>
      </c>
    </row>
    <row r="40" spans="1:32" ht="27" customHeight="1" x14ac:dyDescent="0.2">
      <c r="A40" s="41">
        <v>515499</v>
      </c>
      <c r="B40" s="41" t="s">
        <v>152</v>
      </c>
      <c r="C40" s="41" t="s">
        <v>153</v>
      </c>
      <c r="D40" s="41">
        <v>6124134453</v>
      </c>
      <c r="E40" s="30">
        <f>COUNTIFS($F$2:$F$500, Table2[[#This Row],[MTBC_Team_Name]],$G$2:$G$500,Table2[[#This Row],[MTPL_Team_Name]],$J$2:$J$500,"Sold")</f>
        <v>0</v>
      </c>
      <c r="F40" s="32" t="s">
        <v>61</v>
      </c>
      <c r="G40" s="31" t="str">
        <f>IFERROR(VLOOKUP(Table2[[#This Row],[player_id]],'Owner Players'!$A$1:$B$13,2,0),IFERROR(VLOOKUP(Table2[[#This Row],[player_id]],'Retained Players'!$A$1:$B$13,2,0),""))</f>
        <v/>
      </c>
      <c r="H4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40" s="34">
        <f>IFERROR(IF(OR(Table2[[#This Row],[Is_Retained_Player]],Table2[[#This Row],[Is_Owner_Player]]),Table2[[#This Row],[Base_Price]],0),"")</f>
        <v>0</v>
      </c>
      <c r="J40" s="35" t="str" cm="1">
        <f t="array" ref="J40">IF(AND(SUMPRODUCT(--ISNUMBER(SEARCH('MTPL Teams'!$A$5:$A$16, Table2[[#This Row],[MTPL_Team_Name]])))&gt;0,Table2[[#This Row],[Purchase_Price]]&gt;=Table2[[#This Row],[Base_Price]]),"Sold","UnSold")</f>
        <v>UnSold</v>
      </c>
      <c r="K40" s="32" t="b">
        <v>0</v>
      </c>
      <c r="L40" s="32" t="b">
        <v>0</v>
      </c>
      <c r="M40" s="32" t="b">
        <v>0</v>
      </c>
      <c r="N40" s="30">
        <v>39</v>
      </c>
      <c r="O40" s="30">
        <v>3</v>
      </c>
      <c r="P40" s="30">
        <v>183</v>
      </c>
      <c r="Q40" s="30">
        <v>11</v>
      </c>
      <c r="R40" s="30">
        <v>198</v>
      </c>
      <c r="S40" s="30">
        <v>182</v>
      </c>
      <c r="T40" s="37">
        <v>108.7912</v>
      </c>
      <c r="U40" s="30">
        <v>0</v>
      </c>
      <c r="V40" s="37">
        <v>0</v>
      </c>
      <c r="W40" s="30">
        <v>0</v>
      </c>
      <c r="X40" s="30">
        <v>18</v>
      </c>
      <c r="Y40" s="30">
        <v>69</v>
      </c>
      <c r="Z40" s="38">
        <v>0</v>
      </c>
      <c r="AA40" s="39">
        <v>0</v>
      </c>
      <c r="AB40" s="30">
        <v>5</v>
      </c>
      <c r="AC40" s="30">
        <v>783</v>
      </c>
      <c r="AD40" s="30">
        <v>543</v>
      </c>
      <c r="AE40" s="30">
        <v>0</v>
      </c>
      <c r="AF40" s="30">
        <v>240</v>
      </c>
    </row>
    <row r="41" spans="1:32" ht="27" customHeight="1" x14ac:dyDescent="0.2">
      <c r="A41" s="41">
        <v>513292</v>
      </c>
      <c r="B41" s="41" t="s">
        <v>154</v>
      </c>
      <c r="C41" s="41" t="s">
        <v>155</v>
      </c>
      <c r="D41" s="41">
        <v>6513999062</v>
      </c>
      <c r="E41" s="30">
        <f>COUNTIFS($F$2:$F$500, Table2[[#This Row],[MTBC_Team_Name]],$G$2:$G$500,Table2[[#This Row],[MTPL_Team_Name]],$J$2:$J$500,"Sold")</f>
        <v>0</v>
      </c>
      <c r="F41" s="32" t="s">
        <v>156</v>
      </c>
      <c r="G41" s="31" t="str">
        <f>IFERROR(VLOOKUP(Table2[[#This Row],[player_id]],'Owner Players'!$A$1:$B$13,2,0),IFERROR(VLOOKUP(Table2[[#This Row],[player_id]],'Retained Players'!$A$1:$B$13,2,0),""))</f>
        <v/>
      </c>
      <c r="H4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41" s="34">
        <f>IFERROR(IF(OR(Table2[[#This Row],[Is_Retained_Player]],Table2[[#This Row],[Is_Owner_Player]]),Table2[[#This Row],[Base_Price]],0),"")</f>
        <v>0</v>
      </c>
      <c r="J41" s="35" t="str" cm="1">
        <f t="array" ref="J41">IF(AND(SUMPRODUCT(--ISNUMBER(SEARCH('MTPL Teams'!$A$5:$A$16, Table2[[#This Row],[MTPL_Team_Name]])))&gt;0,Table2[[#This Row],[Purchase_Price]]&gt;=Table2[[#This Row],[Base_Price]]),"Sold","UnSold")</f>
        <v>UnSold</v>
      </c>
      <c r="K41" s="32" t="b">
        <v>0</v>
      </c>
      <c r="L41" s="32" t="b">
        <v>0</v>
      </c>
      <c r="M41" s="32" t="b">
        <v>0</v>
      </c>
      <c r="N41" s="30">
        <v>40</v>
      </c>
      <c r="O41" s="30">
        <v>111</v>
      </c>
      <c r="P41" s="30">
        <v>22</v>
      </c>
      <c r="Q41" s="30">
        <v>7</v>
      </c>
      <c r="R41" s="30">
        <v>47</v>
      </c>
      <c r="S41" s="30">
        <v>50</v>
      </c>
      <c r="T41" s="30">
        <v>94</v>
      </c>
      <c r="U41" s="30">
        <v>14</v>
      </c>
      <c r="V41" s="30">
        <v>2.9577</v>
      </c>
      <c r="W41" s="30">
        <v>24</v>
      </c>
      <c r="X41" s="30">
        <v>9.4</v>
      </c>
      <c r="Y41" s="30">
        <v>21</v>
      </c>
      <c r="Z41" s="38">
        <v>43548</v>
      </c>
      <c r="AA41" s="39">
        <v>0</v>
      </c>
      <c r="AB41" s="30">
        <v>3</v>
      </c>
      <c r="AC41" s="30">
        <v>776</v>
      </c>
      <c r="AD41" s="30">
        <v>96</v>
      </c>
      <c r="AE41" s="30">
        <v>650</v>
      </c>
      <c r="AF41" s="30">
        <v>30</v>
      </c>
    </row>
    <row r="42" spans="1:32" ht="27" customHeight="1" x14ac:dyDescent="0.2">
      <c r="A42" s="41">
        <v>513015</v>
      </c>
      <c r="B42" s="41" t="s">
        <v>157</v>
      </c>
      <c r="C42" s="41" t="s">
        <v>158</v>
      </c>
      <c r="D42" s="41">
        <v>9164079550</v>
      </c>
      <c r="E42" s="30">
        <f>COUNTIFS($F$2:$F$500, Table2[[#This Row],[MTBC_Team_Name]],$G$2:$G$500,Table2[[#This Row],[MTPL_Team_Name]],$J$2:$J$500,"Sold")</f>
        <v>0</v>
      </c>
      <c r="F42" s="32" t="s">
        <v>92</v>
      </c>
      <c r="G42" s="31" t="str">
        <f>IFERROR(VLOOKUP(Table2[[#This Row],[player_id]],'Owner Players'!$A$1:$B$13,2,0),IFERROR(VLOOKUP(Table2[[#This Row],[player_id]],'Retained Players'!$A$1:$B$13,2,0),""))</f>
        <v/>
      </c>
      <c r="H4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42" s="34">
        <f>IFERROR(IF(OR(Table2[[#This Row],[Is_Retained_Player]],Table2[[#This Row],[Is_Owner_Player]]),Table2[[#This Row],[Base_Price]],0),"")</f>
        <v>0</v>
      </c>
      <c r="J42" s="35" t="str" cm="1">
        <f t="array" ref="J42">IF(AND(SUMPRODUCT(--ISNUMBER(SEARCH('MTPL Teams'!$A$5:$A$16, Table2[[#This Row],[MTPL_Team_Name]])))&gt;0,Table2[[#This Row],[Purchase_Price]]&gt;=Table2[[#This Row],[Base_Price]]),"Sold","UnSold")</f>
        <v>UnSold</v>
      </c>
      <c r="K42" s="32" t="b">
        <v>0</v>
      </c>
      <c r="L42" s="32" t="b">
        <v>0</v>
      </c>
      <c r="M42" s="32" t="b">
        <v>0</v>
      </c>
      <c r="N42" s="30">
        <v>41</v>
      </c>
      <c r="O42" s="30">
        <v>16</v>
      </c>
      <c r="P42" s="30">
        <v>108</v>
      </c>
      <c r="Q42" s="30">
        <v>9</v>
      </c>
      <c r="R42" s="30">
        <v>149</v>
      </c>
      <c r="S42" s="30">
        <v>137</v>
      </c>
      <c r="T42" s="37">
        <v>108.7591</v>
      </c>
      <c r="U42" s="30">
        <v>7</v>
      </c>
      <c r="V42" s="37">
        <v>4.4090999999999996</v>
      </c>
      <c r="W42" s="30">
        <v>22</v>
      </c>
      <c r="X42" s="30">
        <v>16.555599999999998</v>
      </c>
      <c r="Y42" s="30">
        <v>50</v>
      </c>
      <c r="Z42" s="38">
        <v>43514</v>
      </c>
      <c r="AA42" s="39">
        <v>0</v>
      </c>
      <c r="AB42" s="30">
        <v>3</v>
      </c>
      <c r="AC42" s="30">
        <v>769</v>
      </c>
      <c r="AD42" s="30">
        <v>419</v>
      </c>
      <c r="AE42" s="30">
        <v>280</v>
      </c>
      <c r="AF42" s="30">
        <v>70</v>
      </c>
    </row>
    <row r="43" spans="1:32" ht="27" customHeight="1" x14ac:dyDescent="0.2">
      <c r="A43" s="41">
        <v>809622</v>
      </c>
      <c r="B43" s="41" t="s">
        <v>159</v>
      </c>
      <c r="C43" s="41" t="s">
        <v>160</v>
      </c>
      <c r="D43" s="41">
        <v>6822525043</v>
      </c>
      <c r="E43" s="30">
        <f>COUNTIFS($F$2:$F$500, Table2[[#This Row],[MTBC_Team_Name]],$G$2:$G$500,Table2[[#This Row],[MTPL_Team_Name]],$J$2:$J$500,"Sold")</f>
        <v>0</v>
      </c>
      <c r="F43" s="32" t="s">
        <v>161</v>
      </c>
      <c r="G43" s="31" t="str">
        <f>IFERROR(VLOOKUP(Table2[[#This Row],[player_id]],'Owner Players'!$A$1:$B$13,2,0),IFERROR(VLOOKUP(Table2[[#This Row],[player_id]],'Retained Players'!$A$1:$B$13,2,0),""))</f>
        <v/>
      </c>
      <c r="H4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43" s="34">
        <f>IFERROR(IF(OR(Table2[[#This Row],[Is_Retained_Player]],Table2[[#This Row],[Is_Owner_Player]]),Table2[[#This Row],[Base_Price]],0),"")</f>
        <v>0</v>
      </c>
      <c r="J43" s="35" t="str" cm="1">
        <f t="array" ref="J43">IF(AND(SUMPRODUCT(--ISNUMBER(SEARCH('MTPL Teams'!$A$5:$A$16, Table2[[#This Row],[MTPL_Team_Name]])))&gt;0,Table2[[#This Row],[Purchase_Price]]&gt;=Table2[[#This Row],[Base_Price]]),"Sold","UnSold")</f>
        <v>UnSold</v>
      </c>
      <c r="K43" s="32" t="b">
        <v>0</v>
      </c>
      <c r="L43" s="32" t="b">
        <v>0</v>
      </c>
      <c r="M43" s="32" t="b">
        <v>0</v>
      </c>
      <c r="N43" s="30">
        <v>42</v>
      </c>
      <c r="O43" s="30">
        <v>229</v>
      </c>
      <c r="P43" s="30">
        <v>34</v>
      </c>
      <c r="Q43" s="30">
        <v>11</v>
      </c>
      <c r="R43" s="30">
        <v>17</v>
      </c>
      <c r="S43" s="30">
        <v>38</v>
      </c>
      <c r="T43" s="37">
        <v>44.736800000000002</v>
      </c>
      <c r="U43" s="30">
        <v>14</v>
      </c>
      <c r="V43" s="37">
        <v>3.8462000000000001</v>
      </c>
      <c r="W43" s="30">
        <v>39</v>
      </c>
      <c r="X43" s="30">
        <v>2.4285999999999999</v>
      </c>
      <c r="Y43" s="30">
        <v>8</v>
      </c>
      <c r="Z43" s="38">
        <v>43529</v>
      </c>
      <c r="AA43" s="39">
        <v>0</v>
      </c>
      <c r="AB43" s="30">
        <v>4</v>
      </c>
      <c r="AC43" s="30">
        <v>767</v>
      </c>
      <c r="AD43" s="30">
        <v>-13</v>
      </c>
      <c r="AE43" s="30">
        <v>590</v>
      </c>
      <c r="AF43" s="30">
        <v>190</v>
      </c>
    </row>
    <row r="44" spans="1:32" ht="27" customHeight="1" x14ac:dyDescent="0.2">
      <c r="A44" s="41">
        <v>517500</v>
      </c>
      <c r="B44" s="41" t="s">
        <v>162</v>
      </c>
      <c r="C44" s="41" t="s">
        <v>163</v>
      </c>
      <c r="D44" s="41">
        <v>4084768855</v>
      </c>
      <c r="E44" s="30">
        <f>COUNTIFS($F$2:$F$500, Table2[[#This Row],[MTBC_Team_Name]],$G$2:$G$500,Table2[[#This Row],[MTPL_Team_Name]],$J$2:$J$500,"Sold")</f>
        <v>0</v>
      </c>
      <c r="F44" s="32" t="s">
        <v>85</v>
      </c>
      <c r="G44" s="31" t="str">
        <f>IFERROR(VLOOKUP(Table2[[#This Row],[player_id]],'Owner Players'!$A$1:$B$13,2,0),IFERROR(VLOOKUP(Table2[[#This Row],[player_id]],'Retained Players'!$A$1:$B$13,2,0),""))</f>
        <v/>
      </c>
      <c r="H4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44" s="34">
        <f>IFERROR(IF(OR(Table2[[#This Row],[Is_Retained_Player]],Table2[[#This Row],[Is_Owner_Player]]),Table2[[#This Row],[Base_Price]],0),"")</f>
        <v>0</v>
      </c>
      <c r="J44" s="35" t="str" cm="1">
        <f t="array" ref="J44">IF(AND(SUMPRODUCT(--ISNUMBER(SEARCH('MTPL Teams'!$A$5:$A$16, Table2[[#This Row],[MTPL_Team_Name]])))&gt;0,Table2[[#This Row],[Purchase_Price]]&gt;=Table2[[#This Row],[Base_Price]]),"Sold","UnSold")</f>
        <v>UnSold</v>
      </c>
      <c r="K44" s="32" t="b">
        <v>0</v>
      </c>
      <c r="L44" s="32" t="b">
        <v>0</v>
      </c>
      <c r="M44" s="32" t="b">
        <v>0</v>
      </c>
      <c r="N44" s="30">
        <v>43</v>
      </c>
      <c r="O44" s="30">
        <v>77</v>
      </c>
      <c r="P44" s="30">
        <v>36</v>
      </c>
      <c r="Q44" s="30">
        <v>10</v>
      </c>
      <c r="R44" s="30">
        <v>78</v>
      </c>
      <c r="S44" s="30">
        <v>85</v>
      </c>
      <c r="T44" s="37">
        <v>91.764700000000005</v>
      </c>
      <c r="U44" s="30">
        <v>15</v>
      </c>
      <c r="V44" s="37">
        <v>4.6285999999999996</v>
      </c>
      <c r="W44" s="30">
        <v>35</v>
      </c>
      <c r="X44" s="30">
        <v>11.142899999999999</v>
      </c>
      <c r="Y44" s="30">
        <v>22</v>
      </c>
      <c r="Z44" s="38">
        <v>43559</v>
      </c>
      <c r="AA44" s="39">
        <v>0</v>
      </c>
      <c r="AB44" s="30">
        <v>0</v>
      </c>
      <c r="AC44" s="30">
        <v>753</v>
      </c>
      <c r="AD44" s="30">
        <v>163</v>
      </c>
      <c r="AE44" s="30">
        <v>580</v>
      </c>
      <c r="AF44" s="30">
        <v>10</v>
      </c>
    </row>
    <row r="45" spans="1:32" ht="27" customHeight="1" x14ac:dyDescent="0.2">
      <c r="A45" s="41">
        <v>858443</v>
      </c>
      <c r="B45" s="41" t="s">
        <v>164</v>
      </c>
      <c r="C45" s="41" t="s">
        <v>165</v>
      </c>
      <c r="D45" s="41">
        <v>9193245724</v>
      </c>
      <c r="E45" s="30">
        <f>COUNTIFS($F$2:$F$500, Table2[[#This Row],[MTBC_Team_Name]],$G$2:$G$500,Table2[[#This Row],[MTPL_Team_Name]],$J$2:$J$500,"Sold")</f>
        <v>0</v>
      </c>
      <c r="F45" s="32" t="s">
        <v>166</v>
      </c>
      <c r="G45" s="31" t="str">
        <f>IFERROR(VLOOKUP(Table2[[#This Row],[player_id]],'Owner Players'!$A$1:$B$13,2,0),IFERROR(VLOOKUP(Table2[[#This Row],[player_id]],'Retained Players'!$A$1:$B$13,2,0),""))</f>
        <v/>
      </c>
      <c r="H4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45" s="34">
        <f>IFERROR(IF(OR(Table2[[#This Row],[Is_Retained_Player]],Table2[[#This Row],[Is_Owner_Player]]),Table2[[#This Row],[Base_Price]],0),"")</f>
        <v>0</v>
      </c>
      <c r="J45" s="35" t="str" cm="1">
        <f t="array" ref="J45">IF(AND(SUMPRODUCT(--ISNUMBER(SEARCH('MTPL Teams'!$A$5:$A$16, Table2[[#This Row],[MTPL_Team_Name]])))&gt;0,Table2[[#This Row],[Purchase_Price]]&gt;=Table2[[#This Row],[Base_Price]]),"Sold","UnSold")</f>
        <v>UnSold</v>
      </c>
      <c r="K45" s="32" t="b">
        <v>0</v>
      </c>
      <c r="L45" s="32" t="b">
        <v>0</v>
      </c>
      <c r="M45" s="32" t="b">
        <v>0</v>
      </c>
      <c r="N45" s="30">
        <v>44</v>
      </c>
      <c r="O45" s="30">
        <v>2</v>
      </c>
      <c r="P45" s="30">
        <v>174</v>
      </c>
      <c r="Q45" s="30">
        <v>8</v>
      </c>
      <c r="R45" s="30">
        <v>192</v>
      </c>
      <c r="S45" s="30">
        <v>131</v>
      </c>
      <c r="T45" s="37">
        <v>146.56489999999999</v>
      </c>
      <c r="U45" s="30">
        <v>2</v>
      </c>
      <c r="V45" s="37">
        <v>10</v>
      </c>
      <c r="W45" s="30">
        <v>2</v>
      </c>
      <c r="X45" s="30">
        <v>27.428599999999999</v>
      </c>
      <c r="Y45" s="30">
        <v>55</v>
      </c>
      <c r="Z45" s="38">
        <v>43516</v>
      </c>
      <c r="AA45" s="39">
        <v>0</v>
      </c>
      <c r="AB45" s="30">
        <v>4</v>
      </c>
      <c r="AC45" s="30">
        <v>751</v>
      </c>
      <c r="AD45" s="30">
        <v>631</v>
      </c>
      <c r="AE45" s="30">
        <v>30</v>
      </c>
      <c r="AF45" s="30">
        <v>90</v>
      </c>
    </row>
    <row r="46" spans="1:32" ht="27" customHeight="1" x14ac:dyDescent="0.2">
      <c r="A46" s="41">
        <v>513521</v>
      </c>
      <c r="B46" s="41" t="s">
        <v>167</v>
      </c>
      <c r="C46" s="41" t="s">
        <v>168</v>
      </c>
      <c r="D46" s="41">
        <v>2147555325</v>
      </c>
      <c r="E46" s="30">
        <f>COUNTIFS($F$2:$F$500, Table2[[#This Row],[MTBC_Team_Name]],$G$2:$G$500,Table2[[#This Row],[MTPL_Team_Name]],$J$2:$J$500,"Sold")</f>
        <v>0</v>
      </c>
      <c r="F46" s="32" t="s">
        <v>113</v>
      </c>
      <c r="G46" s="31" t="str">
        <f>IFERROR(VLOOKUP(Table2[[#This Row],[player_id]],'Owner Players'!$A$1:$B$13,2,0),IFERROR(VLOOKUP(Table2[[#This Row],[player_id]],'Retained Players'!$A$1:$B$13,2,0),""))</f>
        <v/>
      </c>
      <c r="H4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46" s="34">
        <f>IFERROR(IF(OR(Table2[[#This Row],[Is_Retained_Player]],Table2[[#This Row],[Is_Owner_Player]]),Table2[[#This Row],[Base_Price]],0),"")</f>
        <v>0</v>
      </c>
      <c r="J46" s="35" t="str" cm="1">
        <f t="array" ref="J46">IF(AND(SUMPRODUCT(--ISNUMBER(SEARCH('MTPL Teams'!$A$5:$A$16, Table2[[#This Row],[MTPL_Team_Name]])))&gt;0,Table2[[#This Row],[Purchase_Price]]&gt;=Table2[[#This Row],[Base_Price]]),"Sold","UnSold")</f>
        <v>UnSold</v>
      </c>
      <c r="K46" s="32" t="b">
        <v>0</v>
      </c>
      <c r="L46" s="32" t="b">
        <v>0</v>
      </c>
      <c r="M46" s="32" t="b">
        <v>0</v>
      </c>
      <c r="N46" s="30">
        <v>45</v>
      </c>
      <c r="O46" s="30">
        <v>101</v>
      </c>
      <c r="P46" s="30">
        <v>32</v>
      </c>
      <c r="Q46" s="30">
        <v>11</v>
      </c>
      <c r="R46" s="30">
        <v>80</v>
      </c>
      <c r="S46" s="30">
        <v>147</v>
      </c>
      <c r="T46" s="37">
        <v>54.421799999999998</v>
      </c>
      <c r="U46" s="30">
        <v>13</v>
      </c>
      <c r="V46" s="37">
        <v>4.0095999999999998</v>
      </c>
      <c r="W46" s="30">
        <v>35</v>
      </c>
      <c r="X46" s="30">
        <v>8</v>
      </c>
      <c r="Y46" s="30">
        <v>25</v>
      </c>
      <c r="Z46" s="38">
        <v>43529</v>
      </c>
      <c r="AA46" s="39">
        <v>0</v>
      </c>
      <c r="AB46" s="30">
        <v>2</v>
      </c>
      <c r="AC46" s="30">
        <v>747</v>
      </c>
      <c r="AD46" s="30">
        <v>107</v>
      </c>
      <c r="AE46" s="30">
        <v>600</v>
      </c>
      <c r="AF46" s="30">
        <v>40</v>
      </c>
    </row>
    <row r="47" spans="1:32" ht="27" customHeight="1" x14ac:dyDescent="0.2">
      <c r="A47" s="41">
        <v>513175</v>
      </c>
      <c r="B47" s="41" t="s">
        <v>169</v>
      </c>
      <c r="C47" s="41" t="s">
        <v>170</v>
      </c>
      <c r="D47" s="41">
        <v>5104748120</v>
      </c>
      <c r="E47" s="30">
        <f>COUNTIFS($F$2:$F$500, Table2[[#This Row],[MTBC_Team_Name]],$G$2:$G$500,Table2[[#This Row],[MTPL_Team_Name]],$J$2:$J$500,"Sold")</f>
        <v>0</v>
      </c>
      <c r="F47" s="32" t="s">
        <v>107</v>
      </c>
      <c r="G47" s="31" t="str">
        <f>IFERROR(VLOOKUP(Table2[[#This Row],[player_id]],'Owner Players'!$A$1:$B$13,2,0),IFERROR(VLOOKUP(Table2[[#This Row],[player_id]],'Retained Players'!$A$1:$B$13,2,0),""))</f>
        <v/>
      </c>
      <c r="H4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47" s="34">
        <f>IFERROR(IF(OR(Table2[[#This Row],[Is_Retained_Player]],Table2[[#This Row],[Is_Owner_Player]]),Table2[[#This Row],[Base_Price]],0),"")</f>
        <v>0</v>
      </c>
      <c r="J47" s="35" t="str" cm="1">
        <f t="array" ref="J47">IF(AND(SUMPRODUCT(--ISNUMBER(SEARCH('MTPL Teams'!$A$5:$A$16, Table2[[#This Row],[MTPL_Team_Name]])))&gt;0,Table2[[#This Row],[Purchase_Price]]&gt;=Table2[[#This Row],[Base_Price]]),"Sold","UnSold")</f>
        <v>UnSold</v>
      </c>
      <c r="K47" s="32" t="b">
        <v>0</v>
      </c>
      <c r="L47" s="32" t="b">
        <v>0</v>
      </c>
      <c r="M47" s="32" t="b">
        <v>0</v>
      </c>
      <c r="N47" s="30">
        <v>46</v>
      </c>
      <c r="O47" s="30">
        <v>107</v>
      </c>
      <c r="P47" s="30">
        <v>33</v>
      </c>
      <c r="Q47" s="30">
        <v>10</v>
      </c>
      <c r="R47" s="30">
        <v>37</v>
      </c>
      <c r="S47" s="30">
        <v>36</v>
      </c>
      <c r="T47" s="37">
        <v>102.7778</v>
      </c>
      <c r="U47" s="30">
        <v>10</v>
      </c>
      <c r="V47" s="37">
        <v>3.2703000000000002</v>
      </c>
      <c r="W47" s="30">
        <v>37</v>
      </c>
      <c r="X47" s="30">
        <v>5.2857000000000003</v>
      </c>
      <c r="Y47" s="30">
        <v>12</v>
      </c>
      <c r="Z47" s="38">
        <v>43533</v>
      </c>
      <c r="AA47" s="39">
        <v>0</v>
      </c>
      <c r="AB47" s="30">
        <v>3</v>
      </c>
      <c r="AC47" s="30">
        <v>741</v>
      </c>
      <c r="AD47" s="30">
        <v>101</v>
      </c>
      <c r="AE47" s="30">
        <v>590</v>
      </c>
      <c r="AF47" s="30">
        <v>50</v>
      </c>
    </row>
    <row r="48" spans="1:32" ht="27" customHeight="1" x14ac:dyDescent="0.2">
      <c r="A48" s="41">
        <v>854565</v>
      </c>
      <c r="B48" s="41" t="s">
        <v>171</v>
      </c>
      <c r="C48" s="41" t="s">
        <v>172</v>
      </c>
      <c r="D48" s="41">
        <v>4255242193</v>
      </c>
      <c r="E48" s="30">
        <f>COUNTIFS($F$2:$F$500, Table2[[#This Row],[MTBC_Team_Name]],$G$2:$G$500,Table2[[#This Row],[MTPL_Team_Name]],$J$2:$J$500,"Sold")</f>
        <v>0</v>
      </c>
      <c r="F48" s="32" t="s">
        <v>99</v>
      </c>
      <c r="G48" s="31" t="str">
        <f>IFERROR(VLOOKUP(Table2[[#This Row],[player_id]],'Owner Players'!$A$1:$B$13,2,0),IFERROR(VLOOKUP(Table2[[#This Row],[player_id]],'Retained Players'!$A$1:$B$13,2,0),""))</f>
        <v/>
      </c>
      <c r="H4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48" s="34">
        <f>IFERROR(IF(OR(Table2[[#This Row],[Is_Retained_Player]],Table2[[#This Row],[Is_Owner_Player]]),Table2[[#This Row],[Base_Price]],0),"")</f>
        <v>0</v>
      </c>
      <c r="J48" s="35" t="str" cm="1">
        <f t="array" ref="J48">IF(AND(SUMPRODUCT(--ISNUMBER(SEARCH('MTPL Teams'!$A$5:$A$16, Table2[[#This Row],[MTPL_Team_Name]])))&gt;0,Table2[[#This Row],[Purchase_Price]]&gt;=Table2[[#This Row],[Base_Price]]),"Sold","UnSold")</f>
        <v>UnSold</v>
      </c>
      <c r="K48" s="32" t="b">
        <v>0</v>
      </c>
      <c r="L48" s="32" t="b">
        <v>0</v>
      </c>
      <c r="M48" s="32" t="b">
        <v>0</v>
      </c>
      <c r="N48" s="30">
        <v>47</v>
      </c>
      <c r="O48" s="30">
        <v>148</v>
      </c>
      <c r="P48" s="30">
        <v>28</v>
      </c>
      <c r="Q48" s="30">
        <v>10</v>
      </c>
      <c r="R48" s="30">
        <v>23</v>
      </c>
      <c r="S48" s="30">
        <v>29</v>
      </c>
      <c r="T48" s="37">
        <v>79.310299999999998</v>
      </c>
      <c r="U48" s="30">
        <v>17</v>
      </c>
      <c r="V48" s="37">
        <v>4.6628999999999996</v>
      </c>
      <c r="W48" s="30">
        <v>29</v>
      </c>
      <c r="X48" s="30">
        <v>4.5999999999999996</v>
      </c>
      <c r="Y48" s="30">
        <v>13</v>
      </c>
      <c r="Z48" s="38">
        <v>43574</v>
      </c>
      <c r="AA48" s="39">
        <v>0</v>
      </c>
      <c r="AB48" s="30">
        <v>5</v>
      </c>
      <c r="AC48" s="30">
        <v>739</v>
      </c>
      <c r="AD48" s="30">
        <v>59</v>
      </c>
      <c r="AE48" s="30">
        <v>620</v>
      </c>
      <c r="AF48" s="30">
        <v>60</v>
      </c>
    </row>
    <row r="49" spans="1:32" ht="27" customHeight="1" x14ac:dyDescent="0.2">
      <c r="A49" s="41">
        <v>513264</v>
      </c>
      <c r="B49" s="41" t="s">
        <v>173</v>
      </c>
      <c r="C49" s="41" t="s">
        <v>174</v>
      </c>
      <c r="D49" s="41">
        <v>8174666623</v>
      </c>
      <c r="E49" s="30">
        <f>COUNTIFS($F$2:$F$500, Table2[[#This Row],[MTBC_Team_Name]],$G$2:$G$500,Table2[[#This Row],[MTPL_Team_Name]],$J$2:$J$500,"Sold")</f>
        <v>2</v>
      </c>
      <c r="F49" s="32" t="s">
        <v>102</v>
      </c>
      <c r="G49" s="31" t="str">
        <f>IFERROR(VLOOKUP(Table2[[#This Row],[player_id]],'Owner Players'!$A$1:$B$13,2,0),IFERROR(VLOOKUP(Table2[[#This Row],[player_id]],'Retained Players'!$A$1:$B$13,2,0),""))</f>
        <v>Spice House Cricket Club</v>
      </c>
      <c r="H4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49" s="34">
        <f>IFERROR(IF(OR(Table2[[#This Row],[Is_Retained_Player]],Table2[[#This Row],[Is_Owner_Player]]),Table2[[#This Row],[Base_Price]],0),"")</f>
        <v>40000</v>
      </c>
      <c r="J49" s="35" t="str" cm="1">
        <f t="array" ref="J49">IF(AND(SUMPRODUCT(--ISNUMBER(SEARCH('MTPL Teams'!$A$5:$A$16, Table2[[#This Row],[MTPL_Team_Name]])))&gt;0,Table2[[#This Row],[Purchase_Price]]&gt;=Table2[[#This Row],[Base_Price]]),"Sold","UnSold")</f>
        <v>Sold</v>
      </c>
      <c r="K49" s="32" t="b">
        <v>0</v>
      </c>
      <c r="L49" s="32" t="b">
        <v>1</v>
      </c>
      <c r="M49" s="32" t="b">
        <v>0</v>
      </c>
      <c r="N49" s="30">
        <v>48</v>
      </c>
      <c r="O49" s="30">
        <v>9</v>
      </c>
      <c r="P49" s="30">
        <v>184</v>
      </c>
      <c r="Q49" s="30">
        <v>8</v>
      </c>
      <c r="R49" s="30">
        <v>197</v>
      </c>
      <c r="S49" s="30">
        <v>194</v>
      </c>
      <c r="T49" s="37">
        <v>101.54640000000001</v>
      </c>
      <c r="U49" s="30">
        <v>0</v>
      </c>
      <c r="V49" s="37">
        <v>0</v>
      </c>
      <c r="W49" s="30">
        <v>0</v>
      </c>
      <c r="X49" s="30">
        <v>24.625</v>
      </c>
      <c r="Y49" s="30">
        <v>57</v>
      </c>
      <c r="Z49" s="38">
        <v>0</v>
      </c>
      <c r="AA49" s="39">
        <v>0</v>
      </c>
      <c r="AB49" s="30">
        <v>12</v>
      </c>
      <c r="AC49" s="30">
        <v>730</v>
      </c>
      <c r="AD49" s="30">
        <v>500</v>
      </c>
      <c r="AE49" s="30">
        <v>0</v>
      </c>
      <c r="AF49" s="30">
        <v>230</v>
      </c>
    </row>
    <row r="50" spans="1:32" ht="27" customHeight="1" x14ac:dyDescent="0.2">
      <c r="A50" s="41">
        <v>513009</v>
      </c>
      <c r="B50" s="41" t="s">
        <v>175</v>
      </c>
      <c r="C50" s="41" t="s">
        <v>176</v>
      </c>
      <c r="D50" s="41">
        <v>9178565239</v>
      </c>
      <c r="E50" s="30">
        <f>COUNTIFS($F$2:$F$500, Table2[[#This Row],[MTBC_Team_Name]],$G$2:$G$500,Table2[[#This Row],[MTPL_Team_Name]],$J$2:$J$500,"Sold")</f>
        <v>0</v>
      </c>
      <c r="F50" s="32" t="s">
        <v>92</v>
      </c>
      <c r="G50" s="31" t="str">
        <f>IFERROR(VLOOKUP(Table2[[#This Row],[player_id]],'Owner Players'!$A$1:$B$13,2,0),IFERROR(VLOOKUP(Table2[[#This Row],[player_id]],'Retained Players'!$A$1:$B$13,2,0),""))</f>
        <v/>
      </c>
      <c r="H5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50" s="34">
        <f>IFERROR(IF(OR(Table2[[#This Row],[Is_Retained_Player]],Table2[[#This Row],[Is_Owner_Player]]),Table2[[#This Row],[Base_Price]],0),"")</f>
        <v>0</v>
      </c>
      <c r="J50" s="35" t="str" cm="1">
        <f t="array" ref="J50">IF(AND(SUMPRODUCT(--ISNUMBER(SEARCH('MTPL Teams'!$A$5:$A$16, Table2[[#This Row],[MTPL_Team_Name]])))&gt;0,Table2[[#This Row],[Purchase_Price]]&gt;=Table2[[#This Row],[Base_Price]]),"Sold","UnSold")</f>
        <v>UnSold</v>
      </c>
      <c r="K50" s="32" t="b">
        <v>0</v>
      </c>
      <c r="L50" s="32" t="b">
        <v>0</v>
      </c>
      <c r="M50" s="32" t="b">
        <v>0</v>
      </c>
      <c r="N50" s="30">
        <v>49</v>
      </c>
      <c r="O50" s="30">
        <v>216</v>
      </c>
      <c r="P50" s="30">
        <v>31</v>
      </c>
      <c r="Q50" s="30">
        <v>9</v>
      </c>
      <c r="R50" s="30">
        <v>13</v>
      </c>
      <c r="S50" s="30">
        <v>26</v>
      </c>
      <c r="T50" s="37">
        <v>50</v>
      </c>
      <c r="U50" s="30">
        <v>13</v>
      </c>
      <c r="V50" s="37">
        <v>4.5823999999999998</v>
      </c>
      <c r="W50" s="30">
        <v>30</v>
      </c>
      <c r="X50" s="30">
        <v>3.25</v>
      </c>
      <c r="Y50" s="30">
        <v>6</v>
      </c>
      <c r="Z50" s="38">
        <v>43544</v>
      </c>
      <c r="AA50" s="39">
        <v>0</v>
      </c>
      <c r="AB50" s="30">
        <v>8</v>
      </c>
      <c r="AC50" s="30">
        <v>725</v>
      </c>
      <c r="AD50" s="30">
        <v>-5</v>
      </c>
      <c r="AE50" s="30">
        <v>610</v>
      </c>
      <c r="AF50" s="30">
        <v>120</v>
      </c>
    </row>
    <row r="51" spans="1:32" ht="27" customHeight="1" x14ac:dyDescent="0.2">
      <c r="A51" s="41">
        <v>1264579</v>
      </c>
      <c r="B51" s="41" t="s">
        <v>177</v>
      </c>
      <c r="C51" s="41" t="s">
        <v>178</v>
      </c>
      <c r="D51" s="41">
        <v>4695366874</v>
      </c>
      <c r="E51" s="30">
        <f>COUNTIFS($F$2:$F$500, Table2[[#This Row],[MTBC_Team_Name]],$G$2:$G$500,Table2[[#This Row],[MTPL_Team_Name]],$J$2:$J$500,"Sold")</f>
        <v>0</v>
      </c>
      <c r="F51" s="32" t="s">
        <v>179</v>
      </c>
      <c r="G51" s="31" t="str">
        <f>IFERROR(VLOOKUP(Table2[[#This Row],[player_id]],'Owner Players'!$A$1:$B$13,2,0),IFERROR(VLOOKUP(Table2[[#This Row],[player_id]],'Retained Players'!$A$1:$B$13,2,0),""))</f>
        <v/>
      </c>
      <c r="H5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51" s="34">
        <f>IFERROR(IF(OR(Table2[[#This Row],[Is_Retained_Player]],Table2[[#This Row],[Is_Owner_Player]]),Table2[[#This Row],[Base_Price]],0),"")</f>
        <v>0</v>
      </c>
      <c r="J51" s="35" t="str" cm="1">
        <f t="array" ref="J51">IF(AND(SUMPRODUCT(--ISNUMBER(SEARCH('MTPL Teams'!$A$5:$A$16, Table2[[#This Row],[MTPL_Team_Name]])))&gt;0,Table2[[#This Row],[Purchase_Price]]&gt;=Table2[[#This Row],[Base_Price]]),"Sold","UnSold")</f>
        <v>UnSold</v>
      </c>
      <c r="K51" s="32" t="b">
        <v>0</v>
      </c>
      <c r="L51" s="32" t="b">
        <v>0</v>
      </c>
      <c r="M51" s="32" t="b">
        <v>0</v>
      </c>
      <c r="N51" s="30">
        <v>50</v>
      </c>
      <c r="O51" s="30">
        <v>47</v>
      </c>
      <c r="P51" s="30">
        <v>85</v>
      </c>
      <c r="Q51" s="30">
        <v>11</v>
      </c>
      <c r="R51" s="30">
        <v>146</v>
      </c>
      <c r="S51" s="30">
        <v>234</v>
      </c>
      <c r="T51" s="37">
        <v>62.3932</v>
      </c>
      <c r="U51" s="30">
        <v>9</v>
      </c>
      <c r="V51" s="37">
        <v>4.4722</v>
      </c>
      <c r="W51" s="30">
        <v>36</v>
      </c>
      <c r="X51" s="30">
        <v>13.2727</v>
      </c>
      <c r="Y51" s="30">
        <v>36</v>
      </c>
      <c r="Z51" s="38">
        <v>12086</v>
      </c>
      <c r="AA51" s="39">
        <v>0</v>
      </c>
      <c r="AB51" s="30">
        <v>8</v>
      </c>
      <c r="AC51" s="30">
        <v>717</v>
      </c>
      <c r="AD51" s="30">
        <v>237</v>
      </c>
      <c r="AE51" s="30">
        <v>380</v>
      </c>
      <c r="AF51" s="30">
        <v>100</v>
      </c>
    </row>
    <row r="52" spans="1:32" ht="27" customHeight="1" x14ac:dyDescent="0.2">
      <c r="A52" s="41">
        <v>513153</v>
      </c>
      <c r="B52" s="41" t="s">
        <v>180</v>
      </c>
      <c r="C52" s="41"/>
      <c r="D52" s="41"/>
      <c r="E52" s="30">
        <f>COUNTIFS($F$2:$F$500, Table2[[#This Row],[MTBC_Team_Name]],$G$2:$G$500,Table2[[#This Row],[MTPL_Team_Name]],$J$2:$J$500,"Sold")</f>
        <v>2</v>
      </c>
      <c r="F52" s="32" t="s">
        <v>102</v>
      </c>
      <c r="G52" s="31" t="str">
        <f>IFERROR(VLOOKUP(Table2[[#This Row],[player_id]],'Owner Players'!$A$1:$B$13,2,0),IFERROR(VLOOKUP(Table2[[#This Row],[player_id]],'Retained Players'!$A$1:$B$13,2,0),""))</f>
        <v>Spice House Cricket Club</v>
      </c>
      <c r="H5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52" s="34">
        <f>IFERROR(IF(OR(Table2[[#This Row],[Is_Retained_Player]],Table2[[#This Row],[Is_Owner_Player]]),Table2[[#This Row],[Base_Price]],0),"")</f>
        <v>40000</v>
      </c>
      <c r="J52" s="35" t="str" cm="1">
        <f t="array" ref="J52">IF(AND(SUMPRODUCT(--ISNUMBER(SEARCH('MTPL Teams'!$A$5:$A$16, Table2[[#This Row],[MTPL_Team_Name]])))&gt;0,Table2[[#This Row],[Purchase_Price]]&gt;=Table2[[#This Row],[Base_Price]]),"Sold","UnSold")</f>
        <v>Sold</v>
      </c>
      <c r="K52" s="32" t="b">
        <v>0</v>
      </c>
      <c r="L52" s="32" t="b">
        <v>0</v>
      </c>
      <c r="M52" s="32" t="b">
        <v>1</v>
      </c>
      <c r="N52" s="30">
        <v>51</v>
      </c>
      <c r="O52" s="30">
        <v>32</v>
      </c>
      <c r="P52" s="30">
        <v>101</v>
      </c>
      <c r="Q52" s="30">
        <v>10</v>
      </c>
      <c r="R52" s="30">
        <v>104</v>
      </c>
      <c r="S52" s="30">
        <v>82</v>
      </c>
      <c r="T52" s="30">
        <v>126.8293</v>
      </c>
      <c r="U52" s="30">
        <v>10</v>
      </c>
      <c r="V52" s="30">
        <v>4.5999999999999996</v>
      </c>
      <c r="W52" s="30">
        <v>15</v>
      </c>
      <c r="X52" s="30">
        <v>10.4</v>
      </c>
      <c r="Y52" s="30">
        <v>20</v>
      </c>
      <c r="Z52" s="38">
        <v>43567</v>
      </c>
      <c r="AA52" s="39">
        <v>0</v>
      </c>
      <c r="AB52" s="30">
        <v>7</v>
      </c>
      <c r="AC52" s="30">
        <v>705</v>
      </c>
      <c r="AD52" s="30">
        <v>315</v>
      </c>
      <c r="AE52" s="30">
        <v>300</v>
      </c>
      <c r="AF52" s="30">
        <v>90</v>
      </c>
    </row>
    <row r="53" spans="1:32" ht="27" customHeight="1" x14ac:dyDescent="0.2">
      <c r="A53" s="41">
        <v>824033</v>
      </c>
      <c r="B53" s="41" t="s">
        <v>181</v>
      </c>
      <c r="C53" s="41" t="s">
        <v>182</v>
      </c>
      <c r="D53" s="41">
        <v>4707097070</v>
      </c>
      <c r="E53" s="30">
        <f>COUNTIFS($F$2:$F$500, Table2[[#This Row],[MTBC_Team_Name]],$G$2:$G$500,Table2[[#This Row],[MTPL_Team_Name]],$J$2:$J$500,"Sold")</f>
        <v>0</v>
      </c>
      <c r="F53" s="32" t="s">
        <v>146</v>
      </c>
      <c r="G53" s="31" t="str">
        <f>IFERROR(VLOOKUP(Table2[[#This Row],[player_id]],'Owner Players'!$A$1:$B$13,2,0),IFERROR(VLOOKUP(Table2[[#This Row],[player_id]],'Retained Players'!$A$1:$B$13,2,0),""))</f>
        <v/>
      </c>
      <c r="H5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53" s="34">
        <f>IFERROR(IF(OR(Table2[[#This Row],[Is_Retained_Player]],Table2[[#This Row],[Is_Owner_Player]]),Table2[[#This Row],[Base_Price]],0),"")</f>
        <v>0</v>
      </c>
      <c r="J53" s="35" t="str" cm="1">
        <f t="array" ref="J53">IF(AND(SUMPRODUCT(--ISNUMBER(SEARCH('MTPL Teams'!$A$5:$A$16, Table2[[#This Row],[MTPL_Team_Name]])))&gt;0,Table2[[#This Row],[Purchase_Price]]&gt;=Table2[[#This Row],[Base_Price]]),"Sold","UnSold")</f>
        <v>UnSold</v>
      </c>
      <c r="K53" s="32" t="b">
        <v>0</v>
      </c>
      <c r="L53" s="32" t="b">
        <v>0</v>
      </c>
      <c r="M53" s="32" t="b">
        <v>0</v>
      </c>
      <c r="N53" s="30">
        <v>52</v>
      </c>
      <c r="O53" s="30">
        <v>72</v>
      </c>
      <c r="P53" s="30">
        <v>67</v>
      </c>
      <c r="Q53" s="30">
        <v>9</v>
      </c>
      <c r="R53" s="30">
        <v>98</v>
      </c>
      <c r="S53" s="30">
        <v>141</v>
      </c>
      <c r="T53" s="37">
        <v>69.503500000000003</v>
      </c>
      <c r="U53" s="30">
        <v>13</v>
      </c>
      <c r="V53" s="37">
        <v>4.9378000000000002</v>
      </c>
      <c r="W53" s="30">
        <v>35</v>
      </c>
      <c r="X53" s="30">
        <v>10.8889</v>
      </c>
      <c r="Y53" s="30">
        <v>32</v>
      </c>
      <c r="Z53" s="38">
        <v>43518</v>
      </c>
      <c r="AA53" s="39">
        <v>0</v>
      </c>
      <c r="AB53" s="30">
        <v>3</v>
      </c>
      <c r="AC53" s="30">
        <v>703</v>
      </c>
      <c r="AD53" s="30">
        <v>173</v>
      </c>
      <c r="AE53" s="30">
        <v>460</v>
      </c>
      <c r="AF53" s="30">
        <v>70</v>
      </c>
    </row>
    <row r="54" spans="1:32" ht="27" customHeight="1" x14ac:dyDescent="0.2">
      <c r="A54" s="41">
        <v>820349</v>
      </c>
      <c r="B54" s="41" t="s">
        <v>183</v>
      </c>
      <c r="C54" s="41" t="s">
        <v>184</v>
      </c>
      <c r="D54" s="41">
        <v>6125124125</v>
      </c>
      <c r="E54" s="30">
        <f>COUNTIFS($F$2:$F$500, Table2[[#This Row],[MTBC_Team_Name]],$G$2:$G$500,Table2[[#This Row],[MTPL_Team_Name]],$J$2:$J$500,"Sold")</f>
        <v>0</v>
      </c>
      <c r="F54" s="32" t="s">
        <v>113</v>
      </c>
      <c r="G54" s="31" t="str">
        <f>IFERROR(VLOOKUP(Table2[[#This Row],[player_id]],'Owner Players'!$A$1:$B$13,2,0),IFERROR(VLOOKUP(Table2[[#This Row],[player_id]],'Retained Players'!$A$1:$B$13,2,0),""))</f>
        <v/>
      </c>
      <c r="H5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54" s="34">
        <f>IFERROR(IF(OR(Table2[[#This Row],[Is_Retained_Player]],Table2[[#This Row],[Is_Owner_Player]]),Table2[[#This Row],[Base_Price]],0),"")</f>
        <v>0</v>
      </c>
      <c r="J54" s="35" t="str" cm="1">
        <f t="array" ref="J54">IF(AND(SUMPRODUCT(--ISNUMBER(SEARCH('MTPL Teams'!$A$5:$A$16, Table2[[#This Row],[MTPL_Team_Name]])))&gt;0,Table2[[#This Row],[Purchase_Price]]&gt;=Table2[[#This Row],[Base_Price]]),"Sold","UnSold")</f>
        <v>UnSold</v>
      </c>
      <c r="K54" s="32" t="b">
        <v>0</v>
      </c>
      <c r="L54" s="32" t="b">
        <v>0</v>
      </c>
      <c r="M54" s="32" t="b">
        <v>0</v>
      </c>
      <c r="N54" s="30">
        <v>53</v>
      </c>
      <c r="O54" s="30">
        <v>144</v>
      </c>
      <c r="P54" s="30">
        <v>29</v>
      </c>
      <c r="Q54" s="30">
        <v>10</v>
      </c>
      <c r="R54" s="30">
        <v>36</v>
      </c>
      <c r="S54" s="30">
        <v>47</v>
      </c>
      <c r="T54" s="37">
        <v>76.595699999999994</v>
      </c>
      <c r="U54" s="30">
        <v>17</v>
      </c>
      <c r="V54" s="37">
        <v>4.4831000000000003</v>
      </c>
      <c r="W54" s="30">
        <v>30</v>
      </c>
      <c r="X54" s="30">
        <v>4.5</v>
      </c>
      <c r="Y54" s="30">
        <v>10</v>
      </c>
      <c r="Z54" s="38">
        <v>12479</v>
      </c>
      <c r="AA54" s="39">
        <v>0</v>
      </c>
      <c r="AB54" s="30">
        <v>3</v>
      </c>
      <c r="AC54" s="30">
        <v>702</v>
      </c>
      <c r="AD54" s="30">
        <v>62</v>
      </c>
      <c r="AE54" s="30">
        <v>610</v>
      </c>
      <c r="AF54" s="30">
        <v>30</v>
      </c>
    </row>
    <row r="55" spans="1:32" ht="27" customHeight="1" x14ac:dyDescent="0.2">
      <c r="A55" s="41">
        <v>515412</v>
      </c>
      <c r="B55" s="41" t="s">
        <v>185</v>
      </c>
      <c r="C55" s="41" t="s">
        <v>186</v>
      </c>
      <c r="D55" s="41">
        <v>6129995321</v>
      </c>
      <c r="E55" s="30">
        <f>COUNTIFS($F$2:$F$500, Table2[[#This Row],[MTBC_Team_Name]],$G$2:$G$500,Table2[[#This Row],[MTPL_Team_Name]],$J$2:$J$500,"Sold")</f>
        <v>0</v>
      </c>
      <c r="F55" s="32" t="s">
        <v>187</v>
      </c>
      <c r="G55" s="31" t="str">
        <f>IFERROR(VLOOKUP(Table2[[#This Row],[player_id]],'Owner Players'!$A$1:$B$13,2,0),IFERROR(VLOOKUP(Table2[[#This Row],[player_id]],'Retained Players'!$A$1:$B$13,2,0),""))</f>
        <v/>
      </c>
      <c r="H5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55" s="34">
        <f>IFERROR(IF(OR(Table2[[#This Row],[Is_Retained_Player]],Table2[[#This Row],[Is_Owner_Player]]),Table2[[#This Row],[Base_Price]],0),"")</f>
        <v>0</v>
      </c>
      <c r="J55" s="35" t="str" cm="1">
        <f t="array" ref="J55">IF(AND(SUMPRODUCT(--ISNUMBER(SEARCH('MTPL Teams'!$A$5:$A$16, Table2[[#This Row],[MTPL_Team_Name]])))&gt;0,Table2[[#This Row],[Purchase_Price]]&gt;=Table2[[#This Row],[Base_Price]]),"Sold","UnSold")</f>
        <v>UnSold</v>
      </c>
      <c r="K55" s="32" t="b">
        <v>0</v>
      </c>
      <c r="L55" s="32" t="b">
        <v>0</v>
      </c>
      <c r="M55" s="32" t="b">
        <v>0</v>
      </c>
      <c r="N55" s="30">
        <v>54</v>
      </c>
      <c r="O55" s="30">
        <v>221</v>
      </c>
      <c r="P55" s="30">
        <v>24</v>
      </c>
      <c r="Q55" s="30">
        <v>10</v>
      </c>
      <c r="R55" s="30">
        <v>11</v>
      </c>
      <c r="S55" s="30">
        <v>17</v>
      </c>
      <c r="T55" s="37">
        <v>64.7059</v>
      </c>
      <c r="U55" s="30">
        <v>15</v>
      </c>
      <c r="V55" s="37">
        <v>3.6482000000000001</v>
      </c>
      <c r="W55" s="30">
        <v>33</v>
      </c>
      <c r="X55" s="30">
        <v>1.5713999999999999</v>
      </c>
      <c r="Y55" s="30">
        <v>4</v>
      </c>
      <c r="Z55" s="38">
        <v>43596</v>
      </c>
      <c r="AA55" s="39">
        <v>0</v>
      </c>
      <c r="AB55" s="30">
        <v>3</v>
      </c>
      <c r="AC55" s="30">
        <v>692</v>
      </c>
      <c r="AD55" s="30">
        <v>-8</v>
      </c>
      <c r="AE55" s="30">
        <v>650</v>
      </c>
      <c r="AF55" s="30">
        <v>50</v>
      </c>
    </row>
    <row r="56" spans="1:32" ht="27" customHeight="1" x14ac:dyDescent="0.2">
      <c r="A56" s="41">
        <v>515493</v>
      </c>
      <c r="B56" s="41" t="s">
        <v>188</v>
      </c>
      <c r="C56" s="41" t="s">
        <v>189</v>
      </c>
      <c r="D56" s="41">
        <v>7636004888</v>
      </c>
      <c r="E56" s="30">
        <f>COUNTIFS($F$2:$F$500, Table2[[#This Row],[MTBC_Team_Name]],$G$2:$G$500,Table2[[#This Row],[MTPL_Team_Name]],$J$2:$J$500,"Sold")</f>
        <v>0</v>
      </c>
      <c r="F56" s="32" t="s">
        <v>61</v>
      </c>
      <c r="G56" s="31" t="str">
        <f>IFERROR(VLOOKUP(Table2[[#This Row],[player_id]],'Owner Players'!$A$1:$B$13,2,0),IFERROR(VLOOKUP(Table2[[#This Row],[player_id]],'Retained Players'!$A$1:$B$13,2,0),""))</f>
        <v/>
      </c>
      <c r="H5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56" s="34">
        <f>IFERROR(IF(OR(Table2[[#This Row],[Is_Retained_Player]],Table2[[#This Row],[Is_Owner_Player]]),Table2[[#This Row],[Base_Price]],0),"")</f>
        <v>0</v>
      </c>
      <c r="J56" s="35" t="str" cm="1">
        <f t="array" ref="J56">IF(AND(SUMPRODUCT(--ISNUMBER(SEARCH('MTPL Teams'!$A$5:$A$16, Table2[[#This Row],[MTPL_Team_Name]])))&gt;0,Table2[[#This Row],[Purchase_Price]]&gt;=Table2[[#This Row],[Base_Price]]),"Sold","UnSold")</f>
        <v>UnSold</v>
      </c>
      <c r="K56" s="32" t="b">
        <v>0</v>
      </c>
      <c r="L56" s="32" t="b">
        <v>0</v>
      </c>
      <c r="M56" s="32" t="b">
        <v>0</v>
      </c>
      <c r="N56" s="30">
        <v>55</v>
      </c>
      <c r="O56" s="30">
        <v>205</v>
      </c>
      <c r="P56" s="30">
        <v>30</v>
      </c>
      <c r="Q56" s="30">
        <v>9</v>
      </c>
      <c r="R56" s="30">
        <v>19</v>
      </c>
      <c r="S56" s="30">
        <v>28</v>
      </c>
      <c r="T56" s="30">
        <v>67.857100000000003</v>
      </c>
      <c r="U56" s="30">
        <v>14</v>
      </c>
      <c r="V56" s="30">
        <v>4.1723999999999997</v>
      </c>
      <c r="W56" s="30">
        <v>29</v>
      </c>
      <c r="X56" s="30">
        <v>3.8</v>
      </c>
      <c r="Y56" s="30">
        <v>9</v>
      </c>
      <c r="Z56" s="38">
        <v>43563</v>
      </c>
      <c r="AA56" s="39">
        <v>0</v>
      </c>
      <c r="AB56" s="30">
        <v>6</v>
      </c>
      <c r="AC56" s="30">
        <v>691</v>
      </c>
      <c r="AD56" s="30">
        <v>1</v>
      </c>
      <c r="AE56" s="30">
        <v>610</v>
      </c>
      <c r="AF56" s="30">
        <v>80</v>
      </c>
    </row>
    <row r="57" spans="1:32" ht="27" customHeight="1" x14ac:dyDescent="0.2">
      <c r="A57" s="41">
        <v>513185</v>
      </c>
      <c r="B57" s="41" t="s">
        <v>190</v>
      </c>
      <c r="C57" s="41" t="s">
        <v>191</v>
      </c>
      <c r="D57" s="41">
        <v>2318554700</v>
      </c>
      <c r="E57" s="30">
        <f>COUNTIFS($F$2:$F$500, Table2[[#This Row],[MTBC_Team_Name]],$G$2:$G$500,Table2[[#This Row],[MTPL_Team_Name]],$J$2:$J$500,"Sold")</f>
        <v>0</v>
      </c>
      <c r="F57" s="32" t="s">
        <v>192</v>
      </c>
      <c r="G57" s="31" t="str">
        <f>IFERROR(VLOOKUP(Table2[[#This Row],[player_id]],'Owner Players'!$A$1:$B$13,2,0),IFERROR(VLOOKUP(Table2[[#This Row],[player_id]],'Retained Players'!$A$1:$B$13,2,0),""))</f>
        <v/>
      </c>
      <c r="H5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57" s="34">
        <f>IFERROR(IF(OR(Table2[[#This Row],[Is_Retained_Player]],Table2[[#This Row],[Is_Owner_Player]]),Table2[[#This Row],[Base_Price]],0),"")</f>
        <v>0</v>
      </c>
      <c r="J57" s="35" t="str" cm="1">
        <f t="array" ref="J57">IF(AND(SUMPRODUCT(--ISNUMBER(SEARCH('MTPL Teams'!$A$5:$A$16, Table2[[#This Row],[MTPL_Team_Name]])))&gt;0,Table2[[#This Row],[Purchase_Price]]&gt;=Table2[[#This Row],[Base_Price]]),"Sold","UnSold")</f>
        <v>UnSold</v>
      </c>
      <c r="K57" s="32" t="b">
        <v>0</v>
      </c>
      <c r="L57" s="32" t="b">
        <v>0</v>
      </c>
      <c r="M57" s="32" t="b">
        <v>0</v>
      </c>
      <c r="N57" s="30">
        <v>56</v>
      </c>
      <c r="O57" s="30">
        <v>214</v>
      </c>
      <c r="P57" s="30">
        <v>26</v>
      </c>
      <c r="Q57" s="30">
        <v>10</v>
      </c>
      <c r="R57" s="30">
        <v>8</v>
      </c>
      <c r="S57" s="30">
        <v>26</v>
      </c>
      <c r="T57" s="30">
        <v>30.769200000000001</v>
      </c>
      <c r="U57" s="30">
        <v>9</v>
      </c>
      <c r="V57" s="30">
        <v>3.4359000000000002</v>
      </c>
      <c r="W57" s="30">
        <v>39</v>
      </c>
      <c r="X57" s="30">
        <v>1.1429</v>
      </c>
      <c r="Y57" s="30">
        <v>5</v>
      </c>
      <c r="Z57" s="38">
        <v>43505</v>
      </c>
      <c r="AA57" s="39">
        <v>0</v>
      </c>
      <c r="AB57" s="30">
        <v>3</v>
      </c>
      <c r="AC57" s="30">
        <v>688</v>
      </c>
      <c r="AD57" s="30">
        <v>-2</v>
      </c>
      <c r="AE57" s="30">
        <v>640</v>
      </c>
      <c r="AF57" s="30">
        <v>50</v>
      </c>
    </row>
    <row r="58" spans="1:32" ht="27" customHeight="1" x14ac:dyDescent="0.2">
      <c r="A58" s="41">
        <v>820449</v>
      </c>
      <c r="B58" s="41" t="s">
        <v>193</v>
      </c>
      <c r="C58" s="41" t="s">
        <v>194</v>
      </c>
      <c r="D58" s="41">
        <v>2019824579</v>
      </c>
      <c r="E58" s="30">
        <f>COUNTIFS($F$2:$F$500, Table2[[#This Row],[MTBC_Team_Name]],$G$2:$G$500,Table2[[#This Row],[MTPL_Team_Name]],$J$2:$J$500,"Sold")</f>
        <v>0</v>
      </c>
      <c r="F58" s="32" t="s">
        <v>92</v>
      </c>
      <c r="G58" s="31" t="str">
        <f>IFERROR(VLOOKUP(Table2[[#This Row],[player_id]],'Owner Players'!$A$1:$B$13,2,0),IFERROR(VLOOKUP(Table2[[#This Row],[player_id]],'Retained Players'!$A$1:$B$13,2,0),""))</f>
        <v/>
      </c>
      <c r="H5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58" s="34">
        <f>IFERROR(IF(OR(Table2[[#This Row],[Is_Retained_Player]],Table2[[#This Row],[Is_Owner_Player]]),Table2[[#This Row],[Base_Price]],0),"")</f>
        <v>0</v>
      </c>
      <c r="J58" s="35" t="str" cm="1">
        <f t="array" ref="J58">IF(AND(SUMPRODUCT(--ISNUMBER(SEARCH('MTPL Teams'!$A$5:$A$16, Table2[[#This Row],[MTPL_Team_Name]])))&gt;0,Table2[[#This Row],[Purchase_Price]]&gt;=Table2[[#This Row],[Base_Price]]),"Sold","UnSold")</f>
        <v>UnSold</v>
      </c>
      <c r="K58" s="32" t="b">
        <v>0</v>
      </c>
      <c r="L58" s="32" t="b">
        <v>0</v>
      </c>
      <c r="M58" s="32" t="b">
        <v>0</v>
      </c>
      <c r="N58" s="30">
        <v>57</v>
      </c>
      <c r="O58" s="30">
        <v>160</v>
      </c>
      <c r="P58" s="30">
        <v>39</v>
      </c>
      <c r="Q58" s="30">
        <v>10</v>
      </c>
      <c r="R58" s="30">
        <v>29</v>
      </c>
      <c r="S58" s="30">
        <v>29</v>
      </c>
      <c r="T58" s="37">
        <v>100</v>
      </c>
      <c r="U58" s="30">
        <v>12</v>
      </c>
      <c r="V58" s="37">
        <v>3.2216999999999998</v>
      </c>
      <c r="W58" s="30">
        <v>34</v>
      </c>
      <c r="X58" s="30">
        <v>5.8</v>
      </c>
      <c r="Y58" s="30">
        <v>18</v>
      </c>
      <c r="Z58" s="38">
        <v>43563</v>
      </c>
      <c r="AA58" s="39">
        <v>0</v>
      </c>
      <c r="AB58" s="30">
        <v>3</v>
      </c>
      <c r="AC58" s="30">
        <v>683</v>
      </c>
      <c r="AD58" s="30">
        <v>43</v>
      </c>
      <c r="AE58" s="30">
        <v>570</v>
      </c>
      <c r="AF58" s="30">
        <v>70</v>
      </c>
    </row>
    <row r="59" spans="1:32" ht="27" customHeight="1" x14ac:dyDescent="0.2">
      <c r="A59" s="41">
        <v>820888</v>
      </c>
      <c r="B59" s="41" t="s">
        <v>195</v>
      </c>
      <c r="C59" s="41" t="s">
        <v>196</v>
      </c>
      <c r="D59" s="41">
        <v>9522286437</v>
      </c>
      <c r="E59" s="30">
        <f>COUNTIFS($F$2:$F$500, Table2[[#This Row],[MTBC_Team_Name]],$G$2:$G$500,Table2[[#This Row],[MTPL_Team_Name]],$J$2:$J$500,"Sold")</f>
        <v>0</v>
      </c>
      <c r="F59" s="32" t="s">
        <v>55</v>
      </c>
      <c r="G59" s="31" t="str">
        <f>IFERROR(VLOOKUP(Table2[[#This Row],[player_id]],'Owner Players'!$A$1:$B$13,2,0),IFERROR(VLOOKUP(Table2[[#This Row],[player_id]],'Retained Players'!$A$1:$B$13,2,0),""))</f>
        <v/>
      </c>
      <c r="H5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59" s="34">
        <f>IFERROR(IF(OR(Table2[[#This Row],[Is_Retained_Player]],Table2[[#This Row],[Is_Owner_Player]]),Table2[[#This Row],[Base_Price]],0),"")</f>
        <v>0</v>
      </c>
      <c r="J59" s="35" t="str" cm="1">
        <f t="array" ref="J59">IF(AND(SUMPRODUCT(--ISNUMBER(SEARCH('MTPL Teams'!$A$5:$A$16, Table2[[#This Row],[MTPL_Team_Name]])))&gt;0,Table2[[#This Row],[Purchase_Price]]&gt;=Table2[[#This Row],[Base_Price]]),"Sold","UnSold")</f>
        <v>UnSold</v>
      </c>
      <c r="K59" s="32" t="b">
        <v>0</v>
      </c>
      <c r="L59" s="32" t="b">
        <v>0</v>
      </c>
      <c r="M59" s="32" t="b">
        <v>0</v>
      </c>
      <c r="N59" s="30">
        <v>58</v>
      </c>
      <c r="O59" s="30">
        <v>6</v>
      </c>
      <c r="P59" s="30">
        <v>166</v>
      </c>
      <c r="Q59" s="30">
        <v>11</v>
      </c>
      <c r="R59" s="30">
        <v>219</v>
      </c>
      <c r="S59" s="30">
        <v>248</v>
      </c>
      <c r="T59" s="37">
        <v>88.3065</v>
      </c>
      <c r="U59" s="30">
        <v>2</v>
      </c>
      <c r="V59" s="37">
        <v>5.2222</v>
      </c>
      <c r="W59" s="30">
        <v>9</v>
      </c>
      <c r="X59" s="30">
        <v>19.909099999999999</v>
      </c>
      <c r="Y59" s="30">
        <v>67</v>
      </c>
      <c r="Z59" s="38">
        <v>43478</v>
      </c>
      <c r="AA59" s="39">
        <v>0</v>
      </c>
      <c r="AB59" s="30">
        <v>6</v>
      </c>
      <c r="AC59" s="30">
        <v>671</v>
      </c>
      <c r="AD59" s="30">
        <v>531</v>
      </c>
      <c r="AE59" s="30">
        <v>70</v>
      </c>
      <c r="AF59" s="30">
        <v>70</v>
      </c>
    </row>
    <row r="60" spans="1:32" ht="27" customHeight="1" x14ac:dyDescent="0.2">
      <c r="A60" s="41">
        <v>515421</v>
      </c>
      <c r="B60" s="41" t="s">
        <v>197</v>
      </c>
      <c r="C60" s="41" t="s">
        <v>198</v>
      </c>
      <c r="D60" s="41">
        <v>6303120174</v>
      </c>
      <c r="E60" s="30">
        <f>COUNTIFS($F$2:$F$500, Table2[[#This Row],[MTBC_Team_Name]],$G$2:$G$500,Table2[[#This Row],[MTPL_Team_Name]],$J$2:$J$500,"Sold")</f>
        <v>0</v>
      </c>
      <c r="F60" s="32" t="s">
        <v>187</v>
      </c>
      <c r="G60" s="31" t="str">
        <f>IFERROR(VLOOKUP(Table2[[#This Row],[player_id]],'Owner Players'!$A$1:$B$13,2,0),IFERROR(VLOOKUP(Table2[[#This Row],[player_id]],'Retained Players'!$A$1:$B$13,2,0),""))</f>
        <v/>
      </c>
      <c r="H6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60" s="34">
        <f>IFERROR(IF(OR(Table2[[#This Row],[Is_Retained_Player]],Table2[[#This Row],[Is_Owner_Player]]),Table2[[#This Row],[Base_Price]],0),"")</f>
        <v>0</v>
      </c>
      <c r="J60" s="35" t="str" cm="1">
        <f t="array" ref="J60">IF(AND(SUMPRODUCT(--ISNUMBER(SEARCH('MTPL Teams'!$A$5:$A$16, Table2[[#This Row],[MTPL_Team_Name]])))&gt;0,Table2[[#This Row],[Purchase_Price]]&gt;=Table2[[#This Row],[Base_Price]]),"Sold","UnSold")</f>
        <v>UnSold</v>
      </c>
      <c r="K60" s="32" t="b">
        <v>0</v>
      </c>
      <c r="L60" s="32" t="b">
        <v>0</v>
      </c>
      <c r="M60" s="32" t="b">
        <v>0</v>
      </c>
      <c r="N60" s="30">
        <v>59</v>
      </c>
      <c r="O60" s="30">
        <v>126</v>
      </c>
      <c r="P60" s="30">
        <v>51</v>
      </c>
      <c r="Q60" s="30">
        <v>11</v>
      </c>
      <c r="R60" s="30">
        <v>42</v>
      </c>
      <c r="S60" s="30">
        <v>50</v>
      </c>
      <c r="T60" s="37">
        <v>84</v>
      </c>
      <c r="U60" s="30">
        <v>14</v>
      </c>
      <c r="V60" s="37">
        <v>4.1475</v>
      </c>
      <c r="W60" s="30">
        <v>36</v>
      </c>
      <c r="X60" s="30">
        <v>4.6666999999999996</v>
      </c>
      <c r="Y60" s="30">
        <v>15</v>
      </c>
      <c r="Z60" s="38">
        <v>43567</v>
      </c>
      <c r="AA60" s="39">
        <v>0</v>
      </c>
      <c r="AB60" s="30">
        <v>7</v>
      </c>
      <c r="AC60" s="30">
        <v>666</v>
      </c>
      <c r="AD60" s="30">
        <v>76</v>
      </c>
      <c r="AE60" s="30">
        <v>500</v>
      </c>
      <c r="AF60" s="30">
        <v>90</v>
      </c>
    </row>
    <row r="61" spans="1:32" ht="27" customHeight="1" x14ac:dyDescent="0.2">
      <c r="A61" s="41">
        <v>1279065</v>
      </c>
      <c r="B61" s="41" t="s">
        <v>199</v>
      </c>
      <c r="C61" s="41" t="s">
        <v>200</v>
      </c>
      <c r="D61" s="41">
        <v>5855000737</v>
      </c>
      <c r="E61" s="30">
        <f>COUNTIFS($F$2:$F$500, Table2[[#This Row],[MTBC_Team_Name]],$G$2:$G$500,Table2[[#This Row],[MTPL_Team_Name]],$J$2:$J$500,"Sold")</f>
        <v>0</v>
      </c>
      <c r="F61" s="32" t="s">
        <v>201</v>
      </c>
      <c r="G61" s="31" t="str">
        <f>IFERROR(VLOOKUP(Table2[[#This Row],[player_id]],'Owner Players'!$A$1:$B$13,2,0),IFERROR(VLOOKUP(Table2[[#This Row],[player_id]],'Retained Players'!$A$1:$B$13,2,0),""))</f>
        <v/>
      </c>
      <c r="H6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40000</v>
      </c>
      <c r="I61" s="34">
        <f>IFERROR(IF(OR(Table2[[#This Row],[Is_Retained_Player]],Table2[[#This Row],[Is_Owner_Player]]),Table2[[#This Row],[Base_Price]],0),"")</f>
        <v>0</v>
      </c>
      <c r="J61" s="35" t="str" cm="1">
        <f t="array" ref="J61">IF(AND(SUMPRODUCT(--ISNUMBER(SEARCH('MTPL Teams'!$A$5:$A$16, Table2[[#This Row],[MTPL_Team_Name]])))&gt;0,Table2[[#This Row],[Purchase_Price]]&gt;=Table2[[#This Row],[Base_Price]]),"Sold","UnSold")</f>
        <v>UnSold</v>
      </c>
      <c r="K61" s="32" t="b">
        <v>0</v>
      </c>
      <c r="L61" s="32" t="b">
        <v>0</v>
      </c>
      <c r="M61" s="32" t="b">
        <v>0</v>
      </c>
      <c r="N61" s="30">
        <v>60</v>
      </c>
      <c r="O61" s="30">
        <v>44</v>
      </c>
      <c r="P61" s="30">
        <v>102</v>
      </c>
      <c r="Q61" s="30">
        <v>10</v>
      </c>
      <c r="R61" s="30">
        <v>130</v>
      </c>
      <c r="S61" s="30">
        <v>190</v>
      </c>
      <c r="T61" s="37">
        <v>68.421099999999996</v>
      </c>
      <c r="U61" s="30">
        <v>8</v>
      </c>
      <c r="V61" s="37">
        <v>4.2234999999999996</v>
      </c>
      <c r="W61" s="30">
        <v>30</v>
      </c>
      <c r="X61" s="30">
        <v>13</v>
      </c>
      <c r="Y61" s="30">
        <v>29</v>
      </c>
      <c r="Z61" s="38">
        <v>43504</v>
      </c>
      <c r="AA61" s="39">
        <v>0</v>
      </c>
      <c r="AB61" s="30">
        <v>5</v>
      </c>
      <c r="AC61" s="30">
        <v>661</v>
      </c>
      <c r="AD61" s="30">
        <v>251</v>
      </c>
      <c r="AE61" s="30">
        <v>300</v>
      </c>
      <c r="AF61" s="30">
        <v>110</v>
      </c>
    </row>
    <row r="62" spans="1:32" ht="27" customHeight="1" x14ac:dyDescent="0.2">
      <c r="A62" s="41">
        <v>513014</v>
      </c>
      <c r="B62" s="41" t="s">
        <v>202</v>
      </c>
      <c r="C62" s="41" t="s">
        <v>203</v>
      </c>
      <c r="D62" s="41" t="s">
        <v>204</v>
      </c>
      <c r="E62" s="30">
        <f>COUNTIFS($F$2:$F$500, Table2[[#This Row],[MTBC_Team_Name]],$G$2:$G$500,Table2[[#This Row],[MTPL_Team_Name]],$J$2:$J$500,"Sold")</f>
        <v>0</v>
      </c>
      <c r="F62" s="32" t="s">
        <v>92</v>
      </c>
      <c r="G62" s="31" t="str">
        <f>IFERROR(VLOOKUP(Table2[[#This Row],[player_id]],'Owner Players'!$A$1:$B$13,2,0),IFERROR(VLOOKUP(Table2[[#This Row],[player_id]],'Retained Players'!$A$1:$B$13,2,0),""))</f>
        <v/>
      </c>
      <c r="H6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62" s="34">
        <f>IFERROR(IF(OR(Table2[[#This Row],[Is_Retained_Player]],Table2[[#This Row],[Is_Owner_Player]]),Table2[[#This Row],[Base_Price]],0),"")</f>
        <v>0</v>
      </c>
      <c r="J62" s="35" t="str" cm="1">
        <f t="array" ref="J62">IF(AND(SUMPRODUCT(--ISNUMBER(SEARCH('MTPL Teams'!$A$5:$A$16, Table2[[#This Row],[MTPL_Team_Name]])))&gt;0,Table2[[#This Row],[Purchase_Price]]&gt;=Table2[[#This Row],[Base_Price]]),"Sold","UnSold")</f>
        <v>UnSold</v>
      </c>
      <c r="K62" s="32" t="b">
        <v>0</v>
      </c>
      <c r="L62" s="32" t="b">
        <v>0</v>
      </c>
      <c r="M62" s="32" t="b">
        <v>0</v>
      </c>
      <c r="N62" s="30">
        <v>61</v>
      </c>
      <c r="O62" s="30">
        <v>4</v>
      </c>
      <c r="P62" s="30">
        <v>163</v>
      </c>
      <c r="Q62" s="30">
        <v>11</v>
      </c>
      <c r="R62" s="30">
        <v>183</v>
      </c>
      <c r="S62" s="30">
        <v>166</v>
      </c>
      <c r="T62" s="37">
        <v>110.241</v>
      </c>
      <c r="U62" s="30">
        <v>3</v>
      </c>
      <c r="V62" s="37">
        <v>6.1845999999999997</v>
      </c>
      <c r="W62" s="30">
        <v>11</v>
      </c>
      <c r="X62" s="30">
        <v>16.636399999999998</v>
      </c>
      <c r="Y62" s="30">
        <v>68</v>
      </c>
      <c r="Z62" s="38">
        <v>43490</v>
      </c>
      <c r="AA62" s="39">
        <v>0</v>
      </c>
      <c r="AB62" s="30">
        <v>4</v>
      </c>
      <c r="AC62" s="30">
        <v>660</v>
      </c>
      <c r="AD62" s="30">
        <v>540</v>
      </c>
      <c r="AE62" s="30">
        <v>80</v>
      </c>
      <c r="AF62" s="30">
        <v>40</v>
      </c>
    </row>
    <row r="63" spans="1:32" ht="27" customHeight="1" x14ac:dyDescent="0.2">
      <c r="A63" s="41">
        <v>513115</v>
      </c>
      <c r="B63" s="41" t="s">
        <v>205</v>
      </c>
      <c r="C63" s="41" t="s">
        <v>206</v>
      </c>
      <c r="D63" s="41">
        <v>9526863042</v>
      </c>
      <c r="E63" s="30">
        <f>COUNTIFS($F$2:$F$500, Table2[[#This Row],[MTBC_Team_Name]],$G$2:$G$500,Table2[[#This Row],[MTPL_Team_Name]],$J$2:$J$500,"Sold")</f>
        <v>0</v>
      </c>
      <c r="F63" s="32" t="s">
        <v>156</v>
      </c>
      <c r="G63" s="31" t="str">
        <f>IFERROR(VLOOKUP(Table2[[#This Row],[player_id]],'Owner Players'!$A$1:$B$13,2,0),IFERROR(VLOOKUP(Table2[[#This Row],[player_id]],'Retained Players'!$A$1:$B$13,2,0),""))</f>
        <v/>
      </c>
      <c r="H6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63" s="34">
        <f>IFERROR(IF(OR(Table2[[#This Row],[Is_Retained_Player]],Table2[[#This Row],[Is_Owner_Player]]),Table2[[#This Row],[Base_Price]],0),"")</f>
        <v>0</v>
      </c>
      <c r="J63" s="35" t="str" cm="1">
        <f t="array" ref="J63">IF(AND(SUMPRODUCT(--ISNUMBER(SEARCH('MTPL Teams'!$A$5:$A$16, Table2[[#This Row],[MTPL_Team_Name]])))&gt;0,Table2[[#This Row],[Purchase_Price]]&gt;=Table2[[#This Row],[Base_Price]]),"Sold","UnSold")</f>
        <v>UnSold</v>
      </c>
      <c r="K63" s="32" t="b">
        <v>0</v>
      </c>
      <c r="L63" s="32" t="b">
        <v>0</v>
      </c>
      <c r="M63" s="32" t="b">
        <v>0</v>
      </c>
      <c r="N63" s="30">
        <v>62</v>
      </c>
      <c r="O63" s="30">
        <v>34</v>
      </c>
      <c r="P63" s="30">
        <v>191</v>
      </c>
      <c r="Q63" s="30">
        <v>10</v>
      </c>
      <c r="R63" s="30">
        <v>164</v>
      </c>
      <c r="S63" s="30">
        <v>246</v>
      </c>
      <c r="T63" s="37">
        <v>66.666700000000006</v>
      </c>
      <c r="U63" s="30">
        <v>0</v>
      </c>
      <c r="V63" s="37">
        <v>16</v>
      </c>
      <c r="W63" s="30">
        <v>1</v>
      </c>
      <c r="X63" s="30">
        <v>16.399999999999999</v>
      </c>
      <c r="Y63" s="30">
        <v>33</v>
      </c>
      <c r="Z63" s="38">
        <v>0</v>
      </c>
      <c r="AA63" s="39">
        <v>0</v>
      </c>
      <c r="AB63" s="30">
        <v>12</v>
      </c>
      <c r="AC63" s="30">
        <v>658</v>
      </c>
      <c r="AD63" s="30">
        <v>308</v>
      </c>
      <c r="AE63" s="30">
        <v>0</v>
      </c>
      <c r="AF63" s="30">
        <v>350</v>
      </c>
    </row>
    <row r="64" spans="1:32" ht="27" customHeight="1" x14ac:dyDescent="0.2">
      <c r="A64" s="41">
        <v>513533</v>
      </c>
      <c r="B64" s="41" t="s">
        <v>207</v>
      </c>
      <c r="C64" s="41" t="s">
        <v>208</v>
      </c>
      <c r="D64" s="41">
        <v>6124833905</v>
      </c>
      <c r="E64" s="30">
        <f>COUNTIFS($F$2:$F$500, Table2[[#This Row],[MTBC_Team_Name]],$G$2:$G$500,Table2[[#This Row],[MTPL_Team_Name]],$J$2:$J$500,"Sold")</f>
        <v>0</v>
      </c>
      <c r="F64" s="32" t="s">
        <v>110</v>
      </c>
      <c r="G64" s="31" t="str">
        <f>IFERROR(VLOOKUP(Table2[[#This Row],[player_id]],'Owner Players'!$A$1:$B$13,2,0),IFERROR(VLOOKUP(Table2[[#This Row],[player_id]],'Retained Players'!$A$1:$B$13,2,0),""))</f>
        <v/>
      </c>
      <c r="H6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64" s="34">
        <f>IFERROR(IF(OR(Table2[[#This Row],[Is_Retained_Player]],Table2[[#This Row],[Is_Owner_Player]]),Table2[[#This Row],[Base_Price]],0),"")</f>
        <v>0</v>
      </c>
      <c r="J64" s="35" t="str" cm="1">
        <f t="array" ref="J64">IF(AND(SUMPRODUCT(--ISNUMBER(SEARCH('MTPL Teams'!$A$5:$A$16, Table2[[#This Row],[MTPL_Team_Name]])))&gt;0,Table2[[#This Row],[Purchase_Price]]&gt;=Table2[[#This Row],[Base_Price]]),"Sold","UnSold")</f>
        <v>UnSold</v>
      </c>
      <c r="K64" s="32" t="b">
        <v>0</v>
      </c>
      <c r="L64" s="32" t="b">
        <v>0</v>
      </c>
      <c r="M64" s="32" t="b">
        <v>0</v>
      </c>
      <c r="N64" s="30">
        <v>63</v>
      </c>
      <c r="O64" s="30">
        <v>158</v>
      </c>
      <c r="P64" s="30">
        <v>43</v>
      </c>
      <c r="Q64" s="30">
        <v>9</v>
      </c>
      <c r="R64" s="30">
        <v>23</v>
      </c>
      <c r="S64" s="30">
        <v>41</v>
      </c>
      <c r="T64" s="37">
        <v>56.0976</v>
      </c>
      <c r="U64" s="30">
        <v>11</v>
      </c>
      <c r="V64" s="37">
        <v>2.7273000000000001</v>
      </c>
      <c r="W64" s="30">
        <v>31</v>
      </c>
      <c r="X64" s="30">
        <v>4.5999999999999996</v>
      </c>
      <c r="Y64" s="30">
        <v>10</v>
      </c>
      <c r="Z64" s="38">
        <v>43527</v>
      </c>
      <c r="AA64" s="39">
        <v>0</v>
      </c>
      <c r="AB64" s="30">
        <v>2</v>
      </c>
      <c r="AC64" s="30">
        <v>645</v>
      </c>
      <c r="AD64" s="30">
        <v>45</v>
      </c>
      <c r="AE64" s="30">
        <v>550</v>
      </c>
      <c r="AF64" s="30">
        <v>50</v>
      </c>
    </row>
    <row r="65" spans="1:32" ht="27" customHeight="1" x14ac:dyDescent="0.2">
      <c r="A65" s="41">
        <v>369258</v>
      </c>
      <c r="B65" s="41" t="s">
        <v>209</v>
      </c>
      <c r="C65" s="41" t="s">
        <v>210</v>
      </c>
      <c r="D65" s="41">
        <v>2142129284</v>
      </c>
      <c r="E65" s="30">
        <f>COUNTIFS($F$2:$F$500, Table2[[#This Row],[MTBC_Team_Name]],$G$2:$G$500,Table2[[#This Row],[MTPL_Team_Name]],$J$2:$J$500,"Sold")</f>
        <v>0</v>
      </c>
      <c r="F65" s="32" t="s">
        <v>187</v>
      </c>
      <c r="G65" s="31" t="str">
        <f>IFERROR(VLOOKUP(Table2[[#This Row],[player_id]],'Owner Players'!$A$1:$B$13,2,0),IFERROR(VLOOKUP(Table2[[#This Row],[player_id]],'Retained Players'!$A$1:$B$13,2,0),""))</f>
        <v/>
      </c>
      <c r="H6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65" s="34">
        <f>IFERROR(IF(OR(Table2[[#This Row],[Is_Retained_Player]],Table2[[#This Row],[Is_Owner_Player]]),Table2[[#This Row],[Base_Price]],0),"")</f>
        <v>0</v>
      </c>
      <c r="J65" s="35" t="str" cm="1">
        <f t="array" ref="J65">IF(AND(SUMPRODUCT(--ISNUMBER(SEARCH('MTPL Teams'!$A$5:$A$16, Table2[[#This Row],[MTPL_Team_Name]])))&gt;0,Table2[[#This Row],[Purchase_Price]]&gt;=Table2[[#This Row],[Base_Price]]),"Sold","UnSold")</f>
        <v>UnSold</v>
      </c>
      <c r="K65" s="32" t="b">
        <v>0</v>
      </c>
      <c r="L65" s="32" t="b">
        <v>0</v>
      </c>
      <c r="M65" s="32" t="b">
        <v>0</v>
      </c>
      <c r="N65" s="30">
        <v>64</v>
      </c>
      <c r="O65" s="30">
        <v>142</v>
      </c>
      <c r="P65" s="30">
        <v>41</v>
      </c>
      <c r="Q65" s="30">
        <v>9</v>
      </c>
      <c r="R65" s="30">
        <v>38</v>
      </c>
      <c r="S65" s="30">
        <v>59</v>
      </c>
      <c r="T65" s="37">
        <v>64.406800000000004</v>
      </c>
      <c r="U65" s="30">
        <v>14</v>
      </c>
      <c r="V65" s="37">
        <v>4.3975</v>
      </c>
      <c r="W65" s="30">
        <v>27</v>
      </c>
      <c r="X65" s="30">
        <v>4.75</v>
      </c>
      <c r="Y65" s="30">
        <v>14</v>
      </c>
      <c r="Z65" s="38">
        <v>43560</v>
      </c>
      <c r="AA65" s="39">
        <v>0</v>
      </c>
      <c r="AB65" s="30">
        <v>1</v>
      </c>
      <c r="AC65" s="30">
        <v>643</v>
      </c>
      <c r="AD65" s="30">
        <v>63</v>
      </c>
      <c r="AE65" s="30">
        <v>560</v>
      </c>
      <c r="AF65" s="30">
        <v>20</v>
      </c>
    </row>
    <row r="66" spans="1:32" ht="27" customHeight="1" x14ac:dyDescent="0.2">
      <c r="A66" s="41">
        <v>514201</v>
      </c>
      <c r="B66" s="41" t="s">
        <v>211</v>
      </c>
      <c r="C66" s="41" t="s">
        <v>212</v>
      </c>
      <c r="D66" s="41">
        <v>6128191140</v>
      </c>
      <c r="E66" s="30">
        <f>COUNTIFS($F$2:$F$500, Table2[[#This Row],[MTBC_Team_Name]],$G$2:$G$500,Table2[[#This Row],[MTPL_Team_Name]],$J$2:$J$500,"Sold")</f>
        <v>0</v>
      </c>
      <c r="F66" s="32" t="s">
        <v>213</v>
      </c>
      <c r="G66" s="31" t="str">
        <f>IFERROR(VLOOKUP(Table2[[#This Row],[player_id]],'Owner Players'!$A$1:$B$13,2,0),IFERROR(VLOOKUP(Table2[[#This Row],[player_id]],'Retained Players'!$A$1:$B$13,2,0),""))</f>
        <v/>
      </c>
      <c r="H6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66" s="34">
        <f>IFERROR(IF(OR(Table2[[#This Row],[Is_Retained_Player]],Table2[[#This Row],[Is_Owner_Player]]),Table2[[#This Row],[Base_Price]],0),"")</f>
        <v>0</v>
      </c>
      <c r="J66" s="35" t="str" cm="1">
        <f t="array" ref="J66">IF(AND(SUMPRODUCT(--ISNUMBER(SEARCH('MTPL Teams'!$A$5:$A$16, Table2[[#This Row],[MTPL_Team_Name]])))&gt;0,Table2[[#This Row],[Purchase_Price]]&gt;=Table2[[#This Row],[Base_Price]]),"Sold","UnSold")</f>
        <v>UnSold</v>
      </c>
      <c r="K66" s="32" t="b">
        <v>0</v>
      </c>
      <c r="L66" s="32" t="b">
        <v>0</v>
      </c>
      <c r="M66" s="32" t="b">
        <v>0</v>
      </c>
      <c r="N66" s="30">
        <v>65</v>
      </c>
      <c r="O66" s="30">
        <v>145</v>
      </c>
      <c r="P66" s="30">
        <v>54</v>
      </c>
      <c r="Q66" s="30">
        <v>11</v>
      </c>
      <c r="R66" s="30">
        <v>78</v>
      </c>
      <c r="S66" s="30">
        <v>166</v>
      </c>
      <c r="T66" s="37">
        <v>46.988</v>
      </c>
      <c r="U66" s="30">
        <v>13</v>
      </c>
      <c r="V66" s="37">
        <v>4.0654000000000003</v>
      </c>
      <c r="W66" s="30">
        <v>36</v>
      </c>
      <c r="X66" s="30">
        <v>7.0909000000000004</v>
      </c>
      <c r="Y66" s="30">
        <v>17</v>
      </c>
      <c r="Z66" s="38">
        <v>43530</v>
      </c>
      <c r="AA66" s="39">
        <v>0</v>
      </c>
      <c r="AB66" s="30">
        <v>9</v>
      </c>
      <c r="AC66" s="30">
        <v>642</v>
      </c>
      <c r="AD66" s="30">
        <v>62</v>
      </c>
      <c r="AE66" s="30">
        <v>490</v>
      </c>
      <c r="AF66" s="30">
        <v>90</v>
      </c>
    </row>
    <row r="67" spans="1:32" ht="27" customHeight="1" x14ac:dyDescent="0.2">
      <c r="A67" s="41">
        <v>859248</v>
      </c>
      <c r="B67" s="41" t="s">
        <v>214</v>
      </c>
      <c r="C67" s="41" t="s">
        <v>215</v>
      </c>
      <c r="D67" s="41">
        <v>8045939773</v>
      </c>
      <c r="E67" s="30">
        <f>COUNTIFS($F$2:$F$500, Table2[[#This Row],[MTBC_Team_Name]],$G$2:$G$500,Table2[[#This Row],[MTPL_Team_Name]],$J$2:$J$500,"Sold")</f>
        <v>0</v>
      </c>
      <c r="F67" s="32" t="s">
        <v>96</v>
      </c>
      <c r="G67" s="31" t="str">
        <f>IFERROR(VLOOKUP(Table2[[#This Row],[player_id]],'Owner Players'!$A$1:$B$13,2,0),IFERROR(VLOOKUP(Table2[[#This Row],[player_id]],'Retained Players'!$A$1:$B$13,2,0),""))</f>
        <v/>
      </c>
      <c r="H6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67" s="34">
        <f>IFERROR(IF(OR(Table2[[#This Row],[Is_Retained_Player]],Table2[[#This Row],[Is_Owner_Player]]),Table2[[#This Row],[Base_Price]],0),"")</f>
        <v>0</v>
      </c>
      <c r="J67" s="35" t="str" cm="1">
        <f t="array" ref="J67">IF(AND(SUMPRODUCT(--ISNUMBER(SEARCH('MTPL Teams'!$A$5:$A$16, Table2[[#This Row],[MTPL_Team_Name]])))&gt;0,Table2[[#This Row],[Purchase_Price]]&gt;=Table2[[#This Row],[Base_Price]]),"Sold","UnSold")</f>
        <v>UnSold</v>
      </c>
      <c r="K67" s="32" t="b">
        <v>0</v>
      </c>
      <c r="L67" s="32" t="b">
        <v>0</v>
      </c>
      <c r="M67" s="32" t="b">
        <v>0</v>
      </c>
      <c r="N67" s="30">
        <v>66</v>
      </c>
      <c r="O67" s="30">
        <v>96</v>
      </c>
      <c r="P67" s="30">
        <v>78</v>
      </c>
      <c r="Q67" s="30">
        <v>10</v>
      </c>
      <c r="R67" s="30">
        <v>82</v>
      </c>
      <c r="S67" s="30">
        <v>143</v>
      </c>
      <c r="T67" s="37">
        <v>57.342700000000001</v>
      </c>
      <c r="U67" s="30">
        <v>10</v>
      </c>
      <c r="V67" s="37">
        <v>4.4000000000000004</v>
      </c>
      <c r="W67" s="30">
        <v>30</v>
      </c>
      <c r="X67" s="30">
        <v>10.25</v>
      </c>
      <c r="Y67" s="30">
        <v>35</v>
      </c>
      <c r="Z67" s="38">
        <v>43539</v>
      </c>
      <c r="AA67" s="39">
        <v>0</v>
      </c>
      <c r="AB67" s="30">
        <v>7</v>
      </c>
      <c r="AC67" s="30">
        <v>642</v>
      </c>
      <c r="AD67" s="30">
        <v>122</v>
      </c>
      <c r="AE67" s="30">
        <v>420</v>
      </c>
      <c r="AF67" s="30">
        <v>100</v>
      </c>
    </row>
    <row r="68" spans="1:32" ht="27" customHeight="1" x14ac:dyDescent="0.2">
      <c r="A68" s="41">
        <v>1260034</v>
      </c>
      <c r="B68" s="41" t="s">
        <v>216</v>
      </c>
      <c r="C68" s="41" t="s">
        <v>217</v>
      </c>
      <c r="D68" s="41">
        <v>6127037277</v>
      </c>
      <c r="E68" s="30">
        <f>COUNTIFS($F$2:$F$500, Table2[[#This Row],[MTBC_Team_Name]],$G$2:$G$500,Table2[[#This Row],[MTPL_Team_Name]],$J$2:$J$500,"Sold")</f>
        <v>0</v>
      </c>
      <c r="F68" s="32" t="s">
        <v>110</v>
      </c>
      <c r="G68" s="31" t="str">
        <f>IFERROR(VLOOKUP(Table2[[#This Row],[player_id]],'Owner Players'!$A$1:$B$13,2,0),IFERROR(VLOOKUP(Table2[[#This Row],[player_id]],'Retained Players'!$A$1:$B$13,2,0),""))</f>
        <v/>
      </c>
      <c r="H6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68" s="34">
        <f>IFERROR(IF(OR(Table2[[#This Row],[Is_Retained_Player]],Table2[[#This Row],[Is_Owner_Player]]),Table2[[#This Row],[Base_Price]],0),"")</f>
        <v>0</v>
      </c>
      <c r="J68" s="35" t="str" cm="1">
        <f t="array" ref="J68">IF(AND(SUMPRODUCT(--ISNUMBER(SEARCH('MTPL Teams'!$A$5:$A$16, Table2[[#This Row],[MTPL_Team_Name]])))&gt;0,Table2[[#This Row],[Purchase_Price]]&gt;=Table2[[#This Row],[Base_Price]]),"Sold","UnSold")</f>
        <v>UnSold</v>
      </c>
      <c r="K68" s="32" t="b">
        <v>0</v>
      </c>
      <c r="L68" s="32" t="b">
        <v>0</v>
      </c>
      <c r="M68" s="32" t="b">
        <v>0</v>
      </c>
      <c r="N68" s="30">
        <v>67</v>
      </c>
      <c r="O68" s="30">
        <v>108</v>
      </c>
      <c r="P68" s="30">
        <v>62</v>
      </c>
      <c r="Q68" s="30">
        <v>7</v>
      </c>
      <c r="R68" s="30">
        <v>75</v>
      </c>
      <c r="S68" s="30">
        <v>106</v>
      </c>
      <c r="T68" s="37">
        <v>70.7547</v>
      </c>
      <c r="U68" s="30">
        <v>12</v>
      </c>
      <c r="V68" s="37">
        <v>4.08</v>
      </c>
      <c r="W68" s="30">
        <v>25</v>
      </c>
      <c r="X68" s="30">
        <v>10.7143</v>
      </c>
      <c r="Y68" s="30">
        <v>33</v>
      </c>
      <c r="Z68" s="38">
        <v>43568</v>
      </c>
      <c r="AA68" s="39">
        <v>0</v>
      </c>
      <c r="AB68" s="30">
        <v>6</v>
      </c>
      <c r="AC68" s="30">
        <v>641</v>
      </c>
      <c r="AD68" s="30">
        <v>101</v>
      </c>
      <c r="AE68" s="30">
        <v>470</v>
      </c>
      <c r="AF68" s="30">
        <v>70</v>
      </c>
    </row>
    <row r="69" spans="1:32" ht="27" customHeight="1" x14ac:dyDescent="0.2">
      <c r="A69" s="41">
        <v>834567</v>
      </c>
      <c r="B69" s="41" t="s">
        <v>218</v>
      </c>
      <c r="C69" s="41" t="s">
        <v>219</v>
      </c>
      <c r="D69" s="41">
        <v>6514427126</v>
      </c>
      <c r="E69" s="30">
        <f>COUNTIFS($F$2:$F$500, Table2[[#This Row],[MTBC_Team_Name]],$G$2:$G$500,Table2[[#This Row],[MTPL_Team_Name]],$J$2:$J$500,"Sold")</f>
        <v>0</v>
      </c>
      <c r="F69" s="32" t="s">
        <v>76</v>
      </c>
      <c r="G69" s="31" t="str">
        <f>IFERROR(VLOOKUP(Table2[[#This Row],[player_id]],'Owner Players'!$A$1:$B$13,2,0),IFERROR(VLOOKUP(Table2[[#This Row],[player_id]],'Retained Players'!$A$1:$B$13,2,0),""))</f>
        <v/>
      </c>
      <c r="H6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69" s="34">
        <f>IFERROR(IF(OR(Table2[[#This Row],[Is_Retained_Player]],Table2[[#This Row],[Is_Owner_Player]]),Table2[[#This Row],[Base_Price]],0),"")</f>
        <v>0</v>
      </c>
      <c r="J69" s="35" t="str" cm="1">
        <f t="array" ref="J69">IF(AND(SUMPRODUCT(--ISNUMBER(SEARCH('MTPL Teams'!$A$5:$A$16, Table2[[#This Row],[MTPL_Team_Name]])))&gt;0,Table2[[#This Row],[Purchase_Price]]&gt;=Table2[[#This Row],[Base_Price]]),"Sold","UnSold")</f>
        <v>UnSold</v>
      </c>
      <c r="K69" s="32" t="b">
        <v>0</v>
      </c>
      <c r="L69" s="32" t="b">
        <v>0</v>
      </c>
      <c r="M69" s="32" t="b">
        <v>0</v>
      </c>
      <c r="N69" s="30">
        <v>68</v>
      </c>
      <c r="O69" s="30">
        <v>124</v>
      </c>
      <c r="P69" s="30">
        <v>46</v>
      </c>
      <c r="Q69" s="30">
        <v>8</v>
      </c>
      <c r="R69" s="30">
        <v>47</v>
      </c>
      <c r="S69" s="30">
        <v>69</v>
      </c>
      <c r="T69" s="37">
        <v>68.115899999999996</v>
      </c>
      <c r="U69" s="30">
        <v>10</v>
      </c>
      <c r="V69" s="37">
        <v>2.9655</v>
      </c>
      <c r="W69" s="30">
        <v>29</v>
      </c>
      <c r="X69" s="30">
        <v>7.8333000000000004</v>
      </c>
      <c r="Y69" s="30">
        <v>21</v>
      </c>
      <c r="Z69" s="38">
        <v>43552</v>
      </c>
      <c r="AA69" s="39">
        <v>0</v>
      </c>
      <c r="AB69" s="30">
        <v>4</v>
      </c>
      <c r="AC69" s="30">
        <v>639</v>
      </c>
      <c r="AD69" s="30">
        <v>79</v>
      </c>
      <c r="AE69" s="30">
        <v>520</v>
      </c>
      <c r="AF69" s="30">
        <v>40</v>
      </c>
    </row>
    <row r="70" spans="1:32" ht="27" customHeight="1" x14ac:dyDescent="0.2">
      <c r="A70" s="41">
        <v>513054</v>
      </c>
      <c r="B70" s="41" t="s">
        <v>220</v>
      </c>
      <c r="C70" s="41" t="s">
        <v>221</v>
      </c>
      <c r="D70" s="41">
        <v>6304304638</v>
      </c>
      <c r="E70" s="30">
        <f>COUNTIFS($F$2:$F$500, Table2[[#This Row],[MTBC_Team_Name]],$G$2:$G$500,Table2[[#This Row],[MTPL_Team_Name]],$J$2:$J$500,"Sold")</f>
        <v>0</v>
      </c>
      <c r="F70" s="32" t="s">
        <v>222</v>
      </c>
      <c r="G70" s="31" t="str">
        <f>IFERROR(VLOOKUP(Table2[[#This Row],[player_id]],'Owner Players'!$A$1:$B$13,2,0),IFERROR(VLOOKUP(Table2[[#This Row],[player_id]],'Retained Players'!$A$1:$B$13,2,0),""))</f>
        <v/>
      </c>
      <c r="H7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70" s="34">
        <f>IFERROR(IF(OR(Table2[[#This Row],[Is_Retained_Player]],Table2[[#This Row],[Is_Owner_Player]]),Table2[[#This Row],[Base_Price]],0),"")</f>
        <v>0</v>
      </c>
      <c r="J70" s="35" t="str" cm="1">
        <f t="array" ref="J70">IF(AND(SUMPRODUCT(--ISNUMBER(SEARCH('MTPL Teams'!$A$5:$A$16, Table2[[#This Row],[MTPL_Team_Name]])))&gt;0,Table2[[#This Row],[Purchase_Price]]&gt;=Table2[[#This Row],[Base_Price]]),"Sold","UnSold")</f>
        <v>UnSold</v>
      </c>
      <c r="K70" s="32" t="b">
        <v>0</v>
      </c>
      <c r="L70" s="32" t="b">
        <v>0</v>
      </c>
      <c r="M70" s="32" t="b">
        <v>0</v>
      </c>
      <c r="N70" s="30">
        <v>69</v>
      </c>
      <c r="O70" s="30">
        <v>110</v>
      </c>
      <c r="P70" s="30">
        <v>72</v>
      </c>
      <c r="Q70" s="30">
        <v>11</v>
      </c>
      <c r="R70" s="30">
        <v>62</v>
      </c>
      <c r="S70" s="30">
        <v>115</v>
      </c>
      <c r="T70" s="37">
        <v>53.912999999999997</v>
      </c>
      <c r="U70" s="30">
        <v>17</v>
      </c>
      <c r="V70" s="37">
        <v>6.3611000000000004</v>
      </c>
      <c r="W70" s="30">
        <v>36</v>
      </c>
      <c r="X70" s="30">
        <v>5.6364000000000001</v>
      </c>
      <c r="Y70" s="30">
        <v>13</v>
      </c>
      <c r="Z70" s="38">
        <v>43552</v>
      </c>
      <c r="AA70" s="39">
        <v>0</v>
      </c>
      <c r="AB70" s="30">
        <v>4</v>
      </c>
      <c r="AC70" s="30">
        <v>639</v>
      </c>
      <c r="AD70" s="30">
        <v>99</v>
      </c>
      <c r="AE70" s="30">
        <v>440</v>
      </c>
      <c r="AF70" s="30">
        <v>100</v>
      </c>
    </row>
    <row r="71" spans="1:32" ht="27" customHeight="1" x14ac:dyDescent="0.2">
      <c r="A71" s="41">
        <v>515053</v>
      </c>
      <c r="B71" s="41" t="s">
        <v>223</v>
      </c>
      <c r="C71" s="41" t="s">
        <v>224</v>
      </c>
      <c r="D71" s="41">
        <v>6124433793</v>
      </c>
      <c r="E71" s="30">
        <f>COUNTIFS($F$2:$F$500, Table2[[#This Row],[MTBC_Team_Name]],$G$2:$G$500,Table2[[#This Row],[MTPL_Team_Name]],$J$2:$J$500,"Sold")</f>
        <v>0</v>
      </c>
      <c r="F71" s="32" t="s">
        <v>64</v>
      </c>
      <c r="G71" s="31" t="str">
        <f>IFERROR(VLOOKUP(Table2[[#This Row],[player_id]],'Owner Players'!$A$1:$B$13,2,0),IFERROR(VLOOKUP(Table2[[#This Row],[player_id]],'Retained Players'!$A$1:$B$13,2,0),""))</f>
        <v/>
      </c>
      <c r="H7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71" s="34">
        <f>IFERROR(IF(OR(Table2[[#This Row],[Is_Retained_Player]],Table2[[#This Row],[Is_Owner_Player]]),Table2[[#This Row],[Base_Price]],0),"")</f>
        <v>0</v>
      </c>
      <c r="J71" s="35" t="str" cm="1">
        <f t="array" ref="J71">IF(AND(SUMPRODUCT(--ISNUMBER(SEARCH('MTPL Teams'!$A$5:$A$16, Table2[[#This Row],[MTPL_Team_Name]])))&gt;0,Table2[[#This Row],[Purchase_Price]]&gt;=Table2[[#This Row],[Base_Price]]),"Sold","UnSold")</f>
        <v>UnSold</v>
      </c>
      <c r="K71" s="32" t="b">
        <v>0</v>
      </c>
      <c r="L71" s="32" t="b">
        <v>0</v>
      </c>
      <c r="M71" s="32" t="b">
        <v>0</v>
      </c>
      <c r="N71" s="30">
        <v>70</v>
      </c>
      <c r="O71" s="30">
        <v>165</v>
      </c>
      <c r="P71" s="30">
        <v>37</v>
      </c>
      <c r="Q71" s="30">
        <v>11</v>
      </c>
      <c r="R71" s="30">
        <v>41</v>
      </c>
      <c r="S71" s="30">
        <v>58</v>
      </c>
      <c r="T71" s="37">
        <v>70.689700000000002</v>
      </c>
      <c r="U71" s="30">
        <v>13</v>
      </c>
      <c r="V71" s="37">
        <v>3.3536999999999999</v>
      </c>
      <c r="W71" s="30">
        <v>38</v>
      </c>
      <c r="X71" s="30">
        <v>5.125</v>
      </c>
      <c r="Y71" s="30">
        <v>16</v>
      </c>
      <c r="Z71" s="38">
        <v>43547</v>
      </c>
      <c r="AA71" s="39">
        <v>0</v>
      </c>
      <c r="AB71" s="30">
        <v>0</v>
      </c>
      <c r="AC71" s="30">
        <v>638</v>
      </c>
      <c r="AD71" s="30">
        <v>38</v>
      </c>
      <c r="AE71" s="30">
        <v>580</v>
      </c>
      <c r="AF71" s="30">
        <v>20</v>
      </c>
    </row>
    <row r="72" spans="1:32" ht="27" customHeight="1" x14ac:dyDescent="0.2">
      <c r="A72" s="41">
        <v>1050936</v>
      </c>
      <c r="B72" s="41" t="s">
        <v>225</v>
      </c>
      <c r="C72" s="41" t="s">
        <v>226</v>
      </c>
      <c r="D72" s="41">
        <v>9526491431</v>
      </c>
      <c r="E72" s="30">
        <f>COUNTIFS($F$2:$F$500, Table2[[#This Row],[MTBC_Team_Name]],$G$2:$G$500,Table2[[#This Row],[MTPL_Team_Name]],$J$2:$J$500,"Sold")</f>
        <v>0</v>
      </c>
      <c r="F72" s="32" t="s">
        <v>116</v>
      </c>
      <c r="G72" s="31" t="str">
        <f>IFERROR(VLOOKUP(Table2[[#This Row],[player_id]],'Owner Players'!$A$1:$B$13,2,0),IFERROR(VLOOKUP(Table2[[#This Row],[player_id]],'Retained Players'!$A$1:$B$13,2,0),""))</f>
        <v/>
      </c>
      <c r="H7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72" s="34">
        <f>IFERROR(IF(OR(Table2[[#This Row],[Is_Retained_Player]],Table2[[#This Row],[Is_Owner_Player]]),Table2[[#This Row],[Base_Price]],0),"")</f>
        <v>0</v>
      </c>
      <c r="J72" s="35" t="str" cm="1">
        <f t="array" ref="J72">IF(AND(SUMPRODUCT(--ISNUMBER(SEARCH('MTPL Teams'!$A$5:$A$16, Table2[[#This Row],[MTPL_Team_Name]])))&gt;0,Table2[[#This Row],[Purchase_Price]]&gt;=Table2[[#This Row],[Base_Price]]),"Sold","UnSold")</f>
        <v>UnSold</v>
      </c>
      <c r="K72" s="32" t="b">
        <v>0</v>
      </c>
      <c r="L72" s="32" t="b">
        <v>0</v>
      </c>
      <c r="M72" s="32" t="b">
        <v>0</v>
      </c>
      <c r="N72" s="30">
        <v>71</v>
      </c>
      <c r="O72" s="30">
        <v>141</v>
      </c>
      <c r="P72" s="30">
        <v>45</v>
      </c>
      <c r="Q72" s="30">
        <v>7</v>
      </c>
      <c r="R72" s="30">
        <v>38</v>
      </c>
      <c r="S72" s="30">
        <v>38</v>
      </c>
      <c r="T72" s="37">
        <v>100</v>
      </c>
      <c r="U72" s="30">
        <v>15</v>
      </c>
      <c r="V72" s="37">
        <v>3.8868</v>
      </c>
      <c r="W72" s="30">
        <v>27</v>
      </c>
      <c r="X72" s="30">
        <v>6.3333000000000004</v>
      </c>
      <c r="Y72" s="30">
        <v>21</v>
      </c>
      <c r="Z72" s="38">
        <v>43574</v>
      </c>
      <c r="AA72" s="39">
        <v>0</v>
      </c>
      <c r="AB72" s="30">
        <v>3</v>
      </c>
      <c r="AC72" s="30">
        <v>634</v>
      </c>
      <c r="AD72" s="30">
        <v>64</v>
      </c>
      <c r="AE72" s="30">
        <v>530</v>
      </c>
      <c r="AF72" s="30">
        <v>40</v>
      </c>
    </row>
    <row r="73" spans="1:32" ht="27" customHeight="1" x14ac:dyDescent="0.2">
      <c r="A73" s="41">
        <v>513493</v>
      </c>
      <c r="B73" s="41" t="s">
        <v>227</v>
      </c>
      <c r="C73" s="41" t="s">
        <v>228</v>
      </c>
      <c r="D73" s="41">
        <v>6127072911</v>
      </c>
      <c r="E73" s="30">
        <f>COUNTIFS($F$2:$F$500, Table2[[#This Row],[MTBC_Team_Name]],$G$2:$G$500,Table2[[#This Row],[MTPL_Team_Name]],$J$2:$J$500,"Sold")</f>
        <v>0</v>
      </c>
      <c r="F73" s="32" t="s">
        <v>229</v>
      </c>
      <c r="G73" s="31" t="str">
        <f>IFERROR(VLOOKUP(Table2[[#This Row],[player_id]],'Owner Players'!$A$1:$B$13,2,0),IFERROR(VLOOKUP(Table2[[#This Row],[player_id]],'Retained Players'!$A$1:$B$13,2,0),""))</f>
        <v/>
      </c>
      <c r="H7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73" s="34">
        <f>IFERROR(IF(OR(Table2[[#This Row],[Is_Retained_Player]],Table2[[#This Row],[Is_Owner_Player]]),Table2[[#This Row],[Base_Price]],0),"")</f>
        <v>0</v>
      </c>
      <c r="J73" s="35" t="str" cm="1">
        <f t="array" ref="J73">IF(AND(SUMPRODUCT(--ISNUMBER(SEARCH('MTPL Teams'!$A$5:$A$16, Table2[[#This Row],[MTPL_Team_Name]])))&gt;0,Table2[[#This Row],[Purchase_Price]]&gt;=Table2[[#This Row],[Base_Price]]),"Sold","UnSold")</f>
        <v>UnSold</v>
      </c>
      <c r="K73" s="32" t="b">
        <v>0</v>
      </c>
      <c r="L73" s="32" t="b">
        <v>0</v>
      </c>
      <c r="M73" s="32" t="b">
        <v>0</v>
      </c>
      <c r="N73" s="30">
        <v>72</v>
      </c>
      <c r="O73" s="30">
        <v>128</v>
      </c>
      <c r="P73" s="30">
        <v>53</v>
      </c>
      <c r="Q73" s="30">
        <v>5</v>
      </c>
      <c r="R73" s="30">
        <v>49</v>
      </c>
      <c r="S73" s="30">
        <v>71</v>
      </c>
      <c r="T73" s="37">
        <v>69.014099999999999</v>
      </c>
      <c r="U73" s="30">
        <v>12</v>
      </c>
      <c r="V73" s="37">
        <v>3.1175999999999999</v>
      </c>
      <c r="W73" s="30">
        <v>17</v>
      </c>
      <c r="X73" s="30">
        <v>9.8000000000000007</v>
      </c>
      <c r="Y73" s="30">
        <v>19</v>
      </c>
      <c r="Z73" s="38">
        <v>43562</v>
      </c>
      <c r="AA73" s="39">
        <v>0</v>
      </c>
      <c r="AB73" s="30">
        <v>5</v>
      </c>
      <c r="AC73" s="30">
        <v>625</v>
      </c>
      <c r="AD73" s="30">
        <v>75</v>
      </c>
      <c r="AE73" s="30">
        <v>490</v>
      </c>
      <c r="AF73" s="30">
        <v>60</v>
      </c>
    </row>
    <row r="74" spans="1:32" ht="27" customHeight="1" x14ac:dyDescent="0.2">
      <c r="A74" s="41">
        <v>513362</v>
      </c>
      <c r="B74" s="41" t="s">
        <v>230</v>
      </c>
      <c r="C74" s="41" t="s">
        <v>231</v>
      </c>
      <c r="D74" s="41">
        <v>6128014501</v>
      </c>
      <c r="E74" s="30">
        <f>COUNTIFS($F$2:$F$500, Table2[[#This Row],[MTBC_Team_Name]],$G$2:$G$500,Table2[[#This Row],[MTPL_Team_Name]],$J$2:$J$500,"Sold")</f>
        <v>0</v>
      </c>
      <c r="F74" s="32" t="s">
        <v>232</v>
      </c>
      <c r="G74" s="31" t="str">
        <f>IFERROR(VLOOKUP(Table2[[#This Row],[player_id]],'Owner Players'!$A$1:$B$13,2,0),IFERROR(VLOOKUP(Table2[[#This Row],[player_id]],'Retained Players'!$A$1:$B$13,2,0),""))</f>
        <v/>
      </c>
      <c r="H7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74" s="34">
        <f>IFERROR(IF(OR(Table2[[#This Row],[Is_Retained_Player]],Table2[[#This Row],[Is_Owner_Player]]),Table2[[#This Row],[Base_Price]],0),"")</f>
        <v>0</v>
      </c>
      <c r="J74" s="35" t="str" cm="1">
        <f t="array" ref="J74">IF(AND(SUMPRODUCT(--ISNUMBER(SEARCH('MTPL Teams'!$A$5:$A$16, Table2[[#This Row],[MTPL_Team_Name]])))&gt;0,Table2[[#This Row],[Purchase_Price]]&gt;=Table2[[#This Row],[Base_Price]]),"Sold","UnSold")</f>
        <v>UnSold</v>
      </c>
      <c r="K74" s="32" t="b">
        <v>0</v>
      </c>
      <c r="L74" s="32" t="b">
        <v>0</v>
      </c>
      <c r="M74" s="32" t="b">
        <v>0</v>
      </c>
      <c r="N74" s="30">
        <v>73</v>
      </c>
      <c r="O74" s="30">
        <v>95</v>
      </c>
      <c r="P74" s="30">
        <v>58</v>
      </c>
      <c r="Q74" s="30">
        <v>10</v>
      </c>
      <c r="R74" s="30">
        <v>73</v>
      </c>
      <c r="S74" s="30">
        <v>77</v>
      </c>
      <c r="T74" s="37">
        <v>94.805199999999999</v>
      </c>
      <c r="U74" s="30">
        <v>13</v>
      </c>
      <c r="V74" s="37">
        <v>4.9036</v>
      </c>
      <c r="W74" s="30">
        <v>33</v>
      </c>
      <c r="X74" s="30">
        <v>8.1111000000000004</v>
      </c>
      <c r="Y74" s="30">
        <v>41</v>
      </c>
      <c r="Z74" s="38">
        <v>43570</v>
      </c>
      <c r="AA74" s="39">
        <v>0</v>
      </c>
      <c r="AB74" s="30">
        <v>0</v>
      </c>
      <c r="AC74" s="30">
        <v>623</v>
      </c>
      <c r="AD74" s="30">
        <v>133</v>
      </c>
      <c r="AE74" s="30">
        <v>480</v>
      </c>
      <c r="AF74" s="30">
        <v>10</v>
      </c>
    </row>
    <row r="75" spans="1:32" ht="27" customHeight="1" x14ac:dyDescent="0.2">
      <c r="A75" s="41">
        <v>1274158</v>
      </c>
      <c r="B75" s="41" t="s">
        <v>233</v>
      </c>
      <c r="C75" s="41" t="s">
        <v>234</v>
      </c>
      <c r="D75" s="41">
        <v>6513544420</v>
      </c>
      <c r="E75" s="30">
        <f>COUNTIFS($F$2:$F$500, Table2[[#This Row],[MTBC_Team_Name]],$G$2:$G$500,Table2[[#This Row],[MTPL_Team_Name]],$J$2:$J$500,"Sold")</f>
        <v>0</v>
      </c>
      <c r="F75" s="32" t="s">
        <v>235</v>
      </c>
      <c r="G75" s="31" t="str">
        <f>IFERROR(VLOOKUP(Table2[[#This Row],[player_id]],'Owner Players'!$A$1:$B$13,2,0),IFERROR(VLOOKUP(Table2[[#This Row],[player_id]],'Retained Players'!$A$1:$B$13,2,0),""))</f>
        <v/>
      </c>
      <c r="H7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75" s="34">
        <f>IFERROR(IF(OR(Table2[[#This Row],[Is_Retained_Player]],Table2[[#This Row],[Is_Owner_Player]]),Table2[[#This Row],[Base_Price]],0),"")</f>
        <v>0</v>
      </c>
      <c r="J75" s="35" t="str" cm="1">
        <f t="array" ref="J75">IF(AND(SUMPRODUCT(--ISNUMBER(SEARCH('MTPL Teams'!$A$5:$A$16, Table2[[#This Row],[MTPL_Team_Name]])))&gt;0,Table2[[#This Row],[Purchase_Price]]&gt;=Table2[[#This Row],[Base_Price]]),"Sold","UnSold")</f>
        <v>UnSold</v>
      </c>
      <c r="K75" s="32" t="b">
        <v>0</v>
      </c>
      <c r="L75" s="32" t="b">
        <v>0</v>
      </c>
      <c r="M75" s="32" t="b">
        <v>0</v>
      </c>
      <c r="N75" s="30">
        <v>74</v>
      </c>
      <c r="O75" s="30">
        <v>41</v>
      </c>
      <c r="P75" s="30">
        <v>116</v>
      </c>
      <c r="Q75" s="30">
        <v>10</v>
      </c>
      <c r="R75" s="30">
        <v>119</v>
      </c>
      <c r="S75" s="30">
        <v>153</v>
      </c>
      <c r="T75" s="37">
        <v>77.777799999999999</v>
      </c>
      <c r="U75" s="30">
        <v>10</v>
      </c>
      <c r="V75" s="37">
        <v>5.8742999999999999</v>
      </c>
      <c r="W75" s="30">
        <v>32</v>
      </c>
      <c r="X75" s="30">
        <v>13.222200000000001</v>
      </c>
      <c r="Y75" s="30">
        <v>32</v>
      </c>
      <c r="Z75" s="38">
        <v>43549</v>
      </c>
      <c r="AA75" s="39">
        <v>0</v>
      </c>
      <c r="AB75" s="30">
        <v>7</v>
      </c>
      <c r="AC75" s="30">
        <v>620</v>
      </c>
      <c r="AD75" s="30">
        <v>260</v>
      </c>
      <c r="AE75" s="30">
        <v>260</v>
      </c>
      <c r="AF75" s="30">
        <v>100</v>
      </c>
    </row>
    <row r="76" spans="1:32" ht="27" customHeight="1" x14ac:dyDescent="0.2">
      <c r="A76" s="41">
        <v>529178</v>
      </c>
      <c r="B76" s="41" t="s">
        <v>236</v>
      </c>
      <c r="C76" s="41" t="s">
        <v>237</v>
      </c>
      <c r="D76" s="41">
        <v>9523348476</v>
      </c>
      <c r="E76" s="30">
        <f>COUNTIFS($F$2:$F$500, Table2[[#This Row],[MTBC_Team_Name]],$G$2:$G$500,Table2[[#This Row],[MTPL_Team_Name]],$J$2:$J$500,"Sold")</f>
        <v>2</v>
      </c>
      <c r="F76" s="32" t="s">
        <v>119</v>
      </c>
      <c r="G76" s="31" t="str">
        <f>IFERROR(VLOOKUP(Table2[[#This Row],[player_id]],'Owner Players'!$A$1:$B$13,2,0),IFERROR(VLOOKUP(Table2[[#This Row],[player_id]],'Retained Players'!$A$1:$B$13,2,0),""))</f>
        <v>Fauj XI</v>
      </c>
      <c r="H7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76" s="34">
        <f>IFERROR(IF(OR(Table2[[#This Row],[Is_Retained_Player]],Table2[[#This Row],[Is_Owner_Player]]),Table2[[#This Row],[Base_Price]],0),"")</f>
        <v>30000</v>
      </c>
      <c r="J76" s="35" t="str" cm="1">
        <f t="array" ref="J76">IF(AND(SUMPRODUCT(--ISNUMBER(SEARCH('MTPL Teams'!$A$5:$A$16, Table2[[#This Row],[MTPL_Team_Name]])))&gt;0,Table2[[#This Row],[Purchase_Price]]&gt;=Table2[[#This Row],[Base_Price]]),"Sold","UnSold")</f>
        <v>Sold</v>
      </c>
      <c r="K76" s="32" t="b">
        <v>0</v>
      </c>
      <c r="L76" s="32" t="b">
        <v>1</v>
      </c>
      <c r="M76" s="32" t="b">
        <v>0</v>
      </c>
      <c r="N76" s="30">
        <v>75</v>
      </c>
      <c r="O76" s="30">
        <v>106</v>
      </c>
      <c r="P76" s="30">
        <v>59</v>
      </c>
      <c r="Q76" s="30">
        <v>10</v>
      </c>
      <c r="R76" s="30">
        <v>68</v>
      </c>
      <c r="S76" s="30">
        <v>107</v>
      </c>
      <c r="T76" s="37">
        <v>63.551400000000001</v>
      </c>
      <c r="U76" s="30">
        <v>10</v>
      </c>
      <c r="V76" s="37">
        <v>4.3810000000000002</v>
      </c>
      <c r="W76" s="30">
        <v>32</v>
      </c>
      <c r="X76" s="30">
        <v>6.8</v>
      </c>
      <c r="Y76" s="30">
        <v>16</v>
      </c>
      <c r="Z76" s="38">
        <v>43508</v>
      </c>
      <c r="AA76" s="39">
        <v>0</v>
      </c>
      <c r="AB76" s="30">
        <v>2</v>
      </c>
      <c r="AC76" s="30">
        <v>603</v>
      </c>
      <c r="AD76" s="30">
        <v>103</v>
      </c>
      <c r="AE76" s="30">
        <v>480</v>
      </c>
      <c r="AF76" s="30">
        <v>20</v>
      </c>
    </row>
    <row r="77" spans="1:32" ht="27" customHeight="1" x14ac:dyDescent="0.2">
      <c r="A77" s="41">
        <v>515415</v>
      </c>
      <c r="B77" s="41" t="s">
        <v>238</v>
      </c>
      <c r="C77" s="41" t="s">
        <v>239</v>
      </c>
      <c r="D77" s="41">
        <v>6123005599</v>
      </c>
      <c r="E77" s="30">
        <f>COUNTIFS($F$2:$F$500, Table2[[#This Row],[MTBC_Team_Name]],$G$2:$G$500,Table2[[#This Row],[MTPL_Team_Name]],$J$2:$J$500,"Sold")</f>
        <v>0</v>
      </c>
      <c r="F77" s="32" t="s">
        <v>187</v>
      </c>
      <c r="G77" s="31" t="str">
        <f>IFERROR(VLOOKUP(Table2[[#This Row],[player_id]],'Owner Players'!$A$1:$B$13,2,0),IFERROR(VLOOKUP(Table2[[#This Row],[player_id]],'Retained Players'!$A$1:$B$13,2,0),""))</f>
        <v/>
      </c>
      <c r="H7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77" s="34">
        <f>IFERROR(IF(OR(Table2[[#This Row],[Is_Retained_Player]],Table2[[#This Row],[Is_Owner_Player]]),Table2[[#This Row],[Base_Price]],0),"")</f>
        <v>0</v>
      </c>
      <c r="J77" s="35" t="str" cm="1">
        <f t="array" ref="J77">IF(AND(SUMPRODUCT(--ISNUMBER(SEARCH('MTPL Teams'!$A$5:$A$16, Table2[[#This Row],[MTPL_Team_Name]])))&gt;0,Table2[[#This Row],[Purchase_Price]]&gt;=Table2[[#This Row],[Base_Price]]),"Sold","UnSold")</f>
        <v>UnSold</v>
      </c>
      <c r="K77" s="32" t="b">
        <v>0</v>
      </c>
      <c r="L77" s="32" t="b">
        <v>0</v>
      </c>
      <c r="M77" s="32" t="b">
        <v>0</v>
      </c>
      <c r="N77" s="30">
        <v>76</v>
      </c>
      <c r="O77" s="30">
        <v>85</v>
      </c>
      <c r="P77" s="30">
        <v>87</v>
      </c>
      <c r="Q77" s="30">
        <v>8</v>
      </c>
      <c r="R77" s="30">
        <v>79</v>
      </c>
      <c r="S77" s="30">
        <v>101</v>
      </c>
      <c r="T77" s="37">
        <v>78.217799999999997</v>
      </c>
      <c r="U77" s="30">
        <v>8</v>
      </c>
      <c r="V77" s="37">
        <v>4.7407000000000004</v>
      </c>
      <c r="W77" s="30">
        <v>27</v>
      </c>
      <c r="X77" s="30">
        <v>9.875</v>
      </c>
      <c r="Y77" s="30">
        <v>27</v>
      </c>
      <c r="Z77" s="38">
        <v>43512</v>
      </c>
      <c r="AA77" s="39">
        <v>0</v>
      </c>
      <c r="AB77" s="30">
        <v>7</v>
      </c>
      <c r="AC77" s="30">
        <v>603</v>
      </c>
      <c r="AD77" s="30">
        <v>153</v>
      </c>
      <c r="AE77" s="30">
        <v>370</v>
      </c>
      <c r="AF77" s="30">
        <v>80</v>
      </c>
    </row>
    <row r="78" spans="1:32" ht="27" customHeight="1" x14ac:dyDescent="0.2">
      <c r="A78" s="41">
        <v>502856</v>
      </c>
      <c r="B78" s="41" t="s">
        <v>240</v>
      </c>
      <c r="C78" s="41" t="s">
        <v>241</v>
      </c>
      <c r="D78" s="41">
        <v>5104096463</v>
      </c>
      <c r="E78" s="30">
        <f>COUNTIFS($F$2:$F$500, Table2[[#This Row],[MTBC_Team_Name]],$G$2:$G$500,Table2[[#This Row],[MTPL_Team_Name]],$J$2:$J$500,"Sold")</f>
        <v>0</v>
      </c>
      <c r="F78" s="32" t="s">
        <v>242</v>
      </c>
      <c r="G78" s="31" t="str">
        <f>IFERROR(VLOOKUP(Table2[[#This Row],[player_id]],'Owner Players'!$A$1:$B$13,2,0),IFERROR(VLOOKUP(Table2[[#This Row],[player_id]],'Retained Players'!$A$1:$B$13,2,0),""))</f>
        <v/>
      </c>
      <c r="H7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78" s="34">
        <f>IFERROR(IF(OR(Table2[[#This Row],[Is_Retained_Player]],Table2[[#This Row],[Is_Owner_Player]]),Table2[[#This Row],[Base_Price]],0),"")</f>
        <v>0</v>
      </c>
      <c r="J78" s="35" t="str" cm="1">
        <f t="array" ref="J78">IF(AND(SUMPRODUCT(--ISNUMBER(SEARCH('MTPL Teams'!$A$5:$A$16, Table2[[#This Row],[MTPL_Team_Name]])))&gt;0,Table2[[#This Row],[Purchase_Price]]&gt;=Table2[[#This Row],[Base_Price]]),"Sold","UnSold")</f>
        <v>UnSold</v>
      </c>
      <c r="K78" s="32" t="b">
        <v>0</v>
      </c>
      <c r="L78" s="32" t="b">
        <v>0</v>
      </c>
      <c r="M78" s="32" t="b">
        <v>0</v>
      </c>
      <c r="N78" s="30">
        <v>77</v>
      </c>
      <c r="O78" s="30">
        <v>115</v>
      </c>
      <c r="P78" s="30">
        <v>63</v>
      </c>
      <c r="Q78" s="30">
        <v>10</v>
      </c>
      <c r="R78" s="30">
        <v>62</v>
      </c>
      <c r="S78" s="30">
        <v>98</v>
      </c>
      <c r="T78" s="37">
        <v>63.265300000000003</v>
      </c>
      <c r="U78" s="30">
        <v>14</v>
      </c>
      <c r="V78" s="37">
        <v>4.9676999999999998</v>
      </c>
      <c r="W78" s="30">
        <v>31</v>
      </c>
      <c r="X78" s="30">
        <v>6.2</v>
      </c>
      <c r="Y78" s="30">
        <v>41</v>
      </c>
      <c r="Z78" s="38">
        <v>43542</v>
      </c>
      <c r="AA78" s="39">
        <v>0</v>
      </c>
      <c r="AB78" s="30">
        <v>4</v>
      </c>
      <c r="AC78" s="30">
        <v>602</v>
      </c>
      <c r="AD78" s="30">
        <v>92</v>
      </c>
      <c r="AE78" s="30">
        <v>470</v>
      </c>
      <c r="AF78" s="30">
        <v>40</v>
      </c>
    </row>
    <row r="79" spans="1:32" ht="27" customHeight="1" x14ac:dyDescent="0.2">
      <c r="A79" s="41">
        <v>514484</v>
      </c>
      <c r="B79" s="41" t="s">
        <v>243</v>
      </c>
      <c r="C79" s="41"/>
      <c r="D79" s="41"/>
      <c r="E79" s="30">
        <f>COUNTIFS($F$2:$F$500, Table2[[#This Row],[MTBC_Team_Name]],$G$2:$G$500,Table2[[#This Row],[MTPL_Team_Name]],$J$2:$J$500,"Sold")</f>
        <v>2</v>
      </c>
      <c r="F79" s="32" t="s">
        <v>119</v>
      </c>
      <c r="G79" s="31" t="str">
        <f>IFERROR(VLOOKUP(Table2[[#This Row],[player_id]],'Owner Players'!$A$1:$B$13,2,0),IFERROR(VLOOKUP(Table2[[#This Row],[player_id]],'Retained Players'!$A$1:$B$13,2,0),""))</f>
        <v>Fauj XI</v>
      </c>
      <c r="H7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79" s="34">
        <f>IFERROR(IF(OR(Table2[[#This Row],[Is_Retained_Player]],Table2[[#This Row],[Is_Owner_Player]]),Table2[[#This Row],[Base_Price]],0),"")</f>
        <v>30000</v>
      </c>
      <c r="J79" s="35" t="str" cm="1">
        <f t="array" ref="J79">IF(AND(SUMPRODUCT(--ISNUMBER(SEARCH('MTPL Teams'!$A$5:$A$16, Table2[[#This Row],[MTPL_Team_Name]])))&gt;0,Table2[[#This Row],[Purchase_Price]]&gt;=Table2[[#This Row],[Base_Price]]),"Sold","UnSold")</f>
        <v>Sold</v>
      </c>
      <c r="K79" s="32" t="b">
        <v>0</v>
      </c>
      <c r="L79" s="32" t="b">
        <v>0</v>
      </c>
      <c r="M79" s="32" t="b">
        <v>1</v>
      </c>
      <c r="N79" s="30">
        <v>78</v>
      </c>
      <c r="O79" s="30">
        <v>35</v>
      </c>
      <c r="P79" s="30">
        <v>110</v>
      </c>
      <c r="Q79" s="30">
        <v>7</v>
      </c>
      <c r="R79" s="30">
        <v>103</v>
      </c>
      <c r="S79" s="30">
        <v>93</v>
      </c>
      <c r="T79" s="30">
        <v>110.7527</v>
      </c>
      <c r="U79" s="30">
        <v>7</v>
      </c>
      <c r="V79" s="30">
        <v>3.9544999999999999</v>
      </c>
      <c r="W79" s="30">
        <v>22</v>
      </c>
      <c r="X79" s="30">
        <v>14.7143</v>
      </c>
      <c r="Y79" s="30">
        <v>79</v>
      </c>
      <c r="Z79" s="38">
        <v>43508</v>
      </c>
      <c r="AA79" s="39">
        <v>0</v>
      </c>
      <c r="AB79" s="30">
        <v>3</v>
      </c>
      <c r="AC79" s="30">
        <v>600</v>
      </c>
      <c r="AD79" s="30">
        <v>290</v>
      </c>
      <c r="AE79" s="30">
        <v>280</v>
      </c>
      <c r="AF79" s="30">
        <v>30</v>
      </c>
    </row>
    <row r="80" spans="1:32" ht="27" customHeight="1" x14ac:dyDescent="0.2">
      <c r="A80" s="41">
        <v>513227</v>
      </c>
      <c r="B80" s="41" t="s">
        <v>244</v>
      </c>
      <c r="C80" s="41" t="s">
        <v>245</v>
      </c>
      <c r="D80" s="41">
        <v>6129914203</v>
      </c>
      <c r="E80" s="30">
        <f>COUNTIFS($F$2:$F$500, Table2[[#This Row],[MTBC_Team_Name]],$G$2:$G$500,Table2[[#This Row],[MTPL_Team_Name]],$J$2:$J$500,"Sold")</f>
        <v>0</v>
      </c>
      <c r="F80" s="32" t="s">
        <v>107</v>
      </c>
      <c r="G80" s="31" t="str">
        <f>IFERROR(VLOOKUP(Table2[[#This Row],[player_id]],'Owner Players'!$A$1:$B$13,2,0),IFERROR(VLOOKUP(Table2[[#This Row],[player_id]],'Retained Players'!$A$1:$B$13,2,0),""))</f>
        <v/>
      </c>
      <c r="H8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80" s="34">
        <f>IFERROR(IF(OR(Table2[[#This Row],[Is_Retained_Player]],Table2[[#This Row],[Is_Owner_Player]]),Table2[[#This Row],[Base_Price]],0),"")</f>
        <v>0</v>
      </c>
      <c r="J80" s="35" t="str" cm="1">
        <f t="array" ref="J80">IF(AND(SUMPRODUCT(--ISNUMBER(SEARCH('MTPL Teams'!$A$5:$A$16, Table2[[#This Row],[MTPL_Team_Name]])))&gt;0,Table2[[#This Row],[Purchase_Price]]&gt;=Table2[[#This Row],[Base_Price]]),"Sold","UnSold")</f>
        <v>UnSold</v>
      </c>
      <c r="K80" s="32" t="b">
        <v>0</v>
      </c>
      <c r="L80" s="32" t="b">
        <v>0</v>
      </c>
      <c r="M80" s="32" t="b">
        <v>0</v>
      </c>
      <c r="N80" s="30">
        <v>79</v>
      </c>
      <c r="O80" s="30">
        <v>42</v>
      </c>
      <c r="P80" s="30">
        <v>112</v>
      </c>
      <c r="Q80" s="30">
        <v>8</v>
      </c>
      <c r="R80" s="30">
        <v>122</v>
      </c>
      <c r="S80" s="30">
        <v>137</v>
      </c>
      <c r="T80" s="37">
        <v>89.051100000000005</v>
      </c>
      <c r="U80" s="30">
        <v>7</v>
      </c>
      <c r="V80" s="37">
        <v>4</v>
      </c>
      <c r="W80" s="30">
        <v>14</v>
      </c>
      <c r="X80" s="30">
        <v>15.25</v>
      </c>
      <c r="Y80" s="30">
        <v>33</v>
      </c>
      <c r="Z80" s="38">
        <v>43573</v>
      </c>
      <c r="AA80" s="39">
        <v>0</v>
      </c>
      <c r="AB80" s="30">
        <v>5</v>
      </c>
      <c r="AC80" s="30">
        <v>596</v>
      </c>
      <c r="AD80" s="30">
        <v>256</v>
      </c>
      <c r="AE80" s="30">
        <v>270</v>
      </c>
      <c r="AF80" s="30">
        <v>70</v>
      </c>
    </row>
    <row r="81" spans="1:32" ht="27" customHeight="1" x14ac:dyDescent="0.2">
      <c r="A81" s="41">
        <v>513816</v>
      </c>
      <c r="B81" s="41" t="s">
        <v>246</v>
      </c>
      <c r="C81" s="41" t="s">
        <v>247</v>
      </c>
      <c r="D81" s="41">
        <v>6128001300</v>
      </c>
      <c r="E81" s="30">
        <f>COUNTIFS($F$2:$F$500, Table2[[#This Row],[MTBC_Team_Name]],$G$2:$G$500,Table2[[#This Row],[MTPL_Team_Name]],$J$2:$J$500,"Sold")</f>
        <v>0</v>
      </c>
      <c r="F81" s="32" t="s">
        <v>248</v>
      </c>
      <c r="G81" s="31" t="str">
        <f>IFERROR(VLOOKUP(Table2[[#This Row],[player_id]],'Owner Players'!$A$1:$B$13,2,0),IFERROR(VLOOKUP(Table2[[#This Row],[player_id]],'Retained Players'!$A$1:$B$13,2,0),""))</f>
        <v/>
      </c>
      <c r="H8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81" s="34">
        <f>IFERROR(IF(OR(Table2[[#This Row],[Is_Retained_Player]],Table2[[#This Row],[Is_Owner_Player]]),Table2[[#This Row],[Base_Price]],0),"")</f>
        <v>0</v>
      </c>
      <c r="J81" s="35" t="str" cm="1">
        <f t="array" ref="J81">IF(AND(SUMPRODUCT(--ISNUMBER(SEARCH('MTPL Teams'!$A$5:$A$16, Table2[[#This Row],[MTPL_Team_Name]])))&gt;0,Table2[[#This Row],[Purchase_Price]]&gt;=Table2[[#This Row],[Base_Price]]),"Sold","UnSold")</f>
        <v>UnSold</v>
      </c>
      <c r="K81" s="32" t="b">
        <v>0</v>
      </c>
      <c r="L81" s="32" t="b">
        <v>0</v>
      </c>
      <c r="M81" s="32" t="b">
        <v>0</v>
      </c>
      <c r="N81" s="30">
        <v>80</v>
      </c>
      <c r="O81" s="30">
        <v>130</v>
      </c>
      <c r="P81" s="30">
        <v>64</v>
      </c>
      <c r="Q81" s="30">
        <v>8</v>
      </c>
      <c r="R81" s="30">
        <v>31</v>
      </c>
      <c r="S81" s="30">
        <v>51</v>
      </c>
      <c r="T81" s="37">
        <v>60.784300000000002</v>
      </c>
      <c r="U81" s="30">
        <v>14</v>
      </c>
      <c r="V81" s="37">
        <v>4.6429</v>
      </c>
      <c r="W81" s="30">
        <v>28</v>
      </c>
      <c r="X81" s="30">
        <v>6.2</v>
      </c>
      <c r="Y81" s="30">
        <v>11</v>
      </c>
      <c r="Z81" s="38">
        <v>43565</v>
      </c>
      <c r="AA81" s="39">
        <v>0</v>
      </c>
      <c r="AB81" s="30">
        <v>3</v>
      </c>
      <c r="AC81" s="30">
        <v>584</v>
      </c>
      <c r="AD81" s="30">
        <v>74</v>
      </c>
      <c r="AE81" s="30">
        <v>470</v>
      </c>
      <c r="AF81" s="30">
        <v>40</v>
      </c>
    </row>
    <row r="82" spans="1:32" ht="27" customHeight="1" x14ac:dyDescent="0.2">
      <c r="A82" s="41">
        <v>833023</v>
      </c>
      <c r="B82" s="41" t="s">
        <v>249</v>
      </c>
      <c r="C82" s="41" t="s">
        <v>250</v>
      </c>
      <c r="D82" s="41">
        <v>6183195339</v>
      </c>
      <c r="E82" s="30">
        <f>COUNTIFS($F$2:$F$500, Table2[[#This Row],[MTBC_Team_Name]],$G$2:$G$500,Table2[[#This Row],[MTPL_Team_Name]],$J$2:$J$500,"Sold")</f>
        <v>0</v>
      </c>
      <c r="F82" s="32" t="s">
        <v>102</v>
      </c>
      <c r="G82" s="31" t="str">
        <f>IFERROR(VLOOKUP(Table2[[#This Row],[player_id]],'Owner Players'!$A$1:$B$13,2,0),IFERROR(VLOOKUP(Table2[[#This Row],[player_id]],'Retained Players'!$A$1:$B$13,2,0),""))</f>
        <v/>
      </c>
      <c r="H8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82" s="34">
        <f>IFERROR(IF(OR(Table2[[#This Row],[Is_Retained_Player]],Table2[[#This Row],[Is_Owner_Player]]),Table2[[#This Row],[Base_Price]],0),"")</f>
        <v>0</v>
      </c>
      <c r="J82" s="35" t="str" cm="1">
        <f t="array" ref="J82">IF(AND(SUMPRODUCT(--ISNUMBER(SEARCH('MTPL Teams'!$A$5:$A$16, Table2[[#This Row],[MTPL_Team_Name]])))&gt;0,Table2[[#This Row],[Purchase_Price]]&gt;=Table2[[#This Row],[Base_Price]]),"Sold","UnSold")</f>
        <v>UnSold</v>
      </c>
      <c r="K82" s="32" t="b">
        <v>0</v>
      </c>
      <c r="L82" s="32" t="b">
        <v>0</v>
      </c>
      <c r="M82" s="32" t="b">
        <v>0</v>
      </c>
      <c r="N82" s="30">
        <v>81</v>
      </c>
      <c r="O82" s="30">
        <v>154</v>
      </c>
      <c r="P82" s="30">
        <v>80</v>
      </c>
      <c r="Q82" s="30">
        <v>9</v>
      </c>
      <c r="R82" s="30">
        <v>44</v>
      </c>
      <c r="S82" s="30">
        <v>58</v>
      </c>
      <c r="T82" s="30">
        <v>75.862099999999998</v>
      </c>
      <c r="U82" s="30">
        <v>10</v>
      </c>
      <c r="V82" s="30">
        <v>3.4643000000000002</v>
      </c>
      <c r="W82" s="30">
        <v>28</v>
      </c>
      <c r="X82" s="30">
        <v>4.8888999999999996</v>
      </c>
      <c r="Y82" s="30">
        <v>35</v>
      </c>
      <c r="Z82" s="38">
        <v>43522</v>
      </c>
      <c r="AA82" s="39">
        <v>0</v>
      </c>
      <c r="AB82" s="30">
        <v>7</v>
      </c>
      <c r="AC82" s="30">
        <v>582</v>
      </c>
      <c r="AD82" s="30">
        <v>52</v>
      </c>
      <c r="AE82" s="30">
        <v>420</v>
      </c>
      <c r="AF82" s="30">
        <v>110</v>
      </c>
    </row>
    <row r="83" spans="1:32" ht="27" customHeight="1" x14ac:dyDescent="0.2">
      <c r="A83" s="41">
        <v>513370</v>
      </c>
      <c r="B83" s="41" t="s">
        <v>251</v>
      </c>
      <c r="C83" s="41" t="s">
        <v>252</v>
      </c>
      <c r="D83" s="41">
        <v>6122061054</v>
      </c>
      <c r="E83" s="30">
        <f>COUNTIFS($F$2:$F$500, Table2[[#This Row],[MTBC_Team_Name]],$G$2:$G$500,Table2[[#This Row],[MTPL_Team_Name]],$J$2:$J$500,"Sold")</f>
        <v>0</v>
      </c>
      <c r="F83" s="32" t="s">
        <v>253</v>
      </c>
      <c r="G83" s="31" t="str">
        <f>IFERROR(VLOOKUP(Table2[[#This Row],[player_id]],'Owner Players'!$A$1:$B$13,2,0),IFERROR(VLOOKUP(Table2[[#This Row],[player_id]],'Retained Players'!$A$1:$B$13,2,0),""))</f>
        <v/>
      </c>
      <c r="H8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83" s="34">
        <f>IFERROR(IF(OR(Table2[[#This Row],[Is_Retained_Player]],Table2[[#This Row],[Is_Owner_Player]]),Table2[[#This Row],[Base_Price]],0),"")</f>
        <v>0</v>
      </c>
      <c r="J83" s="35" t="str" cm="1">
        <f t="array" ref="J83">IF(AND(SUMPRODUCT(--ISNUMBER(SEARCH('MTPL Teams'!$A$5:$A$16, Table2[[#This Row],[MTPL_Team_Name]])))&gt;0,Table2[[#This Row],[Purchase_Price]]&gt;=Table2[[#This Row],[Base_Price]]),"Sold","UnSold")</f>
        <v>UnSold</v>
      </c>
      <c r="K83" s="32" t="b">
        <v>0</v>
      </c>
      <c r="L83" s="32" t="b">
        <v>0</v>
      </c>
      <c r="M83" s="32" t="b">
        <v>0</v>
      </c>
      <c r="N83" s="30">
        <v>82</v>
      </c>
      <c r="O83" s="30">
        <v>125</v>
      </c>
      <c r="P83" s="30">
        <v>60</v>
      </c>
      <c r="Q83" s="30">
        <v>10</v>
      </c>
      <c r="R83" s="30">
        <v>63</v>
      </c>
      <c r="S83" s="30">
        <v>105</v>
      </c>
      <c r="T83" s="37">
        <v>60</v>
      </c>
      <c r="U83" s="30">
        <v>11</v>
      </c>
      <c r="V83" s="37">
        <v>5.2857000000000003</v>
      </c>
      <c r="W83" s="30">
        <v>35</v>
      </c>
      <c r="X83" s="30">
        <v>6.3</v>
      </c>
      <c r="Y83" s="30">
        <v>21</v>
      </c>
      <c r="Z83" s="38">
        <v>43511</v>
      </c>
      <c r="AA83" s="39">
        <v>0</v>
      </c>
      <c r="AB83" s="30">
        <v>2</v>
      </c>
      <c r="AC83" s="30">
        <v>579</v>
      </c>
      <c r="AD83" s="30">
        <v>79</v>
      </c>
      <c r="AE83" s="30">
        <v>480</v>
      </c>
      <c r="AF83" s="30">
        <v>20</v>
      </c>
    </row>
    <row r="84" spans="1:32" ht="27" customHeight="1" x14ac:dyDescent="0.2">
      <c r="A84" s="41">
        <v>513306</v>
      </c>
      <c r="B84" s="41" t="s">
        <v>254</v>
      </c>
      <c r="C84" s="41" t="s">
        <v>255</v>
      </c>
      <c r="D84" s="41">
        <v>6366754823</v>
      </c>
      <c r="E84" s="30">
        <f>COUNTIFS($F$2:$F$500, Table2[[#This Row],[MTBC_Team_Name]],$G$2:$G$500,Table2[[#This Row],[MTPL_Team_Name]],$J$2:$J$500,"Sold")</f>
        <v>0</v>
      </c>
      <c r="F84" s="32" t="s">
        <v>107</v>
      </c>
      <c r="G84" s="31" t="str">
        <f>IFERROR(VLOOKUP(Table2[[#This Row],[player_id]],'Owner Players'!$A$1:$B$13,2,0),IFERROR(VLOOKUP(Table2[[#This Row],[player_id]],'Retained Players'!$A$1:$B$13,2,0),""))</f>
        <v/>
      </c>
      <c r="H8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84" s="34">
        <f>IFERROR(IF(OR(Table2[[#This Row],[Is_Retained_Player]],Table2[[#This Row],[Is_Owner_Player]]),Table2[[#This Row],[Base_Price]],0),"")</f>
        <v>0</v>
      </c>
      <c r="J84" s="35" t="str" cm="1">
        <f t="array" ref="J84">IF(AND(SUMPRODUCT(--ISNUMBER(SEARCH('MTPL Teams'!$A$5:$A$16, Table2[[#This Row],[MTPL_Team_Name]])))&gt;0,Table2[[#This Row],[Purchase_Price]]&gt;=Table2[[#This Row],[Base_Price]]),"Sold","UnSold")</f>
        <v>UnSold</v>
      </c>
      <c r="K84" s="32" t="b">
        <v>0</v>
      </c>
      <c r="L84" s="32" t="b">
        <v>0</v>
      </c>
      <c r="M84" s="32" t="b">
        <v>0</v>
      </c>
      <c r="N84" s="30">
        <v>83</v>
      </c>
      <c r="O84" s="30">
        <v>88</v>
      </c>
      <c r="P84" s="30">
        <v>84</v>
      </c>
      <c r="Q84" s="30">
        <v>9</v>
      </c>
      <c r="R84" s="30">
        <v>100</v>
      </c>
      <c r="S84" s="30">
        <v>162</v>
      </c>
      <c r="T84" s="37">
        <v>61.728400000000001</v>
      </c>
      <c r="U84" s="30">
        <v>10</v>
      </c>
      <c r="V84" s="37">
        <v>4.1429</v>
      </c>
      <c r="W84" s="30">
        <v>28</v>
      </c>
      <c r="X84" s="30">
        <v>11.1111</v>
      </c>
      <c r="Y84" s="30">
        <v>34</v>
      </c>
      <c r="Z84" s="38">
        <v>43530</v>
      </c>
      <c r="AA84" s="39">
        <v>0</v>
      </c>
      <c r="AB84" s="30">
        <v>1</v>
      </c>
      <c r="AC84" s="30">
        <v>578</v>
      </c>
      <c r="AD84" s="30">
        <v>148</v>
      </c>
      <c r="AE84" s="30">
        <v>400</v>
      </c>
      <c r="AF84" s="30">
        <v>30</v>
      </c>
    </row>
    <row r="85" spans="1:32" ht="27" customHeight="1" x14ac:dyDescent="0.2">
      <c r="A85" s="41">
        <v>829108</v>
      </c>
      <c r="B85" s="41" t="s">
        <v>256</v>
      </c>
      <c r="C85" s="41" t="s">
        <v>257</v>
      </c>
      <c r="D85" s="41">
        <v>4086270988</v>
      </c>
      <c r="E85" s="30">
        <f>COUNTIFS($F$2:$F$500, Table2[[#This Row],[MTBC_Team_Name]],$G$2:$G$500,Table2[[#This Row],[MTPL_Team_Name]],$J$2:$J$500,"Sold")</f>
        <v>0</v>
      </c>
      <c r="F85" s="32" t="s">
        <v>201</v>
      </c>
      <c r="G85" s="31" t="str">
        <f>IFERROR(VLOOKUP(Table2[[#This Row],[player_id]],'Owner Players'!$A$1:$B$13,2,0),IFERROR(VLOOKUP(Table2[[#This Row],[player_id]],'Retained Players'!$A$1:$B$13,2,0),""))</f>
        <v/>
      </c>
      <c r="H8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85" s="34">
        <f>IFERROR(IF(OR(Table2[[#This Row],[Is_Retained_Player]],Table2[[#This Row],[Is_Owner_Player]]),Table2[[#This Row],[Base_Price]],0),"")</f>
        <v>0</v>
      </c>
      <c r="J85" s="35" t="str" cm="1">
        <f t="array" ref="J85">IF(AND(SUMPRODUCT(--ISNUMBER(SEARCH('MTPL Teams'!$A$5:$A$16, Table2[[#This Row],[MTPL_Team_Name]])))&gt;0,Table2[[#This Row],[Purchase_Price]]&gt;=Table2[[#This Row],[Base_Price]]),"Sold","UnSold")</f>
        <v>UnSold</v>
      </c>
      <c r="K85" s="32" t="b">
        <v>0</v>
      </c>
      <c r="L85" s="32" t="b">
        <v>0</v>
      </c>
      <c r="M85" s="32" t="b">
        <v>0</v>
      </c>
      <c r="N85" s="30">
        <v>84</v>
      </c>
      <c r="O85" s="30">
        <v>43</v>
      </c>
      <c r="P85" s="30">
        <v>113</v>
      </c>
      <c r="Q85" s="30">
        <v>10</v>
      </c>
      <c r="R85" s="30">
        <v>105</v>
      </c>
      <c r="S85" s="30">
        <v>133</v>
      </c>
      <c r="T85" s="37">
        <v>78.947400000000002</v>
      </c>
      <c r="U85" s="30">
        <v>7</v>
      </c>
      <c r="V85" s="37">
        <v>4.7691999999999997</v>
      </c>
      <c r="W85" s="30">
        <v>26</v>
      </c>
      <c r="X85" s="30">
        <v>10.5</v>
      </c>
      <c r="Y85" s="30">
        <v>29</v>
      </c>
      <c r="Z85" s="38">
        <v>43546</v>
      </c>
      <c r="AA85" s="39">
        <v>0</v>
      </c>
      <c r="AB85" s="30">
        <v>4</v>
      </c>
      <c r="AC85" s="30">
        <v>574</v>
      </c>
      <c r="AD85" s="30">
        <v>254</v>
      </c>
      <c r="AE85" s="30">
        <v>270</v>
      </c>
      <c r="AF85" s="30">
        <v>50</v>
      </c>
    </row>
    <row r="86" spans="1:32" ht="27" customHeight="1" x14ac:dyDescent="0.2">
      <c r="A86" s="41">
        <v>512690</v>
      </c>
      <c r="B86" s="41" t="s">
        <v>258</v>
      </c>
      <c r="C86" s="41" t="s">
        <v>259</v>
      </c>
      <c r="D86" s="41">
        <v>6516005008</v>
      </c>
      <c r="E86" s="30">
        <f>COUNTIFS($F$2:$F$500, Table2[[#This Row],[MTBC_Team_Name]],$G$2:$G$500,Table2[[#This Row],[MTPL_Team_Name]],$J$2:$J$500,"Sold")</f>
        <v>0</v>
      </c>
      <c r="F86" s="32" t="s">
        <v>260</v>
      </c>
      <c r="G86" s="31" t="str">
        <f>IFERROR(VLOOKUP(Table2[[#This Row],[player_id]],'Owner Players'!$A$1:$B$13,2,0),IFERROR(VLOOKUP(Table2[[#This Row],[player_id]],'Retained Players'!$A$1:$B$13,2,0),""))</f>
        <v/>
      </c>
      <c r="H8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86" s="34">
        <f>IFERROR(IF(OR(Table2[[#This Row],[Is_Retained_Player]],Table2[[#This Row],[Is_Owner_Player]]),Table2[[#This Row],[Base_Price]],0),"")</f>
        <v>0</v>
      </c>
      <c r="J86" s="35" t="str" cm="1">
        <f t="array" ref="J86">IF(AND(SUMPRODUCT(--ISNUMBER(SEARCH('MTPL Teams'!$A$5:$A$16, Table2[[#This Row],[MTPL_Team_Name]])))&gt;0,Table2[[#This Row],[Purchase_Price]]&gt;=Table2[[#This Row],[Base_Price]]),"Sold","UnSold")</f>
        <v>UnSold</v>
      </c>
      <c r="K86" s="32" t="b">
        <v>0</v>
      </c>
      <c r="L86" s="32" t="b">
        <v>0</v>
      </c>
      <c r="M86" s="32" t="b">
        <v>0</v>
      </c>
      <c r="N86" s="30">
        <v>85</v>
      </c>
      <c r="O86" s="30">
        <v>181</v>
      </c>
      <c r="P86" s="30">
        <v>69</v>
      </c>
      <c r="Q86" s="30">
        <v>9</v>
      </c>
      <c r="R86" s="30">
        <v>25</v>
      </c>
      <c r="S86" s="30">
        <v>57</v>
      </c>
      <c r="T86" s="37">
        <v>43.8596</v>
      </c>
      <c r="U86" s="30">
        <v>10</v>
      </c>
      <c r="V86" s="37">
        <v>4.5926</v>
      </c>
      <c r="W86" s="30">
        <v>27</v>
      </c>
      <c r="X86" s="30">
        <v>8.3332999999999995</v>
      </c>
      <c r="Y86" s="30">
        <v>18</v>
      </c>
      <c r="Z86" s="38">
        <v>43553</v>
      </c>
      <c r="AA86" s="39">
        <v>0</v>
      </c>
      <c r="AB86" s="30">
        <v>8</v>
      </c>
      <c r="AC86" s="30">
        <v>565</v>
      </c>
      <c r="AD86" s="30">
        <v>15</v>
      </c>
      <c r="AE86" s="30">
        <v>460</v>
      </c>
      <c r="AF86" s="30">
        <v>90</v>
      </c>
    </row>
    <row r="87" spans="1:32" ht="27" customHeight="1" x14ac:dyDescent="0.2">
      <c r="A87" s="41">
        <v>297624</v>
      </c>
      <c r="B87" s="41" t="s">
        <v>261</v>
      </c>
      <c r="C87" s="41" t="s">
        <v>262</v>
      </c>
      <c r="D87" s="41">
        <v>4126920737</v>
      </c>
      <c r="E87" s="30">
        <f>COUNTIFS($F$2:$F$500, Table2[[#This Row],[MTBC_Team_Name]],$G$2:$G$500,Table2[[#This Row],[MTPL_Team_Name]],$J$2:$J$500,"Sold")</f>
        <v>0</v>
      </c>
      <c r="F87" s="32" t="s">
        <v>260</v>
      </c>
      <c r="G87" s="31" t="str">
        <f>IFERROR(VLOOKUP(Table2[[#This Row],[player_id]],'Owner Players'!$A$1:$B$13,2,0),IFERROR(VLOOKUP(Table2[[#This Row],[player_id]],'Retained Players'!$A$1:$B$13,2,0),""))</f>
        <v/>
      </c>
      <c r="H8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87" s="34">
        <f>IFERROR(IF(OR(Table2[[#This Row],[Is_Retained_Player]],Table2[[#This Row],[Is_Owner_Player]]),Table2[[#This Row],[Base_Price]],0),"")</f>
        <v>0</v>
      </c>
      <c r="J87" s="35" t="str" cm="1">
        <f t="array" ref="J87">IF(AND(SUMPRODUCT(--ISNUMBER(SEARCH('MTPL Teams'!$A$5:$A$16, Table2[[#This Row],[MTPL_Team_Name]])))&gt;0,Table2[[#This Row],[Purchase_Price]]&gt;=Table2[[#This Row],[Base_Price]]),"Sold","UnSold")</f>
        <v>UnSold</v>
      </c>
      <c r="K87" s="32" t="b">
        <v>0</v>
      </c>
      <c r="L87" s="32" t="b">
        <v>0</v>
      </c>
      <c r="M87" s="32" t="b">
        <v>0</v>
      </c>
      <c r="N87" s="30">
        <v>86</v>
      </c>
      <c r="O87" s="30">
        <v>186</v>
      </c>
      <c r="P87" s="30">
        <v>49</v>
      </c>
      <c r="Q87" s="30">
        <v>8</v>
      </c>
      <c r="R87" s="30">
        <v>11</v>
      </c>
      <c r="S87" s="30">
        <v>12</v>
      </c>
      <c r="T87" s="30">
        <v>91.666700000000006</v>
      </c>
      <c r="U87" s="30">
        <v>11</v>
      </c>
      <c r="V87" s="30">
        <v>4.0119999999999996</v>
      </c>
      <c r="W87" s="30">
        <v>28</v>
      </c>
      <c r="X87" s="30">
        <v>5.5</v>
      </c>
      <c r="Y87" s="30">
        <v>9</v>
      </c>
      <c r="Z87" s="38">
        <v>43547</v>
      </c>
      <c r="AA87" s="39">
        <v>0</v>
      </c>
      <c r="AB87" s="30">
        <v>4</v>
      </c>
      <c r="AC87" s="30">
        <v>562</v>
      </c>
      <c r="AD87" s="30">
        <v>12</v>
      </c>
      <c r="AE87" s="30">
        <v>510</v>
      </c>
      <c r="AF87" s="30">
        <v>40</v>
      </c>
    </row>
    <row r="88" spans="1:32" ht="27" customHeight="1" x14ac:dyDescent="0.2">
      <c r="A88" s="41">
        <v>566891</v>
      </c>
      <c r="B88" s="41" t="s">
        <v>263</v>
      </c>
      <c r="C88" s="41" t="s">
        <v>264</v>
      </c>
      <c r="D88" s="41">
        <v>7657758412</v>
      </c>
      <c r="E88" s="30">
        <f>COUNTIFS($F$2:$F$500, Table2[[#This Row],[MTBC_Team_Name]],$G$2:$G$500,Table2[[#This Row],[MTPL_Team_Name]],$J$2:$J$500,"Sold")</f>
        <v>0</v>
      </c>
      <c r="F88" s="32" t="s">
        <v>96</v>
      </c>
      <c r="G88" s="31" t="str">
        <f>IFERROR(VLOOKUP(Table2[[#This Row],[player_id]],'Owner Players'!$A$1:$B$13,2,0),IFERROR(VLOOKUP(Table2[[#This Row],[player_id]],'Retained Players'!$A$1:$B$13,2,0),""))</f>
        <v/>
      </c>
      <c r="H8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88" s="34">
        <f>IFERROR(IF(OR(Table2[[#This Row],[Is_Retained_Player]],Table2[[#This Row],[Is_Owner_Player]]),Table2[[#This Row],[Base_Price]],0),"")</f>
        <v>0</v>
      </c>
      <c r="J88" s="35" t="str" cm="1">
        <f t="array" ref="J88">IF(AND(SUMPRODUCT(--ISNUMBER(SEARCH('MTPL Teams'!$A$5:$A$16, Table2[[#This Row],[MTPL_Team_Name]])))&gt;0,Table2[[#This Row],[Purchase_Price]]&gt;=Table2[[#This Row],[Base_Price]]),"Sold","UnSold")</f>
        <v>UnSold</v>
      </c>
      <c r="K88" s="32" t="b">
        <v>0</v>
      </c>
      <c r="L88" s="32" t="b">
        <v>0</v>
      </c>
      <c r="M88" s="32" t="b">
        <v>0</v>
      </c>
      <c r="N88" s="30">
        <v>87</v>
      </c>
      <c r="O88" s="30">
        <v>187</v>
      </c>
      <c r="P88" s="30">
        <v>52</v>
      </c>
      <c r="Q88" s="30">
        <v>9</v>
      </c>
      <c r="R88" s="30">
        <v>12</v>
      </c>
      <c r="S88" s="30">
        <v>21</v>
      </c>
      <c r="T88" s="37">
        <v>57.142899999999997</v>
      </c>
      <c r="U88" s="30">
        <v>13</v>
      </c>
      <c r="V88" s="37">
        <v>3.9661</v>
      </c>
      <c r="W88" s="30">
        <v>30</v>
      </c>
      <c r="X88" s="30">
        <v>2</v>
      </c>
      <c r="Y88" s="30">
        <v>4</v>
      </c>
      <c r="Z88" s="38">
        <v>43589</v>
      </c>
      <c r="AA88" s="39">
        <v>0</v>
      </c>
      <c r="AB88" s="30">
        <v>3</v>
      </c>
      <c r="AC88" s="30">
        <v>562</v>
      </c>
      <c r="AD88" s="30">
        <v>12</v>
      </c>
      <c r="AE88" s="30">
        <v>500</v>
      </c>
      <c r="AF88" s="30">
        <v>50</v>
      </c>
    </row>
    <row r="89" spans="1:32" ht="27" customHeight="1" x14ac:dyDescent="0.2">
      <c r="A89" s="41">
        <v>514076</v>
      </c>
      <c r="B89" s="41" t="s">
        <v>265</v>
      </c>
      <c r="C89" s="41" t="s">
        <v>266</v>
      </c>
      <c r="D89" s="41">
        <v>5077791415</v>
      </c>
      <c r="E89" s="30">
        <f>COUNTIFS($F$2:$F$500, Table2[[#This Row],[MTBC_Team_Name]],$G$2:$G$500,Table2[[#This Row],[MTPL_Team_Name]],$J$2:$J$500,"Sold")</f>
        <v>0</v>
      </c>
      <c r="F89" s="32" t="s">
        <v>107</v>
      </c>
      <c r="G89" s="31" t="str">
        <f>IFERROR(VLOOKUP(Table2[[#This Row],[player_id]],'Owner Players'!$A$1:$B$13,2,0),IFERROR(VLOOKUP(Table2[[#This Row],[player_id]],'Retained Players'!$A$1:$B$13,2,0),""))</f>
        <v/>
      </c>
      <c r="H8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89" s="34">
        <f>IFERROR(IF(OR(Table2[[#This Row],[Is_Retained_Player]],Table2[[#This Row],[Is_Owner_Player]]),Table2[[#This Row],[Base_Price]],0),"")</f>
        <v>0</v>
      </c>
      <c r="J89" s="35" t="str" cm="1">
        <f t="array" ref="J89">IF(AND(SUMPRODUCT(--ISNUMBER(SEARCH('MTPL Teams'!$A$5:$A$16, Table2[[#This Row],[MTPL_Team_Name]])))&gt;0,Table2[[#This Row],[Purchase_Price]]&gt;=Table2[[#This Row],[Base_Price]]),"Sold","UnSold")</f>
        <v>UnSold</v>
      </c>
      <c r="K89" s="32" t="b">
        <v>0</v>
      </c>
      <c r="L89" s="32" t="b">
        <v>0</v>
      </c>
      <c r="M89" s="32" t="b">
        <v>0</v>
      </c>
      <c r="N89" s="30">
        <v>88</v>
      </c>
      <c r="O89" s="30">
        <v>55</v>
      </c>
      <c r="P89" s="30">
        <v>117</v>
      </c>
      <c r="Q89" s="30">
        <v>9</v>
      </c>
      <c r="R89" s="30">
        <v>117</v>
      </c>
      <c r="S89" s="30">
        <v>144</v>
      </c>
      <c r="T89" s="37">
        <v>81.25</v>
      </c>
      <c r="U89" s="30">
        <v>7</v>
      </c>
      <c r="V89" s="37">
        <v>4.4824000000000002</v>
      </c>
      <c r="W89" s="30">
        <v>28</v>
      </c>
      <c r="X89" s="30">
        <v>13</v>
      </c>
      <c r="Y89" s="30">
        <v>27</v>
      </c>
      <c r="Z89" s="38">
        <v>43518</v>
      </c>
      <c r="AA89" s="39">
        <v>0</v>
      </c>
      <c r="AB89" s="30">
        <v>7</v>
      </c>
      <c r="AC89" s="30">
        <v>561</v>
      </c>
      <c r="AD89" s="30">
        <v>221</v>
      </c>
      <c r="AE89" s="30">
        <v>260</v>
      </c>
      <c r="AF89" s="30">
        <v>80</v>
      </c>
    </row>
    <row r="90" spans="1:32" ht="27" customHeight="1" x14ac:dyDescent="0.2">
      <c r="A90" s="41">
        <v>514514</v>
      </c>
      <c r="B90" s="41" t="s">
        <v>267</v>
      </c>
      <c r="C90" s="41" t="s">
        <v>268</v>
      </c>
      <c r="D90" s="41">
        <v>16123096383</v>
      </c>
      <c r="E90" s="30">
        <f>COUNTIFS($F$2:$F$500, Table2[[#This Row],[MTBC_Team_Name]],$G$2:$G$500,Table2[[#This Row],[MTPL_Team_Name]],$J$2:$J$500,"Sold")</f>
        <v>0</v>
      </c>
      <c r="F90" s="32" t="s">
        <v>82</v>
      </c>
      <c r="G90" s="31" t="str">
        <f>IFERROR(VLOOKUP(Table2[[#This Row],[player_id]],'Owner Players'!$A$1:$B$13,2,0),IFERROR(VLOOKUP(Table2[[#This Row],[player_id]],'Retained Players'!$A$1:$B$13,2,0),""))</f>
        <v/>
      </c>
      <c r="H9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90" s="34">
        <f>IFERROR(IF(OR(Table2[[#This Row],[Is_Retained_Player]],Table2[[#This Row],[Is_Owner_Player]]),Table2[[#This Row],[Base_Price]],0),"")</f>
        <v>0</v>
      </c>
      <c r="J90" s="35" t="str" cm="1">
        <f t="array" ref="J90">IF(AND(SUMPRODUCT(--ISNUMBER(SEARCH('MTPL Teams'!$A$5:$A$16, Table2[[#This Row],[MTPL_Team_Name]])))&gt;0,Table2[[#This Row],[Purchase_Price]]&gt;=Table2[[#This Row],[Base_Price]]),"Sold","UnSold")</f>
        <v>UnSold</v>
      </c>
      <c r="K90" s="32" t="b">
        <v>0</v>
      </c>
      <c r="L90" s="32" t="b">
        <v>0</v>
      </c>
      <c r="M90" s="32" t="b">
        <v>0</v>
      </c>
      <c r="N90" s="30">
        <v>89</v>
      </c>
      <c r="O90" s="30">
        <v>65</v>
      </c>
      <c r="P90" s="30">
        <v>103</v>
      </c>
      <c r="Q90" s="30">
        <v>11</v>
      </c>
      <c r="R90" s="30">
        <v>113</v>
      </c>
      <c r="S90" s="30">
        <v>159</v>
      </c>
      <c r="T90" s="37">
        <v>71.069199999999995</v>
      </c>
      <c r="U90" s="30">
        <v>7</v>
      </c>
      <c r="V90" s="37">
        <v>4.96</v>
      </c>
      <c r="W90" s="30">
        <v>25</v>
      </c>
      <c r="X90" s="30">
        <v>11.3</v>
      </c>
      <c r="Y90" s="30">
        <v>21</v>
      </c>
      <c r="Z90" s="38">
        <v>43515</v>
      </c>
      <c r="AA90" s="39">
        <v>0</v>
      </c>
      <c r="AB90" s="30">
        <v>5</v>
      </c>
      <c r="AC90" s="30">
        <v>557</v>
      </c>
      <c r="AD90" s="30">
        <v>197</v>
      </c>
      <c r="AE90" s="30">
        <v>300</v>
      </c>
      <c r="AF90" s="30">
        <v>60</v>
      </c>
    </row>
    <row r="91" spans="1:32" ht="27" customHeight="1" x14ac:dyDescent="0.2">
      <c r="A91" s="41">
        <v>347905</v>
      </c>
      <c r="B91" s="41" t="s">
        <v>269</v>
      </c>
      <c r="C91" s="41" t="s">
        <v>270</v>
      </c>
      <c r="D91" s="41">
        <v>5139082188</v>
      </c>
      <c r="E91" s="30">
        <f>COUNTIFS($F$2:$F$500, Table2[[#This Row],[MTBC_Team_Name]],$G$2:$G$500,Table2[[#This Row],[MTPL_Team_Name]],$J$2:$J$500,"Sold")</f>
        <v>0</v>
      </c>
      <c r="F91" s="32" t="s">
        <v>260</v>
      </c>
      <c r="G91" s="31" t="str">
        <f>IFERROR(VLOOKUP(Table2[[#This Row],[player_id]],'Owner Players'!$A$1:$B$13,2,0),IFERROR(VLOOKUP(Table2[[#This Row],[player_id]],'Retained Players'!$A$1:$B$13,2,0),""))</f>
        <v/>
      </c>
      <c r="H9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91" s="34">
        <f>IFERROR(IF(OR(Table2[[#This Row],[Is_Retained_Player]],Table2[[#This Row],[Is_Owner_Player]]),Table2[[#This Row],[Base_Price]],0),"")</f>
        <v>0</v>
      </c>
      <c r="J91" s="35" t="str" cm="1">
        <f t="array" ref="J91">IF(AND(SUMPRODUCT(--ISNUMBER(SEARCH('MTPL Teams'!$A$5:$A$16, Table2[[#This Row],[MTPL_Team_Name]])))&gt;0,Table2[[#This Row],[Purchase_Price]]&gt;=Table2[[#This Row],[Base_Price]]),"Sold","UnSold")</f>
        <v>UnSold</v>
      </c>
      <c r="K91" s="32" t="b">
        <v>0</v>
      </c>
      <c r="L91" s="32" t="b">
        <v>0</v>
      </c>
      <c r="M91" s="32" t="b">
        <v>0</v>
      </c>
      <c r="N91" s="30">
        <v>90</v>
      </c>
      <c r="O91" s="30">
        <v>103</v>
      </c>
      <c r="P91" s="30">
        <v>79</v>
      </c>
      <c r="Q91" s="30">
        <v>8</v>
      </c>
      <c r="R91" s="30">
        <v>49</v>
      </c>
      <c r="S91" s="30">
        <v>53</v>
      </c>
      <c r="T91" s="37">
        <v>92.452799999999996</v>
      </c>
      <c r="U91" s="30">
        <v>12</v>
      </c>
      <c r="V91" s="37">
        <v>4.12</v>
      </c>
      <c r="W91" s="30">
        <v>25</v>
      </c>
      <c r="X91" s="30">
        <v>16.333300000000001</v>
      </c>
      <c r="Y91" s="30">
        <v>31</v>
      </c>
      <c r="Z91" s="38">
        <v>43533</v>
      </c>
      <c r="AA91" s="39">
        <v>0</v>
      </c>
      <c r="AB91" s="30">
        <v>2</v>
      </c>
      <c r="AC91" s="30">
        <v>556</v>
      </c>
      <c r="AD91" s="30">
        <v>106</v>
      </c>
      <c r="AE91" s="30">
        <v>420</v>
      </c>
      <c r="AF91" s="30">
        <v>30</v>
      </c>
    </row>
    <row r="92" spans="1:32" ht="27" customHeight="1" x14ac:dyDescent="0.2">
      <c r="A92" s="41">
        <v>937789</v>
      </c>
      <c r="B92" s="41" t="s">
        <v>271</v>
      </c>
      <c r="C92" s="41" t="s">
        <v>272</v>
      </c>
      <c r="D92" s="41">
        <v>8046250395</v>
      </c>
      <c r="E92" s="30">
        <f>COUNTIFS($F$2:$F$500, Table2[[#This Row],[MTBC_Team_Name]],$G$2:$G$500,Table2[[#This Row],[MTPL_Team_Name]],$J$2:$J$500,"Sold")</f>
        <v>0</v>
      </c>
      <c r="F92" s="32" t="s">
        <v>166</v>
      </c>
      <c r="G92" s="31" t="str">
        <f>IFERROR(VLOOKUP(Table2[[#This Row],[player_id]],'Owner Players'!$A$1:$B$13,2,0),IFERROR(VLOOKUP(Table2[[#This Row],[player_id]],'Retained Players'!$A$1:$B$13,2,0),""))</f>
        <v/>
      </c>
      <c r="H9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92" s="34">
        <f>IFERROR(IF(OR(Table2[[#This Row],[Is_Retained_Player]],Table2[[#This Row],[Is_Owner_Player]]),Table2[[#This Row],[Base_Price]],0),"")</f>
        <v>0</v>
      </c>
      <c r="J92" s="35" t="str" cm="1">
        <f t="array" ref="J92">IF(AND(SUMPRODUCT(--ISNUMBER(SEARCH('MTPL Teams'!$A$5:$A$16, Table2[[#This Row],[MTPL_Team_Name]])))&gt;0,Table2[[#This Row],[Purchase_Price]]&gt;=Table2[[#This Row],[Base_Price]]),"Sold","UnSold")</f>
        <v>UnSold</v>
      </c>
      <c r="K92" s="32" t="b">
        <v>0</v>
      </c>
      <c r="L92" s="32" t="b">
        <v>0</v>
      </c>
      <c r="M92" s="32" t="b">
        <v>0</v>
      </c>
      <c r="N92" s="30">
        <v>91</v>
      </c>
      <c r="O92" s="30">
        <v>93</v>
      </c>
      <c r="P92" s="30">
        <v>90</v>
      </c>
      <c r="Q92" s="30">
        <v>9</v>
      </c>
      <c r="R92" s="30">
        <v>44</v>
      </c>
      <c r="S92" s="30">
        <v>30</v>
      </c>
      <c r="T92" s="37">
        <v>146.66669999999999</v>
      </c>
      <c r="U92" s="30">
        <v>8</v>
      </c>
      <c r="V92" s="37">
        <v>4.1538000000000004</v>
      </c>
      <c r="W92" s="30">
        <v>26</v>
      </c>
      <c r="X92" s="30">
        <v>8.8000000000000007</v>
      </c>
      <c r="Y92" s="30">
        <v>30</v>
      </c>
      <c r="Z92" s="38">
        <v>43538</v>
      </c>
      <c r="AA92" s="39">
        <v>0</v>
      </c>
      <c r="AB92" s="30">
        <v>5</v>
      </c>
      <c r="AC92" s="30">
        <v>555</v>
      </c>
      <c r="AD92" s="30">
        <v>135</v>
      </c>
      <c r="AE92" s="30">
        <v>350</v>
      </c>
      <c r="AF92" s="30">
        <v>70</v>
      </c>
    </row>
    <row r="93" spans="1:32" ht="27" customHeight="1" x14ac:dyDescent="0.2">
      <c r="A93" s="41">
        <v>820966</v>
      </c>
      <c r="B93" s="41" t="s">
        <v>273</v>
      </c>
      <c r="C93" s="41" t="s">
        <v>274</v>
      </c>
      <c r="D93" s="41">
        <v>16124836576</v>
      </c>
      <c r="E93" s="30">
        <f>COUNTIFS($F$2:$F$500, Table2[[#This Row],[MTBC_Team_Name]],$G$2:$G$500,Table2[[#This Row],[MTPL_Team_Name]],$J$2:$J$500,"Sold")</f>
        <v>0</v>
      </c>
      <c r="F93" s="32" t="s">
        <v>275</v>
      </c>
      <c r="G93" s="31" t="str">
        <f>IFERROR(VLOOKUP(Table2[[#This Row],[player_id]],'Owner Players'!$A$1:$B$13,2,0),IFERROR(VLOOKUP(Table2[[#This Row],[player_id]],'Retained Players'!$A$1:$B$13,2,0),""))</f>
        <v/>
      </c>
      <c r="H9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93" s="34">
        <f>IFERROR(IF(OR(Table2[[#This Row],[Is_Retained_Player]],Table2[[#This Row],[Is_Owner_Player]]),Table2[[#This Row],[Base_Price]],0),"")</f>
        <v>0</v>
      </c>
      <c r="J93" s="35" t="str" cm="1">
        <f t="array" ref="J93">IF(AND(SUMPRODUCT(--ISNUMBER(SEARCH('MTPL Teams'!$A$5:$A$16, Table2[[#This Row],[MTPL_Team_Name]])))&gt;0,Table2[[#This Row],[Purchase_Price]]&gt;=Table2[[#This Row],[Base_Price]]),"Sold","UnSold")</f>
        <v>UnSold</v>
      </c>
      <c r="K93" s="32" t="b">
        <v>0</v>
      </c>
      <c r="L93" s="32" t="b">
        <v>0</v>
      </c>
      <c r="M93" s="32" t="b">
        <v>0</v>
      </c>
      <c r="N93" s="30">
        <v>92</v>
      </c>
      <c r="O93" s="30">
        <v>10</v>
      </c>
      <c r="P93" s="30">
        <v>185</v>
      </c>
      <c r="Q93" s="30">
        <v>11</v>
      </c>
      <c r="R93" s="30">
        <v>194</v>
      </c>
      <c r="S93" s="30">
        <v>213</v>
      </c>
      <c r="T93" s="37">
        <v>91.079800000000006</v>
      </c>
      <c r="U93" s="30">
        <v>0</v>
      </c>
      <c r="V93" s="37">
        <v>0</v>
      </c>
      <c r="W93" s="30">
        <v>0</v>
      </c>
      <c r="X93" s="30">
        <v>17.636399999999998</v>
      </c>
      <c r="Y93" s="30">
        <v>54</v>
      </c>
      <c r="Z93" s="38">
        <v>0</v>
      </c>
      <c r="AA93" s="39">
        <v>0</v>
      </c>
      <c r="AB93" s="30">
        <v>7</v>
      </c>
      <c r="AC93" s="30">
        <v>553</v>
      </c>
      <c r="AD93" s="30">
        <v>483</v>
      </c>
      <c r="AE93" s="30">
        <v>0</v>
      </c>
      <c r="AF93" s="30">
        <v>70</v>
      </c>
    </row>
    <row r="94" spans="1:32" ht="27" customHeight="1" x14ac:dyDescent="0.2">
      <c r="A94" s="41">
        <v>768767</v>
      </c>
      <c r="B94" s="41" t="s">
        <v>276</v>
      </c>
      <c r="C94" s="41" t="s">
        <v>277</v>
      </c>
      <c r="D94" s="41">
        <v>2489713506</v>
      </c>
      <c r="E94" s="30">
        <f>COUNTIFS($F$2:$F$500, Table2[[#This Row],[MTBC_Team_Name]],$G$2:$G$500,Table2[[#This Row],[MTPL_Team_Name]],$J$2:$J$500,"Sold")</f>
        <v>0</v>
      </c>
      <c r="F94" s="32" t="s">
        <v>64</v>
      </c>
      <c r="G94" s="31" t="str">
        <f>IFERROR(VLOOKUP(Table2[[#This Row],[player_id]],'Owner Players'!$A$1:$B$13,2,0),IFERROR(VLOOKUP(Table2[[#This Row],[player_id]],'Retained Players'!$A$1:$B$13,2,0),""))</f>
        <v/>
      </c>
      <c r="H9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94" s="34">
        <f>IFERROR(IF(OR(Table2[[#This Row],[Is_Retained_Player]],Table2[[#This Row],[Is_Owner_Player]]),Table2[[#This Row],[Base_Price]],0),"")</f>
        <v>0</v>
      </c>
      <c r="J94" s="35" t="str" cm="1">
        <f t="array" ref="J94">IF(AND(SUMPRODUCT(--ISNUMBER(SEARCH('MTPL Teams'!$A$5:$A$16, Table2[[#This Row],[MTPL_Team_Name]])))&gt;0,Table2[[#This Row],[Purchase_Price]]&gt;=Table2[[#This Row],[Base_Price]]),"Sold","UnSold")</f>
        <v>UnSold</v>
      </c>
      <c r="K94" s="32" t="b">
        <v>0</v>
      </c>
      <c r="L94" s="32" t="b">
        <v>0</v>
      </c>
      <c r="M94" s="32" t="b">
        <v>0</v>
      </c>
      <c r="N94" s="30">
        <v>93</v>
      </c>
      <c r="O94" s="30">
        <v>171</v>
      </c>
      <c r="P94" s="30">
        <v>68</v>
      </c>
      <c r="Q94" s="30">
        <v>8</v>
      </c>
      <c r="R94" s="30">
        <v>34</v>
      </c>
      <c r="S94" s="30">
        <v>52</v>
      </c>
      <c r="T94" s="37">
        <v>65.384600000000006</v>
      </c>
      <c r="U94" s="30">
        <v>9</v>
      </c>
      <c r="V94" s="37">
        <v>3.3332999999999999</v>
      </c>
      <c r="W94" s="30">
        <v>27</v>
      </c>
      <c r="X94" s="30">
        <v>6.8</v>
      </c>
      <c r="Y94" s="30">
        <v>23</v>
      </c>
      <c r="Z94" s="38">
        <v>43541</v>
      </c>
      <c r="AA94" s="39">
        <v>0</v>
      </c>
      <c r="AB94" s="30">
        <v>6</v>
      </c>
      <c r="AC94" s="30">
        <v>549</v>
      </c>
      <c r="AD94" s="30">
        <v>29</v>
      </c>
      <c r="AE94" s="30">
        <v>460</v>
      </c>
      <c r="AF94" s="30">
        <v>60</v>
      </c>
    </row>
    <row r="95" spans="1:32" ht="27" customHeight="1" x14ac:dyDescent="0.2">
      <c r="A95" s="41">
        <v>874857</v>
      </c>
      <c r="B95" s="41" t="s">
        <v>278</v>
      </c>
      <c r="C95" s="41" t="s">
        <v>279</v>
      </c>
      <c r="D95" s="41">
        <v>2193163064</v>
      </c>
      <c r="E95" s="30">
        <f>COUNTIFS($F$2:$F$500, Table2[[#This Row],[MTBC_Team_Name]],$G$2:$G$500,Table2[[#This Row],[MTPL_Team_Name]],$J$2:$J$500,"Sold")</f>
        <v>0</v>
      </c>
      <c r="F95" s="32" t="s">
        <v>52</v>
      </c>
      <c r="G95" s="31" t="str">
        <f>IFERROR(VLOOKUP(Table2[[#This Row],[player_id]],'Owner Players'!$A$1:$B$13,2,0),IFERROR(VLOOKUP(Table2[[#This Row],[player_id]],'Retained Players'!$A$1:$B$13,2,0),""))</f>
        <v/>
      </c>
      <c r="H9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95" s="34">
        <f>IFERROR(IF(OR(Table2[[#This Row],[Is_Retained_Player]],Table2[[#This Row],[Is_Owner_Player]]),Table2[[#This Row],[Base_Price]],0),"")</f>
        <v>0</v>
      </c>
      <c r="J95" s="35" t="str" cm="1">
        <f t="array" ref="J95">IF(AND(SUMPRODUCT(--ISNUMBER(SEARCH('MTPL Teams'!$A$5:$A$16, Table2[[#This Row],[MTPL_Team_Name]])))&gt;0,Table2[[#This Row],[Purchase_Price]]&gt;=Table2[[#This Row],[Base_Price]]),"Sold","UnSold")</f>
        <v>UnSold</v>
      </c>
      <c r="K95" s="32" t="b">
        <v>0</v>
      </c>
      <c r="L95" s="32" t="b">
        <v>0</v>
      </c>
      <c r="M95" s="32" t="b">
        <v>0</v>
      </c>
      <c r="N95" s="30">
        <v>94</v>
      </c>
      <c r="O95" s="30">
        <v>127</v>
      </c>
      <c r="P95" s="30">
        <v>73</v>
      </c>
      <c r="Q95" s="30">
        <v>10</v>
      </c>
      <c r="R95" s="30">
        <v>44</v>
      </c>
      <c r="S95" s="30">
        <v>70</v>
      </c>
      <c r="T95" s="37">
        <v>62.857100000000003</v>
      </c>
      <c r="U95" s="30">
        <v>12</v>
      </c>
      <c r="V95" s="37">
        <v>3.6735000000000002</v>
      </c>
      <c r="W95" s="30">
        <v>33</v>
      </c>
      <c r="X95" s="30">
        <v>4.8888999999999996</v>
      </c>
      <c r="Y95" s="30">
        <v>19</v>
      </c>
      <c r="Z95" s="38">
        <v>43539</v>
      </c>
      <c r="AA95" s="39">
        <v>0</v>
      </c>
      <c r="AB95" s="30">
        <v>2</v>
      </c>
      <c r="AC95" s="30">
        <v>546</v>
      </c>
      <c r="AD95" s="30">
        <v>76</v>
      </c>
      <c r="AE95" s="30">
        <v>440</v>
      </c>
      <c r="AF95" s="30">
        <v>30</v>
      </c>
    </row>
    <row r="96" spans="1:32" ht="27" customHeight="1" x14ac:dyDescent="0.2">
      <c r="A96" s="41">
        <v>844378</v>
      </c>
      <c r="B96" s="41" t="s">
        <v>280</v>
      </c>
      <c r="C96" s="41" t="s">
        <v>281</v>
      </c>
      <c r="D96" s="41">
        <v>4045193762</v>
      </c>
      <c r="E96" s="30">
        <f>COUNTIFS($F$2:$F$500, Table2[[#This Row],[MTBC_Team_Name]],$G$2:$G$500,Table2[[#This Row],[MTPL_Team_Name]],$J$2:$J$500,"Sold")</f>
        <v>0</v>
      </c>
      <c r="F96" s="32" t="s">
        <v>201</v>
      </c>
      <c r="G96" s="31" t="str">
        <f>IFERROR(VLOOKUP(Table2[[#This Row],[player_id]],'Owner Players'!$A$1:$B$13,2,0),IFERROR(VLOOKUP(Table2[[#This Row],[player_id]],'Retained Players'!$A$1:$B$13,2,0),""))</f>
        <v/>
      </c>
      <c r="H9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96" s="34">
        <f>IFERROR(IF(OR(Table2[[#This Row],[Is_Retained_Player]],Table2[[#This Row],[Is_Owner_Player]]),Table2[[#This Row],[Base_Price]],0),"")</f>
        <v>0</v>
      </c>
      <c r="J96" s="35" t="str" cm="1">
        <f t="array" ref="J96">IF(AND(SUMPRODUCT(--ISNUMBER(SEARCH('MTPL Teams'!$A$5:$A$16, Table2[[#This Row],[MTPL_Team_Name]])))&gt;0,Table2[[#This Row],[Purchase_Price]]&gt;=Table2[[#This Row],[Base_Price]]),"Sold","UnSold")</f>
        <v>UnSold</v>
      </c>
      <c r="K96" s="32" t="b">
        <v>0</v>
      </c>
      <c r="L96" s="32" t="b">
        <v>0</v>
      </c>
      <c r="M96" s="32" t="b">
        <v>0</v>
      </c>
      <c r="N96" s="30">
        <v>95</v>
      </c>
      <c r="O96" s="30">
        <v>232</v>
      </c>
      <c r="P96" s="30">
        <v>57</v>
      </c>
      <c r="Q96" s="30">
        <v>9</v>
      </c>
      <c r="R96" s="30">
        <v>3</v>
      </c>
      <c r="S96" s="30">
        <v>21</v>
      </c>
      <c r="T96" s="37">
        <v>14.2857</v>
      </c>
      <c r="U96" s="30">
        <v>13</v>
      </c>
      <c r="V96" s="37">
        <v>4.0568</v>
      </c>
      <c r="W96" s="30">
        <v>29</v>
      </c>
      <c r="X96" s="30">
        <v>0.5</v>
      </c>
      <c r="Y96" s="30">
        <v>2</v>
      </c>
      <c r="Z96" s="38">
        <v>43534</v>
      </c>
      <c r="AA96" s="39">
        <v>0</v>
      </c>
      <c r="AB96" s="30">
        <v>5</v>
      </c>
      <c r="AC96" s="30">
        <v>543</v>
      </c>
      <c r="AD96" s="30">
        <v>-17</v>
      </c>
      <c r="AE96" s="30">
        <v>490</v>
      </c>
      <c r="AF96" s="30">
        <v>70</v>
      </c>
    </row>
    <row r="97" spans="1:32" ht="27" customHeight="1" x14ac:dyDescent="0.2">
      <c r="A97" s="41">
        <v>513186</v>
      </c>
      <c r="B97" s="41" t="s">
        <v>282</v>
      </c>
      <c r="C97" s="41" t="s">
        <v>283</v>
      </c>
      <c r="D97" s="41">
        <v>5712654831</v>
      </c>
      <c r="E97" s="30">
        <f>COUNTIFS($F$2:$F$500, Table2[[#This Row],[MTBC_Team_Name]],$G$2:$G$500,Table2[[#This Row],[MTPL_Team_Name]],$J$2:$J$500,"Sold")</f>
        <v>0</v>
      </c>
      <c r="F97" s="32" t="s">
        <v>192</v>
      </c>
      <c r="G97" s="31" t="str">
        <f>IFERROR(VLOOKUP(Table2[[#This Row],[player_id]],'Owner Players'!$A$1:$B$13,2,0),IFERROR(VLOOKUP(Table2[[#This Row],[player_id]],'Retained Players'!$A$1:$B$13,2,0),""))</f>
        <v/>
      </c>
      <c r="H9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97" s="34">
        <f>IFERROR(IF(OR(Table2[[#This Row],[Is_Retained_Player]],Table2[[#This Row],[Is_Owner_Player]]),Table2[[#This Row],[Base_Price]],0),"")</f>
        <v>0</v>
      </c>
      <c r="J97" s="35" t="str" cm="1">
        <f t="array" ref="J97">IF(AND(SUMPRODUCT(--ISNUMBER(SEARCH('MTPL Teams'!$A$5:$A$16, Table2[[#This Row],[MTPL_Team_Name]])))&gt;0,Table2[[#This Row],[Purchase_Price]]&gt;=Table2[[#This Row],[Base_Price]]),"Sold","UnSold")</f>
        <v>UnSold</v>
      </c>
      <c r="K97" s="32" t="b">
        <v>0</v>
      </c>
      <c r="L97" s="32" t="b">
        <v>0</v>
      </c>
      <c r="M97" s="32" t="b">
        <v>0</v>
      </c>
      <c r="N97" s="30">
        <v>96</v>
      </c>
      <c r="O97" s="30">
        <v>174</v>
      </c>
      <c r="P97" s="30">
        <v>55</v>
      </c>
      <c r="Q97" s="30">
        <v>9</v>
      </c>
      <c r="R97" s="30">
        <v>31</v>
      </c>
      <c r="S97" s="30">
        <v>68</v>
      </c>
      <c r="T97" s="37">
        <v>45.588200000000001</v>
      </c>
      <c r="U97" s="30">
        <v>12</v>
      </c>
      <c r="V97" s="37">
        <v>4.3429000000000002</v>
      </c>
      <c r="W97" s="30">
        <v>35</v>
      </c>
      <c r="X97" s="30">
        <v>4.4286000000000003</v>
      </c>
      <c r="Y97" s="30">
        <v>10</v>
      </c>
      <c r="Z97" s="38">
        <v>43571</v>
      </c>
      <c r="AA97" s="39">
        <v>0</v>
      </c>
      <c r="AB97" s="30">
        <v>2</v>
      </c>
      <c r="AC97" s="30">
        <v>532</v>
      </c>
      <c r="AD97" s="30">
        <v>22</v>
      </c>
      <c r="AE97" s="30">
        <v>490</v>
      </c>
      <c r="AF97" s="30">
        <v>20</v>
      </c>
    </row>
    <row r="98" spans="1:32" ht="27" customHeight="1" x14ac:dyDescent="0.2">
      <c r="A98" s="41">
        <v>837547</v>
      </c>
      <c r="B98" s="41" t="s">
        <v>284</v>
      </c>
      <c r="C98" s="41" t="s">
        <v>285</v>
      </c>
      <c r="D98" s="41">
        <v>6124906113</v>
      </c>
      <c r="E98" s="30">
        <f>COUNTIFS($F$2:$F$500, Table2[[#This Row],[MTBC_Team_Name]],$G$2:$G$500,Table2[[#This Row],[MTPL_Team_Name]],$J$2:$J$500,"Sold")</f>
        <v>0</v>
      </c>
      <c r="F98" s="32" t="s">
        <v>286</v>
      </c>
      <c r="G98" s="31" t="str">
        <f>IFERROR(VLOOKUP(Table2[[#This Row],[player_id]],'Owner Players'!$A$1:$B$13,2,0),IFERROR(VLOOKUP(Table2[[#This Row],[player_id]],'Retained Players'!$A$1:$B$13,2,0),""))</f>
        <v/>
      </c>
      <c r="H9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98" s="34">
        <f>IFERROR(IF(OR(Table2[[#This Row],[Is_Retained_Player]],Table2[[#This Row],[Is_Owner_Player]]),Table2[[#This Row],[Base_Price]],0),"")</f>
        <v>0</v>
      </c>
      <c r="J98" s="35" t="str" cm="1">
        <f t="array" ref="J98">IF(AND(SUMPRODUCT(--ISNUMBER(SEARCH('MTPL Teams'!$A$5:$A$16, Table2[[#This Row],[MTPL_Team_Name]])))&gt;0,Table2[[#This Row],[Purchase_Price]]&gt;=Table2[[#This Row],[Base_Price]]),"Sold","UnSold")</f>
        <v>UnSold</v>
      </c>
      <c r="K98" s="32" t="b">
        <v>0</v>
      </c>
      <c r="L98" s="32" t="b">
        <v>0</v>
      </c>
      <c r="M98" s="32" t="b">
        <v>0</v>
      </c>
      <c r="N98" s="30">
        <v>97</v>
      </c>
      <c r="O98" s="30">
        <v>231</v>
      </c>
      <c r="P98" s="30">
        <v>47</v>
      </c>
      <c r="Q98" s="30">
        <v>8</v>
      </c>
      <c r="R98" s="30">
        <v>6</v>
      </c>
      <c r="S98" s="30">
        <v>27</v>
      </c>
      <c r="T98" s="37">
        <v>22.222200000000001</v>
      </c>
      <c r="U98" s="30">
        <v>12</v>
      </c>
      <c r="V98" s="37">
        <v>4.5357000000000003</v>
      </c>
      <c r="W98" s="30">
        <v>28</v>
      </c>
      <c r="X98" s="30">
        <v>1.2</v>
      </c>
      <c r="Y98" s="30">
        <v>3</v>
      </c>
      <c r="Z98" s="38">
        <v>43565</v>
      </c>
      <c r="AA98" s="39">
        <v>0</v>
      </c>
      <c r="AB98" s="30">
        <v>1</v>
      </c>
      <c r="AC98" s="30">
        <v>526</v>
      </c>
      <c r="AD98" s="30">
        <v>-14</v>
      </c>
      <c r="AE98" s="30">
        <v>520</v>
      </c>
      <c r="AF98" s="30">
        <v>20</v>
      </c>
    </row>
    <row r="99" spans="1:32" ht="27" customHeight="1" x14ac:dyDescent="0.2">
      <c r="A99" s="41">
        <v>366131</v>
      </c>
      <c r="B99" s="41" t="s">
        <v>287</v>
      </c>
      <c r="C99" s="41" t="s">
        <v>288</v>
      </c>
      <c r="D99" s="41">
        <v>6128107451</v>
      </c>
      <c r="E99" s="30">
        <f>COUNTIFS($F$2:$F$500, Table2[[#This Row],[MTBC_Team_Name]],$G$2:$G$500,Table2[[#This Row],[MTPL_Team_Name]],$J$2:$J$500,"Sold")</f>
        <v>0</v>
      </c>
      <c r="F99" s="32" t="s">
        <v>64</v>
      </c>
      <c r="G99" s="31" t="str">
        <f>IFERROR(VLOOKUP(Table2[[#This Row],[player_id]],'Owner Players'!$A$1:$B$13,2,0),IFERROR(VLOOKUP(Table2[[#This Row],[player_id]],'Retained Players'!$A$1:$B$13,2,0),""))</f>
        <v/>
      </c>
      <c r="H9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99" s="34">
        <f>IFERROR(IF(OR(Table2[[#This Row],[Is_Retained_Player]],Table2[[#This Row],[Is_Owner_Player]]),Table2[[#This Row],[Base_Price]],0),"")</f>
        <v>0</v>
      </c>
      <c r="J99" s="35" t="str" cm="1">
        <f t="array" ref="J99">IF(AND(SUMPRODUCT(--ISNUMBER(SEARCH('MTPL Teams'!$A$5:$A$16, Table2[[#This Row],[MTPL_Team_Name]])))&gt;0,Table2[[#This Row],[Purchase_Price]]&gt;=Table2[[#This Row],[Base_Price]]),"Sold","UnSold")</f>
        <v>UnSold</v>
      </c>
      <c r="K99" s="32" t="b">
        <v>0</v>
      </c>
      <c r="L99" s="32" t="b">
        <v>0</v>
      </c>
      <c r="M99" s="32" t="b">
        <v>0</v>
      </c>
      <c r="N99" s="30">
        <v>98</v>
      </c>
      <c r="O99" s="30">
        <v>173</v>
      </c>
      <c r="P99" s="30">
        <v>65</v>
      </c>
      <c r="Q99" s="30">
        <v>10</v>
      </c>
      <c r="R99" s="30">
        <v>23</v>
      </c>
      <c r="S99" s="30">
        <v>44</v>
      </c>
      <c r="T99" s="30">
        <v>52.2727</v>
      </c>
      <c r="U99" s="30">
        <v>13</v>
      </c>
      <c r="V99" s="30">
        <v>5.0303000000000004</v>
      </c>
      <c r="W99" s="30">
        <v>33</v>
      </c>
      <c r="X99" s="30">
        <v>5.75</v>
      </c>
      <c r="Y99" s="30">
        <v>20</v>
      </c>
      <c r="Z99" s="38">
        <v>43532</v>
      </c>
      <c r="AA99" s="39">
        <v>0</v>
      </c>
      <c r="AB99" s="30">
        <v>2</v>
      </c>
      <c r="AC99" s="30">
        <v>526</v>
      </c>
      <c r="AD99" s="30">
        <v>26</v>
      </c>
      <c r="AE99" s="30">
        <v>470</v>
      </c>
      <c r="AF99" s="30">
        <v>30</v>
      </c>
    </row>
    <row r="100" spans="1:32" ht="27" customHeight="1" x14ac:dyDescent="0.2">
      <c r="A100" s="41">
        <v>513442</v>
      </c>
      <c r="B100" s="41" t="s">
        <v>289</v>
      </c>
      <c r="C100" s="41" t="s">
        <v>290</v>
      </c>
      <c r="D100" s="41">
        <v>3024804886</v>
      </c>
      <c r="E100" s="30">
        <f>COUNTIFS($F$2:$F$500, Table2[[#This Row],[MTBC_Team_Name]],$G$2:$G$500,Table2[[#This Row],[MTPL_Team_Name]],$J$2:$J$500,"Sold")</f>
        <v>0</v>
      </c>
      <c r="F100" s="32" t="s">
        <v>107</v>
      </c>
      <c r="G100" s="31" t="str">
        <f>IFERROR(VLOOKUP(Table2[[#This Row],[player_id]],'Owner Players'!$A$1:$B$13,2,0),IFERROR(VLOOKUP(Table2[[#This Row],[player_id]],'Retained Players'!$A$1:$B$13,2,0),""))</f>
        <v/>
      </c>
      <c r="H10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100" s="34">
        <f>IFERROR(IF(OR(Table2[[#This Row],[Is_Retained_Player]],Table2[[#This Row],[Is_Owner_Player]]),Table2[[#This Row],[Base_Price]],0),"")</f>
        <v>0</v>
      </c>
      <c r="J100" s="35" t="str" cm="1">
        <f t="array" ref="J100">IF(AND(SUMPRODUCT(--ISNUMBER(SEARCH('MTPL Teams'!$A$5:$A$16, Table2[[#This Row],[MTPL_Team_Name]])))&gt;0,Table2[[#This Row],[Purchase_Price]]&gt;=Table2[[#This Row],[Base_Price]]),"Sold","UnSold")</f>
        <v>UnSold</v>
      </c>
      <c r="K100" s="32" t="b">
        <v>0</v>
      </c>
      <c r="L100" s="32" t="b">
        <v>0</v>
      </c>
      <c r="M100" s="32" t="b">
        <v>0</v>
      </c>
      <c r="N100" s="30">
        <v>99</v>
      </c>
      <c r="O100" s="30">
        <v>21</v>
      </c>
      <c r="P100" s="30">
        <v>172</v>
      </c>
      <c r="Q100" s="30">
        <v>11</v>
      </c>
      <c r="R100" s="30">
        <v>189</v>
      </c>
      <c r="S100" s="30">
        <v>213</v>
      </c>
      <c r="T100" s="37">
        <v>88.732399999999998</v>
      </c>
      <c r="U100" s="30">
        <v>2</v>
      </c>
      <c r="V100" s="37">
        <v>5.3333000000000004</v>
      </c>
      <c r="W100" s="30">
        <v>3</v>
      </c>
      <c r="X100" s="30">
        <v>17.181799999999999</v>
      </c>
      <c r="Y100" s="30">
        <v>47</v>
      </c>
      <c r="Z100" s="38">
        <v>43474</v>
      </c>
      <c r="AA100" s="39">
        <v>0</v>
      </c>
      <c r="AB100" s="30">
        <v>8</v>
      </c>
      <c r="AC100" s="30">
        <v>523</v>
      </c>
      <c r="AD100" s="30">
        <v>373</v>
      </c>
      <c r="AE100" s="30">
        <v>40</v>
      </c>
      <c r="AF100" s="30">
        <v>110</v>
      </c>
    </row>
    <row r="101" spans="1:32" ht="27" customHeight="1" x14ac:dyDescent="0.2">
      <c r="A101" s="41">
        <v>512808</v>
      </c>
      <c r="B101" s="41" t="s">
        <v>291</v>
      </c>
      <c r="C101" s="41" t="s">
        <v>292</v>
      </c>
      <c r="D101" s="41">
        <v>9522008982</v>
      </c>
      <c r="E101" s="30">
        <f>COUNTIFS($F$2:$F$500, Table2[[#This Row],[MTBC_Team_Name]],$G$2:$G$500,Table2[[#This Row],[MTPL_Team_Name]],$J$2:$J$500,"Sold")</f>
        <v>0</v>
      </c>
      <c r="F101" s="32" t="s">
        <v>76</v>
      </c>
      <c r="G101" s="31" t="str">
        <f>IFERROR(VLOOKUP(Table2[[#This Row],[player_id]],'Owner Players'!$A$1:$B$13,2,0),IFERROR(VLOOKUP(Table2[[#This Row],[player_id]],'Retained Players'!$A$1:$B$13,2,0),""))</f>
        <v/>
      </c>
      <c r="H10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101" s="34">
        <f>IFERROR(IF(OR(Table2[[#This Row],[Is_Retained_Player]],Table2[[#This Row],[Is_Owner_Player]]),Table2[[#This Row],[Base_Price]],0),"")</f>
        <v>0</v>
      </c>
      <c r="J101" s="35" t="str" cm="1">
        <f t="array" ref="J101">IF(AND(SUMPRODUCT(--ISNUMBER(SEARCH('MTPL Teams'!$A$5:$A$16, Table2[[#This Row],[MTPL_Team_Name]])))&gt;0,Table2[[#This Row],[Purchase_Price]]&gt;=Table2[[#This Row],[Base_Price]]),"Sold","UnSold")</f>
        <v>UnSold</v>
      </c>
      <c r="K101" s="32" t="b">
        <v>1</v>
      </c>
      <c r="L101" s="32" t="b">
        <v>0</v>
      </c>
      <c r="M101" s="32" t="b">
        <v>0</v>
      </c>
      <c r="N101" s="30">
        <v>100</v>
      </c>
      <c r="O101" s="30">
        <v>155</v>
      </c>
      <c r="P101" s="30">
        <v>71</v>
      </c>
      <c r="Q101" s="30">
        <v>6</v>
      </c>
      <c r="R101" s="30">
        <v>29</v>
      </c>
      <c r="S101" s="30">
        <v>36</v>
      </c>
      <c r="T101" s="37">
        <v>80.555599999999998</v>
      </c>
      <c r="U101" s="30">
        <v>11</v>
      </c>
      <c r="V101" s="37">
        <v>3.4285999999999999</v>
      </c>
      <c r="W101" s="30">
        <v>21</v>
      </c>
      <c r="X101" s="30">
        <v>7.25</v>
      </c>
      <c r="Y101" s="30">
        <v>11</v>
      </c>
      <c r="Z101" s="38">
        <v>43541</v>
      </c>
      <c r="AA101" s="39">
        <v>0</v>
      </c>
      <c r="AB101" s="30">
        <v>1</v>
      </c>
      <c r="AC101" s="30">
        <v>521</v>
      </c>
      <c r="AD101" s="30">
        <v>51</v>
      </c>
      <c r="AE101" s="30">
        <v>450</v>
      </c>
      <c r="AF101" s="30">
        <v>20</v>
      </c>
    </row>
    <row r="102" spans="1:32" ht="27" customHeight="1" x14ac:dyDescent="0.2">
      <c r="A102" s="41">
        <v>1215137</v>
      </c>
      <c r="B102" s="41" t="s">
        <v>293</v>
      </c>
      <c r="C102" s="41" t="s">
        <v>294</v>
      </c>
      <c r="D102" s="41">
        <v>15075731206</v>
      </c>
      <c r="E102" s="30">
        <f>COUNTIFS($F$2:$F$500, Table2[[#This Row],[MTBC_Team_Name]],$G$2:$G$500,Table2[[#This Row],[MTPL_Team_Name]],$J$2:$J$500,"Sold")</f>
        <v>0</v>
      </c>
      <c r="F102" s="32" t="s">
        <v>96</v>
      </c>
      <c r="G102" s="31" t="str">
        <f>IFERROR(VLOOKUP(Table2[[#This Row],[player_id]],'Owner Players'!$A$1:$B$13,2,0),IFERROR(VLOOKUP(Table2[[#This Row],[player_id]],'Retained Players'!$A$1:$B$13,2,0),""))</f>
        <v/>
      </c>
      <c r="H10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102" s="34">
        <f>IFERROR(IF(OR(Table2[[#This Row],[Is_Retained_Player]],Table2[[#This Row],[Is_Owner_Player]]),Table2[[#This Row],[Base_Price]],0),"")</f>
        <v>0</v>
      </c>
      <c r="J102" s="35" t="str" cm="1">
        <f t="array" ref="J102">IF(AND(SUMPRODUCT(--ISNUMBER(SEARCH('MTPL Teams'!$A$5:$A$16, Table2[[#This Row],[MTPL_Team_Name]])))&gt;0,Table2[[#This Row],[Purchase_Price]]&gt;=Table2[[#This Row],[Base_Price]]),"Sold","UnSold")</f>
        <v>UnSold</v>
      </c>
      <c r="K102" s="32" t="b">
        <v>0</v>
      </c>
      <c r="L102" s="32" t="b">
        <v>0</v>
      </c>
      <c r="M102" s="32" t="b">
        <v>0</v>
      </c>
      <c r="N102" s="30">
        <v>101</v>
      </c>
      <c r="O102" s="30">
        <v>190</v>
      </c>
      <c r="P102" s="30">
        <v>61</v>
      </c>
      <c r="Q102" s="30">
        <v>6</v>
      </c>
      <c r="R102" s="30">
        <v>18</v>
      </c>
      <c r="S102" s="30">
        <v>30</v>
      </c>
      <c r="T102" s="37">
        <v>60</v>
      </c>
      <c r="U102" s="30">
        <v>10</v>
      </c>
      <c r="V102" s="37">
        <v>3.1905000000000001</v>
      </c>
      <c r="W102" s="30">
        <v>21</v>
      </c>
      <c r="X102" s="30">
        <v>3.6</v>
      </c>
      <c r="Y102" s="30">
        <v>8</v>
      </c>
      <c r="Z102" s="38">
        <v>43537</v>
      </c>
      <c r="AA102" s="39">
        <v>0</v>
      </c>
      <c r="AB102" s="30">
        <v>2</v>
      </c>
      <c r="AC102" s="30">
        <v>518</v>
      </c>
      <c r="AD102" s="30">
        <v>8</v>
      </c>
      <c r="AE102" s="30">
        <v>480</v>
      </c>
      <c r="AF102" s="30">
        <v>30</v>
      </c>
    </row>
    <row r="103" spans="1:32" ht="27" customHeight="1" x14ac:dyDescent="0.2">
      <c r="A103" s="41">
        <v>517075</v>
      </c>
      <c r="B103" s="41" t="s">
        <v>295</v>
      </c>
      <c r="C103" s="41" t="s">
        <v>296</v>
      </c>
      <c r="D103" s="41">
        <v>8328464950</v>
      </c>
      <c r="E103" s="30">
        <f>COUNTIFS($F$2:$F$500, Table2[[#This Row],[MTBC_Team_Name]],$G$2:$G$500,Table2[[#This Row],[MTPL_Team_Name]],$J$2:$J$500,"Sold")</f>
        <v>0</v>
      </c>
      <c r="F103" s="32" t="s">
        <v>79</v>
      </c>
      <c r="G103" s="31" t="str">
        <f>IFERROR(VLOOKUP(Table2[[#This Row],[player_id]],'Owner Players'!$A$1:$B$13,2,0),IFERROR(VLOOKUP(Table2[[#This Row],[player_id]],'Retained Players'!$A$1:$B$13,2,0),""))</f>
        <v/>
      </c>
      <c r="H10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103" s="34">
        <f>IFERROR(IF(OR(Table2[[#This Row],[Is_Retained_Player]],Table2[[#This Row],[Is_Owner_Player]]),Table2[[#This Row],[Base_Price]],0),"")</f>
        <v>0</v>
      </c>
      <c r="J103" s="35" t="str" cm="1">
        <f t="array" ref="J103">IF(AND(SUMPRODUCT(--ISNUMBER(SEARCH('MTPL Teams'!$A$5:$A$16, Table2[[#This Row],[MTPL_Team_Name]])))&gt;0,Table2[[#This Row],[Purchase_Price]]&gt;=Table2[[#This Row],[Base_Price]]),"Sold","UnSold")</f>
        <v>UnSold</v>
      </c>
      <c r="K103" s="32" t="b">
        <v>0</v>
      </c>
      <c r="L103" s="32" t="b">
        <v>0</v>
      </c>
      <c r="M103" s="32" t="b">
        <v>0</v>
      </c>
      <c r="N103" s="30">
        <v>102</v>
      </c>
      <c r="O103" s="30">
        <v>83</v>
      </c>
      <c r="P103" s="30">
        <v>99</v>
      </c>
      <c r="Q103" s="30">
        <v>4</v>
      </c>
      <c r="R103" s="30">
        <v>49</v>
      </c>
      <c r="S103" s="30">
        <v>42</v>
      </c>
      <c r="T103" s="30">
        <v>116.66670000000001</v>
      </c>
      <c r="U103" s="30">
        <v>6</v>
      </c>
      <c r="V103" s="30">
        <v>3.3332999999999999</v>
      </c>
      <c r="W103" s="30">
        <v>15</v>
      </c>
      <c r="X103" s="30">
        <v>12.25</v>
      </c>
      <c r="Y103" s="30">
        <v>35</v>
      </c>
      <c r="Z103" s="38">
        <v>43562</v>
      </c>
      <c r="AA103" s="39">
        <v>0</v>
      </c>
      <c r="AB103" s="30">
        <v>1</v>
      </c>
      <c r="AC103" s="30">
        <v>508</v>
      </c>
      <c r="AD103" s="30">
        <v>158</v>
      </c>
      <c r="AE103" s="30">
        <v>310</v>
      </c>
      <c r="AF103" s="30">
        <v>40</v>
      </c>
    </row>
    <row r="104" spans="1:32" ht="27" customHeight="1" x14ac:dyDescent="0.2">
      <c r="A104" s="41">
        <v>937251</v>
      </c>
      <c r="B104" s="41" t="s">
        <v>297</v>
      </c>
      <c r="C104" s="41" t="s">
        <v>298</v>
      </c>
      <c r="D104" s="41">
        <v>2707909676</v>
      </c>
      <c r="E104" s="30">
        <f>COUNTIFS($F$2:$F$500, Table2[[#This Row],[MTBC_Team_Name]],$G$2:$G$500,Table2[[#This Row],[MTPL_Team_Name]],$J$2:$J$500,"Sold")</f>
        <v>0</v>
      </c>
      <c r="F104" s="32" t="s">
        <v>119</v>
      </c>
      <c r="G104" s="31" t="str">
        <f>IFERROR(VLOOKUP(Table2[[#This Row],[player_id]],'Owner Players'!$A$1:$B$13,2,0),IFERROR(VLOOKUP(Table2[[#This Row],[player_id]],'Retained Players'!$A$1:$B$13,2,0),""))</f>
        <v/>
      </c>
      <c r="H10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104" s="34">
        <f>IFERROR(IF(OR(Table2[[#This Row],[Is_Retained_Player]],Table2[[#This Row],[Is_Owner_Player]]),Table2[[#This Row],[Base_Price]],0),"")</f>
        <v>0</v>
      </c>
      <c r="J104" s="35" t="str" cm="1">
        <f t="array" ref="J104">IF(AND(SUMPRODUCT(--ISNUMBER(SEARCH('MTPL Teams'!$A$5:$A$16, Table2[[#This Row],[MTPL_Team_Name]])))&gt;0,Table2[[#This Row],[Purchase_Price]]&gt;=Table2[[#This Row],[Base_Price]]),"Sold","UnSold")</f>
        <v>UnSold</v>
      </c>
      <c r="K104" s="32" t="b">
        <v>0</v>
      </c>
      <c r="L104" s="32" t="b">
        <v>0</v>
      </c>
      <c r="M104" s="32" t="b">
        <v>0</v>
      </c>
      <c r="N104" s="30">
        <v>103</v>
      </c>
      <c r="O104" s="30">
        <v>19</v>
      </c>
      <c r="P104" s="30">
        <v>186</v>
      </c>
      <c r="Q104" s="30">
        <v>11</v>
      </c>
      <c r="R104" s="30">
        <v>165</v>
      </c>
      <c r="S104" s="30">
        <v>172</v>
      </c>
      <c r="T104" s="37">
        <v>95.930199999999999</v>
      </c>
      <c r="U104" s="30">
        <v>0</v>
      </c>
      <c r="V104" s="37">
        <v>0</v>
      </c>
      <c r="W104" s="30">
        <v>0</v>
      </c>
      <c r="X104" s="30">
        <v>16.5</v>
      </c>
      <c r="Y104" s="30">
        <v>51</v>
      </c>
      <c r="Z104" s="38">
        <v>0</v>
      </c>
      <c r="AA104" s="39">
        <v>0</v>
      </c>
      <c r="AB104" s="30">
        <v>4</v>
      </c>
      <c r="AC104" s="30">
        <v>508</v>
      </c>
      <c r="AD104" s="30">
        <v>388</v>
      </c>
      <c r="AE104" s="30">
        <v>0</v>
      </c>
      <c r="AF104" s="30">
        <v>120</v>
      </c>
    </row>
    <row r="105" spans="1:32" ht="27" customHeight="1" x14ac:dyDescent="0.2">
      <c r="A105" s="41">
        <v>514446</v>
      </c>
      <c r="B105" s="41" t="s">
        <v>299</v>
      </c>
      <c r="C105" s="41" t="s">
        <v>300</v>
      </c>
      <c r="D105" s="41">
        <v>6518085235</v>
      </c>
      <c r="E105" s="30">
        <f>COUNTIFS($F$2:$F$500, Table2[[#This Row],[MTBC_Team_Name]],$G$2:$G$500,Table2[[#This Row],[MTPL_Team_Name]],$J$2:$J$500,"Sold")</f>
        <v>0</v>
      </c>
      <c r="F105" s="32" t="s">
        <v>260</v>
      </c>
      <c r="G105" s="31" t="str">
        <f>IFERROR(VLOOKUP(Table2[[#This Row],[player_id]],'Owner Players'!$A$1:$B$13,2,0),IFERROR(VLOOKUP(Table2[[#This Row],[player_id]],'Retained Players'!$A$1:$B$13,2,0),""))</f>
        <v/>
      </c>
      <c r="H10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105" s="34">
        <f>IFERROR(IF(OR(Table2[[#This Row],[Is_Retained_Player]],Table2[[#This Row],[Is_Owner_Player]]),Table2[[#This Row],[Base_Price]],0),"")</f>
        <v>0</v>
      </c>
      <c r="J105" s="35" t="str" cm="1">
        <f t="array" ref="J105">IF(AND(SUMPRODUCT(--ISNUMBER(SEARCH('MTPL Teams'!$A$5:$A$16, Table2[[#This Row],[MTPL_Team_Name]])))&gt;0,Table2[[#This Row],[Purchase_Price]]&gt;=Table2[[#This Row],[Base_Price]]),"Sold","UnSold")</f>
        <v>UnSold</v>
      </c>
      <c r="K105" s="32" t="b">
        <v>0</v>
      </c>
      <c r="L105" s="32" t="b">
        <v>0</v>
      </c>
      <c r="M105" s="32" t="b">
        <v>0</v>
      </c>
      <c r="N105" s="30">
        <v>104</v>
      </c>
      <c r="O105" s="30">
        <v>57</v>
      </c>
      <c r="P105" s="30">
        <v>111</v>
      </c>
      <c r="Q105" s="30">
        <v>10</v>
      </c>
      <c r="R105" s="30">
        <v>76</v>
      </c>
      <c r="S105" s="30">
        <v>74</v>
      </c>
      <c r="T105" s="37">
        <v>102.70269999999999</v>
      </c>
      <c r="U105" s="30">
        <v>8</v>
      </c>
      <c r="V105" s="37">
        <v>5.0833000000000004</v>
      </c>
      <c r="W105" s="30">
        <v>24</v>
      </c>
      <c r="X105" s="30">
        <v>10.857100000000001</v>
      </c>
      <c r="Y105" s="30">
        <v>53</v>
      </c>
      <c r="Z105" s="38">
        <v>43511</v>
      </c>
      <c r="AA105" s="39">
        <v>0</v>
      </c>
      <c r="AB105" s="30">
        <v>1</v>
      </c>
      <c r="AC105" s="30">
        <v>503</v>
      </c>
      <c r="AD105" s="30">
        <v>213</v>
      </c>
      <c r="AE105" s="30">
        <v>280</v>
      </c>
      <c r="AF105" s="30">
        <v>10</v>
      </c>
    </row>
    <row r="106" spans="1:32" ht="27" customHeight="1" x14ac:dyDescent="0.2">
      <c r="A106" s="41">
        <v>858970</v>
      </c>
      <c r="B106" s="41" t="s">
        <v>594</v>
      </c>
      <c r="C106" s="49" t="s">
        <v>595</v>
      </c>
      <c r="D106" s="41">
        <v>8149793897</v>
      </c>
      <c r="E106" s="30">
        <f>COUNTIFS($F$2:$F$500, Table2[[#This Row],[MTBC_Team_Name]],$G$2:$G$500,Table2[[#This Row],[MTPL_Team_Name]],$J$2:$J$500,"Sold")</f>
        <v>0</v>
      </c>
      <c r="F106" s="32" t="s">
        <v>79</v>
      </c>
      <c r="G106" s="31" t="str">
        <f>IFERROR(VLOOKUP(Table2[[#This Row],[player_id]],'Owner Players'!$A$1:$B$13,2,0),IFERROR(VLOOKUP(Table2[[#This Row],[player_id]],'Retained Players'!$A$1:$B$13,2,0),""))</f>
        <v/>
      </c>
      <c r="H10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106" s="34">
        <f>IFERROR(IF(OR(Table2[[#This Row],[Is_Retained_Player]],Table2[[#This Row],[Is_Owner_Player]]),Table2[[#This Row],[Base_Price]],0),"")</f>
        <v>0</v>
      </c>
      <c r="J106" s="35" t="str" cm="1">
        <f t="array" ref="J106">IF(AND(SUMPRODUCT(--ISNUMBER(SEARCH('MTPL Teams'!$A$5:$A$16, Table2[[#This Row],[MTPL_Team_Name]])))&gt;0,Table2[[#This Row],[Purchase_Price]]&gt;=Table2[[#This Row],[Base_Price]]),"Sold","UnSold")</f>
        <v>UnSold</v>
      </c>
      <c r="K106" s="32" t="b">
        <v>0</v>
      </c>
      <c r="L106" s="32" t="b">
        <v>0</v>
      </c>
      <c r="M106" s="32" t="b">
        <v>0</v>
      </c>
      <c r="N106" s="30">
        <v>105</v>
      </c>
      <c r="O106" s="30">
        <v>17</v>
      </c>
      <c r="P106" s="30">
        <v>170</v>
      </c>
      <c r="Q106" s="30">
        <v>10</v>
      </c>
      <c r="R106" s="30">
        <v>172</v>
      </c>
      <c r="S106" s="30">
        <v>160</v>
      </c>
      <c r="T106" s="30">
        <v>107.5</v>
      </c>
      <c r="U106" s="30">
        <v>2</v>
      </c>
      <c r="V106" s="30">
        <v>5.55</v>
      </c>
      <c r="W106" s="30">
        <v>7</v>
      </c>
      <c r="X106" s="30">
        <v>17.2</v>
      </c>
      <c r="Y106" s="30">
        <v>40</v>
      </c>
      <c r="Z106" s="38">
        <v>43477</v>
      </c>
      <c r="AA106" s="39">
        <v>0</v>
      </c>
      <c r="AB106" s="30">
        <v>4</v>
      </c>
      <c r="AC106" s="30">
        <v>502</v>
      </c>
      <c r="AD106" s="30">
        <v>392</v>
      </c>
      <c r="AE106" s="30">
        <v>50</v>
      </c>
      <c r="AF106" s="30">
        <v>60</v>
      </c>
    </row>
    <row r="107" spans="1:32" ht="27" customHeight="1" x14ac:dyDescent="0.2">
      <c r="A107" s="41">
        <v>1272263</v>
      </c>
      <c r="B107" s="41" t="s">
        <v>301</v>
      </c>
      <c r="C107" s="41" t="s">
        <v>302</v>
      </c>
      <c r="D107" s="41">
        <v>9497748846</v>
      </c>
      <c r="E107" s="30">
        <f>COUNTIFS($F$2:$F$500, Table2[[#This Row],[MTBC_Team_Name]],$G$2:$G$500,Table2[[#This Row],[MTPL_Team_Name]],$J$2:$J$500,"Sold")</f>
        <v>0</v>
      </c>
      <c r="F107" s="32" t="s">
        <v>303</v>
      </c>
      <c r="G107" s="31" t="str">
        <f>IFERROR(VLOOKUP(Table2[[#This Row],[player_id]],'Owner Players'!$A$1:$B$13,2,0),IFERROR(VLOOKUP(Table2[[#This Row],[player_id]],'Retained Players'!$A$1:$B$13,2,0),""))</f>
        <v/>
      </c>
      <c r="H10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107" s="34">
        <f>IFERROR(IF(OR(Table2[[#This Row],[Is_Retained_Player]],Table2[[#This Row],[Is_Owner_Player]]),Table2[[#This Row],[Base_Price]],0),"")</f>
        <v>0</v>
      </c>
      <c r="J107" s="35" t="str" cm="1">
        <f t="array" ref="J107">IF(AND(SUMPRODUCT(--ISNUMBER(SEARCH('MTPL Teams'!$A$5:$A$16, Table2[[#This Row],[MTPL_Team_Name]])))&gt;0,Table2[[#This Row],[Purchase_Price]]&gt;=Table2[[#This Row],[Base_Price]]),"Sold","UnSold")</f>
        <v>UnSold</v>
      </c>
      <c r="K107" s="32" t="b">
        <v>0</v>
      </c>
      <c r="L107" s="32" t="b">
        <v>0</v>
      </c>
      <c r="M107" s="32" t="b">
        <v>0</v>
      </c>
      <c r="N107" s="30">
        <v>106</v>
      </c>
      <c r="O107" s="30">
        <v>81</v>
      </c>
      <c r="P107" s="30">
        <v>118</v>
      </c>
      <c r="Q107" s="30">
        <v>10</v>
      </c>
      <c r="R107" s="30">
        <v>92</v>
      </c>
      <c r="S107" s="30">
        <v>122</v>
      </c>
      <c r="T107" s="37">
        <v>75.409800000000004</v>
      </c>
      <c r="U107" s="30">
        <v>9</v>
      </c>
      <c r="V107" s="37">
        <v>4.4211</v>
      </c>
      <c r="W107" s="30">
        <v>19</v>
      </c>
      <c r="X107" s="30">
        <v>9.1999999999999993</v>
      </c>
      <c r="Y107" s="30">
        <v>29</v>
      </c>
      <c r="Z107" s="38">
        <v>43512</v>
      </c>
      <c r="AA107" s="39">
        <v>0</v>
      </c>
      <c r="AB107" s="30">
        <v>7</v>
      </c>
      <c r="AC107" s="30">
        <v>500</v>
      </c>
      <c r="AD107" s="30">
        <v>160</v>
      </c>
      <c r="AE107" s="30">
        <v>260</v>
      </c>
      <c r="AF107" s="30">
        <v>80</v>
      </c>
    </row>
    <row r="108" spans="1:32" ht="27" customHeight="1" x14ac:dyDescent="0.2">
      <c r="A108" s="41">
        <v>828914</v>
      </c>
      <c r="B108" s="41" t="s">
        <v>304</v>
      </c>
      <c r="C108" s="41" t="s">
        <v>305</v>
      </c>
      <c r="D108" s="41">
        <v>7636567935</v>
      </c>
      <c r="E108" s="30">
        <f>COUNTIFS($F$2:$F$500, Table2[[#This Row],[MTBC_Team_Name]],$G$2:$G$500,Table2[[#This Row],[MTPL_Team_Name]],$J$2:$J$500,"Sold")</f>
        <v>0</v>
      </c>
      <c r="F108" s="32" t="s">
        <v>201</v>
      </c>
      <c r="G108" s="31" t="str">
        <f>IFERROR(VLOOKUP(Table2[[#This Row],[player_id]],'Owner Players'!$A$1:$B$13,2,0),IFERROR(VLOOKUP(Table2[[#This Row],[player_id]],'Retained Players'!$A$1:$B$13,2,0),""))</f>
        <v/>
      </c>
      <c r="H10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108" s="34">
        <f>IFERROR(IF(OR(Table2[[#This Row],[Is_Retained_Player]],Table2[[#This Row],[Is_Owner_Player]]),Table2[[#This Row],[Base_Price]],0),"")</f>
        <v>0</v>
      </c>
      <c r="J108" s="35" t="str" cm="1">
        <f t="array" ref="J108">IF(AND(SUMPRODUCT(--ISNUMBER(SEARCH('MTPL Teams'!$A$5:$A$16, Table2[[#This Row],[MTPL_Team_Name]])))&gt;0,Table2[[#This Row],[Purchase_Price]]&gt;=Table2[[#This Row],[Base_Price]]),"Sold","UnSold")</f>
        <v>UnSold</v>
      </c>
      <c r="K108" s="32" t="b">
        <v>0</v>
      </c>
      <c r="L108" s="32" t="b">
        <v>0</v>
      </c>
      <c r="M108" s="32" t="b">
        <v>0</v>
      </c>
      <c r="N108" s="30">
        <v>107</v>
      </c>
      <c r="O108" s="30">
        <v>222</v>
      </c>
      <c r="P108" s="30">
        <v>56</v>
      </c>
      <c r="Q108" s="30">
        <v>11</v>
      </c>
      <c r="R108" s="30">
        <v>1</v>
      </c>
      <c r="S108" s="30">
        <v>5</v>
      </c>
      <c r="T108" s="37">
        <v>20</v>
      </c>
      <c r="U108" s="30">
        <v>15</v>
      </c>
      <c r="V108" s="37">
        <v>4.3910999999999998</v>
      </c>
      <c r="W108" s="30">
        <v>30</v>
      </c>
      <c r="X108" s="30">
        <v>0.33329999999999999</v>
      </c>
      <c r="Y108" s="30">
        <v>1</v>
      </c>
      <c r="Z108" s="38">
        <v>43537</v>
      </c>
      <c r="AA108" s="39">
        <v>0</v>
      </c>
      <c r="AB108" s="30">
        <v>0</v>
      </c>
      <c r="AC108" s="30">
        <v>491</v>
      </c>
      <c r="AD108" s="30">
        <v>-9</v>
      </c>
      <c r="AE108" s="30">
        <v>490</v>
      </c>
      <c r="AF108" s="30">
        <v>10</v>
      </c>
    </row>
    <row r="109" spans="1:32" ht="27" customHeight="1" x14ac:dyDescent="0.2">
      <c r="A109" s="41">
        <v>822348</v>
      </c>
      <c r="B109" s="41" t="s">
        <v>306</v>
      </c>
      <c r="C109" s="41" t="s">
        <v>307</v>
      </c>
      <c r="D109" s="41">
        <v>8045647643</v>
      </c>
      <c r="E109" s="30">
        <f>COUNTIFS($F$2:$F$500, Table2[[#This Row],[MTBC_Team_Name]],$G$2:$G$500,Table2[[#This Row],[MTPL_Team_Name]],$J$2:$J$500,"Sold")</f>
        <v>0</v>
      </c>
      <c r="F109" s="32" t="s">
        <v>166</v>
      </c>
      <c r="G109" s="31" t="str">
        <f>IFERROR(VLOOKUP(Table2[[#This Row],[player_id]],'Owner Players'!$A$1:$B$13,2,0),IFERROR(VLOOKUP(Table2[[#This Row],[player_id]],'Retained Players'!$A$1:$B$13,2,0),""))</f>
        <v/>
      </c>
      <c r="H10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30000</v>
      </c>
      <c r="I109" s="34">
        <f>IFERROR(IF(OR(Table2[[#This Row],[Is_Retained_Player]],Table2[[#This Row],[Is_Owner_Player]]),Table2[[#This Row],[Base_Price]],0),"")</f>
        <v>0</v>
      </c>
      <c r="J109" s="35" t="str" cm="1">
        <f t="array" ref="J109">IF(AND(SUMPRODUCT(--ISNUMBER(SEARCH('MTPL Teams'!$A$5:$A$16, Table2[[#This Row],[MTPL_Team_Name]])))&gt;0,Table2[[#This Row],[Purchase_Price]]&gt;=Table2[[#This Row],[Base_Price]]),"Sold","UnSold")</f>
        <v>UnSold</v>
      </c>
      <c r="K109" s="32" t="b">
        <v>0</v>
      </c>
      <c r="L109" s="32" t="b">
        <v>0</v>
      </c>
      <c r="M109" s="32" t="b">
        <v>0</v>
      </c>
      <c r="N109" s="30">
        <v>108</v>
      </c>
      <c r="O109" s="30">
        <v>182</v>
      </c>
      <c r="P109" s="30">
        <v>66</v>
      </c>
      <c r="Q109" s="30">
        <v>8</v>
      </c>
      <c r="R109" s="30">
        <v>14</v>
      </c>
      <c r="S109" s="30">
        <v>31</v>
      </c>
      <c r="T109" s="30">
        <v>45.161299999999997</v>
      </c>
      <c r="U109" s="30">
        <v>9</v>
      </c>
      <c r="V109" s="30">
        <v>2.7692000000000001</v>
      </c>
      <c r="W109" s="30">
        <v>26</v>
      </c>
      <c r="X109" s="30">
        <v>4.6666999999999996</v>
      </c>
      <c r="Y109" s="30">
        <v>10</v>
      </c>
      <c r="Z109" s="38">
        <v>43506</v>
      </c>
      <c r="AA109" s="39">
        <v>0</v>
      </c>
      <c r="AB109" s="30">
        <v>0</v>
      </c>
      <c r="AC109" s="30">
        <v>485</v>
      </c>
      <c r="AD109" s="30">
        <v>15</v>
      </c>
      <c r="AE109" s="30">
        <v>470</v>
      </c>
      <c r="AF109" s="30">
        <v>0</v>
      </c>
    </row>
    <row r="110" spans="1:32" ht="27" customHeight="1" x14ac:dyDescent="0.2">
      <c r="A110" s="41">
        <v>1212930</v>
      </c>
      <c r="B110" s="41" t="s">
        <v>308</v>
      </c>
      <c r="C110" s="41" t="s">
        <v>309</v>
      </c>
      <c r="D110" s="41">
        <v>9526883077</v>
      </c>
      <c r="E110" s="30">
        <f>COUNTIFS($F$2:$F$500, Table2[[#This Row],[MTBC_Team_Name]],$G$2:$G$500,Table2[[#This Row],[MTPL_Team_Name]],$J$2:$J$500,"Sold")</f>
        <v>0</v>
      </c>
      <c r="F110" s="32" t="s">
        <v>303</v>
      </c>
      <c r="G110" s="31" t="str">
        <f>IFERROR(VLOOKUP(Table2[[#This Row],[player_id]],'Owner Players'!$A$1:$B$13,2,0),IFERROR(VLOOKUP(Table2[[#This Row],[player_id]],'Retained Players'!$A$1:$B$13,2,0),""))</f>
        <v/>
      </c>
      <c r="H11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10" s="34">
        <f>IFERROR(IF(OR(Table2[[#This Row],[Is_Retained_Player]],Table2[[#This Row],[Is_Owner_Player]]),Table2[[#This Row],[Base_Price]],0),"")</f>
        <v>0</v>
      </c>
      <c r="J110" s="35" t="str" cm="1">
        <f t="array" ref="J110">IF(AND(SUMPRODUCT(--ISNUMBER(SEARCH('MTPL Teams'!$A$5:$A$16, Table2[[#This Row],[MTPL_Team_Name]])))&gt;0,Table2[[#This Row],[Purchase_Price]]&gt;=Table2[[#This Row],[Base_Price]]),"Sold","UnSold")</f>
        <v>UnSold</v>
      </c>
      <c r="K110" s="32" t="b">
        <v>0</v>
      </c>
      <c r="L110" s="32" t="b">
        <v>0</v>
      </c>
      <c r="M110" s="32" t="b">
        <v>0</v>
      </c>
      <c r="N110" s="30">
        <v>109</v>
      </c>
      <c r="O110" s="30">
        <v>188</v>
      </c>
      <c r="P110" s="30">
        <v>82</v>
      </c>
      <c r="Q110" s="30">
        <v>9</v>
      </c>
      <c r="R110" s="30">
        <v>49</v>
      </c>
      <c r="S110" s="30">
        <v>103</v>
      </c>
      <c r="T110" s="37">
        <v>47.572800000000001</v>
      </c>
      <c r="U110" s="30">
        <v>11</v>
      </c>
      <c r="V110" s="37">
        <v>4.2857000000000003</v>
      </c>
      <c r="W110" s="30">
        <v>27</v>
      </c>
      <c r="X110" s="30">
        <v>5.4443999999999999</v>
      </c>
      <c r="Y110" s="30">
        <v>14</v>
      </c>
      <c r="Z110" s="38">
        <v>43569</v>
      </c>
      <c r="AA110" s="39">
        <v>0</v>
      </c>
      <c r="AB110" s="30">
        <v>3</v>
      </c>
      <c r="AC110" s="30">
        <v>471</v>
      </c>
      <c r="AD110" s="30">
        <v>11</v>
      </c>
      <c r="AE110" s="30">
        <v>410</v>
      </c>
      <c r="AF110" s="30">
        <v>50</v>
      </c>
    </row>
    <row r="111" spans="1:32" ht="27" customHeight="1" x14ac:dyDescent="0.2">
      <c r="A111" s="41">
        <v>290052</v>
      </c>
      <c r="B111" s="41" t="s">
        <v>310</v>
      </c>
      <c r="C111" s="41" t="s">
        <v>311</v>
      </c>
      <c r="D111" s="41">
        <v>6157568251</v>
      </c>
      <c r="E111" s="30">
        <f>COUNTIFS($F$2:$F$500, Table2[[#This Row],[MTBC_Team_Name]],$G$2:$G$500,Table2[[#This Row],[MTPL_Team_Name]],$J$2:$J$500,"Sold")</f>
        <v>0</v>
      </c>
      <c r="F111" s="32" t="s">
        <v>166</v>
      </c>
      <c r="G111" s="31" t="str">
        <f>IFERROR(VLOOKUP(Table2[[#This Row],[player_id]],'Owner Players'!$A$1:$B$13,2,0),IFERROR(VLOOKUP(Table2[[#This Row],[player_id]],'Retained Players'!$A$1:$B$13,2,0),""))</f>
        <v/>
      </c>
      <c r="H11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11" s="34">
        <f>IFERROR(IF(OR(Table2[[#This Row],[Is_Retained_Player]],Table2[[#This Row],[Is_Owner_Player]]),Table2[[#This Row],[Base_Price]],0),"")</f>
        <v>0</v>
      </c>
      <c r="J111" s="35" t="str" cm="1">
        <f t="array" ref="J111">IF(AND(SUMPRODUCT(--ISNUMBER(SEARCH('MTPL Teams'!$A$5:$A$16, Table2[[#This Row],[MTPL_Team_Name]])))&gt;0,Table2[[#This Row],[Purchase_Price]]&gt;=Table2[[#This Row],[Base_Price]]),"Sold","UnSold")</f>
        <v>UnSold</v>
      </c>
      <c r="K111" s="32" t="b">
        <v>0</v>
      </c>
      <c r="L111" s="32" t="b">
        <v>0</v>
      </c>
      <c r="M111" s="32" t="b">
        <v>0</v>
      </c>
      <c r="N111" s="30">
        <v>110</v>
      </c>
      <c r="O111" s="30">
        <v>131</v>
      </c>
      <c r="P111" s="30">
        <v>104</v>
      </c>
      <c r="Q111" s="30">
        <v>9</v>
      </c>
      <c r="R111" s="30">
        <v>21</v>
      </c>
      <c r="S111" s="30">
        <v>31</v>
      </c>
      <c r="T111" s="30">
        <v>67.741900000000001</v>
      </c>
      <c r="U111" s="30">
        <v>10</v>
      </c>
      <c r="V111" s="30">
        <v>5.64</v>
      </c>
      <c r="W111" s="30">
        <v>25</v>
      </c>
      <c r="X111" s="30">
        <v>5.25</v>
      </c>
      <c r="Y111" s="30">
        <v>10</v>
      </c>
      <c r="Z111" s="38">
        <v>43543</v>
      </c>
      <c r="AA111" s="39">
        <v>0</v>
      </c>
      <c r="AB111" s="30">
        <v>6</v>
      </c>
      <c r="AC111" s="30">
        <v>464</v>
      </c>
      <c r="AD111" s="30">
        <v>74</v>
      </c>
      <c r="AE111" s="30">
        <v>300</v>
      </c>
      <c r="AF111" s="30">
        <v>90</v>
      </c>
    </row>
    <row r="112" spans="1:32" ht="27" customHeight="1" x14ac:dyDescent="0.2">
      <c r="A112" s="41">
        <v>513294</v>
      </c>
      <c r="B112" s="41" t="s">
        <v>312</v>
      </c>
      <c r="C112" s="41" t="s">
        <v>313</v>
      </c>
      <c r="D112" s="41">
        <v>5073511123</v>
      </c>
      <c r="E112" s="30">
        <f>COUNTIFS($F$2:$F$500, Table2[[#This Row],[MTBC_Team_Name]],$G$2:$G$500,Table2[[#This Row],[MTPL_Team_Name]],$J$2:$J$500,"Sold")</f>
        <v>0</v>
      </c>
      <c r="F112" s="32" t="s">
        <v>161</v>
      </c>
      <c r="G112" s="31" t="str">
        <f>IFERROR(VLOOKUP(Table2[[#This Row],[player_id]],'Owner Players'!$A$1:$B$13,2,0),IFERROR(VLOOKUP(Table2[[#This Row],[player_id]],'Retained Players'!$A$1:$B$13,2,0),""))</f>
        <v/>
      </c>
      <c r="H11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12" s="34">
        <f>IFERROR(IF(OR(Table2[[#This Row],[Is_Retained_Player]],Table2[[#This Row],[Is_Owner_Player]]),Table2[[#This Row],[Base_Price]],0),"")</f>
        <v>0</v>
      </c>
      <c r="J112" s="35" t="str" cm="1">
        <f t="array" ref="J112">IF(AND(SUMPRODUCT(--ISNUMBER(SEARCH('MTPL Teams'!$A$5:$A$16, Table2[[#This Row],[MTPL_Team_Name]])))&gt;0,Table2[[#This Row],[Purchase_Price]]&gt;=Table2[[#This Row],[Base_Price]]),"Sold","UnSold")</f>
        <v>UnSold</v>
      </c>
      <c r="K112" s="32" t="b">
        <v>0</v>
      </c>
      <c r="L112" s="32" t="b">
        <v>0</v>
      </c>
      <c r="M112" s="32" t="b">
        <v>0</v>
      </c>
      <c r="N112" s="30">
        <v>111</v>
      </c>
      <c r="O112" s="30">
        <v>219</v>
      </c>
      <c r="P112" s="30">
        <v>74</v>
      </c>
      <c r="Q112" s="30">
        <v>10</v>
      </c>
      <c r="R112" s="30">
        <v>23</v>
      </c>
      <c r="S112" s="30">
        <v>58</v>
      </c>
      <c r="T112" s="30">
        <v>39.655200000000001</v>
      </c>
      <c r="U112" s="30">
        <v>11</v>
      </c>
      <c r="V112" s="30">
        <v>4.6060999999999996</v>
      </c>
      <c r="W112" s="30">
        <v>33</v>
      </c>
      <c r="X112" s="30">
        <v>3.2856999999999998</v>
      </c>
      <c r="Y112" s="30">
        <v>6</v>
      </c>
      <c r="Z112" s="38">
        <v>43547</v>
      </c>
      <c r="AA112" s="39">
        <v>0</v>
      </c>
      <c r="AB112" s="30">
        <v>2</v>
      </c>
      <c r="AC112" s="30">
        <v>463</v>
      </c>
      <c r="AD112" s="30">
        <v>-7</v>
      </c>
      <c r="AE112" s="30">
        <v>440</v>
      </c>
      <c r="AF112" s="30">
        <v>30</v>
      </c>
    </row>
    <row r="113" spans="1:32" ht="27" customHeight="1" x14ac:dyDescent="0.2">
      <c r="A113" s="41">
        <v>512857</v>
      </c>
      <c r="B113" s="41" t="s">
        <v>314</v>
      </c>
      <c r="C113" s="41" t="s">
        <v>315</v>
      </c>
      <c r="D113" s="41">
        <v>6512367891</v>
      </c>
      <c r="E113" s="30">
        <f>COUNTIFS($F$2:$F$500, Table2[[#This Row],[MTBC_Team_Name]],$G$2:$G$500,Table2[[#This Row],[MTPL_Team_Name]],$J$2:$J$500,"Sold")</f>
        <v>0</v>
      </c>
      <c r="F113" s="32" t="s">
        <v>58</v>
      </c>
      <c r="G113" s="31" t="str">
        <f>IFERROR(VLOOKUP(Table2[[#This Row],[player_id]],'Owner Players'!$A$1:$B$13,2,0),IFERROR(VLOOKUP(Table2[[#This Row],[player_id]],'Retained Players'!$A$1:$B$13,2,0),""))</f>
        <v/>
      </c>
      <c r="H11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13" s="34">
        <f>IFERROR(IF(OR(Table2[[#This Row],[Is_Retained_Player]],Table2[[#This Row],[Is_Owner_Player]]),Table2[[#This Row],[Base_Price]],0),"")</f>
        <v>0</v>
      </c>
      <c r="J113" s="35" t="str" cm="1">
        <f t="array" ref="J113">IF(AND(SUMPRODUCT(--ISNUMBER(SEARCH('MTPL Teams'!$A$5:$A$16, Table2[[#This Row],[MTPL_Team_Name]])))&gt;0,Table2[[#This Row],[Purchase_Price]]&gt;=Table2[[#This Row],[Base_Price]]),"Sold","UnSold")</f>
        <v>UnSold</v>
      </c>
      <c r="K113" s="32" t="b">
        <v>0</v>
      </c>
      <c r="L113" s="32" t="b">
        <v>0</v>
      </c>
      <c r="M113" s="32" t="b">
        <v>0</v>
      </c>
      <c r="N113" s="30">
        <v>112</v>
      </c>
      <c r="O113" s="30">
        <v>123</v>
      </c>
      <c r="P113" s="30">
        <v>95</v>
      </c>
      <c r="Q113" s="30">
        <v>10</v>
      </c>
      <c r="R113" s="30">
        <v>35</v>
      </c>
      <c r="S113" s="30">
        <v>33</v>
      </c>
      <c r="T113" s="37">
        <v>106.06059999999999</v>
      </c>
      <c r="U113" s="30">
        <v>11</v>
      </c>
      <c r="V113" s="37">
        <v>5.6086999999999998</v>
      </c>
      <c r="W113" s="30">
        <v>23</v>
      </c>
      <c r="X113" s="30">
        <v>5</v>
      </c>
      <c r="Y113" s="30">
        <v>21</v>
      </c>
      <c r="Z113" s="38">
        <v>43519</v>
      </c>
      <c r="AA113" s="39">
        <v>0</v>
      </c>
      <c r="AB113" s="30">
        <v>2</v>
      </c>
      <c r="AC113" s="30">
        <v>460</v>
      </c>
      <c r="AD113" s="30">
        <v>80</v>
      </c>
      <c r="AE113" s="30">
        <v>320</v>
      </c>
      <c r="AF113" s="30">
        <v>60</v>
      </c>
    </row>
    <row r="114" spans="1:32" ht="27" customHeight="1" x14ac:dyDescent="0.2">
      <c r="A114" s="41">
        <v>513000</v>
      </c>
      <c r="B114" s="41" t="s">
        <v>316</v>
      </c>
      <c r="C114" s="41" t="s">
        <v>317</v>
      </c>
      <c r="D114" s="41">
        <v>6128195665</v>
      </c>
      <c r="E114" s="30">
        <f>COUNTIFS($F$2:$F$500, Table2[[#This Row],[MTBC_Team_Name]],$G$2:$G$500,Table2[[#This Row],[MTPL_Team_Name]],$J$2:$J$500,"Sold")</f>
        <v>0</v>
      </c>
      <c r="F114" s="32" t="s">
        <v>232</v>
      </c>
      <c r="G114" s="31" t="str">
        <f>IFERROR(VLOOKUP(Table2[[#This Row],[player_id]],'Owner Players'!$A$1:$B$13,2,0),IFERROR(VLOOKUP(Table2[[#This Row],[player_id]],'Retained Players'!$A$1:$B$13,2,0),""))</f>
        <v/>
      </c>
      <c r="H11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14" s="34">
        <f>IFERROR(IF(OR(Table2[[#This Row],[Is_Retained_Player]],Table2[[#This Row],[Is_Owner_Player]]),Table2[[#This Row],[Base_Price]],0),"")</f>
        <v>0</v>
      </c>
      <c r="J114" s="35" t="str" cm="1">
        <f t="array" ref="J114">IF(AND(SUMPRODUCT(--ISNUMBER(SEARCH('MTPL Teams'!$A$5:$A$16, Table2[[#This Row],[MTPL_Team_Name]])))&gt;0,Table2[[#This Row],[Purchase_Price]]&gt;=Table2[[#This Row],[Base_Price]]),"Sold","UnSold")</f>
        <v>UnSold</v>
      </c>
      <c r="K114" s="32" t="b">
        <v>0</v>
      </c>
      <c r="L114" s="32" t="b">
        <v>0</v>
      </c>
      <c r="M114" s="32" t="b">
        <v>0</v>
      </c>
      <c r="N114" s="30">
        <v>113</v>
      </c>
      <c r="O114" s="30">
        <v>50</v>
      </c>
      <c r="P114" s="30">
        <v>195</v>
      </c>
      <c r="Q114" s="30">
        <v>9</v>
      </c>
      <c r="R114" s="30">
        <v>97</v>
      </c>
      <c r="S114" s="30">
        <v>117</v>
      </c>
      <c r="T114" s="37">
        <v>82.906000000000006</v>
      </c>
      <c r="U114" s="30">
        <v>1</v>
      </c>
      <c r="V114" s="37">
        <v>10</v>
      </c>
      <c r="W114" s="30">
        <v>2</v>
      </c>
      <c r="X114" s="30">
        <v>12.125</v>
      </c>
      <c r="Y114" s="30">
        <v>60</v>
      </c>
      <c r="Z114" s="38">
        <v>43485</v>
      </c>
      <c r="AA114" s="39">
        <v>0</v>
      </c>
      <c r="AB114" s="30">
        <v>6</v>
      </c>
      <c r="AC114" s="30">
        <v>460</v>
      </c>
      <c r="AD114" s="30">
        <v>230</v>
      </c>
      <c r="AE114" s="30">
        <v>0</v>
      </c>
      <c r="AF114" s="30">
        <v>230</v>
      </c>
    </row>
    <row r="115" spans="1:32" ht="27" customHeight="1" x14ac:dyDescent="0.2">
      <c r="A115" s="41">
        <v>514203</v>
      </c>
      <c r="B115" s="41" t="s">
        <v>318</v>
      </c>
      <c r="C115" s="41" t="s">
        <v>319</v>
      </c>
      <c r="D115" s="41" t="s">
        <v>320</v>
      </c>
      <c r="E115" s="30">
        <f>COUNTIFS($F$2:$F$500, Table2[[#This Row],[MTBC_Team_Name]],$G$2:$G$500,Table2[[#This Row],[MTPL_Team_Name]],$J$2:$J$500,"Sold")</f>
        <v>0</v>
      </c>
      <c r="F115" s="32" t="s">
        <v>213</v>
      </c>
      <c r="G115" s="31" t="str">
        <f>IFERROR(VLOOKUP(Table2[[#This Row],[player_id]],'Owner Players'!$A$1:$B$13,2,0),IFERROR(VLOOKUP(Table2[[#This Row],[player_id]],'Retained Players'!$A$1:$B$13,2,0),""))</f>
        <v/>
      </c>
      <c r="H11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15" s="34">
        <f>IFERROR(IF(OR(Table2[[#This Row],[Is_Retained_Player]],Table2[[#This Row],[Is_Owner_Player]]),Table2[[#This Row],[Base_Price]],0),"")</f>
        <v>0</v>
      </c>
      <c r="J115" s="35" t="str" cm="1">
        <f t="array" ref="J115">IF(AND(SUMPRODUCT(--ISNUMBER(SEARCH('MTPL Teams'!$A$5:$A$16, Table2[[#This Row],[MTPL_Team_Name]])))&gt;0,Table2[[#This Row],[Purchase_Price]]&gt;=Table2[[#This Row],[Base_Price]]),"Sold","UnSold")</f>
        <v>UnSold</v>
      </c>
      <c r="K115" s="32" t="b">
        <v>0</v>
      </c>
      <c r="L115" s="32" t="b">
        <v>0</v>
      </c>
      <c r="M115" s="32" t="b">
        <v>0</v>
      </c>
      <c r="N115" s="30">
        <v>114</v>
      </c>
      <c r="O115" s="30">
        <v>215</v>
      </c>
      <c r="P115" s="30">
        <v>89</v>
      </c>
      <c r="Q115" s="30">
        <v>10</v>
      </c>
      <c r="R115" s="30">
        <v>17</v>
      </c>
      <c r="S115" s="30">
        <v>53</v>
      </c>
      <c r="T115" s="30">
        <v>32.075499999999998</v>
      </c>
      <c r="U115" s="30">
        <v>9</v>
      </c>
      <c r="V115" s="30">
        <v>3.8824000000000001</v>
      </c>
      <c r="W115" s="30">
        <v>34</v>
      </c>
      <c r="X115" s="30">
        <v>2.4285999999999999</v>
      </c>
      <c r="Y115" s="30">
        <v>7</v>
      </c>
      <c r="Z115" s="38">
        <v>43517</v>
      </c>
      <c r="AA115" s="39">
        <v>0</v>
      </c>
      <c r="AB115" s="30">
        <v>4</v>
      </c>
      <c r="AC115" s="30">
        <v>457</v>
      </c>
      <c r="AD115" s="30">
        <v>-3</v>
      </c>
      <c r="AE115" s="30">
        <v>370</v>
      </c>
      <c r="AF115" s="30">
        <v>90</v>
      </c>
    </row>
    <row r="116" spans="1:32" ht="27" customHeight="1" x14ac:dyDescent="0.2">
      <c r="A116" s="41">
        <v>846656</v>
      </c>
      <c r="B116" s="41" t="s">
        <v>321</v>
      </c>
      <c r="C116" s="41" t="s">
        <v>322</v>
      </c>
      <c r="D116" s="41">
        <v>2547603413</v>
      </c>
      <c r="E116" s="30">
        <f>COUNTIFS($F$2:$F$500, Table2[[#This Row],[MTBC_Team_Name]],$G$2:$G$500,Table2[[#This Row],[MTPL_Team_Name]],$J$2:$J$500,"Sold")</f>
        <v>0</v>
      </c>
      <c r="F116" s="32" t="s">
        <v>119</v>
      </c>
      <c r="G116" s="31" t="str">
        <f>IFERROR(VLOOKUP(Table2[[#This Row],[player_id]],'Owner Players'!$A$1:$B$13,2,0),IFERROR(VLOOKUP(Table2[[#This Row],[player_id]],'Retained Players'!$A$1:$B$13,2,0),""))</f>
        <v/>
      </c>
      <c r="H11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16" s="34">
        <f>IFERROR(IF(OR(Table2[[#This Row],[Is_Retained_Player]],Table2[[#This Row],[Is_Owner_Player]]),Table2[[#This Row],[Base_Price]],0),"")</f>
        <v>0</v>
      </c>
      <c r="J116" s="35" t="str" cm="1">
        <f t="array" ref="J116">IF(AND(SUMPRODUCT(--ISNUMBER(SEARCH('MTPL Teams'!$A$5:$A$16, Table2[[#This Row],[MTPL_Team_Name]])))&gt;0,Table2[[#This Row],[Purchase_Price]]&gt;=Table2[[#This Row],[Base_Price]]),"Sold","UnSold")</f>
        <v>UnSold</v>
      </c>
      <c r="K116" s="32" t="b">
        <v>0</v>
      </c>
      <c r="L116" s="32" t="b">
        <v>0</v>
      </c>
      <c r="M116" s="32" t="b">
        <v>0</v>
      </c>
      <c r="N116" s="30">
        <v>115</v>
      </c>
      <c r="O116" s="30">
        <v>159</v>
      </c>
      <c r="P116" s="30">
        <v>88</v>
      </c>
      <c r="Q116" s="30">
        <v>10</v>
      </c>
      <c r="R116" s="30">
        <v>31</v>
      </c>
      <c r="S116" s="30">
        <v>57</v>
      </c>
      <c r="T116" s="37">
        <v>54.386000000000003</v>
      </c>
      <c r="U116" s="30">
        <v>10</v>
      </c>
      <c r="V116" s="37">
        <v>4</v>
      </c>
      <c r="W116" s="30">
        <v>25</v>
      </c>
      <c r="X116" s="30">
        <v>7.75</v>
      </c>
      <c r="Y116" s="30">
        <v>23</v>
      </c>
      <c r="Z116" s="38">
        <v>43505</v>
      </c>
      <c r="AA116" s="39">
        <v>0</v>
      </c>
      <c r="AB116" s="30">
        <v>2</v>
      </c>
      <c r="AC116" s="30">
        <v>454</v>
      </c>
      <c r="AD116" s="30">
        <v>44</v>
      </c>
      <c r="AE116" s="30">
        <v>370</v>
      </c>
      <c r="AF116" s="30">
        <v>40</v>
      </c>
    </row>
    <row r="117" spans="1:32" ht="27" customHeight="1" x14ac:dyDescent="0.2">
      <c r="A117" s="41">
        <v>515409</v>
      </c>
      <c r="B117" s="41" t="s">
        <v>323</v>
      </c>
      <c r="C117" s="41" t="s">
        <v>324</v>
      </c>
      <c r="D117" s="41">
        <v>7632733103</v>
      </c>
      <c r="E117" s="30">
        <f>COUNTIFS($F$2:$F$500, Table2[[#This Row],[MTBC_Team_Name]],$G$2:$G$500,Table2[[#This Row],[MTPL_Team_Name]],$J$2:$J$500,"Sold")</f>
        <v>0</v>
      </c>
      <c r="F117" s="32" t="s">
        <v>187</v>
      </c>
      <c r="G117" s="31" t="str">
        <f>IFERROR(VLOOKUP(Table2[[#This Row],[player_id]],'Owner Players'!$A$1:$B$13,2,0),IFERROR(VLOOKUP(Table2[[#This Row],[player_id]],'Retained Players'!$A$1:$B$13,2,0),""))</f>
        <v/>
      </c>
      <c r="H11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17" s="34">
        <f>IFERROR(IF(OR(Table2[[#This Row],[Is_Retained_Player]],Table2[[#This Row],[Is_Owner_Player]]),Table2[[#This Row],[Base_Price]],0),"")</f>
        <v>0</v>
      </c>
      <c r="J117" s="35" t="str" cm="1">
        <f t="array" ref="J117">IF(AND(SUMPRODUCT(--ISNUMBER(SEARCH('MTPL Teams'!$A$5:$A$16, Table2[[#This Row],[MTPL_Team_Name]])))&gt;0,Table2[[#This Row],[Purchase_Price]]&gt;=Table2[[#This Row],[Base_Price]]),"Sold","UnSold")</f>
        <v>UnSold</v>
      </c>
      <c r="K117" s="32" t="b">
        <v>0</v>
      </c>
      <c r="L117" s="32" t="b">
        <v>0</v>
      </c>
      <c r="M117" s="32" t="b">
        <v>0</v>
      </c>
      <c r="N117" s="30">
        <v>116</v>
      </c>
      <c r="O117" s="30">
        <v>132</v>
      </c>
      <c r="P117" s="30">
        <v>96</v>
      </c>
      <c r="Q117" s="30">
        <v>11</v>
      </c>
      <c r="R117" s="30">
        <v>58</v>
      </c>
      <c r="S117" s="30">
        <v>107</v>
      </c>
      <c r="T117" s="37">
        <v>54.205599999999997</v>
      </c>
      <c r="U117" s="30">
        <v>8</v>
      </c>
      <c r="V117" s="37">
        <v>5.1840000000000002</v>
      </c>
      <c r="W117" s="30">
        <v>21</v>
      </c>
      <c r="X117" s="30">
        <v>5.2727000000000004</v>
      </c>
      <c r="Y117" s="30">
        <v>22</v>
      </c>
      <c r="Z117" s="38">
        <v>43546</v>
      </c>
      <c r="AA117" s="39">
        <v>0</v>
      </c>
      <c r="AB117" s="30">
        <v>4</v>
      </c>
      <c r="AC117" s="30">
        <v>454</v>
      </c>
      <c r="AD117" s="30">
        <v>74</v>
      </c>
      <c r="AE117" s="30">
        <v>320</v>
      </c>
      <c r="AF117" s="30">
        <v>60</v>
      </c>
    </row>
    <row r="118" spans="1:32" ht="27" customHeight="1" x14ac:dyDescent="0.2">
      <c r="A118" s="41">
        <v>513548</v>
      </c>
      <c r="B118" s="41" t="s">
        <v>325</v>
      </c>
      <c r="C118" s="41" t="s">
        <v>326</v>
      </c>
      <c r="D118" s="41" t="s">
        <v>327</v>
      </c>
      <c r="E118" s="30">
        <f>COUNTIFS($F$2:$F$500, Table2[[#This Row],[MTBC_Team_Name]],$G$2:$G$500,Table2[[#This Row],[MTPL_Team_Name]],$J$2:$J$500,"Sold")</f>
        <v>0</v>
      </c>
      <c r="F118" s="32" t="s">
        <v>232</v>
      </c>
      <c r="G118" s="31" t="str">
        <f>IFERROR(VLOOKUP(Table2[[#This Row],[player_id]],'Owner Players'!$A$1:$B$13,2,0),IFERROR(VLOOKUP(Table2[[#This Row],[player_id]],'Retained Players'!$A$1:$B$13,2,0),""))</f>
        <v/>
      </c>
      <c r="H11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18" s="34">
        <f>IFERROR(IF(OR(Table2[[#This Row],[Is_Retained_Player]],Table2[[#This Row],[Is_Owner_Player]]),Table2[[#This Row],[Base_Price]],0),"")</f>
        <v>0</v>
      </c>
      <c r="J118" s="35" t="str" cm="1">
        <f t="array" ref="J118">IF(AND(SUMPRODUCT(--ISNUMBER(SEARCH('MTPL Teams'!$A$5:$A$16, Table2[[#This Row],[MTPL_Team_Name]])))&gt;0,Table2[[#This Row],[Purchase_Price]]&gt;=Table2[[#This Row],[Base_Price]]),"Sold","UnSold")</f>
        <v>UnSold</v>
      </c>
      <c r="K118" s="32" t="b">
        <v>0</v>
      </c>
      <c r="L118" s="32" t="b">
        <v>0</v>
      </c>
      <c r="M118" s="32" t="b">
        <v>0</v>
      </c>
      <c r="N118" s="30">
        <v>117</v>
      </c>
      <c r="O118" s="30">
        <v>197</v>
      </c>
      <c r="P118" s="30">
        <v>75</v>
      </c>
      <c r="Q118" s="30">
        <v>9</v>
      </c>
      <c r="R118" s="30">
        <v>23</v>
      </c>
      <c r="S118" s="30">
        <v>61</v>
      </c>
      <c r="T118" s="37">
        <v>37.704900000000002</v>
      </c>
      <c r="U118" s="30">
        <v>10</v>
      </c>
      <c r="V118" s="37">
        <v>4.5667</v>
      </c>
      <c r="W118" s="30">
        <v>30</v>
      </c>
      <c r="X118" s="30">
        <v>2.875</v>
      </c>
      <c r="Y118" s="30">
        <v>11</v>
      </c>
      <c r="Z118" s="38">
        <v>43536</v>
      </c>
      <c r="AA118" s="39">
        <v>0</v>
      </c>
      <c r="AB118" s="30">
        <v>1</v>
      </c>
      <c r="AC118" s="30">
        <v>453</v>
      </c>
      <c r="AD118" s="30">
        <v>3</v>
      </c>
      <c r="AE118" s="30">
        <v>430</v>
      </c>
      <c r="AF118" s="30">
        <v>20</v>
      </c>
    </row>
    <row r="119" spans="1:32" ht="27" customHeight="1" x14ac:dyDescent="0.2">
      <c r="A119" s="41">
        <v>513234</v>
      </c>
      <c r="B119" s="41" t="s">
        <v>328</v>
      </c>
      <c r="C119" s="41" t="s">
        <v>329</v>
      </c>
      <c r="D119" s="41">
        <v>6128065377</v>
      </c>
      <c r="E119" s="30">
        <f>COUNTIFS($F$2:$F$500, Table2[[#This Row],[MTBC_Team_Name]],$G$2:$G$500,Table2[[#This Row],[MTPL_Team_Name]],$J$2:$J$500,"Sold")</f>
        <v>0</v>
      </c>
      <c r="F119" s="32" t="s">
        <v>229</v>
      </c>
      <c r="G119" s="31" t="str">
        <f>IFERROR(VLOOKUP(Table2[[#This Row],[player_id]],'Owner Players'!$A$1:$B$13,2,0),IFERROR(VLOOKUP(Table2[[#This Row],[player_id]],'Retained Players'!$A$1:$B$13,2,0),""))</f>
        <v/>
      </c>
      <c r="H11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19" s="34">
        <f>IFERROR(IF(OR(Table2[[#This Row],[Is_Retained_Player]],Table2[[#This Row],[Is_Owner_Player]]),Table2[[#This Row],[Base_Price]],0),"")</f>
        <v>0</v>
      </c>
      <c r="J119" s="35" t="str" cm="1">
        <f t="array" ref="J119">IF(AND(SUMPRODUCT(--ISNUMBER(SEARCH('MTPL Teams'!$A$5:$A$16, Table2[[#This Row],[MTPL_Team_Name]])))&gt;0,Table2[[#This Row],[Purchase_Price]]&gt;=Table2[[#This Row],[Base_Price]]),"Sold","UnSold")</f>
        <v>UnSold</v>
      </c>
      <c r="K119" s="32" t="b">
        <v>0</v>
      </c>
      <c r="L119" s="32" t="b">
        <v>0</v>
      </c>
      <c r="M119" s="32" t="b">
        <v>0</v>
      </c>
      <c r="N119" s="30">
        <v>118</v>
      </c>
      <c r="O119" s="30">
        <v>146</v>
      </c>
      <c r="P119" s="30">
        <v>86</v>
      </c>
      <c r="Q119" s="30">
        <v>6</v>
      </c>
      <c r="R119" s="30">
        <v>52</v>
      </c>
      <c r="S119" s="30">
        <v>89</v>
      </c>
      <c r="T119" s="37">
        <v>58.427</v>
      </c>
      <c r="U119" s="30">
        <v>9</v>
      </c>
      <c r="V119" s="37">
        <v>3.3332999999999999</v>
      </c>
      <c r="W119" s="30">
        <v>21</v>
      </c>
      <c r="X119" s="30">
        <v>8.6667000000000005</v>
      </c>
      <c r="Y119" s="30">
        <v>22</v>
      </c>
      <c r="Z119" s="38">
        <v>43537</v>
      </c>
      <c r="AA119" s="39">
        <v>0</v>
      </c>
      <c r="AB119" s="30">
        <v>1</v>
      </c>
      <c r="AC119" s="30">
        <v>452</v>
      </c>
      <c r="AD119" s="30">
        <v>62</v>
      </c>
      <c r="AE119" s="30">
        <v>380</v>
      </c>
      <c r="AF119" s="30">
        <v>10</v>
      </c>
    </row>
    <row r="120" spans="1:32" ht="27" customHeight="1" x14ac:dyDescent="0.2">
      <c r="A120" s="41">
        <v>513080</v>
      </c>
      <c r="B120" s="41" t="s">
        <v>330</v>
      </c>
      <c r="C120" s="41" t="s">
        <v>331</v>
      </c>
      <c r="D120" s="41" t="s">
        <v>332</v>
      </c>
      <c r="E120" s="30">
        <f>COUNTIFS($F$2:$F$500, Table2[[#This Row],[MTBC_Team_Name]],$G$2:$G$500,Table2[[#This Row],[MTPL_Team_Name]],$J$2:$J$500,"Sold")</f>
        <v>0</v>
      </c>
      <c r="F120" s="32" t="s">
        <v>76</v>
      </c>
      <c r="G120" s="31" t="str">
        <f>IFERROR(VLOOKUP(Table2[[#This Row],[player_id]],'Owner Players'!$A$1:$B$13,2,0),IFERROR(VLOOKUP(Table2[[#This Row],[player_id]],'Retained Players'!$A$1:$B$13,2,0),""))</f>
        <v/>
      </c>
      <c r="H12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20" s="34">
        <f>IFERROR(IF(OR(Table2[[#This Row],[Is_Retained_Player]],Table2[[#This Row],[Is_Owner_Player]]),Table2[[#This Row],[Base_Price]],0),"")</f>
        <v>0</v>
      </c>
      <c r="J120" s="35" t="str" cm="1">
        <f t="array" ref="J120">IF(AND(SUMPRODUCT(--ISNUMBER(SEARCH('MTPL Teams'!$A$5:$A$16, Table2[[#This Row],[MTPL_Team_Name]])))&gt;0,Table2[[#This Row],[Purchase_Price]]&gt;=Table2[[#This Row],[Base_Price]]),"Sold","UnSold")</f>
        <v>UnSold</v>
      </c>
      <c r="K120" s="32" t="b">
        <v>0</v>
      </c>
      <c r="L120" s="32" t="b">
        <v>0</v>
      </c>
      <c r="M120" s="32" t="b">
        <v>0</v>
      </c>
      <c r="N120" s="30">
        <v>119</v>
      </c>
      <c r="O120" s="30">
        <v>45</v>
      </c>
      <c r="P120" s="30">
        <v>131</v>
      </c>
      <c r="Q120" s="30">
        <v>10</v>
      </c>
      <c r="R120" s="30">
        <v>130</v>
      </c>
      <c r="S120" s="30">
        <v>181</v>
      </c>
      <c r="T120" s="37">
        <v>71.8232</v>
      </c>
      <c r="U120" s="30">
        <v>6</v>
      </c>
      <c r="V120" s="37">
        <v>6.48</v>
      </c>
      <c r="W120" s="30">
        <v>8</v>
      </c>
      <c r="X120" s="30">
        <v>13</v>
      </c>
      <c r="Y120" s="30">
        <v>30</v>
      </c>
      <c r="Z120" s="38">
        <v>43529</v>
      </c>
      <c r="AA120" s="39">
        <v>0</v>
      </c>
      <c r="AB120" s="30">
        <v>2</v>
      </c>
      <c r="AC120" s="30">
        <v>447</v>
      </c>
      <c r="AD120" s="30">
        <v>247</v>
      </c>
      <c r="AE120" s="30">
        <v>170</v>
      </c>
      <c r="AF120" s="30">
        <v>30</v>
      </c>
    </row>
    <row r="121" spans="1:32" ht="27" customHeight="1" x14ac:dyDescent="0.2">
      <c r="A121" s="41">
        <v>513037</v>
      </c>
      <c r="B121" s="41" t="s">
        <v>333</v>
      </c>
      <c r="C121" s="41" t="s">
        <v>334</v>
      </c>
      <c r="D121" s="41">
        <v>6126446255</v>
      </c>
      <c r="E121" s="30">
        <f>COUNTIFS($F$2:$F$500, Table2[[#This Row],[MTBC_Team_Name]],$G$2:$G$500,Table2[[#This Row],[MTPL_Team_Name]],$J$2:$J$500,"Sold")</f>
        <v>0</v>
      </c>
      <c r="F121" s="32" t="s">
        <v>99</v>
      </c>
      <c r="G121" s="31" t="str">
        <f>IFERROR(VLOOKUP(Table2[[#This Row],[player_id]],'Owner Players'!$A$1:$B$13,2,0),IFERROR(VLOOKUP(Table2[[#This Row],[player_id]],'Retained Players'!$A$1:$B$13,2,0),""))</f>
        <v/>
      </c>
      <c r="H12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21" s="34">
        <f>IFERROR(IF(OR(Table2[[#This Row],[Is_Retained_Player]],Table2[[#This Row],[Is_Owner_Player]]),Table2[[#This Row],[Base_Price]],0),"")</f>
        <v>0</v>
      </c>
      <c r="J121" s="35" t="str" cm="1">
        <f t="array" ref="J121">IF(AND(SUMPRODUCT(--ISNUMBER(SEARCH('MTPL Teams'!$A$5:$A$16, Table2[[#This Row],[MTPL_Team_Name]])))&gt;0,Table2[[#This Row],[Purchase_Price]]&gt;=Table2[[#This Row],[Base_Price]]),"Sold","UnSold")</f>
        <v>UnSold</v>
      </c>
      <c r="K121" s="32" t="b">
        <v>0</v>
      </c>
      <c r="L121" s="32" t="b">
        <v>0</v>
      </c>
      <c r="M121" s="32" t="b">
        <v>0</v>
      </c>
      <c r="N121" s="30">
        <v>120</v>
      </c>
      <c r="O121" s="30">
        <v>200</v>
      </c>
      <c r="P121" s="30">
        <v>81</v>
      </c>
      <c r="Q121" s="30">
        <v>8</v>
      </c>
      <c r="R121" s="30">
        <v>2</v>
      </c>
      <c r="S121" s="30">
        <v>6</v>
      </c>
      <c r="T121" s="37">
        <v>33.333300000000001</v>
      </c>
      <c r="U121" s="30">
        <v>10</v>
      </c>
      <c r="V121" s="37">
        <v>3.5926</v>
      </c>
      <c r="W121" s="30">
        <v>27</v>
      </c>
      <c r="X121" s="30">
        <v>0.66669999999999996</v>
      </c>
      <c r="Y121" s="30">
        <v>1</v>
      </c>
      <c r="Z121" s="38">
        <v>43532</v>
      </c>
      <c r="AA121" s="39">
        <v>0</v>
      </c>
      <c r="AB121" s="30">
        <v>1</v>
      </c>
      <c r="AC121" s="30">
        <v>442</v>
      </c>
      <c r="AD121" s="30">
        <v>2</v>
      </c>
      <c r="AE121" s="30">
        <v>420</v>
      </c>
      <c r="AF121" s="30">
        <v>20</v>
      </c>
    </row>
    <row r="122" spans="1:32" ht="27" customHeight="1" x14ac:dyDescent="0.2">
      <c r="A122" s="41">
        <v>512675</v>
      </c>
      <c r="B122" s="41" t="s">
        <v>335</v>
      </c>
      <c r="C122" s="41" t="s">
        <v>336</v>
      </c>
      <c r="D122" s="41">
        <v>6128195657</v>
      </c>
      <c r="E122" s="30">
        <f>COUNTIFS($F$2:$F$500, Table2[[#This Row],[MTBC_Team_Name]],$G$2:$G$500,Table2[[#This Row],[MTPL_Team_Name]],$J$2:$J$500,"Sold")</f>
        <v>0</v>
      </c>
      <c r="F122" s="32" t="s">
        <v>229</v>
      </c>
      <c r="G122" s="31" t="str">
        <f>IFERROR(VLOOKUP(Table2[[#This Row],[player_id]],'Owner Players'!$A$1:$B$13,2,0),IFERROR(VLOOKUP(Table2[[#This Row],[player_id]],'Retained Players'!$A$1:$B$13,2,0),""))</f>
        <v/>
      </c>
      <c r="H12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22" s="34">
        <f>IFERROR(IF(OR(Table2[[#This Row],[Is_Retained_Player]],Table2[[#This Row],[Is_Owner_Player]]),Table2[[#This Row],[Base_Price]],0),"")</f>
        <v>0</v>
      </c>
      <c r="J122" s="35" t="str" cm="1">
        <f t="array" ref="J122">IF(AND(SUMPRODUCT(--ISNUMBER(SEARCH('MTPL Teams'!$A$5:$A$16, Table2[[#This Row],[MTPL_Team_Name]])))&gt;0,Table2[[#This Row],[Purchase_Price]]&gt;=Table2[[#This Row],[Base_Price]]),"Sold","UnSold")</f>
        <v>UnSold</v>
      </c>
      <c r="K122" s="32" t="b">
        <v>0</v>
      </c>
      <c r="L122" s="32" t="b">
        <v>0</v>
      </c>
      <c r="M122" s="32" t="b">
        <v>0</v>
      </c>
      <c r="N122" s="30">
        <v>121</v>
      </c>
      <c r="O122" s="30">
        <v>73</v>
      </c>
      <c r="P122" s="30">
        <v>199</v>
      </c>
      <c r="Q122" s="30">
        <v>9</v>
      </c>
      <c r="R122" s="30">
        <v>91</v>
      </c>
      <c r="S122" s="30">
        <v>135</v>
      </c>
      <c r="T122" s="37">
        <v>67.407399999999996</v>
      </c>
      <c r="U122" s="30">
        <v>0</v>
      </c>
      <c r="V122" s="37">
        <v>0</v>
      </c>
      <c r="W122" s="30">
        <v>0</v>
      </c>
      <c r="X122" s="30">
        <v>11.375</v>
      </c>
      <c r="Y122" s="30">
        <v>24</v>
      </c>
      <c r="Z122" s="38">
        <v>0</v>
      </c>
      <c r="AA122" s="39">
        <v>0</v>
      </c>
      <c r="AB122" s="30">
        <v>7</v>
      </c>
      <c r="AC122" s="30">
        <v>440</v>
      </c>
      <c r="AD122" s="30">
        <v>170</v>
      </c>
      <c r="AE122" s="30">
        <v>0</v>
      </c>
      <c r="AF122" s="30">
        <v>270</v>
      </c>
    </row>
    <row r="123" spans="1:32" ht="27" customHeight="1" x14ac:dyDescent="0.2">
      <c r="A123" s="41">
        <v>513277</v>
      </c>
      <c r="B123" s="41" t="s">
        <v>337</v>
      </c>
      <c r="C123" s="41" t="s">
        <v>338</v>
      </c>
      <c r="D123" s="41">
        <v>6122226108</v>
      </c>
      <c r="E123" s="30">
        <f>COUNTIFS($F$2:$F$500, Table2[[#This Row],[MTBC_Team_Name]],$G$2:$G$500,Table2[[#This Row],[MTPL_Team_Name]],$J$2:$J$500,"Sold")</f>
        <v>0</v>
      </c>
      <c r="F123" s="32" t="s">
        <v>116</v>
      </c>
      <c r="G123" s="31" t="str">
        <f>IFERROR(VLOOKUP(Table2[[#This Row],[player_id]],'Owner Players'!$A$1:$B$13,2,0),IFERROR(VLOOKUP(Table2[[#This Row],[player_id]],'Retained Players'!$A$1:$B$13,2,0),""))</f>
        <v/>
      </c>
      <c r="H12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23" s="34">
        <f>IFERROR(IF(OR(Table2[[#This Row],[Is_Retained_Player]],Table2[[#This Row],[Is_Owner_Player]]),Table2[[#This Row],[Base_Price]],0),"")</f>
        <v>0</v>
      </c>
      <c r="J123" s="35" t="str" cm="1">
        <f t="array" ref="J123">IF(AND(SUMPRODUCT(--ISNUMBER(SEARCH('MTPL Teams'!$A$5:$A$16, Table2[[#This Row],[MTPL_Team_Name]])))&gt;0,Table2[[#This Row],[Purchase_Price]]&gt;=Table2[[#This Row],[Base_Price]]),"Sold","UnSold")</f>
        <v>UnSold</v>
      </c>
      <c r="K123" s="32" t="b">
        <v>0</v>
      </c>
      <c r="L123" s="32" t="b">
        <v>0</v>
      </c>
      <c r="M123" s="32" t="b">
        <v>0</v>
      </c>
      <c r="N123" s="30">
        <v>122</v>
      </c>
      <c r="O123" s="30">
        <v>20</v>
      </c>
      <c r="P123" s="30">
        <v>187</v>
      </c>
      <c r="Q123" s="30">
        <v>10</v>
      </c>
      <c r="R123" s="30">
        <v>188</v>
      </c>
      <c r="S123" s="30">
        <v>224</v>
      </c>
      <c r="T123" s="37">
        <v>83.928600000000003</v>
      </c>
      <c r="U123" s="30">
        <v>0</v>
      </c>
      <c r="V123" s="37">
        <v>0</v>
      </c>
      <c r="W123" s="30">
        <v>0</v>
      </c>
      <c r="X123" s="30">
        <v>18.8</v>
      </c>
      <c r="Y123" s="30">
        <v>42</v>
      </c>
      <c r="Z123" s="38">
        <v>0</v>
      </c>
      <c r="AA123" s="39">
        <v>0</v>
      </c>
      <c r="AB123" s="30">
        <v>6</v>
      </c>
      <c r="AC123" s="30">
        <v>436</v>
      </c>
      <c r="AD123" s="30">
        <v>376</v>
      </c>
      <c r="AE123" s="30">
        <v>0</v>
      </c>
      <c r="AF123" s="30">
        <v>60</v>
      </c>
    </row>
    <row r="124" spans="1:32" ht="27" customHeight="1" x14ac:dyDescent="0.2">
      <c r="A124" s="41">
        <v>930303</v>
      </c>
      <c r="B124" s="41" t="s">
        <v>339</v>
      </c>
      <c r="C124" s="41" t="s">
        <v>340</v>
      </c>
      <c r="D124" s="41">
        <v>9379299449</v>
      </c>
      <c r="E124" s="30">
        <f>COUNTIFS($F$2:$F$500, Table2[[#This Row],[MTBC_Team_Name]],$G$2:$G$500,Table2[[#This Row],[MTPL_Team_Name]],$J$2:$J$500,"Sold")</f>
        <v>0</v>
      </c>
      <c r="F124" s="32" t="s">
        <v>79</v>
      </c>
      <c r="G124" s="31" t="str">
        <f>IFERROR(VLOOKUP(Table2[[#This Row],[player_id]],'Owner Players'!$A$1:$B$13,2,0),IFERROR(VLOOKUP(Table2[[#This Row],[player_id]],'Retained Players'!$A$1:$B$13,2,0),""))</f>
        <v/>
      </c>
      <c r="H12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24" s="34">
        <f>IFERROR(IF(OR(Table2[[#This Row],[Is_Retained_Player]],Table2[[#This Row],[Is_Owner_Player]]),Table2[[#This Row],[Base_Price]],0),"")</f>
        <v>0</v>
      </c>
      <c r="J124" s="35" t="str" cm="1">
        <f t="array" ref="J124">IF(AND(SUMPRODUCT(--ISNUMBER(SEARCH('MTPL Teams'!$A$5:$A$16, Table2[[#This Row],[MTPL_Team_Name]])))&gt;0,Table2[[#This Row],[Purchase_Price]]&gt;=Table2[[#This Row],[Base_Price]]),"Sold","UnSold")</f>
        <v>UnSold</v>
      </c>
      <c r="K124" s="32" t="b">
        <v>1</v>
      </c>
      <c r="L124" s="32" t="b">
        <v>0</v>
      </c>
      <c r="M124" s="32" t="b">
        <v>0</v>
      </c>
      <c r="N124" s="30">
        <v>123</v>
      </c>
      <c r="O124" s="30">
        <v>30</v>
      </c>
      <c r="P124" s="30">
        <v>164</v>
      </c>
      <c r="Q124" s="30">
        <v>8</v>
      </c>
      <c r="R124" s="30">
        <v>134</v>
      </c>
      <c r="S124" s="30">
        <v>155</v>
      </c>
      <c r="T124" s="37">
        <v>86.451599999999999</v>
      </c>
      <c r="U124" s="30">
        <v>3</v>
      </c>
      <c r="V124" s="37">
        <v>6</v>
      </c>
      <c r="W124" s="30">
        <v>2</v>
      </c>
      <c r="X124" s="30">
        <v>16.75</v>
      </c>
      <c r="Y124" s="30">
        <v>52</v>
      </c>
      <c r="Z124" s="38">
        <v>43536</v>
      </c>
      <c r="AA124" s="39">
        <v>0</v>
      </c>
      <c r="AB124" s="30">
        <v>1</v>
      </c>
      <c r="AC124" s="30">
        <v>418</v>
      </c>
      <c r="AD124" s="30">
        <v>328</v>
      </c>
      <c r="AE124" s="30">
        <v>80</v>
      </c>
      <c r="AF124" s="30">
        <v>10</v>
      </c>
    </row>
    <row r="125" spans="1:32" ht="27" customHeight="1" x14ac:dyDescent="0.2">
      <c r="A125" s="41">
        <v>513256</v>
      </c>
      <c r="B125" s="41" t="s">
        <v>341</v>
      </c>
      <c r="C125" s="41" t="s">
        <v>342</v>
      </c>
      <c r="D125" s="41">
        <v>2012203533</v>
      </c>
      <c r="E125" s="30">
        <f>COUNTIFS($F$2:$F$500, Table2[[#This Row],[MTBC_Team_Name]],$G$2:$G$500,Table2[[#This Row],[MTPL_Team_Name]],$J$2:$J$500,"Sold")</f>
        <v>0</v>
      </c>
      <c r="F125" s="32" t="s">
        <v>64</v>
      </c>
      <c r="G125" s="31" t="str">
        <f>IFERROR(VLOOKUP(Table2[[#This Row],[player_id]],'Owner Players'!$A$1:$B$13,2,0),IFERROR(VLOOKUP(Table2[[#This Row],[player_id]],'Retained Players'!$A$1:$B$13,2,0),""))</f>
        <v/>
      </c>
      <c r="H12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25" s="34">
        <f>IFERROR(IF(OR(Table2[[#This Row],[Is_Retained_Player]],Table2[[#This Row],[Is_Owner_Player]]),Table2[[#This Row],[Base_Price]],0),"")</f>
        <v>0</v>
      </c>
      <c r="J125" s="35" t="str" cm="1">
        <f t="array" ref="J125">IF(AND(SUMPRODUCT(--ISNUMBER(SEARCH('MTPL Teams'!$A$5:$A$16, Table2[[#This Row],[MTPL_Team_Name]])))&gt;0,Table2[[#This Row],[Purchase_Price]]&gt;=Table2[[#This Row],[Base_Price]]),"Sold","UnSold")</f>
        <v>UnSold</v>
      </c>
      <c r="K125" s="32" t="b">
        <v>0</v>
      </c>
      <c r="L125" s="32" t="b">
        <v>0</v>
      </c>
      <c r="M125" s="32" t="b">
        <v>0</v>
      </c>
      <c r="N125" s="30">
        <v>124</v>
      </c>
      <c r="O125" s="30">
        <v>23</v>
      </c>
      <c r="P125" s="30">
        <v>234</v>
      </c>
      <c r="Q125" s="30">
        <v>11</v>
      </c>
      <c r="R125" s="30">
        <v>110</v>
      </c>
      <c r="S125" s="30">
        <v>74</v>
      </c>
      <c r="T125" s="37">
        <v>148.64859999999999</v>
      </c>
      <c r="U125" s="30">
        <v>1</v>
      </c>
      <c r="V125" s="37">
        <v>9.5</v>
      </c>
      <c r="W125" s="30">
        <v>4</v>
      </c>
      <c r="X125" s="30">
        <v>11</v>
      </c>
      <c r="Y125" s="30">
        <v>40</v>
      </c>
      <c r="Z125" s="38">
        <v>43472</v>
      </c>
      <c r="AA125" s="39">
        <v>0</v>
      </c>
      <c r="AB125" s="30">
        <v>4</v>
      </c>
      <c r="AC125" s="30">
        <v>414</v>
      </c>
      <c r="AD125" s="30">
        <v>354</v>
      </c>
      <c r="AE125" s="30">
        <v>-10</v>
      </c>
      <c r="AF125" s="30">
        <v>70</v>
      </c>
    </row>
    <row r="126" spans="1:32" ht="27" customHeight="1" x14ac:dyDescent="0.2">
      <c r="A126" s="41">
        <v>822149</v>
      </c>
      <c r="B126" s="41" t="s">
        <v>343</v>
      </c>
      <c r="C126" s="41" t="s">
        <v>344</v>
      </c>
      <c r="D126" s="41">
        <v>7049078716</v>
      </c>
      <c r="E126" s="30">
        <f>COUNTIFS($F$2:$F$500, Table2[[#This Row],[MTBC_Team_Name]],$G$2:$G$500,Table2[[#This Row],[MTPL_Team_Name]],$J$2:$J$500,"Sold")</f>
        <v>0</v>
      </c>
      <c r="F126" s="32" t="s">
        <v>139</v>
      </c>
      <c r="G126" s="31" t="str">
        <f>IFERROR(VLOOKUP(Table2[[#This Row],[player_id]],'Owner Players'!$A$1:$B$13,2,0),IFERROR(VLOOKUP(Table2[[#This Row],[player_id]],'Retained Players'!$A$1:$B$13,2,0),""))</f>
        <v/>
      </c>
      <c r="H12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26" s="34">
        <f>IFERROR(IF(OR(Table2[[#This Row],[Is_Retained_Player]],Table2[[#This Row],[Is_Owner_Player]]),Table2[[#This Row],[Base_Price]],0),"")</f>
        <v>0</v>
      </c>
      <c r="J126" s="35" t="str" cm="1">
        <f t="array" ref="J126">IF(AND(SUMPRODUCT(--ISNUMBER(SEARCH('MTPL Teams'!$A$5:$A$16, Table2[[#This Row],[MTPL_Team_Name]])))&gt;0,Table2[[#This Row],[Purchase_Price]]&gt;=Table2[[#This Row],[Base_Price]]),"Sold","UnSold")</f>
        <v>UnSold</v>
      </c>
      <c r="K126" s="32" t="b">
        <v>1</v>
      </c>
      <c r="L126" s="32" t="b">
        <v>0</v>
      </c>
      <c r="M126" s="32" t="b">
        <v>0</v>
      </c>
      <c r="N126" s="30">
        <v>125</v>
      </c>
      <c r="O126" s="30">
        <v>64</v>
      </c>
      <c r="P126" s="30">
        <v>134</v>
      </c>
      <c r="Q126" s="30">
        <v>10</v>
      </c>
      <c r="R126" s="30">
        <v>124</v>
      </c>
      <c r="S126" s="30">
        <v>199</v>
      </c>
      <c r="T126" s="37">
        <v>62.311599999999999</v>
      </c>
      <c r="U126" s="30">
        <v>4</v>
      </c>
      <c r="V126" s="37">
        <v>5.7912999999999997</v>
      </c>
      <c r="W126" s="30">
        <v>19</v>
      </c>
      <c r="X126" s="30">
        <v>12.4</v>
      </c>
      <c r="Y126" s="30">
        <v>25</v>
      </c>
      <c r="Z126" s="38">
        <v>43504</v>
      </c>
      <c r="AA126" s="39">
        <v>0</v>
      </c>
      <c r="AB126" s="30">
        <v>5</v>
      </c>
      <c r="AC126" s="30">
        <v>410</v>
      </c>
      <c r="AD126" s="30">
        <v>200</v>
      </c>
      <c r="AE126" s="30">
        <v>160</v>
      </c>
      <c r="AF126" s="30">
        <v>50</v>
      </c>
    </row>
    <row r="127" spans="1:32" ht="27" customHeight="1" x14ac:dyDescent="0.2">
      <c r="A127" s="41">
        <v>217693</v>
      </c>
      <c r="B127" s="41" t="s">
        <v>345</v>
      </c>
      <c r="C127" s="41" t="s">
        <v>346</v>
      </c>
      <c r="D127" s="41">
        <v>9528186576</v>
      </c>
      <c r="E127" s="30">
        <f>COUNTIFS($F$2:$F$500, Table2[[#This Row],[MTBC_Team_Name]],$G$2:$G$500,Table2[[#This Row],[MTPL_Team_Name]],$J$2:$J$500,"Sold")</f>
        <v>0</v>
      </c>
      <c r="F127" s="32" t="s">
        <v>161</v>
      </c>
      <c r="G127" s="31" t="str">
        <f>IFERROR(VLOOKUP(Table2[[#This Row],[player_id]],'Owner Players'!$A$1:$B$13,2,0),IFERROR(VLOOKUP(Table2[[#This Row],[player_id]],'Retained Players'!$A$1:$B$13,2,0),""))</f>
        <v/>
      </c>
      <c r="H12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27" s="34">
        <f>IFERROR(IF(OR(Table2[[#This Row],[Is_Retained_Player]],Table2[[#This Row],[Is_Owner_Player]]),Table2[[#This Row],[Base_Price]],0),"")</f>
        <v>0</v>
      </c>
      <c r="J127" s="35" t="str" cm="1">
        <f t="array" ref="J127">IF(AND(SUMPRODUCT(--ISNUMBER(SEARCH('MTPL Teams'!$A$5:$A$16, Table2[[#This Row],[MTPL_Team_Name]])))&gt;0,Table2[[#This Row],[Purchase_Price]]&gt;=Table2[[#This Row],[Base_Price]]),"Sold","UnSold")</f>
        <v>UnSold</v>
      </c>
      <c r="K127" s="32" t="b">
        <v>0</v>
      </c>
      <c r="L127" s="32" t="b">
        <v>0</v>
      </c>
      <c r="M127" s="32" t="b">
        <v>0</v>
      </c>
      <c r="N127" s="30">
        <v>126</v>
      </c>
      <c r="O127" s="30">
        <v>75</v>
      </c>
      <c r="P127" s="30">
        <v>132</v>
      </c>
      <c r="Q127" s="30">
        <v>11</v>
      </c>
      <c r="R127" s="30">
        <v>118</v>
      </c>
      <c r="S127" s="30">
        <v>168</v>
      </c>
      <c r="T127" s="30">
        <v>70.238100000000003</v>
      </c>
      <c r="U127" s="30">
        <v>5</v>
      </c>
      <c r="V127" s="30">
        <v>5.6897000000000002</v>
      </c>
      <c r="W127" s="30">
        <v>10</v>
      </c>
      <c r="X127" s="30">
        <v>10.7273</v>
      </c>
      <c r="Y127" s="30">
        <v>28</v>
      </c>
      <c r="Z127" s="38">
        <v>43528</v>
      </c>
      <c r="AA127" s="39">
        <v>0</v>
      </c>
      <c r="AB127" s="30">
        <v>6</v>
      </c>
      <c r="AC127" s="30">
        <v>409</v>
      </c>
      <c r="AD127" s="30">
        <v>169</v>
      </c>
      <c r="AE127" s="30">
        <v>170</v>
      </c>
      <c r="AF127" s="30">
        <v>70</v>
      </c>
    </row>
    <row r="128" spans="1:32" ht="27" customHeight="1" x14ac:dyDescent="0.2">
      <c r="A128" s="41">
        <v>512693</v>
      </c>
      <c r="B128" s="41" t="s">
        <v>347</v>
      </c>
      <c r="C128" s="41" t="s">
        <v>348</v>
      </c>
      <c r="D128" s="41">
        <v>6512780425</v>
      </c>
      <c r="E128" s="30">
        <f>COUNTIFS($F$2:$F$500, Table2[[#This Row],[MTBC_Team_Name]],$G$2:$G$500,Table2[[#This Row],[MTPL_Team_Name]],$J$2:$J$500,"Sold")</f>
        <v>0</v>
      </c>
      <c r="F128" s="32" t="s">
        <v>110</v>
      </c>
      <c r="G128" s="31" t="str">
        <f>IFERROR(VLOOKUP(Table2[[#This Row],[player_id]],'Owner Players'!$A$1:$B$13,2,0),IFERROR(VLOOKUP(Table2[[#This Row],[player_id]],'Retained Players'!$A$1:$B$13,2,0),""))</f>
        <v/>
      </c>
      <c r="H12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28" s="34">
        <f>IFERROR(IF(OR(Table2[[#This Row],[Is_Retained_Player]],Table2[[#This Row],[Is_Owner_Player]]),Table2[[#This Row],[Base_Price]],0),"")</f>
        <v>0</v>
      </c>
      <c r="J128" s="35" t="str" cm="1">
        <f t="array" ref="J128">IF(AND(SUMPRODUCT(--ISNUMBER(SEARCH('MTPL Teams'!$A$5:$A$16, Table2[[#This Row],[MTPL_Team_Name]])))&gt;0,Table2[[#This Row],[Purchase_Price]]&gt;=Table2[[#This Row],[Base_Price]]),"Sold","UnSold")</f>
        <v>UnSold</v>
      </c>
      <c r="K128" s="32" t="b">
        <v>0</v>
      </c>
      <c r="L128" s="32" t="b">
        <v>0</v>
      </c>
      <c r="M128" s="32" t="b">
        <v>0</v>
      </c>
      <c r="N128" s="30">
        <v>127</v>
      </c>
      <c r="O128" s="30">
        <v>121</v>
      </c>
      <c r="P128" s="30">
        <v>209</v>
      </c>
      <c r="Q128" s="30">
        <v>10</v>
      </c>
      <c r="R128" s="30">
        <v>59</v>
      </c>
      <c r="S128" s="30">
        <v>103</v>
      </c>
      <c r="T128" s="37">
        <v>57.281599999999997</v>
      </c>
      <c r="U128" s="30">
        <v>0</v>
      </c>
      <c r="V128" s="37">
        <v>0</v>
      </c>
      <c r="W128" s="30">
        <v>0</v>
      </c>
      <c r="X128" s="30">
        <v>7.375</v>
      </c>
      <c r="Y128" s="30">
        <v>21</v>
      </c>
      <c r="Z128" s="38">
        <v>0</v>
      </c>
      <c r="AA128" s="39">
        <v>0</v>
      </c>
      <c r="AB128" s="30">
        <v>0</v>
      </c>
      <c r="AC128" s="30">
        <v>403</v>
      </c>
      <c r="AD128" s="30">
        <v>83</v>
      </c>
      <c r="AE128" s="30">
        <v>0</v>
      </c>
      <c r="AF128" s="30">
        <v>320</v>
      </c>
    </row>
    <row r="129" spans="1:32" ht="27" customHeight="1" x14ac:dyDescent="0.2">
      <c r="A129" s="41">
        <v>1248921</v>
      </c>
      <c r="B129" s="41" t="s">
        <v>349</v>
      </c>
      <c r="C129" s="41" t="s">
        <v>350</v>
      </c>
      <c r="D129" s="41">
        <v>6178998356</v>
      </c>
      <c r="E129" s="30">
        <f>COUNTIFS($F$2:$F$500, Table2[[#This Row],[MTBC_Team_Name]],$G$2:$G$500,Table2[[#This Row],[MTPL_Team_Name]],$J$2:$J$500,"Sold")</f>
        <v>0</v>
      </c>
      <c r="F129" s="32" t="s">
        <v>161</v>
      </c>
      <c r="G129" s="31" t="str">
        <f>IFERROR(VLOOKUP(Table2[[#This Row],[player_id]],'Owner Players'!$A$1:$B$13,2,0),IFERROR(VLOOKUP(Table2[[#This Row],[player_id]],'Retained Players'!$A$1:$B$13,2,0),""))</f>
        <v/>
      </c>
      <c r="H12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29" s="34">
        <f>IFERROR(IF(OR(Table2[[#This Row],[Is_Retained_Player]],Table2[[#This Row],[Is_Owner_Player]]),Table2[[#This Row],[Base_Price]],0),"")</f>
        <v>0</v>
      </c>
      <c r="J129" s="35" t="str" cm="1">
        <f t="array" ref="J129">IF(AND(SUMPRODUCT(--ISNUMBER(SEARCH('MTPL Teams'!$A$5:$A$16, Table2[[#This Row],[MTPL_Team_Name]])))&gt;0,Table2[[#This Row],[Purchase_Price]]&gt;=Table2[[#This Row],[Base_Price]]),"Sold","UnSold")</f>
        <v>UnSold</v>
      </c>
      <c r="K129" s="32" t="b">
        <v>0</v>
      </c>
      <c r="L129" s="32" t="b">
        <v>0</v>
      </c>
      <c r="M129" s="32" t="b">
        <v>0</v>
      </c>
      <c r="N129" s="30">
        <v>128</v>
      </c>
      <c r="O129" s="30">
        <v>60</v>
      </c>
      <c r="P129" s="30">
        <v>148</v>
      </c>
      <c r="Q129" s="30">
        <v>8</v>
      </c>
      <c r="R129" s="30">
        <v>119</v>
      </c>
      <c r="S129" s="30">
        <v>157</v>
      </c>
      <c r="T129" s="30">
        <v>75.796199999999999</v>
      </c>
      <c r="U129" s="30">
        <v>4</v>
      </c>
      <c r="V129" s="30">
        <v>5.5134999999999996</v>
      </c>
      <c r="W129" s="30">
        <v>12</v>
      </c>
      <c r="X129" s="30">
        <v>14.875</v>
      </c>
      <c r="Y129" s="30">
        <v>29</v>
      </c>
      <c r="Z129" s="38">
        <v>43504</v>
      </c>
      <c r="AA129" s="39">
        <v>0</v>
      </c>
      <c r="AB129" s="30">
        <v>7</v>
      </c>
      <c r="AC129" s="30">
        <v>401</v>
      </c>
      <c r="AD129" s="30">
        <v>211</v>
      </c>
      <c r="AE129" s="30">
        <v>120</v>
      </c>
      <c r="AF129" s="30">
        <v>70</v>
      </c>
    </row>
    <row r="130" spans="1:32" ht="27" customHeight="1" x14ac:dyDescent="0.2">
      <c r="A130" s="41">
        <v>1318259</v>
      </c>
      <c r="B130" s="41" t="s">
        <v>351</v>
      </c>
      <c r="C130" s="41" t="s">
        <v>352</v>
      </c>
      <c r="D130" s="41">
        <v>8322806588</v>
      </c>
      <c r="E130" s="30">
        <f>COUNTIFS($F$2:$F$500, Table2[[#This Row],[MTBC_Team_Name]],$G$2:$G$500,Table2[[#This Row],[MTPL_Team_Name]],$J$2:$J$500,"Sold")</f>
        <v>0</v>
      </c>
      <c r="F130" s="32" t="s">
        <v>99</v>
      </c>
      <c r="G130" s="31" t="str">
        <f>IFERROR(VLOOKUP(Table2[[#This Row],[player_id]],'Owner Players'!$A$1:$B$13,2,0),IFERROR(VLOOKUP(Table2[[#This Row],[player_id]],'Retained Players'!$A$1:$B$13,2,0),""))</f>
        <v/>
      </c>
      <c r="H13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30" s="34">
        <f>IFERROR(IF(OR(Table2[[#This Row],[Is_Retained_Player]],Table2[[#This Row],[Is_Owner_Player]]),Table2[[#This Row],[Base_Price]],0),"")</f>
        <v>0</v>
      </c>
      <c r="J130" s="35" t="str" cm="1">
        <f t="array" ref="J130">IF(AND(SUMPRODUCT(--ISNUMBER(SEARCH('MTPL Teams'!$A$5:$A$16, Table2[[#This Row],[MTPL_Team_Name]])))&gt;0,Table2[[#This Row],[Purchase_Price]]&gt;=Table2[[#This Row],[Base_Price]]),"Sold","UnSold")</f>
        <v>UnSold</v>
      </c>
      <c r="K130" s="32" t="b">
        <v>0</v>
      </c>
      <c r="L130" s="32" t="b">
        <v>0</v>
      </c>
      <c r="M130" s="32" t="b">
        <v>0</v>
      </c>
      <c r="N130" s="30">
        <v>129</v>
      </c>
      <c r="O130" s="30">
        <v>176</v>
      </c>
      <c r="P130" s="30">
        <v>91</v>
      </c>
      <c r="Q130" s="30">
        <v>7</v>
      </c>
      <c r="R130" s="30">
        <v>27</v>
      </c>
      <c r="S130" s="30">
        <v>47</v>
      </c>
      <c r="T130" s="37">
        <v>57.446800000000003</v>
      </c>
      <c r="U130" s="30">
        <v>10</v>
      </c>
      <c r="V130" s="37">
        <v>4.1760000000000002</v>
      </c>
      <c r="W130" s="30">
        <v>21</v>
      </c>
      <c r="X130" s="30">
        <v>4.5</v>
      </c>
      <c r="Y130" s="30">
        <v>8</v>
      </c>
      <c r="Z130" s="38">
        <v>43508</v>
      </c>
      <c r="AA130" s="39">
        <v>0</v>
      </c>
      <c r="AB130" s="30">
        <v>2</v>
      </c>
      <c r="AC130" s="30">
        <v>400</v>
      </c>
      <c r="AD130" s="30">
        <v>20</v>
      </c>
      <c r="AE130" s="30">
        <v>350</v>
      </c>
      <c r="AF130" s="30">
        <v>30</v>
      </c>
    </row>
    <row r="131" spans="1:32" ht="27" customHeight="1" x14ac:dyDescent="0.2">
      <c r="A131" s="41">
        <v>516062</v>
      </c>
      <c r="B131" s="41" t="s">
        <v>353</v>
      </c>
      <c r="C131" s="41" t="s">
        <v>354</v>
      </c>
      <c r="D131" s="41">
        <v>6124836950</v>
      </c>
      <c r="E131" s="30">
        <f>COUNTIFS($F$2:$F$500, Table2[[#This Row],[MTBC_Team_Name]],$G$2:$G$500,Table2[[#This Row],[MTPL_Team_Name]],$J$2:$J$500,"Sold")</f>
        <v>0</v>
      </c>
      <c r="F131" s="32" t="s">
        <v>85</v>
      </c>
      <c r="G131" s="31" t="str">
        <f>IFERROR(VLOOKUP(Table2[[#This Row],[player_id]],'Owner Players'!$A$1:$B$13,2,0),IFERROR(VLOOKUP(Table2[[#This Row],[player_id]],'Retained Players'!$A$1:$B$13,2,0),""))</f>
        <v/>
      </c>
      <c r="H13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31" s="34">
        <f>IFERROR(IF(OR(Table2[[#This Row],[Is_Retained_Player]],Table2[[#This Row],[Is_Owner_Player]]),Table2[[#This Row],[Base_Price]],0),"")</f>
        <v>0</v>
      </c>
      <c r="J131" s="35" t="str" cm="1">
        <f t="array" ref="J131">IF(AND(SUMPRODUCT(--ISNUMBER(SEARCH('MTPL Teams'!$A$5:$A$16, Table2[[#This Row],[MTPL_Team_Name]])))&gt;0,Table2[[#This Row],[Purchase_Price]]&gt;=Table2[[#This Row],[Base_Price]]),"Sold","UnSold")</f>
        <v>UnSold</v>
      </c>
      <c r="K131" s="32" t="b">
        <v>0</v>
      </c>
      <c r="L131" s="32" t="b">
        <v>0</v>
      </c>
      <c r="M131" s="32" t="b">
        <v>0</v>
      </c>
      <c r="N131" s="30">
        <v>130</v>
      </c>
      <c r="O131" s="30">
        <v>87</v>
      </c>
      <c r="P131" s="30">
        <v>135</v>
      </c>
      <c r="Q131" s="30">
        <v>8</v>
      </c>
      <c r="R131" s="30">
        <v>60</v>
      </c>
      <c r="S131" s="30">
        <v>60</v>
      </c>
      <c r="T131" s="37">
        <v>100</v>
      </c>
      <c r="U131" s="30">
        <v>5</v>
      </c>
      <c r="V131" s="37">
        <v>4.8856999999999999</v>
      </c>
      <c r="W131" s="30">
        <v>23</v>
      </c>
      <c r="X131" s="30">
        <v>10</v>
      </c>
      <c r="Y131" s="30">
        <v>28</v>
      </c>
      <c r="Z131" s="38">
        <v>43516</v>
      </c>
      <c r="AA131" s="39">
        <v>0</v>
      </c>
      <c r="AB131" s="30">
        <v>4</v>
      </c>
      <c r="AC131" s="30">
        <v>399</v>
      </c>
      <c r="AD131" s="30">
        <v>149</v>
      </c>
      <c r="AE131" s="30">
        <v>160</v>
      </c>
      <c r="AF131" s="30">
        <v>90</v>
      </c>
    </row>
    <row r="132" spans="1:32" ht="27" customHeight="1" x14ac:dyDescent="0.2">
      <c r="A132" s="41">
        <v>514218</v>
      </c>
      <c r="B132" s="41" t="s">
        <v>355</v>
      </c>
      <c r="C132" s="41" t="s">
        <v>356</v>
      </c>
      <c r="D132" s="41">
        <v>2038221437</v>
      </c>
      <c r="E132" s="30">
        <f>COUNTIFS($F$2:$F$500, Table2[[#This Row],[MTBC_Team_Name]],$G$2:$G$500,Table2[[#This Row],[MTPL_Team_Name]],$J$2:$J$500,"Sold")</f>
        <v>0</v>
      </c>
      <c r="F132" s="32" t="s">
        <v>146</v>
      </c>
      <c r="G132" s="31" t="str">
        <f>IFERROR(VLOOKUP(Table2[[#This Row],[player_id]],'Owner Players'!$A$1:$B$13,2,0),IFERROR(VLOOKUP(Table2[[#This Row],[player_id]],'Retained Players'!$A$1:$B$13,2,0),""))</f>
        <v/>
      </c>
      <c r="H13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32" s="34">
        <f>IFERROR(IF(OR(Table2[[#This Row],[Is_Retained_Player]],Table2[[#This Row],[Is_Owner_Player]]),Table2[[#This Row],[Base_Price]],0),"")</f>
        <v>0</v>
      </c>
      <c r="J132" s="35" t="str" cm="1">
        <f t="array" ref="J132">IF(AND(SUMPRODUCT(--ISNUMBER(SEARCH('MTPL Teams'!$A$5:$A$16, Table2[[#This Row],[MTPL_Team_Name]])))&gt;0,Table2[[#This Row],[Purchase_Price]]&gt;=Table2[[#This Row],[Base_Price]]),"Sold","UnSold")</f>
        <v>UnSold</v>
      </c>
      <c r="K132" s="32" t="b">
        <v>0</v>
      </c>
      <c r="L132" s="32" t="b">
        <v>0</v>
      </c>
      <c r="M132" s="32" t="b">
        <v>0</v>
      </c>
      <c r="N132" s="30">
        <v>131</v>
      </c>
      <c r="O132" s="30">
        <v>166</v>
      </c>
      <c r="P132" s="30">
        <v>92</v>
      </c>
      <c r="Q132" s="30">
        <v>7</v>
      </c>
      <c r="R132" s="30">
        <v>23</v>
      </c>
      <c r="S132" s="30">
        <v>34</v>
      </c>
      <c r="T132" s="37">
        <v>67.647099999999995</v>
      </c>
      <c r="U132" s="30">
        <v>10</v>
      </c>
      <c r="V132" s="37">
        <v>4.1722000000000001</v>
      </c>
      <c r="W132" s="30">
        <v>25</v>
      </c>
      <c r="X132" s="30">
        <v>4.5999999999999996</v>
      </c>
      <c r="Y132" s="30">
        <v>18</v>
      </c>
      <c r="Z132" s="38">
        <v>43568</v>
      </c>
      <c r="AA132" s="39">
        <v>0</v>
      </c>
      <c r="AB132" s="30">
        <v>2</v>
      </c>
      <c r="AC132" s="30">
        <v>397</v>
      </c>
      <c r="AD132" s="30">
        <v>37</v>
      </c>
      <c r="AE132" s="30">
        <v>340</v>
      </c>
      <c r="AF132" s="30">
        <v>20</v>
      </c>
    </row>
    <row r="133" spans="1:32" ht="27" customHeight="1" x14ac:dyDescent="0.2">
      <c r="A133" s="41">
        <v>533097</v>
      </c>
      <c r="B133" s="41" t="s">
        <v>357</v>
      </c>
      <c r="C133" s="41" t="s">
        <v>358</v>
      </c>
      <c r="D133" s="41">
        <v>9047636204</v>
      </c>
      <c r="E133" s="30">
        <f>COUNTIFS($F$2:$F$500, Table2[[#This Row],[MTBC_Team_Name]],$G$2:$G$500,Table2[[#This Row],[MTPL_Team_Name]],$J$2:$J$500,"Sold")</f>
        <v>0</v>
      </c>
      <c r="F133" s="32" t="s">
        <v>61</v>
      </c>
      <c r="G133" s="31" t="str">
        <f>IFERROR(VLOOKUP(Table2[[#This Row],[player_id]],'Owner Players'!$A$1:$B$13,2,0),IFERROR(VLOOKUP(Table2[[#This Row],[player_id]],'Retained Players'!$A$1:$B$13,2,0),""))</f>
        <v/>
      </c>
      <c r="H13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33" s="34">
        <f>IFERROR(IF(OR(Table2[[#This Row],[Is_Retained_Player]],Table2[[#This Row],[Is_Owner_Player]]),Table2[[#This Row],[Base_Price]],0),"")</f>
        <v>0</v>
      </c>
      <c r="J133" s="35" t="str" cm="1">
        <f t="array" ref="J133">IF(AND(SUMPRODUCT(--ISNUMBER(SEARCH('MTPL Teams'!$A$5:$A$16, Table2[[#This Row],[MTPL_Team_Name]])))&gt;0,Table2[[#This Row],[Purchase_Price]]&gt;=Table2[[#This Row],[Base_Price]]),"Sold","UnSold")</f>
        <v>UnSold</v>
      </c>
      <c r="K133" s="32" t="b">
        <v>1</v>
      </c>
      <c r="L133" s="32" t="b">
        <v>0</v>
      </c>
      <c r="M133" s="32" t="b">
        <v>0</v>
      </c>
      <c r="N133" s="30">
        <v>132</v>
      </c>
      <c r="O133" s="30">
        <v>56</v>
      </c>
      <c r="P133" s="30">
        <v>139</v>
      </c>
      <c r="Q133" s="30">
        <v>11</v>
      </c>
      <c r="R133" s="30">
        <v>79</v>
      </c>
      <c r="S133" s="30">
        <v>71</v>
      </c>
      <c r="T133" s="37">
        <v>111.2676</v>
      </c>
      <c r="U133" s="30">
        <v>5</v>
      </c>
      <c r="V133" s="37">
        <v>5.0667</v>
      </c>
      <c r="W133" s="30">
        <v>8</v>
      </c>
      <c r="X133" s="30">
        <v>8.7777999999999992</v>
      </c>
      <c r="Y133" s="30">
        <v>32</v>
      </c>
      <c r="Z133" s="38">
        <v>43532</v>
      </c>
      <c r="AA133" s="39">
        <v>0</v>
      </c>
      <c r="AB133" s="30">
        <v>3</v>
      </c>
      <c r="AC133" s="30">
        <v>395</v>
      </c>
      <c r="AD133" s="30">
        <v>215</v>
      </c>
      <c r="AE133" s="30">
        <v>150</v>
      </c>
      <c r="AF133" s="30">
        <v>30</v>
      </c>
    </row>
    <row r="134" spans="1:32" ht="27" customHeight="1" x14ac:dyDescent="0.2">
      <c r="A134" s="41">
        <v>820507</v>
      </c>
      <c r="B134" s="41" t="s">
        <v>359</v>
      </c>
      <c r="C134" s="41" t="s">
        <v>360</v>
      </c>
      <c r="D134" s="41">
        <v>6784906939</v>
      </c>
      <c r="E134" s="30">
        <f>COUNTIFS($F$2:$F$500, Table2[[#This Row],[MTBC_Team_Name]],$G$2:$G$500,Table2[[#This Row],[MTPL_Team_Name]],$J$2:$J$500,"Sold")</f>
        <v>0</v>
      </c>
      <c r="F134" s="32" t="s">
        <v>361</v>
      </c>
      <c r="G134" s="31" t="str">
        <f>IFERROR(VLOOKUP(Table2[[#This Row],[player_id]],'Owner Players'!$A$1:$B$13,2,0),IFERROR(VLOOKUP(Table2[[#This Row],[player_id]],'Retained Players'!$A$1:$B$13,2,0),""))</f>
        <v/>
      </c>
      <c r="H13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34" s="34">
        <f>IFERROR(IF(OR(Table2[[#This Row],[Is_Retained_Player]],Table2[[#This Row],[Is_Owner_Player]]),Table2[[#This Row],[Base_Price]],0),"")</f>
        <v>0</v>
      </c>
      <c r="J134" s="35" t="str" cm="1">
        <f t="array" ref="J134">IF(AND(SUMPRODUCT(--ISNUMBER(SEARCH('MTPL Teams'!$A$5:$A$16, Table2[[#This Row],[MTPL_Team_Name]])))&gt;0,Table2[[#This Row],[Purchase_Price]]&gt;=Table2[[#This Row],[Base_Price]]),"Sold","UnSold")</f>
        <v>UnSold</v>
      </c>
      <c r="K134" s="32" t="b">
        <v>0</v>
      </c>
      <c r="L134" s="32" t="b">
        <v>0</v>
      </c>
      <c r="M134" s="32" t="b">
        <v>0</v>
      </c>
      <c r="N134" s="30">
        <v>133</v>
      </c>
      <c r="O134" s="30">
        <v>62</v>
      </c>
      <c r="P134" s="30">
        <v>133</v>
      </c>
      <c r="Q134" s="30">
        <v>6</v>
      </c>
      <c r="R134" s="30">
        <v>110</v>
      </c>
      <c r="S134" s="30">
        <v>153</v>
      </c>
      <c r="T134" s="30">
        <v>71.895399999999995</v>
      </c>
      <c r="U134" s="30">
        <v>4</v>
      </c>
      <c r="V134" s="30">
        <v>6</v>
      </c>
      <c r="W134" s="30">
        <v>18</v>
      </c>
      <c r="X134" s="30">
        <v>18.333300000000001</v>
      </c>
      <c r="Y134" s="30">
        <v>41</v>
      </c>
      <c r="Z134" s="38">
        <v>43535</v>
      </c>
      <c r="AA134" s="39">
        <v>0</v>
      </c>
      <c r="AB134" s="30">
        <v>3</v>
      </c>
      <c r="AC134" s="30">
        <v>393</v>
      </c>
      <c r="AD134" s="30">
        <v>203</v>
      </c>
      <c r="AE134" s="30">
        <v>160</v>
      </c>
      <c r="AF134" s="30">
        <v>30</v>
      </c>
    </row>
    <row r="135" spans="1:32" ht="27" customHeight="1" x14ac:dyDescent="0.2">
      <c r="A135" s="41">
        <v>513375</v>
      </c>
      <c r="B135" s="41" t="s">
        <v>362</v>
      </c>
      <c r="C135" s="41" t="s">
        <v>363</v>
      </c>
      <c r="D135" s="41">
        <v>6128599113</v>
      </c>
      <c r="E135" s="30">
        <f>COUNTIFS($F$2:$F$500, Table2[[#This Row],[MTBC_Team_Name]],$G$2:$G$500,Table2[[#This Row],[MTPL_Team_Name]],$J$2:$J$500,"Sold")</f>
        <v>0</v>
      </c>
      <c r="F135" s="32" t="s">
        <v>253</v>
      </c>
      <c r="G135" s="31" t="str">
        <f>IFERROR(VLOOKUP(Table2[[#This Row],[player_id]],'Owner Players'!$A$1:$B$13,2,0),IFERROR(VLOOKUP(Table2[[#This Row],[player_id]],'Retained Players'!$A$1:$B$13,2,0),""))</f>
        <v/>
      </c>
      <c r="H13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35" s="34">
        <f>IFERROR(IF(OR(Table2[[#This Row],[Is_Retained_Player]],Table2[[#This Row],[Is_Owner_Player]]),Table2[[#This Row],[Base_Price]],0),"")</f>
        <v>0</v>
      </c>
      <c r="J135" s="35" t="str" cm="1">
        <f t="array" ref="J135">IF(AND(SUMPRODUCT(--ISNUMBER(SEARCH('MTPL Teams'!$A$5:$A$16, Table2[[#This Row],[MTPL_Team_Name]])))&gt;0,Table2[[#This Row],[Purchase_Price]]&gt;=Table2[[#This Row],[Base_Price]]),"Sold","UnSold")</f>
        <v>UnSold</v>
      </c>
      <c r="K135" s="32" t="b">
        <v>0</v>
      </c>
      <c r="L135" s="32" t="b">
        <v>0</v>
      </c>
      <c r="M135" s="32" t="b">
        <v>0</v>
      </c>
      <c r="N135" s="30">
        <v>134</v>
      </c>
      <c r="O135" s="30">
        <v>151</v>
      </c>
      <c r="P135" s="30">
        <v>120</v>
      </c>
      <c r="Q135" s="30">
        <v>6</v>
      </c>
      <c r="R135" s="30">
        <v>43</v>
      </c>
      <c r="S135" s="30">
        <v>73</v>
      </c>
      <c r="T135" s="37">
        <v>58.9041</v>
      </c>
      <c r="U135" s="30">
        <v>9</v>
      </c>
      <c r="V135" s="37">
        <v>6.2352999999999996</v>
      </c>
      <c r="W135" s="30">
        <v>17</v>
      </c>
      <c r="X135" s="30">
        <v>7.1666999999999996</v>
      </c>
      <c r="Y135" s="30">
        <v>22</v>
      </c>
      <c r="Z135" s="38">
        <v>43548</v>
      </c>
      <c r="AA135" s="39">
        <v>0</v>
      </c>
      <c r="AB135" s="30">
        <v>4</v>
      </c>
      <c r="AC135" s="30">
        <v>387</v>
      </c>
      <c r="AD135" s="30">
        <v>57</v>
      </c>
      <c r="AE135" s="30">
        <v>240</v>
      </c>
      <c r="AF135" s="30">
        <v>90</v>
      </c>
    </row>
    <row r="136" spans="1:32" ht="27" customHeight="1" x14ac:dyDescent="0.2">
      <c r="A136" s="41">
        <v>513079</v>
      </c>
      <c r="B136" s="41" t="s">
        <v>364</v>
      </c>
      <c r="C136" s="41" t="s">
        <v>365</v>
      </c>
      <c r="D136" s="41">
        <v>6124015003</v>
      </c>
      <c r="E136" s="30">
        <f>COUNTIFS($F$2:$F$500, Table2[[#This Row],[MTBC_Team_Name]],$G$2:$G$500,Table2[[#This Row],[MTPL_Team_Name]],$J$2:$J$500,"Sold")</f>
        <v>0</v>
      </c>
      <c r="F136" s="32" t="s">
        <v>76</v>
      </c>
      <c r="G136" s="31" t="str">
        <f>IFERROR(VLOOKUP(Table2[[#This Row],[player_id]],'Owner Players'!$A$1:$B$13,2,0),IFERROR(VLOOKUP(Table2[[#This Row],[player_id]],'Retained Players'!$A$1:$B$13,2,0),""))</f>
        <v/>
      </c>
      <c r="H13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36" s="34">
        <f>IFERROR(IF(OR(Table2[[#This Row],[Is_Retained_Player]],Table2[[#This Row],[Is_Owner_Player]]),Table2[[#This Row],[Base_Price]],0),"")</f>
        <v>0</v>
      </c>
      <c r="J136" s="35" t="str" cm="1">
        <f t="array" ref="J136">IF(AND(SUMPRODUCT(--ISNUMBER(SEARCH('MTPL Teams'!$A$5:$A$16, Table2[[#This Row],[MTPL_Team_Name]])))&gt;0,Table2[[#This Row],[Purchase_Price]]&gt;=Table2[[#This Row],[Base_Price]]),"Sold","UnSold")</f>
        <v>UnSold</v>
      </c>
      <c r="K136" s="32" t="b">
        <v>0</v>
      </c>
      <c r="L136" s="32" t="b">
        <v>0</v>
      </c>
      <c r="M136" s="32" t="b">
        <v>0</v>
      </c>
      <c r="N136" s="30">
        <v>135</v>
      </c>
      <c r="O136" s="30">
        <v>53</v>
      </c>
      <c r="P136" s="30">
        <v>197</v>
      </c>
      <c r="Q136" s="30">
        <v>10</v>
      </c>
      <c r="R136" s="30">
        <v>112</v>
      </c>
      <c r="S136" s="30">
        <v>122</v>
      </c>
      <c r="T136" s="37">
        <v>91.803299999999993</v>
      </c>
      <c r="U136" s="30">
        <v>0</v>
      </c>
      <c r="V136" s="37">
        <v>0</v>
      </c>
      <c r="W136" s="30">
        <v>0</v>
      </c>
      <c r="X136" s="30">
        <v>11.2</v>
      </c>
      <c r="Y136" s="30">
        <v>38</v>
      </c>
      <c r="Z136" s="38">
        <v>0</v>
      </c>
      <c r="AA136" s="39">
        <v>0</v>
      </c>
      <c r="AB136" s="30">
        <v>12</v>
      </c>
      <c r="AC136" s="30">
        <v>384</v>
      </c>
      <c r="AD136" s="30">
        <v>224</v>
      </c>
      <c r="AE136" s="30">
        <v>0</v>
      </c>
      <c r="AF136" s="30">
        <v>160</v>
      </c>
    </row>
    <row r="137" spans="1:32" ht="27" customHeight="1" x14ac:dyDescent="0.2">
      <c r="A137" s="41">
        <v>513241</v>
      </c>
      <c r="B137" s="41" t="s">
        <v>366</v>
      </c>
      <c r="C137" s="41" t="s">
        <v>367</v>
      </c>
      <c r="D137" s="41">
        <v>6129136363</v>
      </c>
      <c r="E137" s="30">
        <f>COUNTIFS($F$2:$F$500, Table2[[#This Row],[MTBC_Team_Name]],$G$2:$G$500,Table2[[#This Row],[MTPL_Team_Name]],$J$2:$J$500,"Sold")</f>
        <v>0</v>
      </c>
      <c r="F137" s="32" t="s">
        <v>229</v>
      </c>
      <c r="G137" s="31" t="str">
        <f>IFERROR(VLOOKUP(Table2[[#This Row],[player_id]],'Owner Players'!$A$1:$B$13,2,0),IFERROR(VLOOKUP(Table2[[#This Row],[player_id]],'Retained Players'!$A$1:$B$13,2,0),""))</f>
        <v/>
      </c>
      <c r="H13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37" s="34">
        <f>IFERROR(IF(OR(Table2[[#This Row],[Is_Retained_Player]],Table2[[#This Row],[Is_Owner_Player]]),Table2[[#This Row],[Base_Price]],0),"")</f>
        <v>0</v>
      </c>
      <c r="J137" s="35" t="str" cm="1">
        <f t="array" ref="J137">IF(AND(SUMPRODUCT(--ISNUMBER(SEARCH('MTPL Teams'!$A$5:$A$16, Table2[[#This Row],[MTPL_Team_Name]])))&gt;0,Table2[[#This Row],[Purchase_Price]]&gt;=Table2[[#This Row],[Base_Price]]),"Sold","UnSold")</f>
        <v>UnSold</v>
      </c>
      <c r="K137" s="32" t="b">
        <v>0</v>
      </c>
      <c r="L137" s="32" t="b">
        <v>0</v>
      </c>
      <c r="M137" s="32" t="b">
        <v>0</v>
      </c>
      <c r="N137" s="30">
        <v>136</v>
      </c>
      <c r="O137" s="30">
        <v>116</v>
      </c>
      <c r="P137" s="30">
        <v>122</v>
      </c>
      <c r="Q137" s="30">
        <v>11</v>
      </c>
      <c r="R137" s="30">
        <v>75</v>
      </c>
      <c r="S137" s="30">
        <v>127</v>
      </c>
      <c r="T137" s="37">
        <v>59.055100000000003</v>
      </c>
      <c r="U137" s="30">
        <v>5</v>
      </c>
      <c r="V137" s="37">
        <v>4.3158000000000003</v>
      </c>
      <c r="W137" s="30">
        <v>19</v>
      </c>
      <c r="X137" s="30">
        <v>7.5</v>
      </c>
      <c r="Y137" s="30">
        <v>23</v>
      </c>
      <c r="Z137" s="38">
        <v>43514</v>
      </c>
      <c r="AA137" s="39">
        <v>0</v>
      </c>
      <c r="AB137" s="30">
        <v>4</v>
      </c>
      <c r="AC137" s="30">
        <v>382</v>
      </c>
      <c r="AD137" s="30">
        <v>92</v>
      </c>
      <c r="AE137" s="30">
        <v>230</v>
      </c>
      <c r="AF137" s="30">
        <v>60</v>
      </c>
    </row>
    <row r="138" spans="1:32" ht="27" customHeight="1" x14ac:dyDescent="0.2">
      <c r="A138" s="41">
        <v>560935</v>
      </c>
      <c r="B138" s="41" t="s">
        <v>368</v>
      </c>
      <c r="C138" s="41" t="s">
        <v>369</v>
      </c>
      <c r="D138" s="41">
        <v>9133259352</v>
      </c>
      <c r="E138" s="30">
        <f>COUNTIFS($F$2:$F$500, Table2[[#This Row],[MTBC_Team_Name]],$G$2:$G$500,Table2[[#This Row],[MTPL_Team_Name]],$J$2:$J$500,"Sold")</f>
        <v>0</v>
      </c>
      <c r="F138" s="32" t="s">
        <v>232</v>
      </c>
      <c r="G138" s="31" t="str">
        <f>IFERROR(VLOOKUP(Table2[[#This Row],[player_id]],'Owner Players'!$A$1:$B$13,2,0),IFERROR(VLOOKUP(Table2[[#This Row],[player_id]],'Retained Players'!$A$1:$B$13,2,0),""))</f>
        <v/>
      </c>
      <c r="H13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38" s="34">
        <f>IFERROR(IF(OR(Table2[[#This Row],[Is_Retained_Player]],Table2[[#This Row],[Is_Owner_Player]]),Table2[[#This Row],[Base_Price]],0),"")</f>
        <v>0</v>
      </c>
      <c r="J138" s="35" t="str" cm="1">
        <f t="array" ref="J138">IF(AND(SUMPRODUCT(--ISNUMBER(SEARCH('MTPL Teams'!$A$5:$A$16, Table2[[#This Row],[MTPL_Team_Name]])))&gt;0,Table2[[#This Row],[Purchase_Price]]&gt;=Table2[[#This Row],[Base_Price]]),"Sold","UnSold")</f>
        <v>UnSold</v>
      </c>
      <c r="K138" s="32" t="b">
        <v>0</v>
      </c>
      <c r="L138" s="32" t="b">
        <v>0</v>
      </c>
      <c r="M138" s="32" t="b">
        <v>0</v>
      </c>
      <c r="N138" s="30">
        <v>137</v>
      </c>
      <c r="O138" s="30">
        <v>28</v>
      </c>
      <c r="P138" s="30">
        <v>189</v>
      </c>
      <c r="Q138" s="30">
        <v>8</v>
      </c>
      <c r="R138" s="30">
        <v>140</v>
      </c>
      <c r="S138" s="30">
        <v>129</v>
      </c>
      <c r="T138" s="37">
        <v>108.5271</v>
      </c>
      <c r="U138" s="30">
        <v>0</v>
      </c>
      <c r="V138" s="37">
        <v>0</v>
      </c>
      <c r="W138" s="30">
        <v>0</v>
      </c>
      <c r="X138" s="30">
        <v>17.5</v>
      </c>
      <c r="Y138" s="30">
        <v>45</v>
      </c>
      <c r="Z138" s="38">
        <v>0</v>
      </c>
      <c r="AA138" s="39">
        <v>0</v>
      </c>
      <c r="AB138" s="30">
        <v>4</v>
      </c>
      <c r="AC138" s="30">
        <v>382</v>
      </c>
      <c r="AD138" s="30">
        <v>332</v>
      </c>
      <c r="AE138" s="30">
        <v>0</v>
      </c>
      <c r="AF138" s="30">
        <v>50</v>
      </c>
    </row>
    <row r="139" spans="1:32" ht="27" customHeight="1" x14ac:dyDescent="0.2">
      <c r="A139" s="41">
        <v>824109</v>
      </c>
      <c r="B139" s="41" t="s">
        <v>370</v>
      </c>
      <c r="C139" s="41" t="s">
        <v>371</v>
      </c>
      <c r="D139" s="41">
        <v>6122274671</v>
      </c>
      <c r="E139" s="30">
        <f>COUNTIFS($F$2:$F$500, Table2[[#This Row],[MTBC_Team_Name]],$G$2:$G$500,Table2[[#This Row],[MTPL_Team_Name]],$J$2:$J$500,"Sold")</f>
        <v>0</v>
      </c>
      <c r="F139" s="32" t="s">
        <v>113</v>
      </c>
      <c r="G139" s="31" t="str">
        <f>IFERROR(VLOOKUP(Table2[[#This Row],[player_id]],'Owner Players'!$A$1:$B$13,2,0),IFERROR(VLOOKUP(Table2[[#This Row],[player_id]],'Retained Players'!$A$1:$B$13,2,0),""))</f>
        <v/>
      </c>
      <c r="H13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39" s="34">
        <f>IFERROR(IF(OR(Table2[[#This Row],[Is_Retained_Player]],Table2[[#This Row],[Is_Owner_Player]]),Table2[[#This Row],[Base_Price]],0),"")</f>
        <v>0</v>
      </c>
      <c r="J139" s="35" t="str" cm="1">
        <f t="array" ref="J139">IF(AND(SUMPRODUCT(--ISNUMBER(SEARCH('MTPL Teams'!$A$5:$A$16, Table2[[#This Row],[MTPL_Team_Name]])))&gt;0,Table2[[#This Row],[Purchase_Price]]&gt;=Table2[[#This Row],[Base_Price]]),"Sold","UnSold")</f>
        <v>UnSold</v>
      </c>
      <c r="K139" s="32" t="b">
        <v>0</v>
      </c>
      <c r="L139" s="32" t="b">
        <v>0</v>
      </c>
      <c r="M139" s="32" t="b">
        <v>0</v>
      </c>
      <c r="N139" s="30">
        <v>138</v>
      </c>
      <c r="O139" s="30">
        <v>189</v>
      </c>
      <c r="P139" s="30">
        <v>93</v>
      </c>
      <c r="Q139" s="30">
        <v>10</v>
      </c>
      <c r="R139" s="30">
        <v>16</v>
      </c>
      <c r="S139" s="30">
        <v>19</v>
      </c>
      <c r="T139" s="37">
        <v>84.210499999999996</v>
      </c>
      <c r="U139" s="30">
        <v>10</v>
      </c>
      <c r="V139" s="37">
        <v>4.7625000000000002</v>
      </c>
      <c r="W139" s="30">
        <v>27</v>
      </c>
      <c r="X139" s="30">
        <v>3.2</v>
      </c>
      <c r="Y139" s="30">
        <v>15</v>
      </c>
      <c r="Z139" s="38">
        <v>43509</v>
      </c>
      <c r="AA139" s="39">
        <v>0</v>
      </c>
      <c r="AB139" s="30">
        <v>2</v>
      </c>
      <c r="AC139" s="30">
        <v>379</v>
      </c>
      <c r="AD139" s="30">
        <v>9</v>
      </c>
      <c r="AE139" s="30">
        <v>330</v>
      </c>
      <c r="AF139" s="30">
        <v>40</v>
      </c>
    </row>
    <row r="140" spans="1:32" ht="27" customHeight="1" x14ac:dyDescent="0.2">
      <c r="A140" s="41">
        <v>1269482</v>
      </c>
      <c r="B140" s="41" t="s">
        <v>372</v>
      </c>
      <c r="C140" s="41" t="s">
        <v>373</v>
      </c>
      <c r="D140" s="41">
        <v>6512536469</v>
      </c>
      <c r="E140" s="30">
        <f>COUNTIFS($F$2:$F$500, Table2[[#This Row],[MTBC_Team_Name]],$G$2:$G$500,Table2[[#This Row],[MTPL_Team_Name]],$J$2:$J$500,"Sold")</f>
        <v>0</v>
      </c>
      <c r="F140" s="32" t="s">
        <v>61</v>
      </c>
      <c r="G140" s="31" t="str">
        <f>IFERROR(VLOOKUP(Table2[[#This Row],[player_id]],'Owner Players'!$A$1:$B$13,2,0),IFERROR(VLOOKUP(Table2[[#This Row],[player_id]],'Retained Players'!$A$1:$B$13,2,0),""))</f>
        <v/>
      </c>
      <c r="H14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40" s="34">
        <f>IFERROR(IF(OR(Table2[[#This Row],[Is_Retained_Player]],Table2[[#This Row],[Is_Owner_Player]]),Table2[[#This Row],[Base_Price]],0),"")</f>
        <v>0</v>
      </c>
      <c r="J140" s="35" t="str" cm="1">
        <f t="array" ref="J140">IF(AND(SUMPRODUCT(--ISNUMBER(SEARCH('MTPL Teams'!$A$5:$A$16, Table2[[#This Row],[MTPL_Team_Name]])))&gt;0,Table2[[#This Row],[Purchase_Price]]&gt;=Table2[[#This Row],[Base_Price]]),"Sold","UnSold")</f>
        <v>UnSold</v>
      </c>
      <c r="K140" s="32" t="b">
        <v>0</v>
      </c>
      <c r="L140" s="32" t="b">
        <v>0</v>
      </c>
      <c r="M140" s="32" t="b">
        <v>0</v>
      </c>
      <c r="N140" s="30">
        <v>139</v>
      </c>
      <c r="O140" s="30">
        <v>25</v>
      </c>
      <c r="P140" s="30">
        <v>188</v>
      </c>
      <c r="Q140" s="30">
        <v>7</v>
      </c>
      <c r="R140" s="30">
        <v>108</v>
      </c>
      <c r="S140" s="30">
        <v>108</v>
      </c>
      <c r="T140" s="37">
        <v>100</v>
      </c>
      <c r="U140" s="30">
        <v>0</v>
      </c>
      <c r="V140" s="37">
        <v>0</v>
      </c>
      <c r="W140" s="30">
        <v>0</v>
      </c>
      <c r="X140" s="30">
        <v>15.428599999999999</v>
      </c>
      <c r="Y140" s="30">
        <v>64</v>
      </c>
      <c r="Z140" s="38">
        <v>0</v>
      </c>
      <c r="AA140" s="39">
        <v>0</v>
      </c>
      <c r="AB140" s="30">
        <v>3</v>
      </c>
      <c r="AC140" s="30">
        <v>377</v>
      </c>
      <c r="AD140" s="30">
        <v>347</v>
      </c>
      <c r="AE140" s="30">
        <v>0</v>
      </c>
      <c r="AF140" s="30">
        <v>30</v>
      </c>
    </row>
    <row r="141" spans="1:32" ht="27" customHeight="1" x14ac:dyDescent="0.2">
      <c r="A141" s="41">
        <v>1212081</v>
      </c>
      <c r="B141" s="41" t="s">
        <v>374</v>
      </c>
      <c r="C141" s="41" t="s">
        <v>375</v>
      </c>
      <c r="D141" s="41">
        <v>7742434817</v>
      </c>
      <c r="E141" s="30">
        <f>COUNTIFS($F$2:$F$500, Table2[[#This Row],[MTBC_Team_Name]],$G$2:$G$500,Table2[[#This Row],[MTPL_Team_Name]],$J$2:$J$500,"Sold")</f>
        <v>0</v>
      </c>
      <c r="F141" s="32" t="s">
        <v>110</v>
      </c>
      <c r="G141" s="31" t="str">
        <f>IFERROR(VLOOKUP(Table2[[#This Row],[player_id]],'Owner Players'!$A$1:$B$13,2,0),IFERROR(VLOOKUP(Table2[[#This Row],[player_id]],'Retained Players'!$A$1:$B$13,2,0),""))</f>
        <v/>
      </c>
      <c r="H14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41" s="34">
        <f>IFERROR(IF(OR(Table2[[#This Row],[Is_Retained_Player]],Table2[[#This Row],[Is_Owner_Player]]),Table2[[#This Row],[Base_Price]],0),"")</f>
        <v>0</v>
      </c>
      <c r="J141" s="35" t="str" cm="1">
        <f t="array" ref="J141">IF(AND(SUMPRODUCT(--ISNUMBER(SEARCH('MTPL Teams'!$A$5:$A$16, Table2[[#This Row],[MTPL_Team_Name]])))&gt;0,Table2[[#This Row],[Purchase_Price]]&gt;=Table2[[#This Row],[Base_Price]]),"Sold","UnSold")</f>
        <v>UnSold</v>
      </c>
      <c r="K141" s="32" t="b">
        <v>0</v>
      </c>
      <c r="L141" s="32" t="b">
        <v>0</v>
      </c>
      <c r="M141" s="32" t="b">
        <v>0</v>
      </c>
      <c r="N141" s="30">
        <v>140</v>
      </c>
      <c r="O141" s="30">
        <v>201</v>
      </c>
      <c r="P141" s="30">
        <v>100</v>
      </c>
      <c r="Q141" s="30">
        <v>7</v>
      </c>
      <c r="R141" s="30">
        <v>2</v>
      </c>
      <c r="S141" s="30">
        <v>8</v>
      </c>
      <c r="T141" s="37">
        <v>25</v>
      </c>
      <c r="U141" s="30">
        <v>6</v>
      </c>
      <c r="V141" s="37">
        <v>3.7</v>
      </c>
      <c r="W141" s="30">
        <v>20</v>
      </c>
      <c r="X141" s="30">
        <v>1</v>
      </c>
      <c r="Y141" s="30">
        <v>1</v>
      </c>
      <c r="Z141" s="38">
        <v>43565</v>
      </c>
      <c r="AA141" s="39">
        <v>0</v>
      </c>
      <c r="AB141" s="30">
        <v>2</v>
      </c>
      <c r="AC141" s="30">
        <v>362</v>
      </c>
      <c r="AD141" s="30">
        <v>2</v>
      </c>
      <c r="AE141" s="30">
        <v>310</v>
      </c>
      <c r="AF141" s="30">
        <v>50</v>
      </c>
    </row>
    <row r="142" spans="1:32" ht="27" customHeight="1" x14ac:dyDescent="0.2">
      <c r="A142" s="41">
        <v>514324</v>
      </c>
      <c r="B142" s="41" t="s">
        <v>376</v>
      </c>
      <c r="C142" s="41" t="s">
        <v>377</v>
      </c>
      <c r="D142" s="41">
        <v>6512468882</v>
      </c>
      <c r="E142" s="30">
        <f>COUNTIFS($F$2:$F$500, Table2[[#This Row],[MTBC_Team_Name]],$G$2:$G$500,Table2[[#This Row],[MTPL_Team_Name]],$J$2:$J$500,"Sold")</f>
        <v>0</v>
      </c>
      <c r="F142" s="32" t="s">
        <v>58</v>
      </c>
      <c r="G142" s="31" t="str">
        <f>IFERROR(VLOOKUP(Table2[[#This Row],[player_id]],'Owner Players'!$A$1:$B$13,2,0),IFERROR(VLOOKUP(Table2[[#This Row],[player_id]],'Retained Players'!$A$1:$B$13,2,0),""))</f>
        <v/>
      </c>
      <c r="H14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42" s="34">
        <f>IFERROR(IF(OR(Table2[[#This Row],[Is_Retained_Player]],Table2[[#This Row],[Is_Owner_Player]]),Table2[[#This Row],[Base_Price]],0),"")</f>
        <v>0</v>
      </c>
      <c r="J142" s="35" t="str" cm="1">
        <f t="array" ref="J142">IF(AND(SUMPRODUCT(--ISNUMBER(SEARCH('MTPL Teams'!$A$5:$A$16, Table2[[#This Row],[MTPL_Team_Name]])))&gt;0,Table2[[#This Row],[Purchase_Price]]&gt;=Table2[[#This Row],[Base_Price]]),"Sold","UnSold")</f>
        <v>UnSold</v>
      </c>
      <c r="K142" s="32" t="b">
        <v>0</v>
      </c>
      <c r="L142" s="32" t="b">
        <v>0</v>
      </c>
      <c r="M142" s="32" t="b">
        <v>0</v>
      </c>
      <c r="N142" s="30">
        <v>141</v>
      </c>
      <c r="O142" s="30">
        <v>29</v>
      </c>
      <c r="P142" s="30">
        <v>190</v>
      </c>
      <c r="Q142" s="30">
        <v>9</v>
      </c>
      <c r="R142" s="30">
        <v>118</v>
      </c>
      <c r="S142" s="30">
        <v>120</v>
      </c>
      <c r="T142" s="37">
        <v>98.333299999999994</v>
      </c>
      <c r="U142" s="30">
        <v>0</v>
      </c>
      <c r="V142" s="37">
        <v>0</v>
      </c>
      <c r="W142" s="30">
        <v>0</v>
      </c>
      <c r="X142" s="30">
        <v>13.1111</v>
      </c>
      <c r="Y142" s="30">
        <v>60</v>
      </c>
      <c r="Z142" s="38">
        <v>0</v>
      </c>
      <c r="AA142" s="39">
        <v>0</v>
      </c>
      <c r="AB142" s="30">
        <v>2</v>
      </c>
      <c r="AC142" s="30">
        <v>362</v>
      </c>
      <c r="AD142" s="30">
        <v>332</v>
      </c>
      <c r="AE142" s="30">
        <v>0</v>
      </c>
      <c r="AF142" s="30">
        <v>30</v>
      </c>
    </row>
    <row r="143" spans="1:32" ht="27" customHeight="1" x14ac:dyDescent="0.2">
      <c r="A143" s="41">
        <v>824037</v>
      </c>
      <c r="B143" s="41" t="s">
        <v>378</v>
      </c>
      <c r="C143" s="41" t="s">
        <v>379</v>
      </c>
      <c r="D143" s="41">
        <v>6122481468</v>
      </c>
      <c r="E143" s="30">
        <f>COUNTIFS($F$2:$F$500, Table2[[#This Row],[MTBC_Team_Name]],$G$2:$G$500,Table2[[#This Row],[MTPL_Team_Name]],$J$2:$J$500,"Sold")</f>
        <v>0</v>
      </c>
      <c r="F143" s="32" t="s">
        <v>146</v>
      </c>
      <c r="G143" s="31" t="str">
        <f>IFERROR(VLOOKUP(Table2[[#This Row],[player_id]],'Owner Players'!$A$1:$B$13,2,0),IFERROR(VLOOKUP(Table2[[#This Row],[player_id]],'Retained Players'!$A$1:$B$13,2,0),""))</f>
        <v/>
      </c>
      <c r="H14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43" s="34">
        <f>IFERROR(IF(OR(Table2[[#This Row],[Is_Retained_Player]],Table2[[#This Row],[Is_Owner_Player]]),Table2[[#This Row],[Base_Price]],0),"")</f>
        <v>0</v>
      </c>
      <c r="J143" s="35" t="str" cm="1">
        <f t="array" ref="J143">IF(AND(SUMPRODUCT(--ISNUMBER(SEARCH('MTPL Teams'!$A$5:$A$16, Table2[[#This Row],[MTPL_Team_Name]])))&gt;0,Table2[[#This Row],[Purchase_Price]]&gt;=Table2[[#This Row],[Base_Price]]),"Sold","UnSold")</f>
        <v>UnSold</v>
      </c>
      <c r="K143" s="32" t="b">
        <v>1</v>
      </c>
      <c r="L143" s="32" t="b">
        <v>0</v>
      </c>
      <c r="M143" s="32" t="b">
        <v>0</v>
      </c>
      <c r="N143" s="30">
        <v>142</v>
      </c>
      <c r="O143" s="30">
        <v>61</v>
      </c>
      <c r="P143" s="30">
        <v>155</v>
      </c>
      <c r="Q143" s="30">
        <v>9</v>
      </c>
      <c r="R143" s="30">
        <v>105</v>
      </c>
      <c r="S143" s="30">
        <v>140</v>
      </c>
      <c r="T143" s="37">
        <v>75</v>
      </c>
      <c r="U143" s="30">
        <v>5</v>
      </c>
      <c r="V143" s="37">
        <v>7.6040000000000001</v>
      </c>
      <c r="W143" s="30">
        <v>17</v>
      </c>
      <c r="X143" s="30">
        <v>11.666700000000001</v>
      </c>
      <c r="Y143" s="30">
        <v>33</v>
      </c>
      <c r="Z143" s="38">
        <v>43520</v>
      </c>
      <c r="AA143" s="39">
        <v>0</v>
      </c>
      <c r="AB143" s="30">
        <v>4</v>
      </c>
      <c r="AC143" s="30">
        <v>359</v>
      </c>
      <c r="AD143" s="30">
        <v>209</v>
      </c>
      <c r="AE143" s="30">
        <v>100</v>
      </c>
      <c r="AF143" s="30">
        <v>50</v>
      </c>
    </row>
    <row r="144" spans="1:32" ht="27" customHeight="1" x14ac:dyDescent="0.2">
      <c r="A144" s="41">
        <v>514462</v>
      </c>
      <c r="B144" s="41" t="s">
        <v>380</v>
      </c>
      <c r="C144" s="41" t="s">
        <v>381</v>
      </c>
      <c r="D144" s="41">
        <v>6122481755</v>
      </c>
      <c r="E144" s="30">
        <f>COUNTIFS($F$2:$F$500, Table2[[#This Row],[MTBC_Team_Name]],$G$2:$G$500,Table2[[#This Row],[MTPL_Team_Name]],$J$2:$J$500,"Sold")</f>
        <v>0</v>
      </c>
      <c r="F144" s="32" t="s">
        <v>260</v>
      </c>
      <c r="G144" s="31" t="str">
        <f>IFERROR(VLOOKUP(Table2[[#This Row],[player_id]],'Owner Players'!$A$1:$B$13,2,0),IFERROR(VLOOKUP(Table2[[#This Row],[player_id]],'Retained Players'!$A$1:$B$13,2,0),""))</f>
        <v/>
      </c>
      <c r="H14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44" s="34">
        <f>IFERROR(IF(OR(Table2[[#This Row],[Is_Retained_Player]],Table2[[#This Row],[Is_Owner_Player]]),Table2[[#This Row],[Base_Price]],0),"")</f>
        <v>0</v>
      </c>
      <c r="J144" s="35" t="str" cm="1">
        <f t="array" ref="J144">IF(AND(SUMPRODUCT(--ISNUMBER(SEARCH('MTPL Teams'!$A$5:$A$16, Table2[[#This Row],[MTPL_Team_Name]])))&gt;0,Table2[[#This Row],[Purchase_Price]]&gt;=Table2[[#This Row],[Base_Price]]),"Sold","UnSold")</f>
        <v>UnSold</v>
      </c>
      <c r="K144" s="32" t="b">
        <v>0</v>
      </c>
      <c r="L144" s="32" t="b">
        <v>0</v>
      </c>
      <c r="M144" s="32" t="b">
        <v>0</v>
      </c>
      <c r="N144" s="30">
        <v>143</v>
      </c>
      <c r="O144" s="30">
        <v>191</v>
      </c>
      <c r="P144" s="30">
        <v>94</v>
      </c>
      <c r="Q144" s="30">
        <v>9</v>
      </c>
      <c r="R144" s="30">
        <v>7</v>
      </c>
      <c r="S144" s="30">
        <v>16</v>
      </c>
      <c r="T144" s="37">
        <v>43.75</v>
      </c>
      <c r="U144" s="30">
        <v>10</v>
      </c>
      <c r="V144" s="37">
        <v>3.95</v>
      </c>
      <c r="W144" s="30">
        <v>20</v>
      </c>
      <c r="X144" s="30">
        <v>2.3332999999999999</v>
      </c>
      <c r="Y144" s="30">
        <v>3</v>
      </c>
      <c r="Z144" s="38">
        <v>43532</v>
      </c>
      <c r="AA144" s="39">
        <v>0</v>
      </c>
      <c r="AB144" s="30">
        <v>1</v>
      </c>
      <c r="AC144" s="30">
        <v>357</v>
      </c>
      <c r="AD144" s="30">
        <v>7</v>
      </c>
      <c r="AE144" s="30">
        <v>330</v>
      </c>
      <c r="AF144" s="30">
        <v>20</v>
      </c>
    </row>
    <row r="145" spans="1:32" ht="27" customHeight="1" x14ac:dyDescent="0.2">
      <c r="A145" s="41">
        <v>512865</v>
      </c>
      <c r="B145" s="41" t="s">
        <v>382</v>
      </c>
      <c r="C145" s="41" t="s">
        <v>383</v>
      </c>
      <c r="D145" s="41">
        <v>6127072530</v>
      </c>
      <c r="E145" s="30">
        <f>COUNTIFS($F$2:$F$500, Table2[[#This Row],[MTBC_Team_Name]],$G$2:$G$500,Table2[[#This Row],[MTPL_Team_Name]],$J$2:$J$500,"Sold")</f>
        <v>0</v>
      </c>
      <c r="F145" s="32" t="s">
        <v>99</v>
      </c>
      <c r="G145" s="31" t="str">
        <f>IFERROR(VLOOKUP(Table2[[#This Row],[player_id]],'Owner Players'!$A$1:$B$13,2,0),IFERROR(VLOOKUP(Table2[[#This Row],[player_id]],'Retained Players'!$A$1:$B$13,2,0),""))</f>
        <v/>
      </c>
      <c r="H14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45" s="34">
        <f>IFERROR(IF(OR(Table2[[#This Row],[Is_Retained_Player]],Table2[[#This Row],[Is_Owner_Player]]),Table2[[#This Row],[Base_Price]],0),"")</f>
        <v>0</v>
      </c>
      <c r="J145" s="35" t="str" cm="1">
        <f t="array" ref="J145">IF(AND(SUMPRODUCT(--ISNUMBER(SEARCH('MTPL Teams'!$A$5:$A$16, Table2[[#This Row],[MTPL_Team_Name]])))&gt;0,Table2[[#This Row],[Purchase_Price]]&gt;=Table2[[#This Row],[Base_Price]]),"Sold","UnSold")</f>
        <v>UnSold</v>
      </c>
      <c r="K145" s="32" t="b">
        <v>0</v>
      </c>
      <c r="L145" s="32" t="b">
        <v>0</v>
      </c>
      <c r="M145" s="32" t="b">
        <v>0</v>
      </c>
      <c r="N145" s="30">
        <v>144</v>
      </c>
      <c r="O145" s="30">
        <v>76</v>
      </c>
      <c r="P145" s="30">
        <v>149</v>
      </c>
      <c r="Q145" s="30">
        <v>10</v>
      </c>
      <c r="R145" s="30">
        <v>106</v>
      </c>
      <c r="S145" s="30">
        <v>166</v>
      </c>
      <c r="T145" s="37">
        <v>63.855400000000003</v>
      </c>
      <c r="U145" s="30">
        <v>3</v>
      </c>
      <c r="V145" s="37">
        <v>5.1429</v>
      </c>
      <c r="W145" s="30">
        <v>14</v>
      </c>
      <c r="X145" s="30">
        <v>11.777799999999999</v>
      </c>
      <c r="Y145" s="30">
        <v>29</v>
      </c>
      <c r="Z145" s="38">
        <v>43476</v>
      </c>
      <c r="AA145" s="39">
        <v>0</v>
      </c>
      <c r="AB145" s="30">
        <v>5</v>
      </c>
      <c r="AC145" s="30">
        <v>355</v>
      </c>
      <c r="AD145" s="30">
        <v>165</v>
      </c>
      <c r="AE145" s="30">
        <v>120</v>
      </c>
      <c r="AF145" s="30">
        <v>70</v>
      </c>
    </row>
    <row r="146" spans="1:32" ht="27" customHeight="1" x14ac:dyDescent="0.2">
      <c r="A146" s="41">
        <v>215774</v>
      </c>
      <c r="B146" s="41" t="s">
        <v>384</v>
      </c>
      <c r="C146" s="41" t="s">
        <v>385</v>
      </c>
      <c r="D146" s="41">
        <v>4127994888</v>
      </c>
      <c r="E146" s="30">
        <f>COUNTIFS($F$2:$F$500, Table2[[#This Row],[MTBC_Team_Name]],$G$2:$G$500,Table2[[#This Row],[MTPL_Team_Name]],$J$2:$J$500,"Sold")</f>
        <v>0</v>
      </c>
      <c r="F146" s="32" t="s">
        <v>179</v>
      </c>
      <c r="G146" s="31" t="str">
        <f>IFERROR(VLOOKUP(Table2[[#This Row],[player_id]],'Owner Players'!$A$1:$B$13,2,0),IFERROR(VLOOKUP(Table2[[#This Row],[player_id]],'Retained Players'!$A$1:$B$13,2,0),""))</f>
        <v/>
      </c>
      <c r="H14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46" s="34">
        <f>IFERROR(IF(OR(Table2[[#This Row],[Is_Retained_Player]],Table2[[#This Row],[Is_Owner_Player]]),Table2[[#This Row],[Base_Price]],0),"")</f>
        <v>0</v>
      </c>
      <c r="J146" s="35" t="str" cm="1">
        <f t="array" ref="J146">IF(AND(SUMPRODUCT(--ISNUMBER(SEARCH('MTPL Teams'!$A$5:$A$16, Table2[[#This Row],[MTPL_Team_Name]])))&gt;0,Table2[[#This Row],[Purchase_Price]]&gt;=Table2[[#This Row],[Base_Price]]),"Sold","UnSold")</f>
        <v>UnSold</v>
      </c>
      <c r="K146" s="32" t="b">
        <v>0</v>
      </c>
      <c r="L146" s="32" t="b">
        <v>0</v>
      </c>
      <c r="M146" s="32" t="b">
        <v>0</v>
      </c>
      <c r="N146" s="30">
        <v>145</v>
      </c>
      <c r="O146" s="30">
        <v>225</v>
      </c>
      <c r="P146" s="30">
        <v>97</v>
      </c>
      <c r="Q146" s="30">
        <v>11</v>
      </c>
      <c r="R146" s="30">
        <v>29</v>
      </c>
      <c r="S146" s="30">
        <v>82</v>
      </c>
      <c r="T146" s="37">
        <v>35.365900000000003</v>
      </c>
      <c r="U146" s="30">
        <v>15</v>
      </c>
      <c r="V146" s="37">
        <v>7.0909000000000004</v>
      </c>
      <c r="W146" s="30">
        <v>29</v>
      </c>
      <c r="X146" s="30">
        <v>2.9</v>
      </c>
      <c r="Y146" s="30">
        <v>6</v>
      </c>
      <c r="Z146" s="38">
        <v>43549</v>
      </c>
      <c r="AA146" s="39">
        <v>0</v>
      </c>
      <c r="AB146" s="30">
        <v>2</v>
      </c>
      <c r="AC146" s="30">
        <v>350</v>
      </c>
      <c r="AD146" s="30">
        <v>-10</v>
      </c>
      <c r="AE146" s="30">
        <v>320</v>
      </c>
      <c r="AF146" s="30">
        <v>40</v>
      </c>
    </row>
    <row r="147" spans="1:32" ht="27" customHeight="1" x14ac:dyDescent="0.2">
      <c r="A147" s="41">
        <v>360953</v>
      </c>
      <c r="B147" s="41" t="s">
        <v>386</v>
      </c>
      <c r="C147" s="41" t="s">
        <v>387</v>
      </c>
      <c r="D147" s="41">
        <v>2348179322</v>
      </c>
      <c r="E147" s="30">
        <f>COUNTIFS($F$2:$F$500, Table2[[#This Row],[MTBC_Team_Name]],$G$2:$G$500,Table2[[#This Row],[MTPL_Team_Name]],$J$2:$J$500,"Sold")</f>
        <v>0</v>
      </c>
      <c r="F147" s="32" t="s">
        <v>116</v>
      </c>
      <c r="G147" s="31" t="str">
        <f>IFERROR(VLOOKUP(Table2[[#This Row],[player_id]],'Owner Players'!$A$1:$B$13,2,0),IFERROR(VLOOKUP(Table2[[#This Row],[player_id]],'Retained Players'!$A$1:$B$13,2,0),""))</f>
        <v/>
      </c>
      <c r="H14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47" s="34">
        <f>IFERROR(IF(OR(Table2[[#This Row],[Is_Retained_Player]],Table2[[#This Row],[Is_Owner_Player]]),Table2[[#This Row],[Base_Price]],0),"")</f>
        <v>0</v>
      </c>
      <c r="J147" s="35" t="str" cm="1">
        <f t="array" ref="J147">IF(AND(SUMPRODUCT(--ISNUMBER(SEARCH('MTPL Teams'!$A$5:$A$16, Table2[[#This Row],[MTPL_Team_Name]])))&gt;0,Table2[[#This Row],[Purchase_Price]]&gt;=Table2[[#This Row],[Base_Price]]),"Sold","UnSold")</f>
        <v>UnSold</v>
      </c>
      <c r="K147" s="32" t="b">
        <v>0</v>
      </c>
      <c r="L147" s="32" t="b">
        <v>0</v>
      </c>
      <c r="M147" s="32" t="b">
        <v>0</v>
      </c>
      <c r="N147" s="30">
        <v>146</v>
      </c>
      <c r="O147" s="30">
        <v>52</v>
      </c>
      <c r="P147" s="30">
        <v>196</v>
      </c>
      <c r="Q147" s="30">
        <v>9</v>
      </c>
      <c r="R147" s="30">
        <v>89</v>
      </c>
      <c r="S147" s="30">
        <v>70</v>
      </c>
      <c r="T147" s="30">
        <v>127.1429</v>
      </c>
      <c r="U147" s="30">
        <v>0</v>
      </c>
      <c r="V147" s="30">
        <v>0</v>
      </c>
      <c r="W147" s="30">
        <v>0</v>
      </c>
      <c r="X147" s="30">
        <v>12.7143</v>
      </c>
      <c r="Y147" s="30">
        <v>34</v>
      </c>
      <c r="Z147" s="38">
        <v>0</v>
      </c>
      <c r="AA147" s="39">
        <v>0</v>
      </c>
      <c r="AB147" s="30">
        <v>7</v>
      </c>
      <c r="AC147" s="30">
        <v>347</v>
      </c>
      <c r="AD147" s="30">
        <v>227</v>
      </c>
      <c r="AE147" s="30">
        <v>0</v>
      </c>
      <c r="AF147" s="30">
        <v>120</v>
      </c>
    </row>
    <row r="148" spans="1:32" ht="27" customHeight="1" x14ac:dyDescent="0.2">
      <c r="A148" s="41">
        <v>513130</v>
      </c>
      <c r="B148" s="41" t="s">
        <v>388</v>
      </c>
      <c r="C148" s="41" t="s">
        <v>389</v>
      </c>
      <c r="D148" s="41">
        <v>6515032898</v>
      </c>
      <c r="E148" s="30">
        <f>COUNTIFS($F$2:$F$500, Table2[[#This Row],[MTBC_Team_Name]],$G$2:$G$500,Table2[[#This Row],[MTPL_Team_Name]],$J$2:$J$500,"Sold")</f>
        <v>0</v>
      </c>
      <c r="F148" s="32" t="s">
        <v>286</v>
      </c>
      <c r="G148" s="31" t="str">
        <f>IFERROR(VLOOKUP(Table2[[#This Row],[player_id]],'Owner Players'!$A$1:$B$13,2,0),IFERROR(VLOOKUP(Table2[[#This Row],[player_id]],'Retained Players'!$A$1:$B$13,2,0),""))</f>
        <v/>
      </c>
      <c r="H14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48" s="34">
        <f>IFERROR(IF(OR(Table2[[#This Row],[Is_Retained_Player]],Table2[[#This Row],[Is_Owner_Player]]),Table2[[#This Row],[Base_Price]],0),"")</f>
        <v>0</v>
      </c>
      <c r="J148" s="35" t="str" cm="1">
        <f t="array" ref="J148">IF(AND(SUMPRODUCT(--ISNUMBER(SEARCH('MTPL Teams'!$A$5:$A$16, Table2[[#This Row],[MTPL_Team_Name]])))&gt;0,Table2[[#This Row],[Purchase_Price]]&gt;=Table2[[#This Row],[Base_Price]]),"Sold","UnSold")</f>
        <v>UnSold</v>
      </c>
      <c r="K148" s="32" t="b">
        <v>0</v>
      </c>
      <c r="L148" s="32" t="b">
        <v>0</v>
      </c>
      <c r="M148" s="32" t="b">
        <v>0</v>
      </c>
      <c r="N148" s="30">
        <v>147</v>
      </c>
      <c r="O148" s="30">
        <v>135</v>
      </c>
      <c r="P148" s="30">
        <v>125</v>
      </c>
      <c r="Q148" s="30">
        <v>7</v>
      </c>
      <c r="R148" s="30">
        <v>50</v>
      </c>
      <c r="S148" s="30">
        <v>90</v>
      </c>
      <c r="T148" s="37">
        <v>55.555599999999998</v>
      </c>
      <c r="U148" s="30">
        <v>7</v>
      </c>
      <c r="V148" s="37">
        <v>5.7390999999999996</v>
      </c>
      <c r="W148" s="30">
        <v>23</v>
      </c>
      <c r="X148" s="30">
        <v>8.3332999999999995</v>
      </c>
      <c r="Y148" s="30">
        <v>15</v>
      </c>
      <c r="Z148" s="38">
        <v>43538</v>
      </c>
      <c r="AA148" s="39">
        <v>0</v>
      </c>
      <c r="AB148" s="30">
        <v>5</v>
      </c>
      <c r="AC148" s="30">
        <v>341</v>
      </c>
      <c r="AD148" s="30">
        <v>71</v>
      </c>
      <c r="AE148" s="30">
        <v>210</v>
      </c>
      <c r="AF148" s="30">
        <v>60</v>
      </c>
    </row>
    <row r="149" spans="1:32" ht="27" customHeight="1" x14ac:dyDescent="0.2">
      <c r="A149" s="41">
        <v>513269</v>
      </c>
      <c r="B149" s="41" t="s">
        <v>390</v>
      </c>
      <c r="C149" s="41" t="s">
        <v>391</v>
      </c>
      <c r="D149" s="41">
        <v>2246003394</v>
      </c>
      <c r="E149" s="30">
        <f>COUNTIFS($F$2:$F$500, Table2[[#This Row],[MTBC_Team_Name]],$G$2:$G$500,Table2[[#This Row],[MTPL_Team_Name]],$J$2:$J$500,"Sold")</f>
        <v>0</v>
      </c>
      <c r="F149" s="32" t="s">
        <v>102</v>
      </c>
      <c r="G149" s="31" t="str">
        <f>IFERROR(VLOOKUP(Table2[[#This Row],[player_id]],'Owner Players'!$A$1:$B$13,2,0),IFERROR(VLOOKUP(Table2[[#This Row],[player_id]],'Retained Players'!$A$1:$B$13,2,0),""))</f>
        <v/>
      </c>
      <c r="H14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49" s="34">
        <f>IFERROR(IF(OR(Table2[[#This Row],[Is_Retained_Player]],Table2[[#This Row],[Is_Owner_Player]]),Table2[[#This Row],[Base_Price]],0),"")</f>
        <v>0</v>
      </c>
      <c r="J149" s="35" t="str" cm="1">
        <f t="array" ref="J149">IF(AND(SUMPRODUCT(--ISNUMBER(SEARCH('MTPL Teams'!$A$5:$A$16, Table2[[#This Row],[MTPL_Team_Name]])))&gt;0,Table2[[#This Row],[Purchase_Price]]&gt;=Table2[[#This Row],[Base_Price]]),"Sold","UnSold")</f>
        <v>UnSold</v>
      </c>
      <c r="K149" s="32" t="b">
        <v>0</v>
      </c>
      <c r="L149" s="32" t="b">
        <v>0</v>
      </c>
      <c r="M149" s="32" t="b">
        <v>0</v>
      </c>
      <c r="N149" s="30">
        <v>148</v>
      </c>
      <c r="O149" s="30">
        <v>183</v>
      </c>
      <c r="P149" s="30">
        <v>106</v>
      </c>
      <c r="Q149" s="30">
        <v>8</v>
      </c>
      <c r="R149" s="30">
        <v>23</v>
      </c>
      <c r="S149" s="30">
        <v>47</v>
      </c>
      <c r="T149" s="37">
        <v>48.936199999999999</v>
      </c>
      <c r="U149" s="30">
        <v>7</v>
      </c>
      <c r="V149" s="37">
        <v>3.1463000000000001</v>
      </c>
      <c r="W149" s="30">
        <v>14</v>
      </c>
      <c r="X149" s="30">
        <v>3.8332999999999999</v>
      </c>
      <c r="Y149" s="30">
        <v>11</v>
      </c>
      <c r="Z149" s="38">
        <v>43532</v>
      </c>
      <c r="AA149" s="39">
        <v>0</v>
      </c>
      <c r="AB149" s="30">
        <v>2</v>
      </c>
      <c r="AC149" s="30">
        <v>335</v>
      </c>
      <c r="AD149" s="30">
        <v>15</v>
      </c>
      <c r="AE149" s="30">
        <v>290</v>
      </c>
      <c r="AF149" s="30">
        <v>30</v>
      </c>
    </row>
    <row r="150" spans="1:32" ht="27" customHeight="1" x14ac:dyDescent="0.2">
      <c r="A150" s="41">
        <v>820376</v>
      </c>
      <c r="B150" s="41" t="s">
        <v>392</v>
      </c>
      <c r="C150" s="41" t="s">
        <v>393</v>
      </c>
      <c r="D150" s="41">
        <v>3202008231</v>
      </c>
      <c r="E150" s="30">
        <f>COUNTIFS($F$2:$F$500, Table2[[#This Row],[MTBC_Team_Name]],$G$2:$G$500,Table2[[#This Row],[MTPL_Team_Name]],$J$2:$J$500,"Sold")</f>
        <v>0</v>
      </c>
      <c r="F150" s="32" t="s">
        <v>394</v>
      </c>
      <c r="G150" s="31" t="str">
        <f>IFERROR(VLOOKUP(Table2[[#This Row],[player_id]],'Owner Players'!$A$1:$B$13,2,0),IFERROR(VLOOKUP(Table2[[#This Row],[player_id]],'Retained Players'!$A$1:$B$13,2,0),""))</f>
        <v/>
      </c>
      <c r="H15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50" s="34">
        <f>IFERROR(IF(OR(Table2[[#This Row],[Is_Retained_Player]],Table2[[#This Row],[Is_Owner_Player]]),Table2[[#This Row],[Base_Price]],0),"")</f>
        <v>0</v>
      </c>
      <c r="J150" s="35" t="str" cm="1">
        <f t="array" ref="J150">IF(AND(SUMPRODUCT(--ISNUMBER(SEARCH('MTPL Teams'!$A$5:$A$16, Table2[[#This Row],[MTPL_Team_Name]])))&gt;0,Table2[[#This Row],[Purchase_Price]]&gt;=Table2[[#This Row],[Base_Price]]),"Sold","UnSold")</f>
        <v>UnSold</v>
      </c>
      <c r="K150" s="32" t="b">
        <v>0</v>
      </c>
      <c r="L150" s="32" t="b">
        <v>0</v>
      </c>
      <c r="M150" s="32" t="b">
        <v>0</v>
      </c>
      <c r="N150" s="30">
        <v>149</v>
      </c>
      <c r="O150" s="30">
        <v>236</v>
      </c>
      <c r="P150" s="30">
        <v>115</v>
      </c>
      <c r="Q150" s="30">
        <v>8</v>
      </c>
      <c r="R150" s="30">
        <v>10</v>
      </c>
      <c r="S150" s="30">
        <v>66</v>
      </c>
      <c r="T150" s="37">
        <v>15.1515</v>
      </c>
      <c r="U150" s="30">
        <v>6</v>
      </c>
      <c r="V150" s="37">
        <v>5.48</v>
      </c>
      <c r="W150" s="30">
        <v>25</v>
      </c>
      <c r="X150" s="30">
        <v>1.4286000000000001</v>
      </c>
      <c r="Y150" s="30">
        <v>5</v>
      </c>
      <c r="Z150" s="38">
        <v>43570</v>
      </c>
      <c r="AA150" s="39">
        <v>0</v>
      </c>
      <c r="AB150" s="30">
        <v>5</v>
      </c>
      <c r="AC150" s="30">
        <v>330</v>
      </c>
      <c r="AD150" s="30">
        <v>-40</v>
      </c>
      <c r="AE150" s="30">
        <v>270</v>
      </c>
      <c r="AF150" s="30">
        <v>100</v>
      </c>
    </row>
    <row r="151" spans="1:32" ht="27" customHeight="1" x14ac:dyDescent="0.2">
      <c r="A151" s="41">
        <v>1275056</v>
      </c>
      <c r="B151" s="41" t="s">
        <v>395</v>
      </c>
      <c r="C151" s="41" t="s">
        <v>396</v>
      </c>
      <c r="D151" s="41">
        <v>6128767417</v>
      </c>
      <c r="E151" s="30">
        <f>COUNTIFS($F$2:$F$500, Table2[[#This Row],[MTBC_Team_Name]],$G$2:$G$500,Table2[[#This Row],[MTPL_Team_Name]],$J$2:$J$500,"Sold")</f>
        <v>0</v>
      </c>
      <c r="F151" s="32" t="s">
        <v>187</v>
      </c>
      <c r="G151" s="31" t="str">
        <f>IFERROR(VLOOKUP(Table2[[#This Row],[player_id]],'Owner Players'!$A$1:$B$13,2,0),IFERROR(VLOOKUP(Table2[[#This Row],[player_id]],'Retained Players'!$A$1:$B$13,2,0),""))</f>
        <v/>
      </c>
      <c r="H15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51" s="34">
        <f>IFERROR(IF(OR(Table2[[#This Row],[Is_Retained_Player]],Table2[[#This Row],[Is_Owner_Player]]),Table2[[#This Row],[Base_Price]],0),"")</f>
        <v>0</v>
      </c>
      <c r="J151" s="35" t="str" cm="1">
        <f t="array" ref="J151">IF(AND(SUMPRODUCT(--ISNUMBER(SEARCH('MTPL Teams'!$A$5:$A$16, Table2[[#This Row],[MTPL_Team_Name]])))&gt;0,Table2[[#This Row],[Purchase_Price]]&gt;=Table2[[#This Row],[Base_Price]]),"Sold","UnSold")</f>
        <v>UnSold</v>
      </c>
      <c r="K151" s="32" t="b">
        <v>0</v>
      </c>
      <c r="L151" s="32" t="b">
        <v>0</v>
      </c>
      <c r="M151" s="32" t="b">
        <v>0</v>
      </c>
      <c r="N151" s="30">
        <v>150</v>
      </c>
      <c r="O151" s="30">
        <v>49</v>
      </c>
      <c r="P151" s="30">
        <v>194</v>
      </c>
      <c r="Q151" s="30">
        <v>9</v>
      </c>
      <c r="R151" s="30">
        <v>131</v>
      </c>
      <c r="S151" s="30">
        <v>172</v>
      </c>
      <c r="T151" s="37">
        <v>76.162800000000004</v>
      </c>
      <c r="U151" s="30">
        <v>0</v>
      </c>
      <c r="V151" s="37">
        <v>0</v>
      </c>
      <c r="W151" s="30">
        <v>0</v>
      </c>
      <c r="X151" s="30">
        <v>14.5556</v>
      </c>
      <c r="Y151" s="30">
        <v>45</v>
      </c>
      <c r="Z151" s="38">
        <v>0</v>
      </c>
      <c r="AA151" s="39">
        <v>0</v>
      </c>
      <c r="AB151" s="30">
        <v>2</v>
      </c>
      <c r="AC151" s="30">
        <v>324</v>
      </c>
      <c r="AD151" s="30">
        <v>234</v>
      </c>
      <c r="AE151" s="30">
        <v>0</v>
      </c>
      <c r="AF151" s="30">
        <v>90</v>
      </c>
    </row>
    <row r="152" spans="1:32" ht="27" customHeight="1" x14ac:dyDescent="0.2">
      <c r="A152" s="41">
        <v>513280</v>
      </c>
      <c r="B152" s="41" t="s">
        <v>397</v>
      </c>
      <c r="C152" s="41" t="s">
        <v>398</v>
      </c>
      <c r="D152" s="41">
        <v>6514978374</v>
      </c>
      <c r="E152" s="30">
        <f>COUNTIFS($F$2:$F$500, Table2[[#This Row],[MTBC_Team_Name]],$G$2:$G$500,Table2[[#This Row],[MTPL_Team_Name]],$J$2:$J$500,"Sold")</f>
        <v>0</v>
      </c>
      <c r="F152" s="32" t="s">
        <v>58</v>
      </c>
      <c r="G152" s="31" t="str">
        <f>IFERROR(VLOOKUP(Table2[[#This Row],[player_id]],'Owner Players'!$A$1:$B$13,2,0),IFERROR(VLOOKUP(Table2[[#This Row],[player_id]],'Retained Players'!$A$1:$B$13,2,0),""))</f>
        <v/>
      </c>
      <c r="H15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52" s="34">
        <f>IFERROR(IF(OR(Table2[[#This Row],[Is_Retained_Player]],Table2[[#This Row],[Is_Owner_Player]]),Table2[[#This Row],[Base_Price]],0),"")</f>
        <v>0</v>
      </c>
      <c r="J152" s="35" t="str" cm="1">
        <f t="array" ref="J152">IF(AND(SUMPRODUCT(--ISNUMBER(SEARCH('MTPL Teams'!$A$5:$A$16, Table2[[#This Row],[MTPL_Team_Name]])))&gt;0,Table2[[#This Row],[Purchase_Price]]&gt;=Table2[[#This Row],[Base_Price]]),"Sold","UnSold")</f>
        <v>UnSold</v>
      </c>
      <c r="K152" s="32" t="b">
        <v>0</v>
      </c>
      <c r="L152" s="32" t="b">
        <v>0</v>
      </c>
      <c r="M152" s="32" t="b">
        <v>0</v>
      </c>
      <c r="N152" s="30">
        <v>151</v>
      </c>
      <c r="O152" s="30">
        <v>51</v>
      </c>
      <c r="P152" s="30">
        <v>176</v>
      </c>
      <c r="Q152" s="30">
        <v>10</v>
      </c>
      <c r="R152" s="30">
        <v>125</v>
      </c>
      <c r="S152" s="30">
        <v>158</v>
      </c>
      <c r="T152" s="37">
        <v>79.113900000000001</v>
      </c>
      <c r="U152" s="30">
        <v>1</v>
      </c>
      <c r="V152" s="37">
        <v>8.5</v>
      </c>
      <c r="W152" s="30">
        <v>2</v>
      </c>
      <c r="X152" s="30">
        <v>12.5</v>
      </c>
      <c r="Y152" s="30">
        <v>30</v>
      </c>
      <c r="Z152" s="38">
        <v>43472</v>
      </c>
      <c r="AA152" s="39">
        <v>0</v>
      </c>
      <c r="AB152" s="30">
        <v>7</v>
      </c>
      <c r="AC152" s="30">
        <v>319</v>
      </c>
      <c r="AD152" s="30">
        <v>229</v>
      </c>
      <c r="AE152" s="30">
        <v>20</v>
      </c>
      <c r="AF152" s="30">
        <v>70</v>
      </c>
    </row>
    <row r="153" spans="1:32" ht="27" customHeight="1" x14ac:dyDescent="0.2">
      <c r="A153" s="41">
        <v>512807</v>
      </c>
      <c r="B153" s="41" t="s">
        <v>399</v>
      </c>
      <c r="C153" s="41" t="s">
        <v>400</v>
      </c>
      <c r="D153" s="41">
        <v>6513359720</v>
      </c>
      <c r="E153" s="30">
        <f>COUNTIFS($F$2:$F$500, Table2[[#This Row],[MTBC_Team_Name]],$G$2:$G$500,Table2[[#This Row],[MTPL_Team_Name]],$J$2:$J$500,"Sold")</f>
        <v>0</v>
      </c>
      <c r="F153" s="32" t="s">
        <v>401</v>
      </c>
      <c r="G153" s="31" t="str">
        <f>IFERROR(VLOOKUP(Table2[[#This Row],[player_id]],'Owner Players'!$A$1:$B$13,2,0),IFERROR(VLOOKUP(Table2[[#This Row],[player_id]],'Retained Players'!$A$1:$B$13,2,0),""))</f>
        <v/>
      </c>
      <c r="H15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53" s="34">
        <f>IFERROR(IF(OR(Table2[[#This Row],[Is_Retained_Player]],Table2[[#This Row],[Is_Owner_Player]]),Table2[[#This Row],[Base_Price]],0),"")</f>
        <v>0</v>
      </c>
      <c r="J153" s="35" t="str" cm="1">
        <f t="array" ref="J153">IF(AND(SUMPRODUCT(--ISNUMBER(SEARCH('MTPL Teams'!$A$5:$A$16, Table2[[#This Row],[MTPL_Team_Name]])))&gt;0,Table2[[#This Row],[Purchase_Price]]&gt;=Table2[[#This Row],[Base_Price]]),"Sold","UnSold")</f>
        <v>UnSold</v>
      </c>
      <c r="K153" s="32" t="b">
        <v>0</v>
      </c>
      <c r="L153" s="32" t="b">
        <v>0</v>
      </c>
      <c r="M153" s="32" t="b">
        <v>0</v>
      </c>
      <c r="N153" s="30">
        <v>152</v>
      </c>
      <c r="O153" s="30">
        <v>139</v>
      </c>
      <c r="P153" s="30">
        <v>126</v>
      </c>
      <c r="Q153" s="30">
        <v>8</v>
      </c>
      <c r="R153" s="30">
        <v>53</v>
      </c>
      <c r="S153" s="30">
        <v>118</v>
      </c>
      <c r="T153" s="37">
        <v>44.915300000000002</v>
      </c>
      <c r="U153" s="30">
        <v>6</v>
      </c>
      <c r="V153" s="37">
        <v>6.1778000000000004</v>
      </c>
      <c r="W153" s="30">
        <v>23</v>
      </c>
      <c r="X153" s="30">
        <v>7.5713999999999997</v>
      </c>
      <c r="Y153" s="30">
        <v>12</v>
      </c>
      <c r="Z153" s="38">
        <v>43516</v>
      </c>
      <c r="AA153" s="39">
        <v>0</v>
      </c>
      <c r="AB153" s="30">
        <v>2</v>
      </c>
      <c r="AC153" s="30">
        <v>315</v>
      </c>
      <c r="AD153" s="30">
        <v>65</v>
      </c>
      <c r="AE153" s="30">
        <v>210</v>
      </c>
      <c r="AF153" s="30">
        <v>40</v>
      </c>
    </row>
    <row r="154" spans="1:32" ht="27" customHeight="1" x14ac:dyDescent="0.2">
      <c r="A154" s="41">
        <v>517105</v>
      </c>
      <c r="B154" s="41" t="s">
        <v>402</v>
      </c>
      <c r="C154" s="41" t="s">
        <v>403</v>
      </c>
      <c r="D154" s="41">
        <v>6514600523</v>
      </c>
      <c r="E154" s="30">
        <f>COUNTIFS($F$2:$F$500, Table2[[#This Row],[MTBC_Team_Name]],$G$2:$G$500,Table2[[#This Row],[MTPL_Team_Name]],$J$2:$J$500,"Sold")</f>
        <v>0</v>
      </c>
      <c r="F154" s="32" t="s">
        <v>275</v>
      </c>
      <c r="G154" s="31" t="str">
        <f>IFERROR(VLOOKUP(Table2[[#This Row],[player_id]],'Owner Players'!$A$1:$B$13,2,0),IFERROR(VLOOKUP(Table2[[#This Row],[player_id]],'Retained Players'!$A$1:$B$13,2,0),""))</f>
        <v/>
      </c>
      <c r="H15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54" s="34">
        <f>IFERROR(IF(OR(Table2[[#This Row],[Is_Retained_Player]],Table2[[#This Row],[Is_Owner_Player]]),Table2[[#This Row],[Base_Price]],0),"")</f>
        <v>0</v>
      </c>
      <c r="J154" s="35" t="str" cm="1">
        <f t="array" ref="J154">IF(AND(SUMPRODUCT(--ISNUMBER(SEARCH('MTPL Teams'!$A$5:$A$16, Table2[[#This Row],[MTPL_Team_Name]])))&gt;0,Table2[[#This Row],[Purchase_Price]]&gt;=Table2[[#This Row],[Base_Price]]),"Sold","UnSold")</f>
        <v>UnSold</v>
      </c>
      <c r="K154" s="32" t="b">
        <v>0</v>
      </c>
      <c r="L154" s="32" t="b">
        <v>0</v>
      </c>
      <c r="M154" s="32" t="b">
        <v>0</v>
      </c>
      <c r="N154" s="30">
        <v>153</v>
      </c>
      <c r="O154" s="30">
        <v>89</v>
      </c>
      <c r="P154" s="30">
        <v>141</v>
      </c>
      <c r="Q154" s="30">
        <v>7</v>
      </c>
      <c r="R154" s="30">
        <v>98</v>
      </c>
      <c r="S154" s="30">
        <v>178</v>
      </c>
      <c r="T154" s="37">
        <v>55.056199999999997</v>
      </c>
      <c r="U154" s="30">
        <v>5</v>
      </c>
      <c r="V154" s="37">
        <v>5.3114999999999997</v>
      </c>
      <c r="W154" s="30">
        <v>10</v>
      </c>
      <c r="X154" s="30">
        <v>14</v>
      </c>
      <c r="Y154" s="30">
        <v>34</v>
      </c>
      <c r="Z154" s="38">
        <v>43523</v>
      </c>
      <c r="AA154" s="39">
        <v>0</v>
      </c>
      <c r="AB154" s="30">
        <v>1</v>
      </c>
      <c r="AC154" s="30">
        <v>315</v>
      </c>
      <c r="AD154" s="30">
        <v>145</v>
      </c>
      <c r="AE154" s="30">
        <v>140</v>
      </c>
      <c r="AF154" s="30">
        <v>30</v>
      </c>
    </row>
    <row r="155" spans="1:32" ht="27" customHeight="1" x14ac:dyDescent="0.2">
      <c r="A155" s="41">
        <v>218975</v>
      </c>
      <c r="B155" s="41" t="s">
        <v>404</v>
      </c>
      <c r="C155" s="41" t="s">
        <v>405</v>
      </c>
      <c r="D155" s="41">
        <v>9523888826</v>
      </c>
      <c r="E155" s="30">
        <f>COUNTIFS($F$2:$F$500, Table2[[#This Row],[MTBC_Team_Name]],$G$2:$G$500,Table2[[#This Row],[MTPL_Team_Name]],$J$2:$J$500,"Sold")</f>
        <v>0</v>
      </c>
      <c r="F155" s="32" t="s">
        <v>64</v>
      </c>
      <c r="G155" s="31" t="str">
        <f>IFERROR(VLOOKUP(Table2[[#This Row],[player_id]],'Owner Players'!$A$1:$B$13,2,0),IFERROR(VLOOKUP(Table2[[#This Row],[player_id]],'Retained Players'!$A$1:$B$13,2,0),""))</f>
        <v/>
      </c>
      <c r="H15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55" s="34">
        <f>IFERROR(IF(OR(Table2[[#This Row],[Is_Retained_Player]],Table2[[#This Row],[Is_Owner_Player]]),Table2[[#This Row],[Base_Price]],0),"")</f>
        <v>0</v>
      </c>
      <c r="J155" s="35" t="str" cm="1">
        <f t="array" ref="J155">IF(AND(SUMPRODUCT(--ISNUMBER(SEARCH('MTPL Teams'!$A$5:$A$16, Table2[[#This Row],[MTPL_Team_Name]])))&gt;0,Table2[[#This Row],[Purchase_Price]]&gt;=Table2[[#This Row],[Base_Price]]),"Sold","UnSold")</f>
        <v>UnSold</v>
      </c>
      <c r="K155" s="32" t="b">
        <v>0</v>
      </c>
      <c r="L155" s="32" t="b">
        <v>0</v>
      </c>
      <c r="M155" s="32" t="b">
        <v>0</v>
      </c>
      <c r="N155" s="30">
        <v>154</v>
      </c>
      <c r="O155" s="30">
        <v>94</v>
      </c>
      <c r="P155" s="30">
        <v>203</v>
      </c>
      <c r="Q155" s="30">
        <v>9</v>
      </c>
      <c r="R155" s="30">
        <v>80</v>
      </c>
      <c r="S155" s="30">
        <v>150</v>
      </c>
      <c r="T155" s="37">
        <v>53.333300000000001</v>
      </c>
      <c r="U155" s="30">
        <v>0</v>
      </c>
      <c r="V155" s="37">
        <v>0</v>
      </c>
      <c r="W155" s="30">
        <v>0</v>
      </c>
      <c r="X155" s="30">
        <v>8.8888999999999996</v>
      </c>
      <c r="Y155" s="30">
        <v>31</v>
      </c>
      <c r="Z155" s="38">
        <v>0</v>
      </c>
      <c r="AA155" s="39">
        <v>0</v>
      </c>
      <c r="AB155" s="30">
        <v>6</v>
      </c>
      <c r="AC155" s="30">
        <v>314</v>
      </c>
      <c r="AD155" s="30">
        <v>134</v>
      </c>
      <c r="AE155" s="30">
        <v>0</v>
      </c>
      <c r="AF155" s="30">
        <v>180</v>
      </c>
    </row>
    <row r="156" spans="1:32" ht="27" customHeight="1" x14ac:dyDescent="0.2">
      <c r="A156" s="41">
        <v>567035</v>
      </c>
      <c r="B156" s="41" t="s">
        <v>406</v>
      </c>
      <c r="C156" s="41" t="s">
        <v>407</v>
      </c>
      <c r="D156" s="41">
        <v>6516758846</v>
      </c>
      <c r="E156" s="30">
        <f>COUNTIFS($F$2:$F$500, Table2[[#This Row],[MTBC_Team_Name]],$G$2:$G$500,Table2[[#This Row],[MTPL_Team_Name]],$J$2:$J$500,"Sold")</f>
        <v>0</v>
      </c>
      <c r="F156" s="32" t="s">
        <v>58</v>
      </c>
      <c r="G156" s="31" t="str">
        <f>IFERROR(VLOOKUP(Table2[[#This Row],[player_id]],'Owner Players'!$A$1:$B$13,2,0),IFERROR(VLOOKUP(Table2[[#This Row],[player_id]],'Retained Players'!$A$1:$B$13,2,0),""))</f>
        <v/>
      </c>
      <c r="H15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56" s="34">
        <f>IFERROR(IF(OR(Table2[[#This Row],[Is_Retained_Player]],Table2[[#This Row],[Is_Owner_Player]]),Table2[[#This Row],[Base_Price]],0),"")</f>
        <v>0</v>
      </c>
      <c r="J156" s="35" t="str" cm="1">
        <f t="array" ref="J156">IF(AND(SUMPRODUCT(--ISNUMBER(SEARCH('MTPL Teams'!$A$5:$A$16, Table2[[#This Row],[MTPL_Team_Name]])))&gt;0,Table2[[#This Row],[Purchase_Price]]&gt;=Table2[[#This Row],[Base_Price]]),"Sold","UnSold")</f>
        <v>UnSold</v>
      </c>
      <c r="K156" s="32" t="b">
        <v>0</v>
      </c>
      <c r="L156" s="32" t="b">
        <v>0</v>
      </c>
      <c r="M156" s="32" t="b">
        <v>0</v>
      </c>
      <c r="N156" s="30">
        <v>155</v>
      </c>
      <c r="O156" s="30">
        <v>220</v>
      </c>
      <c r="P156" s="30">
        <v>105</v>
      </c>
      <c r="Q156" s="30">
        <v>11</v>
      </c>
      <c r="R156" s="30">
        <v>3</v>
      </c>
      <c r="S156" s="30">
        <v>12</v>
      </c>
      <c r="T156" s="37">
        <v>25</v>
      </c>
      <c r="U156" s="30">
        <v>6</v>
      </c>
      <c r="V156" s="37">
        <v>3.7241</v>
      </c>
      <c r="W156" s="30">
        <v>29</v>
      </c>
      <c r="X156" s="30">
        <v>1</v>
      </c>
      <c r="Y156" s="30">
        <v>2</v>
      </c>
      <c r="Z156" s="38">
        <v>43507</v>
      </c>
      <c r="AA156" s="39">
        <v>0</v>
      </c>
      <c r="AB156" s="30">
        <v>1</v>
      </c>
      <c r="AC156" s="30">
        <v>313</v>
      </c>
      <c r="AD156" s="30">
        <v>-7</v>
      </c>
      <c r="AE156" s="30">
        <v>300</v>
      </c>
      <c r="AF156" s="30">
        <v>20</v>
      </c>
    </row>
    <row r="157" spans="1:32" ht="27" customHeight="1" x14ac:dyDescent="0.2">
      <c r="A157" s="41">
        <v>39932</v>
      </c>
      <c r="B157" s="41" t="s">
        <v>408</v>
      </c>
      <c r="C157" s="41" t="s">
        <v>409</v>
      </c>
      <c r="D157" s="41">
        <v>4803320145</v>
      </c>
      <c r="E157" s="30">
        <f>COUNTIFS($F$2:$F$500, Table2[[#This Row],[MTBC_Team_Name]],$G$2:$G$500,Table2[[#This Row],[MTPL_Team_Name]],$J$2:$J$500,"Sold")</f>
        <v>0</v>
      </c>
      <c r="F157" s="32" t="s">
        <v>52</v>
      </c>
      <c r="G157" s="31" t="str">
        <f>IFERROR(VLOOKUP(Table2[[#This Row],[player_id]],'Owner Players'!$A$1:$B$13,2,0),IFERROR(VLOOKUP(Table2[[#This Row],[player_id]],'Retained Players'!$A$1:$B$13,2,0),""))</f>
        <v/>
      </c>
      <c r="H15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57" s="34">
        <f>IFERROR(IF(OR(Table2[[#This Row],[Is_Retained_Player]],Table2[[#This Row],[Is_Owner_Player]]),Table2[[#This Row],[Base_Price]],0),"")</f>
        <v>0</v>
      </c>
      <c r="J157" s="35" t="str" cm="1">
        <f t="array" ref="J157">IF(AND(SUMPRODUCT(--ISNUMBER(SEARCH('MTPL Teams'!$A$5:$A$16, Table2[[#This Row],[MTPL_Team_Name]])))&gt;0,Table2[[#This Row],[Purchase_Price]]&gt;=Table2[[#This Row],[Base_Price]]),"Sold","UnSold")</f>
        <v>UnSold</v>
      </c>
      <c r="K157" s="32" t="b">
        <v>0</v>
      </c>
      <c r="L157" s="32" t="b">
        <v>0</v>
      </c>
      <c r="M157" s="32" t="b">
        <v>0</v>
      </c>
      <c r="N157" s="30">
        <v>156</v>
      </c>
      <c r="O157" s="30">
        <v>66</v>
      </c>
      <c r="P157" s="30">
        <v>156</v>
      </c>
      <c r="Q157" s="30">
        <v>3</v>
      </c>
      <c r="R157" s="30">
        <v>60</v>
      </c>
      <c r="S157" s="30">
        <v>45</v>
      </c>
      <c r="T157" s="37">
        <v>133.33330000000001</v>
      </c>
      <c r="U157" s="30">
        <v>4</v>
      </c>
      <c r="V157" s="37">
        <v>6.3333000000000004</v>
      </c>
      <c r="W157" s="30">
        <v>6</v>
      </c>
      <c r="X157" s="30">
        <v>20</v>
      </c>
      <c r="Y157" s="30">
        <v>25</v>
      </c>
      <c r="Z157" s="38">
        <v>43518</v>
      </c>
      <c r="AA157" s="39">
        <v>0</v>
      </c>
      <c r="AB157" s="30">
        <v>2</v>
      </c>
      <c r="AC157" s="30">
        <v>313</v>
      </c>
      <c r="AD157" s="30">
        <v>193</v>
      </c>
      <c r="AE157" s="30">
        <v>100</v>
      </c>
      <c r="AF157" s="30">
        <v>20</v>
      </c>
    </row>
    <row r="158" spans="1:32" ht="27" customHeight="1" x14ac:dyDescent="0.2">
      <c r="A158" s="41">
        <v>515489</v>
      </c>
      <c r="B158" s="41" t="s">
        <v>410</v>
      </c>
      <c r="C158" s="41" t="s">
        <v>411</v>
      </c>
      <c r="D158" s="41">
        <v>6122449484</v>
      </c>
      <c r="E158" s="30">
        <f>COUNTIFS($F$2:$F$500, Table2[[#This Row],[MTBC_Team_Name]],$G$2:$G$500,Table2[[#This Row],[MTPL_Team_Name]],$J$2:$J$500,"Sold")</f>
        <v>0</v>
      </c>
      <c r="F158" s="32" t="s">
        <v>61</v>
      </c>
      <c r="G158" s="31" t="str">
        <f>IFERROR(VLOOKUP(Table2[[#This Row],[player_id]],'Owner Players'!$A$1:$B$13,2,0),IFERROR(VLOOKUP(Table2[[#This Row],[player_id]],'Retained Players'!$A$1:$B$13,2,0),""))</f>
        <v/>
      </c>
      <c r="H15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58" s="34">
        <f>IFERROR(IF(OR(Table2[[#This Row],[Is_Retained_Player]],Table2[[#This Row],[Is_Owner_Player]]),Table2[[#This Row],[Base_Price]],0),"")</f>
        <v>0</v>
      </c>
      <c r="J158" s="35" t="str" cm="1">
        <f t="array" ref="J158">IF(AND(SUMPRODUCT(--ISNUMBER(SEARCH('MTPL Teams'!$A$5:$A$16, Table2[[#This Row],[MTPL_Team_Name]])))&gt;0,Table2[[#This Row],[Purchase_Price]]&gt;=Table2[[#This Row],[Base_Price]]),"Sold","UnSold")</f>
        <v>UnSold</v>
      </c>
      <c r="K158" s="32" t="b">
        <v>0</v>
      </c>
      <c r="L158" s="32" t="b">
        <v>0</v>
      </c>
      <c r="M158" s="32" t="b">
        <v>0</v>
      </c>
      <c r="N158" s="30">
        <v>157</v>
      </c>
      <c r="O158" s="30">
        <v>208</v>
      </c>
      <c r="P158" s="30">
        <v>114</v>
      </c>
      <c r="Q158" s="30">
        <v>10</v>
      </c>
      <c r="R158" s="30">
        <v>8</v>
      </c>
      <c r="S158" s="30">
        <v>12</v>
      </c>
      <c r="T158" s="37">
        <v>66.666700000000006</v>
      </c>
      <c r="U158" s="30">
        <v>8</v>
      </c>
      <c r="V158" s="37">
        <v>4.9375</v>
      </c>
      <c r="W158" s="30">
        <v>32</v>
      </c>
      <c r="X158" s="30">
        <v>2.6667000000000001</v>
      </c>
      <c r="Y158" s="30">
        <v>8</v>
      </c>
      <c r="Z158" s="38">
        <v>43522</v>
      </c>
      <c r="AA158" s="39">
        <v>0</v>
      </c>
      <c r="AB158" s="30">
        <v>4</v>
      </c>
      <c r="AC158" s="30">
        <v>310</v>
      </c>
      <c r="AD158" s="30">
        <v>0</v>
      </c>
      <c r="AE158" s="30">
        <v>270</v>
      </c>
      <c r="AF158" s="30">
        <v>40</v>
      </c>
    </row>
    <row r="159" spans="1:32" ht="27" customHeight="1" x14ac:dyDescent="0.2">
      <c r="A159" s="41">
        <v>515430</v>
      </c>
      <c r="B159" s="41" t="s">
        <v>412</v>
      </c>
      <c r="C159" s="41" t="s">
        <v>413</v>
      </c>
      <c r="D159" s="41">
        <v>3032486491</v>
      </c>
      <c r="E159" s="30">
        <f>COUNTIFS($F$2:$F$500, Table2[[#This Row],[MTBC_Team_Name]],$G$2:$G$500,Table2[[#This Row],[MTPL_Team_Name]],$J$2:$J$500,"Sold")</f>
        <v>0</v>
      </c>
      <c r="F159" s="32" t="s">
        <v>79</v>
      </c>
      <c r="G159" s="31" t="str">
        <f>IFERROR(VLOOKUP(Table2[[#This Row],[player_id]],'Owner Players'!$A$1:$B$13,2,0),IFERROR(VLOOKUP(Table2[[#This Row],[player_id]],'Retained Players'!$A$1:$B$13,2,0),""))</f>
        <v/>
      </c>
      <c r="H15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59" s="34">
        <f>IFERROR(IF(OR(Table2[[#This Row],[Is_Retained_Player]],Table2[[#This Row],[Is_Owner_Player]]),Table2[[#This Row],[Base_Price]],0),"")</f>
        <v>0</v>
      </c>
      <c r="J159" s="35" t="str" cm="1">
        <f t="array" ref="J159">IF(AND(SUMPRODUCT(--ISNUMBER(SEARCH('MTPL Teams'!$A$5:$A$16, Table2[[#This Row],[MTPL_Team_Name]])))&gt;0,Table2[[#This Row],[Purchase_Price]]&gt;=Table2[[#This Row],[Base_Price]]),"Sold","UnSold")</f>
        <v>UnSold</v>
      </c>
      <c r="K159" s="32" t="b">
        <v>0</v>
      </c>
      <c r="L159" s="32" t="b">
        <v>0</v>
      </c>
      <c r="M159" s="32" t="b">
        <v>0</v>
      </c>
      <c r="N159" s="30">
        <v>158</v>
      </c>
      <c r="O159" s="30">
        <v>102</v>
      </c>
      <c r="P159" s="30">
        <v>162</v>
      </c>
      <c r="Q159" s="30">
        <v>7</v>
      </c>
      <c r="R159" s="30">
        <v>53</v>
      </c>
      <c r="S159" s="30">
        <v>63</v>
      </c>
      <c r="T159" s="30">
        <v>84.126999999999995</v>
      </c>
      <c r="U159" s="30">
        <v>2</v>
      </c>
      <c r="V159" s="30">
        <v>4.4865000000000004</v>
      </c>
      <c r="W159" s="30">
        <v>19</v>
      </c>
      <c r="X159" s="30">
        <v>7.5713999999999997</v>
      </c>
      <c r="Y159" s="30">
        <v>25</v>
      </c>
      <c r="Z159" s="38">
        <v>43483</v>
      </c>
      <c r="AA159" s="39">
        <v>0</v>
      </c>
      <c r="AB159" s="30">
        <v>4</v>
      </c>
      <c r="AC159" s="30">
        <v>307</v>
      </c>
      <c r="AD159" s="30">
        <v>107</v>
      </c>
      <c r="AE159" s="30">
        <v>90</v>
      </c>
      <c r="AF159" s="30">
        <v>110</v>
      </c>
    </row>
    <row r="160" spans="1:32" ht="27" customHeight="1" x14ac:dyDescent="0.2">
      <c r="A160" s="41">
        <v>513006</v>
      </c>
      <c r="B160" s="41" t="s">
        <v>414</v>
      </c>
      <c r="C160" s="41" t="s">
        <v>415</v>
      </c>
      <c r="D160" s="41">
        <v>3098572797</v>
      </c>
      <c r="E160" s="30">
        <f>COUNTIFS($F$2:$F$500, Table2[[#This Row],[MTBC_Team_Name]],$G$2:$G$500,Table2[[#This Row],[MTPL_Team_Name]],$J$2:$J$500,"Sold")</f>
        <v>0</v>
      </c>
      <c r="F160" s="32" t="s">
        <v>92</v>
      </c>
      <c r="G160" s="31" t="str">
        <f>IFERROR(VLOOKUP(Table2[[#This Row],[player_id]],'Owner Players'!$A$1:$B$13,2,0),IFERROR(VLOOKUP(Table2[[#This Row],[player_id]],'Retained Players'!$A$1:$B$13,2,0),""))</f>
        <v/>
      </c>
      <c r="H16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60" s="34">
        <f>IFERROR(IF(OR(Table2[[#This Row],[Is_Retained_Player]],Table2[[#This Row],[Is_Owner_Player]]),Table2[[#This Row],[Base_Price]],0),"")</f>
        <v>0</v>
      </c>
      <c r="J160" s="35" t="str" cm="1">
        <f t="array" ref="J160">IF(AND(SUMPRODUCT(--ISNUMBER(SEARCH('MTPL Teams'!$A$5:$A$16, Table2[[#This Row],[MTPL_Team_Name]])))&gt;0,Table2[[#This Row],[Purchase_Price]]&gt;=Table2[[#This Row],[Base_Price]]),"Sold","UnSold")</f>
        <v>UnSold</v>
      </c>
      <c r="K160" s="32" t="b">
        <v>0</v>
      </c>
      <c r="L160" s="32" t="b">
        <v>0</v>
      </c>
      <c r="M160" s="32" t="b">
        <v>0</v>
      </c>
      <c r="N160" s="30">
        <v>159</v>
      </c>
      <c r="O160" s="30">
        <v>38</v>
      </c>
      <c r="P160" s="30">
        <v>192</v>
      </c>
      <c r="Q160" s="30">
        <v>9</v>
      </c>
      <c r="R160" s="30">
        <v>106</v>
      </c>
      <c r="S160" s="30">
        <v>137</v>
      </c>
      <c r="T160" s="37">
        <v>77.372299999999996</v>
      </c>
      <c r="U160" s="30">
        <v>1</v>
      </c>
      <c r="V160" s="37">
        <v>7.8461999999999996</v>
      </c>
      <c r="W160" s="30">
        <v>4</v>
      </c>
      <c r="X160" s="30">
        <v>11.777799999999999</v>
      </c>
      <c r="Y160" s="30">
        <v>55</v>
      </c>
      <c r="Z160" s="38">
        <v>43466</v>
      </c>
      <c r="AA160" s="39">
        <v>0</v>
      </c>
      <c r="AB160" s="30">
        <v>1</v>
      </c>
      <c r="AC160" s="30">
        <v>305</v>
      </c>
      <c r="AD160" s="30">
        <v>285</v>
      </c>
      <c r="AE160" s="30">
        <v>0</v>
      </c>
      <c r="AF160" s="30">
        <v>20</v>
      </c>
    </row>
    <row r="161" spans="1:32" ht="27" customHeight="1" x14ac:dyDescent="0.2">
      <c r="A161" s="41">
        <v>133524</v>
      </c>
      <c r="B161" s="41" t="s">
        <v>416</v>
      </c>
      <c r="C161" s="41" t="s">
        <v>417</v>
      </c>
      <c r="D161" s="41">
        <v>3202235251</v>
      </c>
      <c r="E161" s="30">
        <f>COUNTIFS($F$2:$F$500, Table2[[#This Row],[MTBC_Team_Name]],$G$2:$G$500,Table2[[#This Row],[MTPL_Team_Name]],$J$2:$J$500,"Sold")</f>
        <v>0</v>
      </c>
      <c r="F161" s="32" t="s">
        <v>119</v>
      </c>
      <c r="G161" s="31" t="str">
        <f>IFERROR(VLOOKUP(Table2[[#This Row],[player_id]],'Owner Players'!$A$1:$B$13,2,0),IFERROR(VLOOKUP(Table2[[#This Row],[player_id]],'Retained Players'!$A$1:$B$13,2,0),""))</f>
        <v/>
      </c>
      <c r="H16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61" s="34">
        <f>IFERROR(IF(OR(Table2[[#This Row],[Is_Retained_Player]],Table2[[#This Row],[Is_Owner_Player]]),Table2[[#This Row],[Base_Price]],0),"")</f>
        <v>0</v>
      </c>
      <c r="J161" s="35" t="str" cm="1">
        <f t="array" ref="J161">IF(AND(SUMPRODUCT(--ISNUMBER(SEARCH('MTPL Teams'!$A$5:$A$16, Table2[[#This Row],[MTPL_Team_Name]])))&gt;0,Table2[[#This Row],[Purchase_Price]]&gt;=Table2[[#This Row],[Base_Price]]),"Sold","UnSold")</f>
        <v>UnSold</v>
      </c>
      <c r="K161" s="32" t="b">
        <v>0</v>
      </c>
      <c r="L161" s="32" t="b">
        <v>0</v>
      </c>
      <c r="M161" s="32" t="b">
        <v>0</v>
      </c>
      <c r="N161" s="30">
        <v>160</v>
      </c>
      <c r="O161" s="30">
        <v>169</v>
      </c>
      <c r="P161" s="30">
        <v>123</v>
      </c>
      <c r="Q161" s="30">
        <v>9</v>
      </c>
      <c r="R161" s="30">
        <v>28</v>
      </c>
      <c r="S161" s="30">
        <v>33</v>
      </c>
      <c r="T161" s="37">
        <v>84.848500000000001</v>
      </c>
      <c r="U161" s="30">
        <v>8</v>
      </c>
      <c r="V161" s="37">
        <v>6.0769000000000002</v>
      </c>
      <c r="W161" s="30">
        <v>13</v>
      </c>
      <c r="X161" s="30">
        <v>4</v>
      </c>
      <c r="Y161" s="30">
        <v>9</v>
      </c>
      <c r="Z161" s="38">
        <v>43511</v>
      </c>
      <c r="AA161" s="39">
        <v>0</v>
      </c>
      <c r="AB161" s="30">
        <v>3</v>
      </c>
      <c r="AC161" s="30">
        <v>302</v>
      </c>
      <c r="AD161" s="30">
        <v>32</v>
      </c>
      <c r="AE161" s="30">
        <v>230</v>
      </c>
      <c r="AF161" s="30">
        <v>40</v>
      </c>
    </row>
    <row r="162" spans="1:32" ht="27" customHeight="1" x14ac:dyDescent="0.2">
      <c r="A162" s="41">
        <v>1226629</v>
      </c>
      <c r="B162" s="41" t="s">
        <v>418</v>
      </c>
      <c r="C162" s="41" t="s">
        <v>419</v>
      </c>
      <c r="D162" s="41">
        <v>9526499575</v>
      </c>
      <c r="E162" s="30">
        <f>COUNTIFS($F$2:$F$500, Table2[[#This Row],[MTBC_Team_Name]],$G$2:$G$500,Table2[[#This Row],[MTPL_Team_Name]],$J$2:$J$500,"Sold")</f>
        <v>0</v>
      </c>
      <c r="F162" s="32" t="s">
        <v>146</v>
      </c>
      <c r="G162" s="31" t="str">
        <f>IFERROR(VLOOKUP(Table2[[#This Row],[player_id]],'Owner Players'!$A$1:$B$13,2,0),IFERROR(VLOOKUP(Table2[[#This Row],[player_id]],'Retained Players'!$A$1:$B$13,2,0),""))</f>
        <v/>
      </c>
      <c r="H16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62" s="34">
        <f>IFERROR(IF(OR(Table2[[#This Row],[Is_Retained_Player]],Table2[[#This Row],[Is_Owner_Player]]),Table2[[#This Row],[Base_Price]],0),"")</f>
        <v>0</v>
      </c>
      <c r="J162" s="35" t="str" cm="1">
        <f t="array" ref="J162">IF(AND(SUMPRODUCT(--ISNUMBER(SEARCH('MTPL Teams'!$A$5:$A$16, Table2[[#This Row],[MTPL_Team_Name]])))&gt;0,Table2[[#This Row],[Purchase_Price]]&gt;=Table2[[#This Row],[Base_Price]]),"Sold","UnSold")</f>
        <v>UnSold</v>
      </c>
      <c r="K162" s="32" t="b">
        <v>0</v>
      </c>
      <c r="L162" s="32" t="b">
        <v>0</v>
      </c>
      <c r="M162" s="32" t="b">
        <v>0</v>
      </c>
      <c r="N162" s="30">
        <v>161</v>
      </c>
      <c r="O162" s="30">
        <v>98</v>
      </c>
      <c r="P162" s="30">
        <v>204</v>
      </c>
      <c r="Q162" s="30">
        <v>9</v>
      </c>
      <c r="R162" s="30">
        <v>63</v>
      </c>
      <c r="S162" s="30">
        <v>84</v>
      </c>
      <c r="T162" s="37">
        <v>75</v>
      </c>
      <c r="U162" s="30">
        <v>0</v>
      </c>
      <c r="V162" s="37">
        <v>0</v>
      </c>
      <c r="W162" s="30">
        <v>0</v>
      </c>
      <c r="X162" s="30">
        <v>7.875</v>
      </c>
      <c r="Y162" s="30">
        <v>17</v>
      </c>
      <c r="Z162" s="38">
        <v>0</v>
      </c>
      <c r="AA162" s="39">
        <v>0</v>
      </c>
      <c r="AB162" s="30">
        <v>3</v>
      </c>
      <c r="AC162" s="30">
        <v>301</v>
      </c>
      <c r="AD162" s="30">
        <v>111</v>
      </c>
      <c r="AE162" s="30">
        <v>0</v>
      </c>
      <c r="AF162" s="30">
        <v>190</v>
      </c>
    </row>
    <row r="163" spans="1:32" ht="27" customHeight="1" x14ac:dyDescent="0.2">
      <c r="A163" s="41">
        <v>516854</v>
      </c>
      <c r="B163" s="41" t="s">
        <v>420</v>
      </c>
      <c r="C163" s="41" t="s">
        <v>421</v>
      </c>
      <c r="D163" s="41">
        <v>5169833860</v>
      </c>
      <c r="E163" s="30">
        <f>COUNTIFS($F$2:$F$500, Table2[[#This Row],[MTBC_Team_Name]],$G$2:$G$500,Table2[[#This Row],[MTPL_Team_Name]],$J$2:$J$500,"Sold")</f>
        <v>0</v>
      </c>
      <c r="F163" s="32" t="s">
        <v>422</v>
      </c>
      <c r="G163" s="31" t="str">
        <f>IFERROR(VLOOKUP(Table2[[#This Row],[player_id]],'Owner Players'!$A$1:$B$13,2,0),IFERROR(VLOOKUP(Table2[[#This Row],[player_id]],'Retained Players'!$A$1:$B$13,2,0),""))</f>
        <v/>
      </c>
      <c r="H16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63" s="34">
        <f>IFERROR(IF(OR(Table2[[#This Row],[Is_Retained_Player]],Table2[[#This Row],[Is_Owner_Player]]),Table2[[#This Row],[Base_Price]],0),"")</f>
        <v>0</v>
      </c>
      <c r="J163" s="35" t="str" cm="1">
        <f t="array" ref="J163">IF(AND(SUMPRODUCT(--ISNUMBER(SEARCH('MTPL Teams'!$A$5:$A$16, Table2[[#This Row],[MTPL_Team_Name]])))&gt;0,Table2[[#This Row],[Purchase_Price]]&gt;=Table2[[#This Row],[Base_Price]]),"Sold","UnSold")</f>
        <v>UnSold</v>
      </c>
      <c r="K163" s="32" t="b">
        <v>0</v>
      </c>
      <c r="L163" s="32" t="b">
        <v>0</v>
      </c>
      <c r="M163" s="32" t="b">
        <v>0</v>
      </c>
      <c r="N163" s="30">
        <v>162</v>
      </c>
      <c r="O163" s="30">
        <v>233</v>
      </c>
      <c r="P163" s="30">
        <v>107</v>
      </c>
      <c r="Q163" s="30">
        <v>5</v>
      </c>
      <c r="R163" s="30">
        <v>0</v>
      </c>
      <c r="S163" s="30">
        <v>10</v>
      </c>
      <c r="T163" s="37">
        <v>0</v>
      </c>
      <c r="U163" s="30">
        <v>9</v>
      </c>
      <c r="V163" s="37">
        <v>4.875</v>
      </c>
      <c r="W163" s="30">
        <v>16</v>
      </c>
      <c r="X163" s="30">
        <v>0</v>
      </c>
      <c r="Y163" s="30">
        <v>0</v>
      </c>
      <c r="Z163" s="38">
        <v>43577</v>
      </c>
      <c r="AA163" s="39">
        <v>0</v>
      </c>
      <c r="AB163" s="30">
        <v>3</v>
      </c>
      <c r="AC163" s="30">
        <v>300</v>
      </c>
      <c r="AD163" s="30">
        <v>-20</v>
      </c>
      <c r="AE163" s="30">
        <v>290</v>
      </c>
      <c r="AF163" s="30">
        <v>30</v>
      </c>
    </row>
    <row r="164" spans="1:32" ht="27" customHeight="1" x14ac:dyDescent="0.2">
      <c r="A164" s="41">
        <v>513104</v>
      </c>
      <c r="B164" s="41" t="s">
        <v>423</v>
      </c>
      <c r="C164" s="41" t="s">
        <v>424</v>
      </c>
      <c r="D164" s="41">
        <v>9526863647</v>
      </c>
      <c r="E164" s="30">
        <f>COUNTIFS($F$2:$F$500, Table2[[#This Row],[MTBC_Team_Name]],$G$2:$G$500,Table2[[#This Row],[MTPL_Team_Name]],$J$2:$J$500,"Sold")</f>
        <v>0</v>
      </c>
      <c r="F164" s="32" t="s">
        <v>156</v>
      </c>
      <c r="G164" s="31" t="str">
        <f>IFERROR(VLOOKUP(Table2[[#This Row],[player_id]],'Owner Players'!$A$1:$B$13,2,0),IFERROR(VLOOKUP(Table2[[#This Row],[player_id]],'Retained Players'!$A$1:$B$13,2,0),""))</f>
        <v/>
      </c>
      <c r="H16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64" s="34">
        <f>IFERROR(IF(OR(Table2[[#This Row],[Is_Retained_Player]],Table2[[#This Row],[Is_Owner_Player]]),Table2[[#This Row],[Base_Price]],0),"")</f>
        <v>0</v>
      </c>
      <c r="J164" s="35" t="str" cm="1">
        <f t="array" ref="J164">IF(AND(SUMPRODUCT(--ISNUMBER(SEARCH('MTPL Teams'!$A$5:$A$16, Table2[[#This Row],[MTPL_Team_Name]])))&gt;0,Table2[[#This Row],[Purchase_Price]]&gt;=Table2[[#This Row],[Base_Price]]),"Sold","UnSold")</f>
        <v>UnSold</v>
      </c>
      <c r="K164" s="32" t="b">
        <v>0</v>
      </c>
      <c r="L164" s="32" t="b">
        <v>0</v>
      </c>
      <c r="M164" s="32" t="b">
        <v>0</v>
      </c>
      <c r="N164" s="30">
        <v>163</v>
      </c>
      <c r="O164" s="30">
        <v>167</v>
      </c>
      <c r="P164" s="30">
        <v>130</v>
      </c>
      <c r="Q164" s="30">
        <v>8</v>
      </c>
      <c r="R164" s="30">
        <v>53</v>
      </c>
      <c r="S164" s="30">
        <v>119</v>
      </c>
      <c r="T164" s="30">
        <v>44.537799999999997</v>
      </c>
      <c r="U164" s="30">
        <v>5</v>
      </c>
      <c r="V164" s="30">
        <v>5.25</v>
      </c>
      <c r="W164" s="30">
        <v>20</v>
      </c>
      <c r="X164" s="30">
        <v>7.5713999999999997</v>
      </c>
      <c r="Y164" s="30">
        <v>15</v>
      </c>
      <c r="Z164" s="38">
        <v>43487</v>
      </c>
      <c r="AA164" s="39">
        <v>0</v>
      </c>
      <c r="AB164" s="30">
        <v>6</v>
      </c>
      <c r="AC164" s="30">
        <v>295</v>
      </c>
      <c r="AD164" s="30">
        <v>35</v>
      </c>
      <c r="AE164" s="30">
        <v>180</v>
      </c>
      <c r="AF164" s="30">
        <v>80</v>
      </c>
    </row>
    <row r="165" spans="1:32" ht="27" customHeight="1" x14ac:dyDescent="0.2">
      <c r="A165" s="41">
        <v>513031</v>
      </c>
      <c r="B165" s="41" t="s">
        <v>425</v>
      </c>
      <c r="C165" s="41" t="s">
        <v>426</v>
      </c>
      <c r="D165" s="41">
        <v>6518006768</v>
      </c>
      <c r="E165" s="30">
        <f>COUNTIFS($F$2:$F$500, Table2[[#This Row],[MTBC_Team_Name]],$G$2:$G$500,Table2[[#This Row],[MTPL_Team_Name]],$J$2:$J$500,"Sold")</f>
        <v>0</v>
      </c>
      <c r="F165" s="32" t="s">
        <v>99</v>
      </c>
      <c r="G165" s="31" t="str">
        <f>IFERROR(VLOOKUP(Table2[[#This Row],[player_id]],'Owner Players'!$A$1:$B$13,2,0),IFERROR(VLOOKUP(Table2[[#This Row],[player_id]],'Retained Players'!$A$1:$B$13,2,0),""))</f>
        <v/>
      </c>
      <c r="H16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65" s="34">
        <f>IFERROR(IF(OR(Table2[[#This Row],[Is_Retained_Player]],Table2[[#This Row],[Is_Owner_Player]]),Table2[[#This Row],[Base_Price]],0),"")</f>
        <v>0</v>
      </c>
      <c r="J165" s="35" t="str" cm="1">
        <f t="array" ref="J165">IF(AND(SUMPRODUCT(--ISNUMBER(SEARCH('MTPL Teams'!$A$5:$A$16, Table2[[#This Row],[MTPL_Team_Name]])))&gt;0,Table2[[#This Row],[Purchase_Price]]&gt;=Table2[[#This Row],[Base_Price]]),"Sold","UnSold")</f>
        <v>UnSold</v>
      </c>
      <c r="K165" s="32" t="b">
        <v>0</v>
      </c>
      <c r="L165" s="32" t="b">
        <v>0</v>
      </c>
      <c r="M165" s="32" t="b">
        <v>0</v>
      </c>
      <c r="N165" s="30">
        <v>164</v>
      </c>
      <c r="O165" s="30">
        <v>217</v>
      </c>
      <c r="P165" s="30">
        <v>230</v>
      </c>
      <c r="Q165" s="30">
        <v>11</v>
      </c>
      <c r="R165" s="30">
        <v>14</v>
      </c>
      <c r="S165" s="30">
        <v>25</v>
      </c>
      <c r="T165" s="37">
        <v>56</v>
      </c>
      <c r="U165" s="30">
        <v>0</v>
      </c>
      <c r="V165" s="37">
        <v>0</v>
      </c>
      <c r="W165" s="30">
        <v>0</v>
      </c>
      <c r="X165" s="30">
        <v>2.8</v>
      </c>
      <c r="Y165" s="30">
        <v>8</v>
      </c>
      <c r="Z165" s="38">
        <v>0</v>
      </c>
      <c r="AA165" s="39">
        <v>0</v>
      </c>
      <c r="AB165" s="30">
        <v>5</v>
      </c>
      <c r="AC165" s="30">
        <v>295</v>
      </c>
      <c r="AD165" s="30">
        <v>-5</v>
      </c>
      <c r="AE165" s="30">
        <v>0</v>
      </c>
      <c r="AF165" s="30">
        <v>300</v>
      </c>
    </row>
    <row r="166" spans="1:32" ht="27" customHeight="1" x14ac:dyDescent="0.2">
      <c r="A166" s="41">
        <v>1209679</v>
      </c>
      <c r="B166" s="41" t="s">
        <v>427</v>
      </c>
      <c r="C166" s="41" t="s">
        <v>428</v>
      </c>
      <c r="D166" s="41">
        <v>6128677789</v>
      </c>
      <c r="E166" s="30">
        <f>COUNTIFS($F$2:$F$500, Table2[[#This Row],[MTBC_Team_Name]],$G$2:$G$500,Table2[[#This Row],[MTPL_Team_Name]],$J$2:$J$500,"Sold")</f>
        <v>0</v>
      </c>
      <c r="F166" s="32" t="s">
        <v>422</v>
      </c>
      <c r="G166" s="31" t="str">
        <f>IFERROR(VLOOKUP(Table2[[#This Row],[player_id]],'Owner Players'!$A$1:$B$13,2,0),IFERROR(VLOOKUP(Table2[[#This Row],[player_id]],'Retained Players'!$A$1:$B$13,2,0),""))</f>
        <v/>
      </c>
      <c r="H16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66" s="34">
        <f>IFERROR(IF(OR(Table2[[#This Row],[Is_Retained_Player]],Table2[[#This Row],[Is_Owner_Player]]),Table2[[#This Row],[Base_Price]],0),"")</f>
        <v>0</v>
      </c>
      <c r="J166" s="35" t="str" cm="1">
        <f t="array" ref="J166">IF(AND(SUMPRODUCT(--ISNUMBER(SEARCH('MTPL Teams'!$A$5:$A$16, Table2[[#This Row],[MTPL_Team_Name]])))&gt;0,Table2[[#This Row],[Purchase_Price]]&gt;=Table2[[#This Row],[Base_Price]]),"Sold","UnSold")</f>
        <v>UnSold</v>
      </c>
      <c r="K166" s="32" t="b">
        <v>0</v>
      </c>
      <c r="L166" s="32" t="b">
        <v>0</v>
      </c>
      <c r="M166" s="32" t="b">
        <v>0</v>
      </c>
      <c r="N166" s="30">
        <v>165</v>
      </c>
      <c r="O166" s="30">
        <v>161</v>
      </c>
      <c r="P166" s="30">
        <v>127</v>
      </c>
      <c r="Q166" s="30">
        <v>9</v>
      </c>
      <c r="R166" s="30">
        <v>37</v>
      </c>
      <c r="S166" s="30">
        <v>63</v>
      </c>
      <c r="T166" s="37">
        <v>58.730200000000004</v>
      </c>
      <c r="U166" s="30">
        <v>5</v>
      </c>
      <c r="V166" s="37">
        <v>4.7826000000000004</v>
      </c>
      <c r="W166" s="30">
        <v>23</v>
      </c>
      <c r="X166" s="30">
        <v>4.625</v>
      </c>
      <c r="Y166" s="30">
        <v>11</v>
      </c>
      <c r="Z166" s="38">
        <v>43507</v>
      </c>
      <c r="AA166" s="39">
        <v>0</v>
      </c>
      <c r="AB166" s="30">
        <v>3</v>
      </c>
      <c r="AC166" s="30">
        <v>293</v>
      </c>
      <c r="AD166" s="30">
        <v>43</v>
      </c>
      <c r="AE166" s="30">
        <v>200</v>
      </c>
      <c r="AF166" s="30">
        <v>50</v>
      </c>
    </row>
    <row r="167" spans="1:32" ht="27" customHeight="1" x14ac:dyDescent="0.2">
      <c r="A167" s="41">
        <v>513129</v>
      </c>
      <c r="B167" s="41" t="s">
        <v>429</v>
      </c>
      <c r="C167" s="41" t="s">
        <v>430</v>
      </c>
      <c r="D167" s="41" t="s">
        <v>431</v>
      </c>
      <c r="E167" s="30">
        <f>COUNTIFS($F$2:$F$500, Table2[[#This Row],[MTBC_Team_Name]],$G$2:$G$500,Table2[[#This Row],[MTPL_Team_Name]],$J$2:$J$500,"Sold")</f>
        <v>0</v>
      </c>
      <c r="F167" s="32" t="s">
        <v>286</v>
      </c>
      <c r="G167" s="31" t="str">
        <f>IFERROR(VLOOKUP(Table2[[#This Row],[player_id]],'Owner Players'!$A$1:$B$13,2,0),IFERROR(VLOOKUP(Table2[[#This Row],[player_id]],'Retained Players'!$A$1:$B$13,2,0),""))</f>
        <v/>
      </c>
      <c r="H16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67" s="34">
        <f>IFERROR(IF(OR(Table2[[#This Row],[Is_Retained_Player]],Table2[[#This Row],[Is_Owner_Player]]),Table2[[#This Row],[Base_Price]],0),"")</f>
        <v>0</v>
      </c>
      <c r="J167" s="35" t="str" cm="1">
        <f t="array" ref="J167">IF(AND(SUMPRODUCT(--ISNUMBER(SEARCH('MTPL Teams'!$A$5:$A$16, Table2[[#This Row],[MTPL_Team_Name]])))&gt;0,Table2[[#This Row],[Purchase_Price]]&gt;=Table2[[#This Row],[Base_Price]]),"Sold","UnSold")</f>
        <v>UnSold</v>
      </c>
      <c r="K167" s="32" t="b">
        <v>0</v>
      </c>
      <c r="L167" s="32" t="b">
        <v>0</v>
      </c>
      <c r="M167" s="32" t="b">
        <v>0</v>
      </c>
      <c r="N167" s="30">
        <v>166</v>
      </c>
      <c r="O167" s="30">
        <v>58</v>
      </c>
      <c r="P167" s="30">
        <v>175</v>
      </c>
      <c r="Q167" s="30">
        <v>7</v>
      </c>
      <c r="R167" s="30">
        <v>100</v>
      </c>
      <c r="S167" s="30">
        <v>121</v>
      </c>
      <c r="T167" s="37">
        <v>82.644599999999997</v>
      </c>
      <c r="U167" s="30">
        <v>2</v>
      </c>
      <c r="V167" s="37">
        <v>9.0908999999999995</v>
      </c>
      <c r="W167" s="30">
        <v>6</v>
      </c>
      <c r="X167" s="30">
        <v>14.2857</v>
      </c>
      <c r="Y167" s="30">
        <v>23</v>
      </c>
      <c r="Z167" s="38">
        <v>43475</v>
      </c>
      <c r="AA167" s="39">
        <v>0</v>
      </c>
      <c r="AB167" s="30">
        <v>4</v>
      </c>
      <c r="AC167" s="30">
        <v>292</v>
      </c>
      <c r="AD167" s="30">
        <v>212</v>
      </c>
      <c r="AE167" s="30">
        <v>30</v>
      </c>
      <c r="AF167" s="30">
        <v>50</v>
      </c>
    </row>
    <row r="168" spans="1:32" ht="27" customHeight="1" x14ac:dyDescent="0.2">
      <c r="A168" s="41">
        <v>1226899</v>
      </c>
      <c r="B168" s="41" t="s">
        <v>432</v>
      </c>
      <c r="C168" s="41" t="s">
        <v>433</v>
      </c>
      <c r="D168" s="41">
        <v>6516006234</v>
      </c>
      <c r="E168" s="30">
        <f>COUNTIFS($F$2:$F$500, Table2[[#This Row],[MTBC_Team_Name]],$G$2:$G$500,Table2[[#This Row],[MTPL_Team_Name]],$J$2:$J$500,"Sold")</f>
        <v>0</v>
      </c>
      <c r="F168" s="32" t="s">
        <v>434</v>
      </c>
      <c r="G168" s="31" t="str">
        <f>IFERROR(VLOOKUP(Table2[[#This Row],[player_id]],'Owner Players'!$A$1:$B$13,2,0),IFERROR(VLOOKUP(Table2[[#This Row],[player_id]],'Retained Players'!$A$1:$B$13,2,0),""))</f>
        <v/>
      </c>
      <c r="H16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68" s="34">
        <f>IFERROR(IF(OR(Table2[[#This Row],[Is_Retained_Player]],Table2[[#This Row],[Is_Owner_Player]]),Table2[[#This Row],[Base_Price]],0),"")</f>
        <v>0</v>
      </c>
      <c r="J168" s="35" t="str" cm="1">
        <f t="array" ref="J168">IF(AND(SUMPRODUCT(--ISNUMBER(SEARCH('MTPL Teams'!$A$5:$A$16, Table2[[#This Row],[MTPL_Team_Name]])))&gt;0,Table2[[#This Row],[Purchase_Price]]&gt;=Table2[[#This Row],[Base_Price]]),"Sold","UnSold")</f>
        <v>UnSold</v>
      </c>
      <c r="K168" s="32" t="b">
        <v>0</v>
      </c>
      <c r="L168" s="32" t="b">
        <v>0</v>
      </c>
      <c r="M168" s="32" t="b">
        <v>0</v>
      </c>
      <c r="N168" s="30">
        <v>167</v>
      </c>
      <c r="O168" s="30">
        <v>79</v>
      </c>
      <c r="P168" s="30">
        <v>150</v>
      </c>
      <c r="Q168" s="30">
        <v>10</v>
      </c>
      <c r="R168" s="30">
        <v>127</v>
      </c>
      <c r="S168" s="30">
        <v>226</v>
      </c>
      <c r="T168" s="37">
        <v>56.194699999999997</v>
      </c>
      <c r="U168" s="30">
        <v>5</v>
      </c>
      <c r="V168" s="37">
        <v>7.4737</v>
      </c>
      <c r="W168" s="30">
        <v>19</v>
      </c>
      <c r="X168" s="30">
        <v>12.7</v>
      </c>
      <c r="Y168" s="30">
        <v>34</v>
      </c>
      <c r="Z168" s="38">
        <v>47150</v>
      </c>
      <c r="AA168" s="39">
        <v>0</v>
      </c>
      <c r="AB168" s="30">
        <v>1</v>
      </c>
      <c r="AC168" s="30">
        <v>291</v>
      </c>
      <c r="AD168" s="30">
        <v>161</v>
      </c>
      <c r="AE168" s="30">
        <v>120</v>
      </c>
      <c r="AF168" s="30">
        <v>10</v>
      </c>
    </row>
    <row r="169" spans="1:32" ht="27" customHeight="1" x14ac:dyDescent="0.2">
      <c r="A169" s="41">
        <v>513266</v>
      </c>
      <c r="B169" s="41" t="s">
        <v>435</v>
      </c>
      <c r="C169" s="41" t="s">
        <v>436</v>
      </c>
      <c r="D169" s="41">
        <v>6128760390</v>
      </c>
      <c r="E169" s="30">
        <f>COUNTIFS($F$2:$F$500, Table2[[#This Row],[MTBC_Team_Name]],$G$2:$G$500,Table2[[#This Row],[MTPL_Team_Name]],$J$2:$J$500,"Sold")</f>
        <v>0</v>
      </c>
      <c r="F169" s="32" t="s">
        <v>102</v>
      </c>
      <c r="G169" s="31" t="str">
        <f>IFERROR(VLOOKUP(Table2[[#This Row],[player_id]],'Owner Players'!$A$1:$B$13,2,0),IFERROR(VLOOKUP(Table2[[#This Row],[player_id]],'Retained Players'!$A$1:$B$13,2,0),""))</f>
        <v/>
      </c>
      <c r="H16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20000</v>
      </c>
      <c r="I169" s="34">
        <f>IFERROR(IF(OR(Table2[[#This Row],[Is_Retained_Player]],Table2[[#This Row],[Is_Owner_Player]]),Table2[[#This Row],[Base_Price]],0),"")</f>
        <v>0</v>
      </c>
      <c r="J169" s="35" t="str" cm="1">
        <f t="array" ref="J169">IF(AND(SUMPRODUCT(--ISNUMBER(SEARCH('MTPL Teams'!$A$5:$A$16, Table2[[#This Row],[MTPL_Team_Name]])))&gt;0,Table2[[#This Row],[Purchase_Price]]&gt;=Table2[[#This Row],[Base_Price]]),"Sold","UnSold")</f>
        <v>UnSold</v>
      </c>
      <c r="K169" s="32" t="b">
        <v>0</v>
      </c>
      <c r="L169" s="32" t="b">
        <v>0</v>
      </c>
      <c r="M169" s="32" t="b">
        <v>0</v>
      </c>
      <c r="N169" s="30">
        <v>168</v>
      </c>
      <c r="O169" s="30">
        <v>74</v>
      </c>
      <c r="P169" s="30">
        <v>157</v>
      </c>
      <c r="Q169" s="30">
        <v>5</v>
      </c>
      <c r="R169" s="30">
        <v>72</v>
      </c>
      <c r="S169" s="30">
        <v>81</v>
      </c>
      <c r="T169" s="30">
        <v>88.888900000000007</v>
      </c>
      <c r="U169" s="30">
        <v>4</v>
      </c>
      <c r="V169" s="30">
        <v>4.8421000000000003</v>
      </c>
      <c r="W169" s="30">
        <v>10</v>
      </c>
      <c r="X169" s="30">
        <v>14.4</v>
      </c>
      <c r="Y169" s="30">
        <v>35</v>
      </c>
      <c r="Z169" s="38">
        <v>43501</v>
      </c>
      <c r="AA169" s="39">
        <v>0</v>
      </c>
      <c r="AB169" s="30">
        <v>2</v>
      </c>
      <c r="AC169" s="30">
        <v>290</v>
      </c>
      <c r="AD169" s="30">
        <v>170</v>
      </c>
      <c r="AE169" s="30">
        <v>100</v>
      </c>
      <c r="AF169" s="30">
        <v>20</v>
      </c>
    </row>
    <row r="170" spans="1:32" ht="27" customHeight="1" x14ac:dyDescent="0.2">
      <c r="A170" s="41">
        <v>513134</v>
      </c>
      <c r="B170" s="41" t="s">
        <v>437</v>
      </c>
      <c r="C170" s="41" t="s">
        <v>438</v>
      </c>
      <c r="D170" s="41">
        <v>6516210668</v>
      </c>
      <c r="E170" s="30">
        <f>COUNTIFS($F$2:$F$500, Table2[[#This Row],[MTBC_Team_Name]],$G$2:$G$500,Table2[[#This Row],[MTPL_Team_Name]],$J$2:$J$500,"Sold")</f>
        <v>0</v>
      </c>
      <c r="F170" s="32" t="s">
        <v>286</v>
      </c>
      <c r="G170" s="31" t="str">
        <f>IFERROR(VLOOKUP(Table2[[#This Row],[player_id]],'Owner Players'!$A$1:$B$13,2,0),IFERROR(VLOOKUP(Table2[[#This Row],[player_id]],'Retained Players'!$A$1:$B$13,2,0),""))</f>
        <v/>
      </c>
      <c r="H17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170" s="34">
        <f>IFERROR(IF(OR(Table2[[#This Row],[Is_Retained_Player]],Table2[[#This Row],[Is_Owner_Player]]),Table2[[#This Row],[Base_Price]],0),"")</f>
        <v>0</v>
      </c>
      <c r="J170" s="35" t="str" cm="1">
        <f t="array" ref="J170">IF(AND(SUMPRODUCT(--ISNUMBER(SEARCH('MTPL Teams'!$A$5:$A$16, Table2[[#This Row],[MTPL_Team_Name]])))&gt;0,Table2[[#This Row],[Purchase_Price]]&gt;=Table2[[#This Row],[Base_Price]]),"Sold","UnSold")</f>
        <v>UnSold</v>
      </c>
      <c r="K170" s="32" t="b">
        <v>0</v>
      </c>
      <c r="L170" s="32" t="b">
        <v>0</v>
      </c>
      <c r="M170" s="32" t="b">
        <v>0</v>
      </c>
      <c r="N170" s="30">
        <v>169</v>
      </c>
      <c r="O170" s="30">
        <v>118</v>
      </c>
      <c r="P170" s="30">
        <v>206</v>
      </c>
      <c r="Q170" s="30">
        <v>9</v>
      </c>
      <c r="R170" s="30">
        <v>63</v>
      </c>
      <c r="S170" s="30">
        <v>105</v>
      </c>
      <c r="T170" s="37">
        <v>60</v>
      </c>
      <c r="U170" s="30">
        <v>0</v>
      </c>
      <c r="V170" s="37">
        <v>0</v>
      </c>
      <c r="W170" s="30">
        <v>0</v>
      </c>
      <c r="X170" s="30">
        <v>7</v>
      </c>
      <c r="Y170" s="30">
        <v>21</v>
      </c>
      <c r="Z170" s="38">
        <v>0</v>
      </c>
      <c r="AA170" s="39">
        <v>0</v>
      </c>
      <c r="AB170" s="30">
        <v>12</v>
      </c>
      <c r="AC170" s="30">
        <v>288</v>
      </c>
      <c r="AD170" s="30">
        <v>88</v>
      </c>
      <c r="AE170" s="30">
        <v>0</v>
      </c>
      <c r="AF170" s="30">
        <v>200</v>
      </c>
    </row>
    <row r="171" spans="1:32" ht="27" customHeight="1" x14ac:dyDescent="0.2">
      <c r="A171" s="41">
        <v>517028</v>
      </c>
      <c r="B171" s="41" t="s">
        <v>439</v>
      </c>
      <c r="C171" s="41" t="s">
        <v>440</v>
      </c>
      <c r="D171" s="41">
        <v>6127350747</v>
      </c>
      <c r="E171" s="30">
        <f>COUNTIFS($F$2:$F$500, Table2[[#This Row],[MTBC_Team_Name]],$G$2:$G$500,Table2[[#This Row],[MTPL_Team_Name]],$J$2:$J$500,"Sold")</f>
        <v>0</v>
      </c>
      <c r="F171" s="32" t="s">
        <v>248</v>
      </c>
      <c r="G171" s="31" t="str">
        <f>IFERROR(VLOOKUP(Table2[[#This Row],[player_id]],'Owner Players'!$A$1:$B$13,2,0),IFERROR(VLOOKUP(Table2[[#This Row],[player_id]],'Retained Players'!$A$1:$B$13,2,0),""))</f>
        <v/>
      </c>
      <c r="H17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171" s="34">
        <f>IFERROR(IF(OR(Table2[[#This Row],[Is_Retained_Player]],Table2[[#This Row],[Is_Owner_Player]]),Table2[[#This Row],[Base_Price]],0),"")</f>
        <v>0</v>
      </c>
      <c r="J171" s="35" t="str" cm="1">
        <f t="array" ref="J171">IF(AND(SUMPRODUCT(--ISNUMBER(SEARCH('MTPL Teams'!$A$5:$A$16, Table2[[#This Row],[MTPL_Team_Name]])))&gt;0,Table2[[#This Row],[Purchase_Price]]&gt;=Table2[[#This Row],[Base_Price]]),"Sold","UnSold")</f>
        <v>UnSold</v>
      </c>
      <c r="K171" s="32" t="b">
        <v>0</v>
      </c>
      <c r="L171" s="32" t="b">
        <v>0</v>
      </c>
      <c r="M171" s="32" t="b">
        <v>0</v>
      </c>
      <c r="N171" s="30">
        <v>170</v>
      </c>
      <c r="O171" s="30">
        <v>129</v>
      </c>
      <c r="P171" s="30">
        <v>158</v>
      </c>
      <c r="Q171" s="30">
        <v>10</v>
      </c>
      <c r="R171" s="30">
        <v>53</v>
      </c>
      <c r="S171" s="30">
        <v>86</v>
      </c>
      <c r="T171" s="37">
        <v>61.627899999999997</v>
      </c>
      <c r="U171" s="30">
        <v>4</v>
      </c>
      <c r="V171" s="37">
        <v>6.3333000000000004</v>
      </c>
      <c r="W171" s="30">
        <v>3</v>
      </c>
      <c r="X171" s="30">
        <v>5.8888999999999996</v>
      </c>
      <c r="Y171" s="30">
        <v>14</v>
      </c>
      <c r="Z171" s="38">
        <v>43531</v>
      </c>
      <c r="AA171" s="39">
        <v>1</v>
      </c>
      <c r="AB171" s="30">
        <v>7</v>
      </c>
      <c r="AC171" s="30">
        <v>285</v>
      </c>
      <c r="AD171" s="30">
        <v>75</v>
      </c>
      <c r="AE171" s="30">
        <v>100</v>
      </c>
      <c r="AF171" s="30">
        <v>110</v>
      </c>
    </row>
    <row r="172" spans="1:32" ht="27" customHeight="1" x14ac:dyDescent="0.2">
      <c r="A172" s="41">
        <v>1269507</v>
      </c>
      <c r="B172" s="41" t="s">
        <v>441</v>
      </c>
      <c r="C172" s="41" t="s">
        <v>442</v>
      </c>
      <c r="D172" s="41">
        <v>6125847864</v>
      </c>
      <c r="E172" s="30">
        <f>COUNTIFS($F$2:$F$500, Table2[[#This Row],[MTBC_Team_Name]],$G$2:$G$500,Table2[[#This Row],[MTPL_Team_Name]],$J$2:$J$500,"Sold")</f>
        <v>0</v>
      </c>
      <c r="F172" s="32" t="s">
        <v>61</v>
      </c>
      <c r="G172" s="31" t="str">
        <f>IFERROR(VLOOKUP(Table2[[#This Row],[player_id]],'Owner Players'!$A$1:$B$13,2,0),IFERROR(VLOOKUP(Table2[[#This Row],[player_id]],'Retained Players'!$A$1:$B$13,2,0),""))</f>
        <v/>
      </c>
      <c r="H17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172" s="34">
        <f>IFERROR(IF(OR(Table2[[#This Row],[Is_Retained_Player]],Table2[[#This Row],[Is_Owner_Player]]),Table2[[#This Row],[Base_Price]],0),"")</f>
        <v>0</v>
      </c>
      <c r="J172" s="35" t="str" cm="1">
        <f t="array" ref="J172">IF(AND(SUMPRODUCT(--ISNUMBER(SEARCH('MTPL Teams'!$A$5:$A$16, Table2[[#This Row],[MTPL_Team_Name]])))&gt;0,Table2[[#This Row],[Purchase_Price]]&gt;=Table2[[#This Row],[Base_Price]]),"Sold","UnSold")</f>
        <v>UnSold</v>
      </c>
      <c r="K172" s="32" t="b">
        <v>0</v>
      </c>
      <c r="L172" s="32" t="b">
        <v>0</v>
      </c>
      <c r="M172" s="32" t="b">
        <v>0</v>
      </c>
      <c r="N172" s="30">
        <v>171</v>
      </c>
      <c r="O172" s="30">
        <v>202</v>
      </c>
      <c r="P172" s="30">
        <v>119</v>
      </c>
      <c r="Q172" s="30">
        <v>4</v>
      </c>
      <c r="R172" s="30">
        <v>2</v>
      </c>
      <c r="S172" s="30">
        <v>2</v>
      </c>
      <c r="T172" s="37">
        <v>100</v>
      </c>
      <c r="U172" s="30">
        <v>7</v>
      </c>
      <c r="V172" s="37">
        <v>3.7403</v>
      </c>
      <c r="W172" s="30">
        <v>13</v>
      </c>
      <c r="X172" s="30">
        <v>2</v>
      </c>
      <c r="Y172" s="30">
        <v>2</v>
      </c>
      <c r="Z172" s="38">
        <v>43567</v>
      </c>
      <c r="AA172" s="39">
        <v>0</v>
      </c>
      <c r="AB172" s="30">
        <v>2</v>
      </c>
      <c r="AC172" s="30">
        <v>282</v>
      </c>
      <c r="AD172" s="30">
        <v>2</v>
      </c>
      <c r="AE172" s="30">
        <v>250</v>
      </c>
      <c r="AF172" s="30">
        <v>30</v>
      </c>
    </row>
    <row r="173" spans="1:32" ht="27" customHeight="1" x14ac:dyDescent="0.2">
      <c r="A173" s="41">
        <v>513228</v>
      </c>
      <c r="B173" s="41" t="s">
        <v>443</v>
      </c>
      <c r="C173" s="41" t="s">
        <v>444</v>
      </c>
      <c r="D173" s="41">
        <v>16183033644</v>
      </c>
      <c r="E173" s="30">
        <f>COUNTIFS($F$2:$F$500, Table2[[#This Row],[MTBC_Team_Name]],$G$2:$G$500,Table2[[#This Row],[MTPL_Team_Name]],$J$2:$J$500,"Sold")</f>
        <v>0</v>
      </c>
      <c r="F173" s="32" t="s">
        <v>110</v>
      </c>
      <c r="G173" s="31" t="str">
        <f>IFERROR(VLOOKUP(Table2[[#This Row],[player_id]],'Owner Players'!$A$1:$B$13,2,0),IFERROR(VLOOKUP(Table2[[#This Row],[player_id]],'Retained Players'!$A$1:$B$13,2,0),""))</f>
        <v/>
      </c>
      <c r="H17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173" s="34">
        <f>IFERROR(IF(OR(Table2[[#This Row],[Is_Retained_Player]],Table2[[#This Row],[Is_Owner_Player]]),Table2[[#This Row],[Base_Price]],0),"")</f>
        <v>0</v>
      </c>
      <c r="J173" s="35" t="str" cm="1">
        <f t="array" ref="J173">IF(AND(SUMPRODUCT(--ISNUMBER(SEARCH('MTPL Teams'!$A$5:$A$16, Table2[[#This Row],[MTPL_Team_Name]])))&gt;0,Table2[[#This Row],[Purchase_Price]]&gt;=Table2[[#This Row],[Base_Price]]),"Sold","UnSold")</f>
        <v>UnSold</v>
      </c>
      <c r="K173" s="32" t="b">
        <v>0</v>
      </c>
      <c r="L173" s="32" t="b">
        <v>0</v>
      </c>
      <c r="M173" s="32" t="b">
        <v>0</v>
      </c>
      <c r="N173" s="30">
        <v>172</v>
      </c>
      <c r="O173" s="30">
        <v>86</v>
      </c>
      <c r="P173" s="30">
        <v>151</v>
      </c>
      <c r="Q173" s="30">
        <v>10</v>
      </c>
      <c r="R173" s="30">
        <v>99</v>
      </c>
      <c r="S173" s="30">
        <v>147</v>
      </c>
      <c r="T173" s="37">
        <v>67.346900000000005</v>
      </c>
      <c r="U173" s="30">
        <v>3</v>
      </c>
      <c r="V173" s="37">
        <v>3.375</v>
      </c>
      <c r="W173" s="30">
        <v>8</v>
      </c>
      <c r="X173" s="30">
        <v>9.9</v>
      </c>
      <c r="Y173" s="30">
        <v>25</v>
      </c>
      <c r="Z173" s="38">
        <v>43508</v>
      </c>
      <c r="AA173" s="39">
        <v>0</v>
      </c>
      <c r="AB173" s="30">
        <v>2</v>
      </c>
      <c r="AC173" s="30">
        <v>282</v>
      </c>
      <c r="AD173" s="30">
        <v>152</v>
      </c>
      <c r="AE173" s="30">
        <v>110</v>
      </c>
      <c r="AF173" s="30">
        <v>20</v>
      </c>
    </row>
    <row r="174" spans="1:32" ht="27" customHeight="1" x14ac:dyDescent="0.2">
      <c r="A174" s="41">
        <v>512901</v>
      </c>
      <c r="B174" s="41" t="s">
        <v>445</v>
      </c>
      <c r="C174" s="41" t="s">
        <v>446</v>
      </c>
      <c r="D174" s="41">
        <v>6129994866</v>
      </c>
      <c r="E174" s="30">
        <f>COUNTIFS($F$2:$F$500, Table2[[#This Row],[MTBC_Team_Name]],$G$2:$G$500,Table2[[#This Row],[MTPL_Team_Name]],$J$2:$J$500,"Sold")</f>
        <v>0</v>
      </c>
      <c r="F174" s="32" t="s">
        <v>187</v>
      </c>
      <c r="G174" s="31" t="str">
        <f>IFERROR(VLOOKUP(Table2[[#This Row],[player_id]],'Owner Players'!$A$1:$B$13,2,0),IFERROR(VLOOKUP(Table2[[#This Row],[player_id]],'Retained Players'!$A$1:$B$13,2,0),""))</f>
        <v/>
      </c>
      <c r="H17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174" s="34">
        <f>IFERROR(IF(OR(Table2[[#This Row],[Is_Retained_Player]],Table2[[#This Row],[Is_Owner_Player]]),Table2[[#This Row],[Base_Price]],0),"")</f>
        <v>0</v>
      </c>
      <c r="J174" s="35" t="str" cm="1">
        <f t="array" ref="J174">IF(AND(SUMPRODUCT(--ISNUMBER(SEARCH('MTPL Teams'!$A$5:$A$16, Table2[[#This Row],[MTPL_Team_Name]])))&gt;0,Table2[[#This Row],[Purchase_Price]]&gt;=Table2[[#This Row],[Base_Price]]),"Sold","UnSold")</f>
        <v>UnSold</v>
      </c>
      <c r="K174" s="32" t="b">
        <v>0</v>
      </c>
      <c r="L174" s="32" t="b">
        <v>0</v>
      </c>
      <c r="M174" s="32" t="b">
        <v>0</v>
      </c>
      <c r="N174" s="30">
        <v>173</v>
      </c>
      <c r="O174" s="30">
        <v>70</v>
      </c>
      <c r="P174" s="30">
        <v>198</v>
      </c>
      <c r="Q174" s="30">
        <v>9</v>
      </c>
      <c r="R174" s="30">
        <v>106</v>
      </c>
      <c r="S174" s="30">
        <v>166</v>
      </c>
      <c r="T174" s="37">
        <v>63.855400000000003</v>
      </c>
      <c r="U174" s="30">
        <v>1</v>
      </c>
      <c r="V174" s="37">
        <v>10</v>
      </c>
      <c r="W174" s="30">
        <v>2</v>
      </c>
      <c r="X174" s="30">
        <v>11.777799999999999</v>
      </c>
      <c r="Y174" s="30">
        <v>34</v>
      </c>
      <c r="Z174" s="38">
        <v>43485</v>
      </c>
      <c r="AA174" s="39">
        <v>0</v>
      </c>
      <c r="AB174" s="30">
        <v>5</v>
      </c>
      <c r="AC174" s="30">
        <v>275</v>
      </c>
      <c r="AD174" s="30">
        <v>175</v>
      </c>
      <c r="AE174" s="30">
        <v>0</v>
      </c>
      <c r="AF174" s="30">
        <v>100</v>
      </c>
    </row>
    <row r="175" spans="1:32" ht="27" customHeight="1" x14ac:dyDescent="0.2">
      <c r="A175" s="41">
        <v>513235</v>
      </c>
      <c r="B175" s="41" t="s">
        <v>447</v>
      </c>
      <c r="C175" s="41" t="s">
        <v>448</v>
      </c>
      <c r="D175" s="41">
        <v>6128177091</v>
      </c>
      <c r="E175" s="30">
        <f>COUNTIFS($F$2:$F$500, Table2[[#This Row],[MTBC_Team_Name]],$G$2:$G$500,Table2[[#This Row],[MTPL_Team_Name]],$J$2:$J$500,"Sold")</f>
        <v>0</v>
      </c>
      <c r="F175" s="32" t="s">
        <v>229</v>
      </c>
      <c r="G175" s="31" t="str">
        <f>IFERROR(VLOOKUP(Table2[[#This Row],[player_id]],'Owner Players'!$A$1:$B$13,2,0),IFERROR(VLOOKUP(Table2[[#This Row],[player_id]],'Retained Players'!$A$1:$B$13,2,0),""))</f>
        <v/>
      </c>
      <c r="H17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175" s="34">
        <f>IFERROR(IF(OR(Table2[[#This Row],[Is_Retained_Player]],Table2[[#This Row],[Is_Owner_Player]]),Table2[[#This Row],[Base_Price]],0),"")</f>
        <v>0</v>
      </c>
      <c r="J175" s="35" t="str" cm="1">
        <f t="array" ref="J175">IF(AND(SUMPRODUCT(--ISNUMBER(SEARCH('MTPL Teams'!$A$5:$A$16, Table2[[#This Row],[MTPL_Team_Name]])))&gt;0,Table2[[#This Row],[Purchase_Price]]&gt;=Table2[[#This Row],[Base_Price]]),"Sold","UnSold")</f>
        <v>UnSold</v>
      </c>
      <c r="K175" s="32" t="b">
        <v>0</v>
      </c>
      <c r="L175" s="32" t="b">
        <v>0</v>
      </c>
      <c r="M175" s="32" t="b">
        <v>0</v>
      </c>
      <c r="N175" s="30">
        <v>174</v>
      </c>
      <c r="O175" s="30">
        <v>117</v>
      </c>
      <c r="P175" s="30">
        <v>136</v>
      </c>
      <c r="Q175" s="30">
        <v>4</v>
      </c>
      <c r="R175" s="30">
        <v>27</v>
      </c>
      <c r="S175" s="30">
        <v>17</v>
      </c>
      <c r="T175" s="37">
        <v>158.8235</v>
      </c>
      <c r="U175" s="30">
        <v>4</v>
      </c>
      <c r="V175" s="37">
        <v>3.4</v>
      </c>
      <c r="W175" s="30">
        <v>15</v>
      </c>
      <c r="X175" s="30">
        <v>9</v>
      </c>
      <c r="Y175" s="30">
        <v>16</v>
      </c>
      <c r="Z175" s="38">
        <v>43510</v>
      </c>
      <c r="AA175" s="39">
        <v>0</v>
      </c>
      <c r="AB175" s="30">
        <v>2</v>
      </c>
      <c r="AC175" s="30">
        <v>272</v>
      </c>
      <c r="AD175" s="30">
        <v>92</v>
      </c>
      <c r="AE175" s="30">
        <v>160</v>
      </c>
      <c r="AF175" s="30">
        <v>20</v>
      </c>
    </row>
    <row r="176" spans="1:32" ht="27" customHeight="1" x14ac:dyDescent="0.2">
      <c r="A176" s="41">
        <v>516850</v>
      </c>
      <c r="B176" s="41" t="s">
        <v>449</v>
      </c>
      <c r="C176" s="41" t="s">
        <v>450</v>
      </c>
      <c r="D176" s="41">
        <v>6128674505</v>
      </c>
      <c r="E176" s="30">
        <f>COUNTIFS($F$2:$F$500, Table2[[#This Row],[MTBC_Team_Name]],$G$2:$G$500,Table2[[#This Row],[MTPL_Team_Name]],$J$2:$J$500,"Sold")</f>
        <v>0</v>
      </c>
      <c r="F176" s="32" t="s">
        <v>422</v>
      </c>
      <c r="G176" s="31" t="str">
        <f>IFERROR(VLOOKUP(Table2[[#This Row],[player_id]],'Owner Players'!$A$1:$B$13,2,0),IFERROR(VLOOKUP(Table2[[#This Row],[player_id]],'Retained Players'!$A$1:$B$13,2,0),""))</f>
        <v/>
      </c>
      <c r="H17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176" s="34">
        <f>IFERROR(IF(OR(Table2[[#This Row],[Is_Retained_Player]],Table2[[#This Row],[Is_Owner_Player]]),Table2[[#This Row],[Base_Price]],0),"")</f>
        <v>0</v>
      </c>
      <c r="J176" s="35" t="str" cm="1">
        <f t="array" ref="J176">IF(AND(SUMPRODUCT(--ISNUMBER(SEARCH('MTPL Teams'!$A$5:$A$16, Table2[[#This Row],[MTPL_Team_Name]])))&gt;0,Table2[[#This Row],[Purchase_Price]]&gt;=Table2[[#This Row],[Base_Price]]),"Sold","UnSold")</f>
        <v>UnSold</v>
      </c>
      <c r="K176" s="32" t="b">
        <v>0</v>
      </c>
      <c r="L176" s="32" t="b">
        <v>0</v>
      </c>
      <c r="M176" s="32" t="b">
        <v>0</v>
      </c>
      <c r="N176" s="30">
        <v>175</v>
      </c>
      <c r="O176" s="30">
        <v>46</v>
      </c>
      <c r="P176" s="30">
        <v>193</v>
      </c>
      <c r="Q176" s="30">
        <v>10</v>
      </c>
      <c r="R176" s="30">
        <v>155</v>
      </c>
      <c r="S176" s="30">
        <v>269</v>
      </c>
      <c r="T176" s="37">
        <v>57.620800000000003</v>
      </c>
      <c r="U176" s="30">
        <v>0</v>
      </c>
      <c r="V176" s="37">
        <v>0</v>
      </c>
      <c r="W176" s="30">
        <v>0</v>
      </c>
      <c r="X176" s="30">
        <v>15.5</v>
      </c>
      <c r="Y176" s="30">
        <v>38</v>
      </c>
      <c r="Z176" s="38">
        <v>0</v>
      </c>
      <c r="AA176" s="39">
        <v>0</v>
      </c>
      <c r="AB176" s="30">
        <v>1</v>
      </c>
      <c r="AC176" s="30">
        <v>268</v>
      </c>
      <c r="AD176" s="30">
        <v>238</v>
      </c>
      <c r="AE176" s="30">
        <v>0</v>
      </c>
      <c r="AF176" s="30">
        <v>30</v>
      </c>
    </row>
    <row r="177" spans="1:32" ht="27" customHeight="1" x14ac:dyDescent="0.2">
      <c r="A177" s="41">
        <v>1263549</v>
      </c>
      <c r="B177" s="41" t="s">
        <v>451</v>
      </c>
      <c r="C177" s="41" t="s">
        <v>452</v>
      </c>
      <c r="D177" s="41">
        <v>3377642737</v>
      </c>
      <c r="E177" s="30">
        <f>COUNTIFS($F$2:$F$500, Table2[[#This Row],[MTBC_Team_Name]],$G$2:$G$500,Table2[[#This Row],[MTPL_Team_Name]],$J$2:$J$500,"Sold")</f>
        <v>0</v>
      </c>
      <c r="F177" s="32" t="s">
        <v>192</v>
      </c>
      <c r="G177" s="31" t="str">
        <f>IFERROR(VLOOKUP(Table2[[#This Row],[player_id]],'Owner Players'!$A$1:$B$13,2,0),IFERROR(VLOOKUP(Table2[[#This Row],[player_id]],'Retained Players'!$A$1:$B$13,2,0),""))</f>
        <v/>
      </c>
      <c r="H17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177" s="34">
        <f>IFERROR(IF(OR(Table2[[#This Row],[Is_Retained_Player]],Table2[[#This Row],[Is_Owner_Player]]),Table2[[#This Row],[Base_Price]],0),"")</f>
        <v>0</v>
      </c>
      <c r="J177" s="35" t="str" cm="1">
        <f t="array" ref="J177">IF(AND(SUMPRODUCT(--ISNUMBER(SEARCH('MTPL Teams'!$A$5:$A$16, Table2[[#This Row],[MTPL_Team_Name]])))&gt;0,Table2[[#This Row],[Purchase_Price]]&gt;=Table2[[#This Row],[Base_Price]]),"Sold","UnSold")</f>
        <v>UnSold</v>
      </c>
      <c r="K177" s="32" t="b">
        <v>0</v>
      </c>
      <c r="L177" s="32" t="b">
        <v>0</v>
      </c>
      <c r="M177" s="32" t="b">
        <v>0</v>
      </c>
      <c r="N177" s="30">
        <v>176</v>
      </c>
      <c r="O177" s="30">
        <v>138</v>
      </c>
      <c r="P177" s="30">
        <v>142</v>
      </c>
      <c r="Q177" s="30">
        <v>7</v>
      </c>
      <c r="R177" s="30">
        <v>66</v>
      </c>
      <c r="S177" s="30">
        <v>106</v>
      </c>
      <c r="T177" s="30">
        <v>62.264200000000002</v>
      </c>
      <c r="U177" s="30">
        <v>4</v>
      </c>
      <c r="V177" s="30">
        <v>5.1333000000000002</v>
      </c>
      <c r="W177" s="30">
        <v>15</v>
      </c>
      <c r="X177" s="30">
        <v>9.4285999999999994</v>
      </c>
      <c r="Y177" s="30">
        <v>26</v>
      </c>
      <c r="Z177" s="38">
        <v>43515</v>
      </c>
      <c r="AA177" s="39">
        <v>0</v>
      </c>
      <c r="AB177" s="30">
        <v>2</v>
      </c>
      <c r="AC177" s="30">
        <v>267</v>
      </c>
      <c r="AD177" s="30">
        <v>67</v>
      </c>
      <c r="AE177" s="30">
        <v>140</v>
      </c>
      <c r="AF177" s="30">
        <v>60</v>
      </c>
    </row>
    <row r="178" spans="1:32" ht="27" customHeight="1" x14ac:dyDescent="0.2">
      <c r="A178" s="41">
        <v>512824</v>
      </c>
      <c r="B178" s="42" t="s">
        <v>453</v>
      </c>
      <c r="C178" s="41"/>
      <c r="D178" s="41"/>
      <c r="E178" s="30">
        <f>COUNTIFS($F$2:$F$500, Table2[[#This Row],[MTBC_Team_Name]],$G$2:$G$500,Table2[[#This Row],[MTPL_Team_Name]],$J$2:$J$500,"Sold")</f>
        <v>1</v>
      </c>
      <c r="F178" s="32" t="s">
        <v>133</v>
      </c>
      <c r="G178" s="31" t="str">
        <f>IFERROR(VLOOKUP(Table2[[#This Row],[player_id]],'Owner Players'!$A$1:$B$13,2,0),IFERROR(VLOOKUP(Table2[[#This Row],[player_id]],'Retained Players'!$A$1:$B$13,2,0),""))</f>
        <v>MN Master Blasters</v>
      </c>
      <c r="H17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178" s="34">
        <f>IFERROR(IF(OR(Table2[[#This Row],[Is_Retained_Player]],Table2[[#This Row],[Is_Owner_Player]]),Table2[[#This Row],[Base_Price]],0),"")</f>
        <v>10000</v>
      </c>
      <c r="J178" s="35" t="str" cm="1">
        <f t="array" ref="J178">IF(AND(SUMPRODUCT(--ISNUMBER(SEARCH('MTPL Teams'!$A$5:$A$16, Table2[[#This Row],[MTPL_Team_Name]])))&gt;0,Table2[[#This Row],[Purchase_Price]]&gt;=Table2[[#This Row],[Base_Price]]),"Sold","UnSold")</f>
        <v>Sold</v>
      </c>
      <c r="K178" s="32" t="b">
        <v>0</v>
      </c>
      <c r="L178" s="32" t="b">
        <v>0</v>
      </c>
      <c r="M178" s="32" t="b">
        <v>1</v>
      </c>
      <c r="N178" s="30">
        <v>177</v>
      </c>
      <c r="O178" s="30">
        <v>71</v>
      </c>
      <c r="P178" s="30">
        <v>171</v>
      </c>
      <c r="Q178" s="30">
        <v>11</v>
      </c>
      <c r="R178" s="30">
        <v>79</v>
      </c>
      <c r="S178" s="30">
        <v>113</v>
      </c>
      <c r="T178" s="30">
        <v>69.911500000000004</v>
      </c>
      <c r="U178" s="30">
        <v>2</v>
      </c>
      <c r="V178" s="30">
        <v>6.75</v>
      </c>
      <c r="W178" s="30">
        <v>4</v>
      </c>
      <c r="X178" s="30">
        <v>7.1818</v>
      </c>
      <c r="Y178" s="30">
        <v>32</v>
      </c>
      <c r="Z178" s="38">
        <v>43518</v>
      </c>
      <c r="AA178" s="39">
        <v>0</v>
      </c>
      <c r="AB178" s="30">
        <v>3</v>
      </c>
      <c r="AC178" s="30">
        <v>254</v>
      </c>
      <c r="AD178" s="30">
        <v>174</v>
      </c>
      <c r="AE178" s="30">
        <v>50</v>
      </c>
      <c r="AF178" s="30">
        <v>30</v>
      </c>
    </row>
    <row r="179" spans="1:32" ht="27" customHeight="1" x14ac:dyDescent="0.2">
      <c r="A179" s="41">
        <v>836983</v>
      </c>
      <c r="B179" s="41" t="s">
        <v>454</v>
      </c>
      <c r="C179" s="41" t="s">
        <v>455</v>
      </c>
      <c r="D179" s="41">
        <v>5129994649</v>
      </c>
      <c r="E179" s="30">
        <f>COUNTIFS($F$2:$F$500, Table2[[#This Row],[MTBC_Team_Name]],$G$2:$G$500,Table2[[#This Row],[MTPL_Team_Name]],$J$2:$J$500,"Sold")</f>
        <v>0</v>
      </c>
      <c r="F179" s="32" t="s">
        <v>76</v>
      </c>
      <c r="G179" s="31" t="str">
        <f>IFERROR(VLOOKUP(Table2[[#This Row],[player_id]],'Owner Players'!$A$1:$B$13,2,0),IFERROR(VLOOKUP(Table2[[#This Row],[player_id]],'Retained Players'!$A$1:$B$13,2,0),""))</f>
        <v/>
      </c>
      <c r="H17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179" s="34">
        <f>IFERROR(IF(OR(Table2[[#This Row],[Is_Retained_Player]],Table2[[#This Row],[Is_Owner_Player]]),Table2[[#This Row],[Base_Price]],0),"")</f>
        <v>0</v>
      </c>
      <c r="J179" s="35" t="str" cm="1">
        <f t="array" ref="J179">IF(AND(SUMPRODUCT(--ISNUMBER(SEARCH('MTPL Teams'!$A$5:$A$16, Table2[[#This Row],[MTPL_Team_Name]])))&gt;0,Table2[[#This Row],[Purchase_Price]]&gt;=Table2[[#This Row],[Base_Price]]),"Sold","UnSold")</f>
        <v>UnSold</v>
      </c>
      <c r="K179" s="32" t="b">
        <v>0</v>
      </c>
      <c r="L179" s="32" t="b">
        <v>0</v>
      </c>
      <c r="M179" s="32" t="b">
        <v>0</v>
      </c>
      <c r="N179" s="30">
        <v>178</v>
      </c>
      <c r="O179" s="30">
        <v>198</v>
      </c>
      <c r="P179" s="30">
        <v>124</v>
      </c>
      <c r="Q179" s="30">
        <v>5</v>
      </c>
      <c r="R179" s="30">
        <v>3</v>
      </c>
      <c r="S179" s="30">
        <v>11</v>
      </c>
      <c r="T179" s="37">
        <v>27.2727</v>
      </c>
      <c r="U179" s="30">
        <v>6</v>
      </c>
      <c r="V179" s="37">
        <v>4.6666999999999996</v>
      </c>
      <c r="W179" s="30">
        <v>12</v>
      </c>
      <c r="X179" s="30">
        <v>1</v>
      </c>
      <c r="Y179" s="30">
        <v>2</v>
      </c>
      <c r="Z179" s="38">
        <v>43518</v>
      </c>
      <c r="AA179" s="39">
        <v>0</v>
      </c>
      <c r="AB179" s="30">
        <v>1</v>
      </c>
      <c r="AC179" s="30">
        <v>253</v>
      </c>
      <c r="AD179" s="30">
        <v>3</v>
      </c>
      <c r="AE179" s="30">
        <v>230</v>
      </c>
      <c r="AF179" s="30">
        <v>20</v>
      </c>
    </row>
    <row r="180" spans="1:32" ht="27" customHeight="1" x14ac:dyDescent="0.2">
      <c r="A180" s="41">
        <v>513181</v>
      </c>
      <c r="B180" s="41" t="s">
        <v>456</v>
      </c>
      <c r="C180" s="41" t="s">
        <v>457</v>
      </c>
      <c r="D180" s="41">
        <v>4085697807</v>
      </c>
      <c r="E180" s="30">
        <f>COUNTIFS($F$2:$F$500, Table2[[#This Row],[MTBC_Team_Name]],$G$2:$G$500,Table2[[#This Row],[MTPL_Team_Name]],$J$2:$J$500,"Sold")</f>
        <v>0</v>
      </c>
      <c r="F180" s="32" t="s">
        <v>107</v>
      </c>
      <c r="G180" s="31" t="str">
        <f>IFERROR(VLOOKUP(Table2[[#This Row],[player_id]],'Owner Players'!$A$1:$B$13,2,0),IFERROR(VLOOKUP(Table2[[#This Row],[player_id]],'Retained Players'!$A$1:$B$13,2,0),""))</f>
        <v/>
      </c>
      <c r="H18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180" s="34">
        <f>IFERROR(IF(OR(Table2[[#This Row],[Is_Retained_Player]],Table2[[#This Row],[Is_Owner_Player]]),Table2[[#This Row],[Base_Price]],0),"")</f>
        <v>0</v>
      </c>
      <c r="J180" s="35" t="str" cm="1">
        <f t="array" ref="J180">IF(AND(SUMPRODUCT(--ISNUMBER(SEARCH('MTPL Teams'!$A$5:$A$16, Table2[[#This Row],[MTPL_Team_Name]])))&gt;0,Table2[[#This Row],[Purchase_Price]]&gt;=Table2[[#This Row],[Base_Price]]),"Sold","UnSold")</f>
        <v>UnSold</v>
      </c>
      <c r="K180" s="32" t="b">
        <v>0</v>
      </c>
      <c r="L180" s="32" t="b">
        <v>0</v>
      </c>
      <c r="M180" s="32" t="b">
        <v>0</v>
      </c>
      <c r="N180" s="30">
        <v>179</v>
      </c>
      <c r="O180" s="30">
        <v>223</v>
      </c>
      <c r="P180" s="30">
        <v>121</v>
      </c>
      <c r="Q180" s="30">
        <v>10</v>
      </c>
      <c r="R180" s="30">
        <v>11</v>
      </c>
      <c r="S180" s="30">
        <v>38</v>
      </c>
      <c r="T180" s="37">
        <v>28.947399999999998</v>
      </c>
      <c r="U180" s="30">
        <v>5</v>
      </c>
      <c r="V180" s="37">
        <v>3.9</v>
      </c>
      <c r="W180" s="30">
        <v>20</v>
      </c>
      <c r="X180" s="30">
        <v>2.2000000000000002</v>
      </c>
      <c r="Y180" s="30">
        <v>6</v>
      </c>
      <c r="Z180" s="38">
        <v>43510</v>
      </c>
      <c r="AA180" s="39">
        <v>0</v>
      </c>
      <c r="AB180" s="30">
        <v>1</v>
      </c>
      <c r="AC180" s="30">
        <v>241</v>
      </c>
      <c r="AD180" s="30">
        <v>-9</v>
      </c>
      <c r="AE180" s="30">
        <v>240</v>
      </c>
      <c r="AF180" s="30">
        <v>10</v>
      </c>
    </row>
    <row r="181" spans="1:32" ht="27" customHeight="1" x14ac:dyDescent="0.2">
      <c r="A181" s="41">
        <v>517329</v>
      </c>
      <c r="B181" s="41" t="s">
        <v>458</v>
      </c>
      <c r="C181" s="41" t="s">
        <v>459</v>
      </c>
      <c r="D181" s="41">
        <v>4136950863</v>
      </c>
      <c r="E181" s="30">
        <f>COUNTIFS($F$2:$F$500, Table2[[#This Row],[MTBC_Team_Name]],$G$2:$G$500,Table2[[#This Row],[MTPL_Team_Name]],$J$2:$J$500,"Sold")</f>
        <v>0</v>
      </c>
      <c r="F181" s="32" t="s">
        <v>136</v>
      </c>
      <c r="G181" s="31" t="str">
        <f>IFERROR(VLOOKUP(Table2[[#This Row],[player_id]],'Owner Players'!$A$1:$B$13,2,0),IFERROR(VLOOKUP(Table2[[#This Row],[player_id]],'Retained Players'!$A$1:$B$13,2,0),""))</f>
        <v/>
      </c>
      <c r="H18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181" s="34">
        <f>IFERROR(IF(OR(Table2[[#This Row],[Is_Retained_Player]],Table2[[#This Row],[Is_Owner_Player]]),Table2[[#This Row],[Base_Price]],0),"")</f>
        <v>0</v>
      </c>
      <c r="J181" s="35" t="str" cm="1">
        <f t="array" ref="J181">IF(AND(SUMPRODUCT(--ISNUMBER(SEARCH('MTPL Teams'!$A$5:$A$16, Table2[[#This Row],[MTPL_Team_Name]])))&gt;0,Table2[[#This Row],[Purchase_Price]]&gt;=Table2[[#This Row],[Base_Price]]),"Sold","UnSold")</f>
        <v>UnSold</v>
      </c>
      <c r="K181" s="32" t="b">
        <v>0</v>
      </c>
      <c r="L181" s="32" t="b">
        <v>0</v>
      </c>
      <c r="M181" s="32" t="b">
        <v>0</v>
      </c>
      <c r="N181" s="30">
        <v>180</v>
      </c>
      <c r="O181" s="30">
        <v>163</v>
      </c>
      <c r="P181" s="30">
        <v>137</v>
      </c>
      <c r="Q181" s="30">
        <v>8</v>
      </c>
      <c r="R181" s="30">
        <v>36</v>
      </c>
      <c r="S181" s="30">
        <v>75</v>
      </c>
      <c r="T181" s="37">
        <v>48</v>
      </c>
      <c r="U181" s="30">
        <v>5</v>
      </c>
      <c r="V181" s="37">
        <v>5.8076999999999996</v>
      </c>
      <c r="W181" s="30">
        <v>26</v>
      </c>
      <c r="X181" s="30">
        <v>4.5</v>
      </c>
      <c r="Y181" s="30">
        <v>21</v>
      </c>
      <c r="Z181" s="38">
        <v>43503</v>
      </c>
      <c r="AA181" s="39">
        <v>0</v>
      </c>
      <c r="AB181" s="30">
        <v>2</v>
      </c>
      <c r="AC181" s="30">
        <v>219</v>
      </c>
      <c r="AD181" s="30">
        <v>39</v>
      </c>
      <c r="AE181" s="30">
        <v>160</v>
      </c>
      <c r="AF181" s="30">
        <v>20</v>
      </c>
    </row>
    <row r="182" spans="1:32" ht="27" customHeight="1" x14ac:dyDescent="0.2">
      <c r="A182" s="41">
        <v>514510</v>
      </c>
      <c r="B182" s="41" t="s">
        <v>460</v>
      </c>
      <c r="C182" s="41" t="s">
        <v>461</v>
      </c>
      <c r="D182" s="41">
        <v>6128609414</v>
      </c>
      <c r="E182" s="30">
        <f>COUNTIFS($F$2:$F$500, Table2[[#This Row],[MTBC_Team_Name]],$G$2:$G$500,Table2[[#This Row],[MTPL_Team_Name]],$J$2:$J$500,"Sold")</f>
        <v>0</v>
      </c>
      <c r="F182" s="32" t="s">
        <v>82</v>
      </c>
      <c r="G182" s="31" t="str">
        <f>IFERROR(VLOOKUP(Table2[[#This Row],[player_id]],'Owner Players'!$A$1:$B$13,2,0),IFERROR(VLOOKUP(Table2[[#This Row],[player_id]],'Retained Players'!$A$1:$B$13,2,0),""))</f>
        <v/>
      </c>
      <c r="H18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182" s="34">
        <f>IFERROR(IF(OR(Table2[[#This Row],[Is_Retained_Player]],Table2[[#This Row],[Is_Owner_Player]]),Table2[[#This Row],[Base_Price]],0),"")</f>
        <v>0</v>
      </c>
      <c r="J182" s="35" t="str" cm="1">
        <f t="array" ref="J182">IF(AND(SUMPRODUCT(--ISNUMBER(SEARCH('MTPL Teams'!$A$5:$A$16, Table2[[#This Row],[MTPL_Team_Name]])))&gt;0,Table2[[#This Row],[Purchase_Price]]&gt;=Table2[[#This Row],[Base_Price]]),"Sold","UnSold")</f>
        <v>UnSold</v>
      </c>
      <c r="K182" s="32" t="b">
        <v>0</v>
      </c>
      <c r="L182" s="32" t="b">
        <v>0</v>
      </c>
      <c r="M182" s="32" t="b">
        <v>0</v>
      </c>
      <c r="N182" s="30">
        <v>181</v>
      </c>
      <c r="O182" s="30">
        <v>133</v>
      </c>
      <c r="P182" s="30">
        <v>159</v>
      </c>
      <c r="Q182" s="30">
        <v>7</v>
      </c>
      <c r="R182" s="30">
        <v>47</v>
      </c>
      <c r="S182" s="30">
        <v>79</v>
      </c>
      <c r="T182" s="37">
        <v>59.493699999999997</v>
      </c>
      <c r="U182" s="30">
        <v>1</v>
      </c>
      <c r="V182" s="37">
        <v>4.75</v>
      </c>
      <c r="W182" s="30">
        <v>20</v>
      </c>
      <c r="X182" s="30">
        <v>7.8333000000000004</v>
      </c>
      <c r="Y182" s="30">
        <v>18</v>
      </c>
      <c r="Z182" s="38">
        <v>43482</v>
      </c>
      <c r="AA182" s="39">
        <v>0</v>
      </c>
      <c r="AB182" s="30">
        <v>1</v>
      </c>
      <c r="AC182" s="30">
        <v>213</v>
      </c>
      <c r="AD182" s="30">
        <v>73</v>
      </c>
      <c r="AE182" s="30">
        <v>100</v>
      </c>
      <c r="AF182" s="30">
        <v>40</v>
      </c>
    </row>
    <row r="183" spans="1:32" ht="27" customHeight="1" x14ac:dyDescent="0.2">
      <c r="A183" s="41">
        <v>1210473</v>
      </c>
      <c r="B183" s="41" t="s">
        <v>462</v>
      </c>
      <c r="C183" s="41" t="s">
        <v>463</v>
      </c>
      <c r="D183" s="41">
        <v>5714326477</v>
      </c>
      <c r="E183" s="30">
        <f>COUNTIFS($F$2:$F$500, Table2[[#This Row],[MTBC_Team_Name]],$G$2:$G$500,Table2[[#This Row],[MTPL_Team_Name]],$J$2:$J$500,"Sold")</f>
        <v>0</v>
      </c>
      <c r="F183" s="32" t="s">
        <v>192</v>
      </c>
      <c r="G183" s="31" t="str">
        <f>IFERROR(VLOOKUP(Table2[[#This Row],[player_id]],'Owner Players'!$A$1:$B$13,2,0),IFERROR(VLOOKUP(Table2[[#This Row],[player_id]],'Retained Players'!$A$1:$B$13,2,0),""))</f>
        <v/>
      </c>
      <c r="H18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183" s="34">
        <f>IFERROR(IF(OR(Table2[[#This Row],[Is_Retained_Player]],Table2[[#This Row],[Is_Owner_Player]]),Table2[[#This Row],[Base_Price]],0),"")</f>
        <v>0</v>
      </c>
      <c r="J183" s="35" t="str" cm="1">
        <f t="array" ref="J183">IF(AND(SUMPRODUCT(--ISNUMBER(SEARCH('MTPL Teams'!$A$5:$A$16, Table2[[#This Row],[MTPL_Team_Name]])))&gt;0,Table2[[#This Row],[Purchase_Price]]&gt;=Table2[[#This Row],[Base_Price]]),"Sold","UnSold")</f>
        <v>UnSold</v>
      </c>
      <c r="K183" s="32" t="b">
        <v>0</v>
      </c>
      <c r="L183" s="32" t="b">
        <v>0</v>
      </c>
      <c r="M183" s="32" t="b">
        <v>0</v>
      </c>
      <c r="N183" s="30">
        <v>182</v>
      </c>
      <c r="O183" s="30">
        <v>80</v>
      </c>
      <c r="P183" s="30">
        <v>235</v>
      </c>
      <c r="Q183" s="30">
        <v>9</v>
      </c>
      <c r="R183" s="30">
        <v>94</v>
      </c>
      <c r="S183" s="30">
        <v>153</v>
      </c>
      <c r="T183" s="37">
        <v>61.437899999999999</v>
      </c>
      <c r="U183" s="30">
        <v>0</v>
      </c>
      <c r="V183" s="37">
        <v>7.7142999999999997</v>
      </c>
      <c r="W183" s="30">
        <v>7</v>
      </c>
      <c r="X183" s="30">
        <v>10.4444</v>
      </c>
      <c r="Y183" s="30">
        <v>24</v>
      </c>
      <c r="Z183" s="38">
        <v>0</v>
      </c>
      <c r="AA183" s="39">
        <v>0</v>
      </c>
      <c r="AB183" s="30">
        <v>2</v>
      </c>
      <c r="AC183" s="30">
        <v>211</v>
      </c>
      <c r="AD183" s="30">
        <v>161</v>
      </c>
      <c r="AE183" s="30">
        <v>-10</v>
      </c>
      <c r="AF183" s="30">
        <v>60</v>
      </c>
    </row>
    <row r="184" spans="1:32" ht="27" customHeight="1" x14ac:dyDescent="0.2">
      <c r="A184" s="41">
        <v>1212080</v>
      </c>
      <c r="B184" s="41" t="s">
        <v>464</v>
      </c>
      <c r="C184" s="41" t="s">
        <v>465</v>
      </c>
      <c r="D184" s="41">
        <v>8129551699</v>
      </c>
      <c r="E184" s="30">
        <f>COUNTIFS($F$2:$F$500, Table2[[#This Row],[MTBC_Team_Name]],$G$2:$G$500,Table2[[#This Row],[MTPL_Team_Name]],$J$2:$J$500,"Sold")</f>
        <v>0</v>
      </c>
      <c r="F184" s="32" t="s">
        <v>110</v>
      </c>
      <c r="G184" s="31" t="str">
        <f>IFERROR(VLOOKUP(Table2[[#This Row],[player_id]],'Owner Players'!$A$1:$B$13,2,0),IFERROR(VLOOKUP(Table2[[#This Row],[player_id]],'Retained Players'!$A$1:$B$13,2,0),""))</f>
        <v/>
      </c>
      <c r="H18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184" s="34">
        <f>IFERROR(IF(OR(Table2[[#This Row],[Is_Retained_Player]],Table2[[#This Row],[Is_Owner_Player]]),Table2[[#This Row],[Base_Price]],0),"")</f>
        <v>0</v>
      </c>
      <c r="J184" s="35" t="str" cm="1">
        <f t="array" ref="J184">IF(AND(SUMPRODUCT(--ISNUMBER(SEARCH('MTPL Teams'!$A$5:$A$16, Table2[[#This Row],[MTPL_Team_Name]])))&gt;0,Table2[[#This Row],[Purchase_Price]]&gt;=Table2[[#This Row],[Base_Price]]),"Sold","UnSold")</f>
        <v>UnSold</v>
      </c>
      <c r="K184" s="32" t="b">
        <v>0</v>
      </c>
      <c r="L184" s="32" t="b">
        <v>0</v>
      </c>
      <c r="M184" s="32" t="b">
        <v>0</v>
      </c>
      <c r="N184" s="30">
        <v>183</v>
      </c>
      <c r="O184" s="30">
        <v>195</v>
      </c>
      <c r="P184" s="30">
        <v>128</v>
      </c>
      <c r="Q184" s="30">
        <v>4</v>
      </c>
      <c r="R184" s="30">
        <v>4</v>
      </c>
      <c r="S184" s="30">
        <v>4</v>
      </c>
      <c r="T184" s="30">
        <v>100</v>
      </c>
      <c r="U184" s="30">
        <v>2</v>
      </c>
      <c r="V184" s="30">
        <v>2.5</v>
      </c>
      <c r="W184" s="30">
        <v>10</v>
      </c>
      <c r="X184" s="30">
        <v>2</v>
      </c>
      <c r="Y184" s="30">
        <v>3</v>
      </c>
      <c r="Z184" s="38">
        <v>43503</v>
      </c>
      <c r="AA184" s="39">
        <v>0</v>
      </c>
      <c r="AB184" s="30">
        <v>0</v>
      </c>
      <c r="AC184" s="30">
        <v>204</v>
      </c>
      <c r="AD184" s="30">
        <v>4</v>
      </c>
      <c r="AE184" s="30">
        <v>200</v>
      </c>
      <c r="AF184" s="30">
        <v>0</v>
      </c>
    </row>
    <row r="185" spans="1:32" ht="27" customHeight="1" x14ac:dyDescent="0.2">
      <c r="A185" s="41">
        <v>512840</v>
      </c>
      <c r="B185" s="41" t="s">
        <v>466</v>
      </c>
      <c r="C185" s="41" t="s">
        <v>467</v>
      </c>
      <c r="D185" s="41" t="s">
        <v>468</v>
      </c>
      <c r="E185" s="30">
        <f>COUNTIFS($F$2:$F$500, Table2[[#This Row],[MTBC_Team_Name]],$G$2:$G$500,Table2[[#This Row],[MTPL_Team_Name]],$J$2:$J$500,"Sold")</f>
        <v>0</v>
      </c>
      <c r="F185" s="32" t="s">
        <v>58</v>
      </c>
      <c r="G185" s="31" t="str">
        <f>IFERROR(VLOOKUP(Table2[[#This Row],[player_id]],'Owner Players'!$A$1:$B$13,2,0),IFERROR(VLOOKUP(Table2[[#This Row],[player_id]],'Retained Players'!$A$1:$B$13,2,0),""))</f>
        <v/>
      </c>
      <c r="H18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185" s="34">
        <f>IFERROR(IF(OR(Table2[[#This Row],[Is_Retained_Player]],Table2[[#This Row],[Is_Owner_Player]]),Table2[[#This Row],[Base_Price]],0),"")</f>
        <v>0</v>
      </c>
      <c r="J185" s="35" t="str" cm="1">
        <f t="array" ref="J185">IF(AND(SUMPRODUCT(--ISNUMBER(SEARCH('MTPL Teams'!$A$5:$A$16, Table2[[#This Row],[MTPL_Team_Name]])))&gt;0,Table2[[#This Row],[Purchase_Price]]&gt;=Table2[[#This Row],[Base_Price]]),"Sold","UnSold")</f>
        <v>UnSold</v>
      </c>
      <c r="K185" s="32" t="b">
        <v>0</v>
      </c>
      <c r="L185" s="32" t="b">
        <v>0</v>
      </c>
      <c r="M185" s="32" t="b">
        <v>0</v>
      </c>
      <c r="N185" s="30">
        <v>184</v>
      </c>
      <c r="O185" s="30">
        <v>162</v>
      </c>
      <c r="P185" s="30">
        <v>147</v>
      </c>
      <c r="Q185" s="30">
        <v>8</v>
      </c>
      <c r="R185" s="30">
        <v>21</v>
      </c>
      <c r="S185" s="30">
        <v>40</v>
      </c>
      <c r="T185" s="37">
        <v>52.5</v>
      </c>
      <c r="U185" s="30">
        <v>4</v>
      </c>
      <c r="V185" s="37">
        <v>5.5</v>
      </c>
      <c r="W185" s="30">
        <v>10</v>
      </c>
      <c r="X185" s="30">
        <v>3.5</v>
      </c>
      <c r="Y185" s="30">
        <v>13</v>
      </c>
      <c r="Z185" s="38">
        <v>43539</v>
      </c>
      <c r="AA185" s="39">
        <v>0</v>
      </c>
      <c r="AB185" s="30">
        <v>1</v>
      </c>
      <c r="AC185" s="30">
        <v>203</v>
      </c>
      <c r="AD185" s="30">
        <v>43</v>
      </c>
      <c r="AE185" s="30">
        <v>130</v>
      </c>
      <c r="AF185" s="30">
        <v>30</v>
      </c>
    </row>
    <row r="186" spans="1:32" ht="27" customHeight="1" x14ac:dyDescent="0.2">
      <c r="A186" s="41">
        <v>1211086</v>
      </c>
      <c r="B186" s="41" t="s">
        <v>469</v>
      </c>
      <c r="C186" s="41" t="s">
        <v>470</v>
      </c>
      <c r="D186" s="41">
        <v>4126262465</v>
      </c>
      <c r="E186" s="30">
        <f>COUNTIFS($F$2:$F$500, Table2[[#This Row],[MTBC_Team_Name]],$G$2:$G$500,Table2[[#This Row],[MTPL_Team_Name]],$J$2:$J$500,"Sold")</f>
        <v>0</v>
      </c>
      <c r="F186" s="32" t="s">
        <v>139</v>
      </c>
      <c r="G186" s="31" t="str">
        <f>IFERROR(VLOOKUP(Table2[[#This Row],[player_id]],'Owner Players'!$A$1:$B$13,2,0),IFERROR(VLOOKUP(Table2[[#This Row],[player_id]],'Retained Players'!$A$1:$B$13,2,0),""))</f>
        <v/>
      </c>
      <c r="H18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186" s="34">
        <f>IFERROR(IF(OR(Table2[[#This Row],[Is_Retained_Player]],Table2[[#This Row],[Is_Owner_Player]]),Table2[[#This Row],[Base_Price]],0),"")</f>
        <v>0</v>
      </c>
      <c r="J186" s="35" t="str" cm="1">
        <f t="array" ref="J186">IF(AND(SUMPRODUCT(--ISNUMBER(SEARCH('MTPL Teams'!$A$5:$A$16, Table2[[#This Row],[MTPL_Team_Name]])))&gt;0,Table2[[#This Row],[Purchase_Price]]&gt;=Table2[[#This Row],[Base_Price]]),"Sold","UnSold")</f>
        <v>UnSold</v>
      </c>
      <c r="K186" s="32" t="b">
        <v>0</v>
      </c>
      <c r="L186" s="32" t="b">
        <v>0</v>
      </c>
      <c r="M186" s="32" t="b">
        <v>0</v>
      </c>
      <c r="N186" s="30">
        <v>185</v>
      </c>
      <c r="O186" s="30">
        <v>134</v>
      </c>
      <c r="P186" s="30">
        <v>146</v>
      </c>
      <c r="Q186" s="30">
        <v>7</v>
      </c>
      <c r="R186" s="30">
        <v>44</v>
      </c>
      <c r="S186" s="30">
        <v>47</v>
      </c>
      <c r="T186" s="37">
        <v>93.617000000000004</v>
      </c>
      <c r="U186" s="30">
        <v>4</v>
      </c>
      <c r="V186" s="37">
        <v>5.5</v>
      </c>
      <c r="W186" s="30">
        <v>16</v>
      </c>
      <c r="X186" s="30">
        <v>6.2857000000000003</v>
      </c>
      <c r="Y186" s="30">
        <v>23</v>
      </c>
      <c r="Z186" s="38">
        <v>43495</v>
      </c>
      <c r="AA186" s="39">
        <v>0</v>
      </c>
      <c r="AB186" s="30">
        <v>0</v>
      </c>
      <c r="AC186" s="30">
        <v>203</v>
      </c>
      <c r="AD186" s="30">
        <v>73</v>
      </c>
      <c r="AE186" s="30">
        <v>130</v>
      </c>
      <c r="AF186" s="30">
        <v>0</v>
      </c>
    </row>
    <row r="187" spans="1:32" ht="27" customHeight="1" x14ac:dyDescent="0.2">
      <c r="A187" s="41">
        <v>1274914</v>
      </c>
      <c r="B187" s="41" t="s">
        <v>471</v>
      </c>
      <c r="C187" s="41" t="s">
        <v>472</v>
      </c>
      <c r="D187" s="41">
        <v>7636569028</v>
      </c>
      <c r="E187" s="30">
        <f>COUNTIFS($F$2:$F$500, Table2[[#This Row],[MTBC_Team_Name]],$G$2:$G$500,Table2[[#This Row],[MTPL_Team_Name]],$J$2:$J$500,"Sold")</f>
        <v>0</v>
      </c>
      <c r="F187" s="32" t="s">
        <v>275</v>
      </c>
      <c r="G187" s="31" t="str">
        <f>IFERROR(VLOOKUP(Table2[[#This Row],[player_id]],'Owner Players'!$A$1:$B$13,2,0),IFERROR(VLOOKUP(Table2[[#This Row],[player_id]],'Retained Players'!$A$1:$B$13,2,0),""))</f>
        <v/>
      </c>
      <c r="H18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187" s="34">
        <f>IFERROR(IF(OR(Table2[[#This Row],[Is_Retained_Player]],Table2[[#This Row],[Is_Owner_Player]]),Table2[[#This Row],[Base_Price]],0),"")</f>
        <v>0</v>
      </c>
      <c r="J187" s="35" t="str" cm="1">
        <f t="array" ref="J187">IF(AND(SUMPRODUCT(--ISNUMBER(SEARCH('MTPL Teams'!$A$5:$A$16, Table2[[#This Row],[MTPL_Team_Name]])))&gt;0,Table2[[#This Row],[Purchase_Price]]&gt;=Table2[[#This Row],[Base_Price]]),"Sold","UnSold")</f>
        <v>UnSold</v>
      </c>
      <c r="K187" s="32" t="b">
        <v>0</v>
      </c>
      <c r="L187" s="32" t="b">
        <v>0</v>
      </c>
      <c r="M187" s="32" t="b">
        <v>0</v>
      </c>
      <c r="N187" s="30">
        <v>186</v>
      </c>
      <c r="O187" s="30">
        <v>82</v>
      </c>
      <c r="P187" s="30">
        <v>201</v>
      </c>
      <c r="Q187" s="30">
        <v>11</v>
      </c>
      <c r="R187" s="30">
        <v>111</v>
      </c>
      <c r="S187" s="30">
        <v>176</v>
      </c>
      <c r="T187" s="37">
        <v>63.068199999999997</v>
      </c>
      <c r="U187" s="30">
        <v>0</v>
      </c>
      <c r="V187" s="37">
        <v>0</v>
      </c>
      <c r="W187" s="30">
        <v>0</v>
      </c>
      <c r="X187" s="30">
        <v>11.1</v>
      </c>
      <c r="Y187" s="30">
        <v>37</v>
      </c>
      <c r="Z187" s="38">
        <v>0</v>
      </c>
      <c r="AA187" s="39">
        <v>0</v>
      </c>
      <c r="AB187" s="30">
        <v>2</v>
      </c>
      <c r="AC187" s="30">
        <v>199</v>
      </c>
      <c r="AD187" s="30">
        <v>159</v>
      </c>
      <c r="AE187" s="30">
        <v>0</v>
      </c>
      <c r="AF187" s="30">
        <v>40</v>
      </c>
    </row>
    <row r="188" spans="1:32" ht="27" customHeight="1" x14ac:dyDescent="0.2">
      <c r="A188" s="41">
        <v>1212923</v>
      </c>
      <c r="B188" s="41" t="s">
        <v>473</v>
      </c>
      <c r="C188" s="41" t="s">
        <v>474</v>
      </c>
      <c r="D188" s="41">
        <v>2107029368</v>
      </c>
      <c r="E188" s="30">
        <f>COUNTIFS($F$2:$F$500, Table2[[#This Row],[MTBC_Team_Name]],$G$2:$G$500,Table2[[#This Row],[MTPL_Team_Name]],$J$2:$J$500,"Sold")</f>
        <v>0</v>
      </c>
      <c r="F188" s="32" t="s">
        <v>303</v>
      </c>
      <c r="G188" s="31" t="str">
        <f>IFERROR(VLOOKUP(Table2[[#This Row],[player_id]],'Owner Players'!$A$1:$B$13,2,0),IFERROR(VLOOKUP(Table2[[#This Row],[player_id]],'Retained Players'!$A$1:$B$13,2,0),""))</f>
        <v/>
      </c>
      <c r="H18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188" s="34">
        <f>IFERROR(IF(OR(Table2[[#This Row],[Is_Retained_Player]],Table2[[#This Row],[Is_Owner_Player]]),Table2[[#This Row],[Base_Price]],0),"")</f>
        <v>0</v>
      </c>
      <c r="J188" s="35" t="str" cm="1">
        <f t="array" ref="J188">IF(AND(SUMPRODUCT(--ISNUMBER(SEARCH('MTPL Teams'!$A$5:$A$16, Table2[[#This Row],[MTPL_Team_Name]])))&gt;0,Table2[[#This Row],[Purchase_Price]]&gt;=Table2[[#This Row],[Base_Price]]),"Sold","UnSold")</f>
        <v>UnSold</v>
      </c>
      <c r="K188" s="32" t="b">
        <v>0</v>
      </c>
      <c r="L188" s="32" t="b">
        <v>0</v>
      </c>
      <c r="M188" s="32" t="b">
        <v>0</v>
      </c>
      <c r="N188" s="30">
        <v>187</v>
      </c>
      <c r="O188" s="30">
        <v>193</v>
      </c>
      <c r="P188" s="30">
        <v>143</v>
      </c>
      <c r="Q188" s="30">
        <v>9</v>
      </c>
      <c r="R188" s="30">
        <v>46</v>
      </c>
      <c r="S188" s="30">
        <v>150</v>
      </c>
      <c r="T188" s="37">
        <v>30.666699999999999</v>
      </c>
      <c r="U188" s="30">
        <v>4</v>
      </c>
      <c r="V188" s="37">
        <v>4.2667000000000002</v>
      </c>
      <c r="W188" s="30">
        <v>15</v>
      </c>
      <c r="X188" s="30">
        <v>5.1111000000000004</v>
      </c>
      <c r="Y188" s="30">
        <v>11</v>
      </c>
      <c r="Z188" s="38">
        <v>43508</v>
      </c>
      <c r="AA188" s="39">
        <v>0</v>
      </c>
      <c r="AB188" s="30">
        <v>5</v>
      </c>
      <c r="AC188" s="30">
        <v>196</v>
      </c>
      <c r="AD188" s="30">
        <v>6</v>
      </c>
      <c r="AE188" s="30">
        <v>140</v>
      </c>
      <c r="AF188" s="30">
        <v>50</v>
      </c>
    </row>
    <row r="189" spans="1:32" ht="27" customHeight="1" x14ac:dyDescent="0.2">
      <c r="A189" s="41">
        <v>513243</v>
      </c>
      <c r="B189" s="41" t="s">
        <v>475</v>
      </c>
      <c r="C189" s="41" t="s">
        <v>476</v>
      </c>
      <c r="D189" s="41">
        <v>6128678190</v>
      </c>
      <c r="E189" s="30">
        <f>COUNTIFS($F$2:$F$500, Table2[[#This Row],[MTBC_Team_Name]],$G$2:$G$500,Table2[[#This Row],[MTPL_Team_Name]],$J$2:$J$500,"Sold")</f>
        <v>0</v>
      </c>
      <c r="F189" s="32" t="s">
        <v>229</v>
      </c>
      <c r="G189" s="31" t="str">
        <f>IFERROR(VLOOKUP(Table2[[#This Row],[player_id]],'Owner Players'!$A$1:$B$13,2,0),IFERROR(VLOOKUP(Table2[[#This Row],[player_id]],'Retained Players'!$A$1:$B$13,2,0),""))</f>
        <v/>
      </c>
      <c r="H18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189" s="34">
        <f>IFERROR(IF(OR(Table2[[#This Row],[Is_Retained_Player]],Table2[[#This Row],[Is_Owner_Player]]),Table2[[#This Row],[Base_Price]],0),"")</f>
        <v>0</v>
      </c>
      <c r="J189" s="35" t="str" cm="1">
        <f t="array" ref="J189">IF(AND(SUMPRODUCT(--ISNUMBER(SEARCH('MTPL Teams'!$A$5:$A$16, Table2[[#This Row],[MTPL_Team_Name]])))&gt;0,Table2[[#This Row],[Purchase_Price]]&gt;=Table2[[#This Row],[Base_Price]]),"Sold","UnSold")</f>
        <v>UnSold</v>
      </c>
      <c r="K189" s="32" t="b">
        <v>0</v>
      </c>
      <c r="L189" s="32" t="b">
        <v>0</v>
      </c>
      <c r="M189" s="32" t="b">
        <v>0</v>
      </c>
      <c r="N189" s="30">
        <v>188</v>
      </c>
      <c r="O189" s="30">
        <v>84</v>
      </c>
      <c r="P189" s="30">
        <v>202</v>
      </c>
      <c r="Q189" s="30">
        <v>4</v>
      </c>
      <c r="R189" s="30">
        <v>83</v>
      </c>
      <c r="S189" s="30">
        <v>141</v>
      </c>
      <c r="T189" s="37">
        <v>58.865200000000002</v>
      </c>
      <c r="U189" s="30">
        <v>0</v>
      </c>
      <c r="V189" s="37">
        <v>0</v>
      </c>
      <c r="W189" s="30">
        <v>0</v>
      </c>
      <c r="X189" s="30">
        <v>20.75</v>
      </c>
      <c r="Y189" s="30">
        <v>26</v>
      </c>
      <c r="Z189" s="38">
        <v>0</v>
      </c>
      <c r="AA189" s="39">
        <v>0</v>
      </c>
      <c r="AB189" s="30">
        <v>4</v>
      </c>
      <c r="AC189" s="30">
        <v>196</v>
      </c>
      <c r="AD189" s="30">
        <v>156</v>
      </c>
      <c r="AE189" s="30">
        <v>0</v>
      </c>
      <c r="AF189" s="30">
        <v>40</v>
      </c>
    </row>
    <row r="190" spans="1:32" ht="27" customHeight="1" x14ac:dyDescent="0.2">
      <c r="A190" s="41">
        <v>296669</v>
      </c>
      <c r="B190" s="41" t="s">
        <v>477</v>
      </c>
      <c r="C190" s="41" t="s">
        <v>478</v>
      </c>
      <c r="D190" s="41">
        <v>17036238232</v>
      </c>
      <c r="E190" s="30">
        <f>COUNTIFS($F$2:$F$500, Table2[[#This Row],[MTBC_Team_Name]],$G$2:$G$500,Table2[[#This Row],[MTPL_Team_Name]],$J$2:$J$500,"Sold")</f>
        <v>0</v>
      </c>
      <c r="F190" s="32" t="s">
        <v>192</v>
      </c>
      <c r="G190" s="31" t="str">
        <f>IFERROR(VLOOKUP(Table2[[#This Row],[player_id]],'Owner Players'!$A$1:$B$13,2,0),IFERROR(VLOOKUP(Table2[[#This Row],[player_id]],'Retained Players'!$A$1:$B$13,2,0),""))</f>
        <v/>
      </c>
      <c r="H19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190" s="34">
        <f>IFERROR(IF(OR(Table2[[#This Row],[Is_Retained_Player]],Table2[[#This Row],[Is_Owner_Player]]),Table2[[#This Row],[Base_Price]],0),"")</f>
        <v>0</v>
      </c>
      <c r="J190" s="35" t="str" cm="1">
        <f t="array" ref="J190">IF(AND(SUMPRODUCT(--ISNUMBER(SEARCH('MTPL Teams'!$A$5:$A$16, Table2[[#This Row],[MTPL_Team_Name]])))&gt;0,Table2[[#This Row],[Purchase_Price]]&gt;=Table2[[#This Row],[Base_Price]]),"Sold","UnSold")</f>
        <v>UnSold</v>
      </c>
      <c r="K190" s="32" t="b">
        <v>0</v>
      </c>
      <c r="L190" s="32" t="b">
        <v>0</v>
      </c>
      <c r="M190" s="32" t="b">
        <v>0</v>
      </c>
      <c r="N190" s="30">
        <v>189</v>
      </c>
      <c r="O190" s="30">
        <v>228</v>
      </c>
      <c r="P190" s="30">
        <v>140</v>
      </c>
      <c r="Q190" s="30">
        <v>8</v>
      </c>
      <c r="R190" s="30">
        <v>26</v>
      </c>
      <c r="S190" s="30">
        <v>63</v>
      </c>
      <c r="T190" s="37">
        <v>41.269799999999996</v>
      </c>
      <c r="U190" s="30">
        <v>4</v>
      </c>
      <c r="V190" s="37">
        <v>5.375</v>
      </c>
      <c r="W190" s="30">
        <v>8</v>
      </c>
      <c r="X190" s="30">
        <v>3.25</v>
      </c>
      <c r="Y190" s="30">
        <v>6</v>
      </c>
      <c r="Z190" s="38">
        <v>43551</v>
      </c>
      <c r="AA190" s="39">
        <v>0</v>
      </c>
      <c r="AB190" s="30">
        <v>3</v>
      </c>
      <c r="AC190" s="30">
        <v>188</v>
      </c>
      <c r="AD190" s="30">
        <v>-12</v>
      </c>
      <c r="AE190" s="30">
        <v>150</v>
      </c>
      <c r="AF190" s="30">
        <v>50</v>
      </c>
    </row>
    <row r="191" spans="1:32" ht="27" customHeight="1" x14ac:dyDescent="0.2">
      <c r="A191" s="41">
        <v>512988</v>
      </c>
      <c r="B191" s="41" t="s">
        <v>479</v>
      </c>
      <c r="C191" s="41" t="s">
        <v>480</v>
      </c>
      <c r="D191" s="41">
        <v>7323254586</v>
      </c>
      <c r="E191" s="30">
        <f>COUNTIFS($F$2:$F$500, Table2[[#This Row],[MTBC_Team_Name]],$G$2:$G$500,Table2[[#This Row],[MTPL_Team_Name]],$J$2:$J$500,"Sold")</f>
        <v>0</v>
      </c>
      <c r="F191" s="32" t="s">
        <v>242</v>
      </c>
      <c r="G191" s="31" t="str">
        <f>IFERROR(VLOOKUP(Table2[[#This Row],[player_id]],'Owner Players'!$A$1:$B$13,2,0),IFERROR(VLOOKUP(Table2[[#This Row],[player_id]],'Retained Players'!$A$1:$B$13,2,0),""))</f>
        <v/>
      </c>
      <c r="H19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191" s="34">
        <f>IFERROR(IF(OR(Table2[[#This Row],[Is_Retained_Player]],Table2[[#This Row],[Is_Owner_Player]]),Table2[[#This Row],[Base_Price]],0),"")</f>
        <v>0</v>
      </c>
      <c r="J191" s="35" t="str" cm="1">
        <f t="array" ref="J191">IF(AND(SUMPRODUCT(--ISNUMBER(SEARCH('MTPL Teams'!$A$5:$A$16, Table2[[#This Row],[MTPL_Team_Name]])))&gt;0,Table2[[#This Row],[Purchase_Price]]&gt;=Table2[[#This Row],[Base_Price]]),"Sold","UnSold")</f>
        <v>UnSold</v>
      </c>
      <c r="K191" s="32" t="b">
        <v>0</v>
      </c>
      <c r="L191" s="32" t="b">
        <v>0</v>
      </c>
      <c r="M191" s="32" t="b">
        <v>0</v>
      </c>
      <c r="N191" s="30">
        <v>190</v>
      </c>
      <c r="O191" s="30">
        <v>180</v>
      </c>
      <c r="P191" s="30">
        <v>217</v>
      </c>
      <c r="Q191" s="30">
        <v>8</v>
      </c>
      <c r="R191" s="30">
        <v>48</v>
      </c>
      <c r="S191" s="30">
        <v>118</v>
      </c>
      <c r="T191" s="37">
        <v>40.677999999999997</v>
      </c>
      <c r="U191" s="30">
        <v>0</v>
      </c>
      <c r="V191" s="37">
        <v>0</v>
      </c>
      <c r="W191" s="30">
        <v>0</v>
      </c>
      <c r="X191" s="30">
        <v>6.8571</v>
      </c>
      <c r="Y191" s="30">
        <v>16</v>
      </c>
      <c r="Z191" s="38">
        <v>0</v>
      </c>
      <c r="AA191" s="39">
        <v>0</v>
      </c>
      <c r="AB191" s="30">
        <v>5</v>
      </c>
      <c r="AC191" s="30">
        <v>188</v>
      </c>
      <c r="AD191" s="30">
        <v>18</v>
      </c>
      <c r="AE191" s="30">
        <v>0</v>
      </c>
      <c r="AF191" s="30">
        <v>170</v>
      </c>
    </row>
    <row r="192" spans="1:32" ht="27" customHeight="1" x14ac:dyDescent="0.2">
      <c r="A192" s="41">
        <v>595581</v>
      </c>
      <c r="B192" s="41" t="s">
        <v>481</v>
      </c>
      <c r="C192" s="41" t="s">
        <v>482</v>
      </c>
      <c r="D192" s="41">
        <v>5085425176</v>
      </c>
      <c r="E192" s="30">
        <f>COUNTIFS($F$2:$F$500, Table2[[#This Row],[MTBC_Team_Name]],$G$2:$G$500,Table2[[#This Row],[MTPL_Team_Name]],$J$2:$J$500,"Sold")</f>
        <v>0</v>
      </c>
      <c r="F192" s="32" t="s">
        <v>222</v>
      </c>
      <c r="G192" s="31" t="str">
        <f>IFERROR(VLOOKUP(Table2[[#This Row],[player_id]],'Owner Players'!$A$1:$B$13,2,0),IFERROR(VLOOKUP(Table2[[#This Row],[player_id]],'Retained Players'!$A$1:$B$13,2,0),""))</f>
        <v/>
      </c>
      <c r="H19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192" s="34">
        <f>IFERROR(IF(OR(Table2[[#This Row],[Is_Retained_Player]],Table2[[#This Row],[Is_Owner_Player]]),Table2[[#This Row],[Base_Price]],0),"")</f>
        <v>0</v>
      </c>
      <c r="J192" s="35" t="str" cm="1">
        <f t="array" ref="J192">IF(AND(SUMPRODUCT(--ISNUMBER(SEARCH('MTPL Teams'!$A$5:$A$16, Table2[[#This Row],[MTPL_Team_Name]])))&gt;0,Table2[[#This Row],[Purchase_Price]]&gt;=Table2[[#This Row],[Base_Price]]),"Sold","UnSold")</f>
        <v>UnSold</v>
      </c>
      <c r="K192" s="32" t="b">
        <v>0</v>
      </c>
      <c r="L192" s="32" t="b">
        <v>0</v>
      </c>
      <c r="M192" s="32" t="b">
        <v>0</v>
      </c>
      <c r="N192" s="30">
        <v>191</v>
      </c>
      <c r="O192" s="30">
        <v>152</v>
      </c>
      <c r="P192" s="30">
        <v>160</v>
      </c>
      <c r="Q192" s="30">
        <v>9</v>
      </c>
      <c r="R192" s="30">
        <v>42</v>
      </c>
      <c r="S192" s="30">
        <v>72</v>
      </c>
      <c r="T192" s="37">
        <v>58.333300000000001</v>
      </c>
      <c r="U192" s="30">
        <v>3</v>
      </c>
      <c r="V192" s="37">
        <v>5.5556000000000001</v>
      </c>
      <c r="W192" s="30">
        <v>9</v>
      </c>
      <c r="X192" s="30">
        <v>4.6666999999999996</v>
      </c>
      <c r="Y192" s="30">
        <v>11</v>
      </c>
      <c r="Z192" s="38">
        <v>43508</v>
      </c>
      <c r="AA192" s="39">
        <v>0</v>
      </c>
      <c r="AB192" s="30">
        <v>3</v>
      </c>
      <c r="AC192" s="30">
        <v>187</v>
      </c>
      <c r="AD192" s="30">
        <v>57</v>
      </c>
      <c r="AE192" s="30">
        <v>100</v>
      </c>
      <c r="AF192" s="30">
        <v>30</v>
      </c>
    </row>
    <row r="193" spans="1:32" ht="27" customHeight="1" x14ac:dyDescent="0.2">
      <c r="A193" s="41">
        <v>840457</v>
      </c>
      <c r="B193" s="41" t="s">
        <v>483</v>
      </c>
      <c r="C193" s="41" t="s">
        <v>484</v>
      </c>
      <c r="D193" s="41">
        <v>3143096851</v>
      </c>
      <c r="E193" s="30">
        <f>COUNTIFS($F$2:$F$500, Table2[[#This Row],[MTBC_Team_Name]],$G$2:$G$500,Table2[[#This Row],[MTPL_Team_Name]],$J$2:$J$500,"Sold")</f>
        <v>0</v>
      </c>
      <c r="F193" s="32" t="s">
        <v>146</v>
      </c>
      <c r="G193" s="31" t="str">
        <f>IFERROR(VLOOKUP(Table2[[#This Row],[player_id]],'Owner Players'!$A$1:$B$13,2,0),IFERROR(VLOOKUP(Table2[[#This Row],[player_id]],'Retained Players'!$A$1:$B$13,2,0),""))</f>
        <v/>
      </c>
      <c r="H19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193" s="34">
        <f>IFERROR(IF(OR(Table2[[#This Row],[Is_Retained_Player]],Table2[[#This Row],[Is_Owner_Player]]),Table2[[#This Row],[Base_Price]],0),"")</f>
        <v>0</v>
      </c>
      <c r="J193" s="35" t="str" cm="1">
        <f t="array" ref="J193">IF(AND(SUMPRODUCT(--ISNUMBER(SEARCH('MTPL Teams'!$A$5:$A$16, Table2[[#This Row],[MTPL_Team_Name]])))&gt;0,Table2[[#This Row],[Purchase_Price]]&gt;=Table2[[#This Row],[Base_Price]]),"Sold","UnSold")</f>
        <v>UnSold</v>
      </c>
      <c r="K193" s="32" t="b">
        <v>0</v>
      </c>
      <c r="L193" s="32" t="b">
        <v>0</v>
      </c>
      <c r="M193" s="32" t="b">
        <v>0</v>
      </c>
      <c r="N193" s="30">
        <v>192</v>
      </c>
      <c r="O193" s="30">
        <v>78</v>
      </c>
      <c r="P193" s="30">
        <v>200</v>
      </c>
      <c r="Q193" s="30">
        <v>10</v>
      </c>
      <c r="R193" s="30">
        <v>102</v>
      </c>
      <c r="S193" s="30">
        <v>166</v>
      </c>
      <c r="T193" s="37">
        <v>61.445799999999998</v>
      </c>
      <c r="U193" s="30">
        <v>0</v>
      </c>
      <c r="V193" s="37">
        <v>0</v>
      </c>
      <c r="W193" s="30">
        <v>0</v>
      </c>
      <c r="X193" s="30">
        <v>10.199999999999999</v>
      </c>
      <c r="Y193" s="30">
        <v>31</v>
      </c>
      <c r="Z193" s="38">
        <v>0</v>
      </c>
      <c r="AA193" s="39">
        <v>0</v>
      </c>
      <c r="AB193" s="30">
        <v>1</v>
      </c>
      <c r="AC193" s="30">
        <v>182</v>
      </c>
      <c r="AD193" s="30">
        <v>162</v>
      </c>
      <c r="AE193" s="30">
        <v>0</v>
      </c>
      <c r="AF193" s="30">
        <v>20</v>
      </c>
    </row>
    <row r="194" spans="1:32" ht="27" customHeight="1" x14ac:dyDescent="0.2">
      <c r="A194" s="41">
        <v>567162</v>
      </c>
      <c r="B194" s="41" t="s">
        <v>485</v>
      </c>
      <c r="C194" s="41" t="s">
        <v>486</v>
      </c>
      <c r="D194" s="41">
        <v>6512461054</v>
      </c>
      <c r="E194" s="30">
        <f>COUNTIFS($F$2:$F$500, Table2[[#This Row],[MTBC_Team_Name]],$G$2:$G$500,Table2[[#This Row],[MTPL_Team_Name]],$J$2:$J$500,"Sold")</f>
        <v>0</v>
      </c>
      <c r="F194" s="32" t="s">
        <v>52</v>
      </c>
      <c r="G194" s="31" t="str">
        <f>IFERROR(VLOOKUP(Table2[[#This Row],[player_id]],'Owner Players'!$A$1:$B$13,2,0),IFERROR(VLOOKUP(Table2[[#This Row],[player_id]],'Retained Players'!$A$1:$B$13,2,0),""))</f>
        <v/>
      </c>
      <c r="H19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194" s="34">
        <f>IFERROR(IF(OR(Table2[[#This Row],[Is_Retained_Player]],Table2[[#This Row],[Is_Owner_Player]]),Table2[[#This Row],[Base_Price]],0),"")</f>
        <v>0</v>
      </c>
      <c r="J194" s="35" t="str" cm="1">
        <f t="array" ref="J194">IF(AND(SUMPRODUCT(--ISNUMBER(SEARCH('MTPL Teams'!$A$5:$A$16, Table2[[#This Row],[MTPL_Team_Name]])))&gt;0,Table2[[#This Row],[Purchase_Price]]&gt;=Table2[[#This Row],[Base_Price]]),"Sold","UnSold")</f>
        <v>UnSold</v>
      </c>
      <c r="K194" s="32" t="b">
        <v>0</v>
      </c>
      <c r="L194" s="32" t="b">
        <v>0</v>
      </c>
      <c r="M194" s="32" t="b">
        <v>0</v>
      </c>
      <c r="N194" s="30">
        <v>193</v>
      </c>
      <c r="O194" s="30">
        <v>147</v>
      </c>
      <c r="P194" s="30">
        <v>167</v>
      </c>
      <c r="Q194" s="30">
        <v>7</v>
      </c>
      <c r="R194" s="30">
        <v>47</v>
      </c>
      <c r="S194" s="30">
        <v>92</v>
      </c>
      <c r="T194" s="37">
        <v>51.087000000000003</v>
      </c>
      <c r="U194" s="30">
        <v>2</v>
      </c>
      <c r="V194" s="37">
        <v>5.9047999999999998</v>
      </c>
      <c r="W194" s="30">
        <v>11</v>
      </c>
      <c r="X194" s="30">
        <v>7.8333000000000004</v>
      </c>
      <c r="Y194" s="30">
        <v>15</v>
      </c>
      <c r="Z194" s="38">
        <v>43479</v>
      </c>
      <c r="AA194" s="39">
        <v>0</v>
      </c>
      <c r="AB194" s="30">
        <v>2</v>
      </c>
      <c r="AC194" s="30">
        <v>180</v>
      </c>
      <c r="AD194" s="30">
        <v>60</v>
      </c>
      <c r="AE194" s="30">
        <v>70</v>
      </c>
      <c r="AF194" s="30">
        <v>50</v>
      </c>
    </row>
    <row r="195" spans="1:32" ht="27" customHeight="1" x14ac:dyDescent="0.2">
      <c r="A195" s="41">
        <v>514917</v>
      </c>
      <c r="B195" s="41" t="s">
        <v>487</v>
      </c>
      <c r="C195" s="41" t="s">
        <v>488</v>
      </c>
      <c r="D195" s="41">
        <v>4089871685</v>
      </c>
      <c r="E195" s="30">
        <f>COUNTIFS($F$2:$F$500, Table2[[#This Row],[MTBC_Team_Name]],$G$2:$G$500,Table2[[#This Row],[MTPL_Team_Name]],$J$2:$J$500,"Sold")</f>
        <v>0</v>
      </c>
      <c r="F195" s="32" t="s">
        <v>79</v>
      </c>
      <c r="G195" s="31" t="str">
        <f>IFERROR(VLOOKUP(Table2[[#This Row],[player_id]],'Owner Players'!$A$1:$B$13,2,0),IFERROR(VLOOKUP(Table2[[#This Row],[player_id]],'Retained Players'!$A$1:$B$13,2,0),""))</f>
        <v/>
      </c>
      <c r="H19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195" s="34">
        <f>IFERROR(IF(OR(Table2[[#This Row],[Is_Retained_Player]],Table2[[#This Row],[Is_Owner_Player]]),Table2[[#This Row],[Base_Price]],0),"")</f>
        <v>0</v>
      </c>
      <c r="J195" s="35" t="str" cm="1">
        <f t="array" ref="J195">IF(AND(SUMPRODUCT(--ISNUMBER(SEARCH('MTPL Teams'!$A$5:$A$16, Table2[[#This Row],[MTPL_Team_Name]])))&gt;0,Table2[[#This Row],[Purchase_Price]]&gt;=Table2[[#This Row],[Base_Price]]),"Sold","UnSold")</f>
        <v>UnSold</v>
      </c>
      <c r="K195" s="32" t="b">
        <v>0</v>
      </c>
      <c r="L195" s="32" t="b">
        <v>0</v>
      </c>
      <c r="M195" s="32" t="b">
        <v>0</v>
      </c>
      <c r="N195" s="30">
        <v>194</v>
      </c>
      <c r="O195" s="30">
        <v>100</v>
      </c>
      <c r="P195" s="30">
        <v>168</v>
      </c>
      <c r="Q195" s="30">
        <v>5</v>
      </c>
      <c r="R195" s="30">
        <v>52</v>
      </c>
      <c r="S195" s="30">
        <v>52</v>
      </c>
      <c r="T195" s="30">
        <v>100</v>
      </c>
      <c r="U195" s="30">
        <v>3</v>
      </c>
      <c r="V195" s="30">
        <v>6.5454999999999997</v>
      </c>
      <c r="W195" s="30">
        <v>11</v>
      </c>
      <c r="X195" s="30">
        <v>10.4</v>
      </c>
      <c r="Y195" s="30">
        <v>26</v>
      </c>
      <c r="Z195" s="38">
        <v>43490</v>
      </c>
      <c r="AA195" s="39">
        <v>0</v>
      </c>
      <c r="AB195" s="30">
        <v>1</v>
      </c>
      <c r="AC195" s="30">
        <v>178</v>
      </c>
      <c r="AD195" s="30">
        <v>108</v>
      </c>
      <c r="AE195" s="30">
        <v>60</v>
      </c>
      <c r="AF195" s="30">
        <v>10</v>
      </c>
    </row>
    <row r="196" spans="1:32" ht="27" customHeight="1" x14ac:dyDescent="0.2">
      <c r="A196" s="41">
        <v>512712</v>
      </c>
      <c r="B196" s="41" t="s">
        <v>489</v>
      </c>
      <c r="C196" s="41" t="s">
        <v>490</v>
      </c>
      <c r="D196" s="41">
        <v>6513997925</v>
      </c>
      <c r="E196" s="30">
        <f>COUNTIFS($F$2:$F$500, Table2[[#This Row],[MTBC_Team_Name]],$G$2:$G$500,Table2[[#This Row],[MTPL_Team_Name]],$J$2:$J$500,"Sold")</f>
        <v>0</v>
      </c>
      <c r="F196" s="32" t="s">
        <v>166</v>
      </c>
      <c r="G196" s="31" t="str">
        <f>IFERROR(VLOOKUP(Table2[[#This Row],[player_id]],'Owner Players'!$A$1:$B$13,2,0),IFERROR(VLOOKUP(Table2[[#This Row],[player_id]],'Retained Players'!$A$1:$B$13,2,0),""))</f>
        <v/>
      </c>
      <c r="H19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196" s="34">
        <f>IFERROR(IF(OR(Table2[[#This Row],[Is_Retained_Player]],Table2[[#This Row],[Is_Owner_Player]]),Table2[[#This Row],[Base_Price]],0),"")</f>
        <v>0</v>
      </c>
      <c r="J196" s="35" t="str" cm="1">
        <f t="array" ref="J196">IF(AND(SUMPRODUCT(--ISNUMBER(SEARCH('MTPL Teams'!$A$5:$A$16, Table2[[#This Row],[MTPL_Team_Name]])))&gt;0,Table2[[#This Row],[Purchase_Price]]&gt;=Table2[[#This Row],[Base_Price]]),"Sold","UnSold")</f>
        <v>UnSold</v>
      </c>
      <c r="K196" s="32" t="b">
        <v>0</v>
      </c>
      <c r="L196" s="32" t="b">
        <v>0</v>
      </c>
      <c r="M196" s="32" t="b">
        <v>0</v>
      </c>
      <c r="N196" s="30">
        <v>195</v>
      </c>
      <c r="O196" s="30">
        <v>104</v>
      </c>
      <c r="P196" s="30">
        <v>182</v>
      </c>
      <c r="Q196" s="30">
        <v>9</v>
      </c>
      <c r="R196" s="30">
        <v>49</v>
      </c>
      <c r="S196" s="30">
        <v>57</v>
      </c>
      <c r="T196" s="37">
        <v>85.9649</v>
      </c>
      <c r="U196" s="30">
        <v>0</v>
      </c>
      <c r="V196" s="37">
        <v>6</v>
      </c>
      <c r="W196" s="30">
        <v>4</v>
      </c>
      <c r="X196" s="30">
        <v>8.1667000000000005</v>
      </c>
      <c r="Y196" s="30">
        <v>26</v>
      </c>
      <c r="Z196" s="38">
        <v>0</v>
      </c>
      <c r="AA196" s="39">
        <v>0</v>
      </c>
      <c r="AB196" s="30">
        <v>3</v>
      </c>
      <c r="AC196" s="30">
        <v>176</v>
      </c>
      <c r="AD196" s="30">
        <v>106</v>
      </c>
      <c r="AE196" s="30">
        <v>10</v>
      </c>
      <c r="AF196" s="30">
        <v>60</v>
      </c>
    </row>
    <row r="197" spans="1:32" ht="27" customHeight="1" x14ac:dyDescent="0.2">
      <c r="A197" s="41">
        <v>512793</v>
      </c>
      <c r="B197" s="41" t="s">
        <v>491</v>
      </c>
      <c r="C197" s="41" t="s">
        <v>492</v>
      </c>
      <c r="D197" s="41">
        <v>9524659151</v>
      </c>
      <c r="E197" s="30">
        <f>COUNTIFS($F$2:$F$500, Table2[[#This Row],[MTBC_Team_Name]],$G$2:$G$500,Table2[[#This Row],[MTPL_Team_Name]],$J$2:$J$500,"Sold")</f>
        <v>0</v>
      </c>
      <c r="F197" s="32" t="s">
        <v>303</v>
      </c>
      <c r="G197" s="31" t="str">
        <f>IFERROR(VLOOKUP(Table2[[#This Row],[player_id]],'Owner Players'!$A$1:$B$13,2,0),IFERROR(VLOOKUP(Table2[[#This Row],[player_id]],'Retained Players'!$A$1:$B$13,2,0),""))</f>
        <v/>
      </c>
      <c r="H19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197" s="34">
        <f>IFERROR(IF(OR(Table2[[#This Row],[Is_Retained_Player]],Table2[[#This Row],[Is_Owner_Player]]),Table2[[#This Row],[Base_Price]],0),"")</f>
        <v>0</v>
      </c>
      <c r="J197" s="35" t="str" cm="1">
        <f t="array" ref="J197">IF(AND(SUMPRODUCT(--ISNUMBER(SEARCH('MTPL Teams'!$A$5:$A$16, Table2[[#This Row],[MTPL_Team_Name]])))&gt;0,Table2[[#This Row],[Purchase_Price]]&gt;=Table2[[#This Row],[Base_Price]]),"Sold","UnSold")</f>
        <v>UnSold</v>
      </c>
      <c r="K197" s="32" t="b">
        <v>1</v>
      </c>
      <c r="L197" s="32" t="b">
        <v>0</v>
      </c>
      <c r="M197" s="32" t="b">
        <v>0</v>
      </c>
      <c r="N197" s="30">
        <v>196</v>
      </c>
      <c r="O197" s="30">
        <v>99</v>
      </c>
      <c r="P197" s="30">
        <v>177</v>
      </c>
      <c r="Q197" s="30">
        <v>8</v>
      </c>
      <c r="R197" s="30">
        <v>61</v>
      </c>
      <c r="S197" s="30">
        <v>115</v>
      </c>
      <c r="T197" s="37">
        <v>53.043500000000002</v>
      </c>
      <c r="U197" s="30">
        <v>1</v>
      </c>
      <c r="V197" s="37">
        <v>8</v>
      </c>
      <c r="W197" s="30">
        <v>3</v>
      </c>
      <c r="X197" s="30">
        <v>7.625</v>
      </c>
      <c r="Y197" s="30">
        <v>20</v>
      </c>
      <c r="Z197" s="38">
        <v>43472</v>
      </c>
      <c r="AA197" s="39">
        <v>0</v>
      </c>
      <c r="AB197" s="30">
        <v>3</v>
      </c>
      <c r="AC197" s="30">
        <v>171</v>
      </c>
      <c r="AD197" s="30">
        <v>111</v>
      </c>
      <c r="AE197" s="30">
        <v>20</v>
      </c>
      <c r="AF197" s="30">
        <v>40</v>
      </c>
    </row>
    <row r="198" spans="1:32" ht="27" customHeight="1" x14ac:dyDescent="0.2">
      <c r="A198" s="41">
        <v>512839</v>
      </c>
      <c r="B198" s="41" t="s">
        <v>493</v>
      </c>
      <c r="C198" s="41" t="s">
        <v>494</v>
      </c>
      <c r="D198" s="41">
        <v>6128169360</v>
      </c>
      <c r="E198" s="30">
        <f>COUNTIFS($F$2:$F$500, Table2[[#This Row],[MTBC_Team_Name]],$G$2:$G$500,Table2[[#This Row],[MTPL_Team_Name]],$J$2:$J$500,"Sold")</f>
        <v>0</v>
      </c>
      <c r="F198" s="32" t="s">
        <v>201</v>
      </c>
      <c r="G198" s="31" t="str">
        <f>IFERROR(VLOOKUP(Table2[[#This Row],[player_id]],'Owner Players'!$A$1:$B$13,2,0),IFERROR(VLOOKUP(Table2[[#This Row],[player_id]],'Retained Players'!$A$1:$B$13,2,0),""))</f>
        <v/>
      </c>
      <c r="H19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198" s="34">
        <f>IFERROR(IF(OR(Table2[[#This Row],[Is_Retained_Player]],Table2[[#This Row],[Is_Owner_Player]]),Table2[[#This Row],[Base_Price]],0),"")</f>
        <v>0</v>
      </c>
      <c r="J198" s="35" t="str" cm="1">
        <f t="array" ref="J198">IF(AND(SUMPRODUCT(--ISNUMBER(SEARCH('MTPL Teams'!$A$5:$A$16, Table2[[#This Row],[MTPL_Team_Name]])))&gt;0,Table2[[#This Row],[Purchase_Price]]&gt;=Table2[[#This Row],[Base_Price]]),"Sold","UnSold")</f>
        <v>UnSold</v>
      </c>
      <c r="K198" s="32" t="b">
        <v>0</v>
      </c>
      <c r="L198" s="32" t="b">
        <v>0</v>
      </c>
      <c r="M198" s="32" t="b">
        <v>0</v>
      </c>
      <c r="N198" s="30">
        <v>197</v>
      </c>
      <c r="O198" s="30">
        <v>230</v>
      </c>
      <c r="P198" s="30">
        <v>138</v>
      </c>
      <c r="Q198" s="30">
        <v>9</v>
      </c>
      <c r="R198" s="30">
        <v>7</v>
      </c>
      <c r="S198" s="30">
        <v>22</v>
      </c>
      <c r="T198" s="37">
        <v>31.818200000000001</v>
      </c>
      <c r="U198" s="30">
        <v>4</v>
      </c>
      <c r="V198" s="37">
        <v>4.1666999999999996</v>
      </c>
      <c r="W198" s="30">
        <v>18</v>
      </c>
      <c r="X198" s="30">
        <v>1.4</v>
      </c>
      <c r="Y198" s="30">
        <v>3</v>
      </c>
      <c r="Z198" s="38">
        <v>43504</v>
      </c>
      <c r="AA198" s="39">
        <v>0</v>
      </c>
      <c r="AB198" s="30">
        <v>1</v>
      </c>
      <c r="AC198" s="30">
        <v>167</v>
      </c>
      <c r="AD198" s="30">
        <v>-13</v>
      </c>
      <c r="AE198" s="30">
        <v>160</v>
      </c>
      <c r="AF198" s="30">
        <v>20</v>
      </c>
    </row>
    <row r="199" spans="1:32" ht="27" customHeight="1" x14ac:dyDescent="0.2">
      <c r="A199" s="41">
        <v>1263550</v>
      </c>
      <c r="B199" s="41" t="s">
        <v>495</v>
      </c>
      <c r="C199" s="41" t="s">
        <v>496</v>
      </c>
      <c r="D199" s="41">
        <v>4437997078</v>
      </c>
      <c r="E199" s="30">
        <f>COUNTIFS($F$2:$F$500, Table2[[#This Row],[MTBC_Team_Name]],$G$2:$G$500,Table2[[#This Row],[MTPL_Team_Name]],$J$2:$J$500,"Sold")</f>
        <v>0</v>
      </c>
      <c r="F199" s="32" t="s">
        <v>192</v>
      </c>
      <c r="G199" s="31" t="str">
        <f>IFERROR(VLOOKUP(Table2[[#This Row],[player_id]],'Owner Players'!$A$1:$B$13,2,0),IFERROR(VLOOKUP(Table2[[#This Row],[player_id]],'Retained Players'!$A$1:$B$13,2,0),""))</f>
        <v/>
      </c>
      <c r="H19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199" s="34">
        <f>IFERROR(IF(OR(Table2[[#This Row],[Is_Retained_Player]],Table2[[#This Row],[Is_Owner_Player]]),Table2[[#This Row],[Base_Price]],0),"")</f>
        <v>0</v>
      </c>
      <c r="J199" s="35" t="str" cm="1">
        <f t="array" ref="J199">IF(AND(SUMPRODUCT(--ISNUMBER(SEARCH('MTPL Teams'!$A$5:$A$16, Table2[[#This Row],[MTPL_Team_Name]])))&gt;0,Table2[[#This Row],[Purchase_Price]]&gt;=Table2[[#This Row],[Base_Price]]),"Sold","UnSold")</f>
        <v>UnSold</v>
      </c>
      <c r="K199" s="32" t="b">
        <v>0</v>
      </c>
      <c r="L199" s="32" t="b">
        <v>0</v>
      </c>
      <c r="M199" s="32" t="b">
        <v>0</v>
      </c>
      <c r="N199" s="30">
        <v>198</v>
      </c>
      <c r="O199" s="30">
        <v>164</v>
      </c>
      <c r="P199" s="30">
        <v>215</v>
      </c>
      <c r="Q199" s="30">
        <v>8</v>
      </c>
      <c r="R199" s="30">
        <v>49</v>
      </c>
      <c r="S199" s="30">
        <v>92</v>
      </c>
      <c r="T199" s="37">
        <v>53.260899999999999</v>
      </c>
      <c r="U199" s="30">
        <v>0</v>
      </c>
      <c r="V199" s="37">
        <v>0</v>
      </c>
      <c r="W199" s="30">
        <v>0</v>
      </c>
      <c r="X199" s="30">
        <v>7</v>
      </c>
      <c r="Y199" s="30">
        <v>23</v>
      </c>
      <c r="Z199" s="38">
        <v>0</v>
      </c>
      <c r="AA199" s="39">
        <v>0</v>
      </c>
      <c r="AB199" s="30">
        <v>0</v>
      </c>
      <c r="AC199" s="30">
        <v>159</v>
      </c>
      <c r="AD199" s="30">
        <v>39</v>
      </c>
      <c r="AE199" s="30">
        <v>0</v>
      </c>
      <c r="AF199" s="30">
        <v>120</v>
      </c>
    </row>
    <row r="200" spans="1:32" ht="27" customHeight="1" x14ac:dyDescent="0.2">
      <c r="A200" s="41">
        <v>836982</v>
      </c>
      <c r="B200" s="41" t="s">
        <v>497</v>
      </c>
      <c r="C200" s="41" t="s">
        <v>498</v>
      </c>
      <c r="D200" s="41">
        <v>5023964353</v>
      </c>
      <c r="E200" s="30">
        <f>COUNTIFS($F$2:$F$500, Table2[[#This Row],[MTBC_Team_Name]],$G$2:$G$500,Table2[[#This Row],[MTPL_Team_Name]],$J$2:$J$500,"Sold")</f>
        <v>0</v>
      </c>
      <c r="F200" s="32" t="s">
        <v>76</v>
      </c>
      <c r="G200" s="31" t="str">
        <f>IFERROR(VLOOKUP(Table2[[#This Row],[player_id]],'Owner Players'!$A$1:$B$13,2,0),IFERROR(VLOOKUP(Table2[[#This Row],[player_id]],'Retained Players'!$A$1:$B$13,2,0),""))</f>
        <v/>
      </c>
      <c r="H20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00" s="34">
        <f>IFERROR(IF(OR(Table2[[#This Row],[Is_Retained_Player]],Table2[[#This Row],[Is_Owner_Player]]),Table2[[#This Row],[Base_Price]],0),"")</f>
        <v>0</v>
      </c>
      <c r="J200" s="35" t="str" cm="1">
        <f t="array" ref="J200">IF(AND(SUMPRODUCT(--ISNUMBER(SEARCH('MTPL Teams'!$A$5:$A$16, Table2[[#This Row],[MTPL_Team_Name]])))&gt;0,Table2[[#This Row],[Purchase_Price]]&gt;=Table2[[#This Row],[Base_Price]]),"Sold","UnSold")</f>
        <v>UnSold</v>
      </c>
      <c r="K200" s="32" t="b">
        <v>0</v>
      </c>
      <c r="L200" s="32" t="b">
        <v>0</v>
      </c>
      <c r="M200" s="32" t="b">
        <v>0</v>
      </c>
      <c r="N200" s="30">
        <v>199</v>
      </c>
      <c r="O200" s="30">
        <v>172</v>
      </c>
      <c r="P200" s="30">
        <v>152</v>
      </c>
      <c r="Q200" s="30">
        <v>4</v>
      </c>
      <c r="R200" s="30">
        <v>17</v>
      </c>
      <c r="S200" s="30">
        <v>44</v>
      </c>
      <c r="T200" s="37">
        <v>38.636400000000002</v>
      </c>
      <c r="U200" s="30">
        <v>1</v>
      </c>
      <c r="V200" s="37">
        <v>3.4285999999999999</v>
      </c>
      <c r="W200" s="30">
        <v>7</v>
      </c>
      <c r="X200" s="30">
        <v>4.25</v>
      </c>
      <c r="Y200" s="30">
        <v>13</v>
      </c>
      <c r="Z200" s="38">
        <v>43476</v>
      </c>
      <c r="AA200" s="39">
        <v>0</v>
      </c>
      <c r="AB200" s="30">
        <v>1</v>
      </c>
      <c r="AC200" s="30">
        <v>157</v>
      </c>
      <c r="AD200" s="30">
        <v>27</v>
      </c>
      <c r="AE200" s="30">
        <v>110</v>
      </c>
      <c r="AF200" s="30">
        <v>20</v>
      </c>
    </row>
    <row r="201" spans="1:32" ht="27" customHeight="1" x14ac:dyDescent="0.2">
      <c r="A201" s="41">
        <v>514455</v>
      </c>
      <c r="B201" s="41" t="s">
        <v>499</v>
      </c>
      <c r="C201" s="41" t="s">
        <v>500</v>
      </c>
      <c r="D201" s="41">
        <v>9178365003</v>
      </c>
      <c r="E201" s="30">
        <f>COUNTIFS($F$2:$F$500, Table2[[#This Row],[MTBC_Team_Name]],$G$2:$G$500,Table2[[#This Row],[MTPL_Team_Name]],$J$2:$J$500,"Sold")</f>
        <v>0</v>
      </c>
      <c r="F201" s="32" t="s">
        <v>260</v>
      </c>
      <c r="G201" s="31" t="str">
        <f>IFERROR(VLOOKUP(Table2[[#This Row],[player_id]],'Owner Players'!$A$1:$B$13,2,0),IFERROR(VLOOKUP(Table2[[#This Row],[player_id]],'Retained Players'!$A$1:$B$13,2,0),""))</f>
        <v/>
      </c>
      <c r="H20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01" s="34">
        <f>IFERROR(IF(OR(Table2[[#This Row],[Is_Retained_Player]],Table2[[#This Row],[Is_Owner_Player]]),Table2[[#This Row],[Base_Price]],0),"")</f>
        <v>0</v>
      </c>
      <c r="J201" s="35" t="str" cm="1">
        <f t="array" ref="J201">IF(AND(SUMPRODUCT(--ISNUMBER(SEARCH('MTPL Teams'!$A$5:$A$16, Table2[[#This Row],[MTPL_Team_Name]])))&gt;0,Table2[[#This Row],[Purchase_Price]]&gt;=Table2[[#This Row],[Base_Price]]),"Sold","UnSold")</f>
        <v>UnSold</v>
      </c>
      <c r="K201" s="32" t="b">
        <v>0</v>
      </c>
      <c r="L201" s="32" t="b">
        <v>0</v>
      </c>
      <c r="M201" s="32" t="b">
        <v>0</v>
      </c>
      <c r="N201" s="30">
        <v>200</v>
      </c>
      <c r="O201" s="30">
        <v>120</v>
      </c>
      <c r="P201" s="30">
        <v>208</v>
      </c>
      <c r="Q201" s="30">
        <v>11</v>
      </c>
      <c r="R201" s="30">
        <v>47</v>
      </c>
      <c r="S201" s="30">
        <v>54</v>
      </c>
      <c r="T201" s="37">
        <v>87.037000000000006</v>
      </c>
      <c r="U201" s="30">
        <v>0</v>
      </c>
      <c r="V201" s="37">
        <v>0</v>
      </c>
      <c r="W201" s="30">
        <v>0</v>
      </c>
      <c r="X201" s="30">
        <v>5.875</v>
      </c>
      <c r="Y201" s="30">
        <v>15</v>
      </c>
      <c r="Z201" s="38">
        <v>0</v>
      </c>
      <c r="AA201" s="39">
        <v>0</v>
      </c>
      <c r="AB201" s="30">
        <v>6</v>
      </c>
      <c r="AC201" s="30">
        <v>155</v>
      </c>
      <c r="AD201" s="30">
        <v>85</v>
      </c>
      <c r="AE201" s="30">
        <v>0</v>
      </c>
      <c r="AF201" s="30">
        <v>70</v>
      </c>
    </row>
    <row r="202" spans="1:32" ht="27" customHeight="1" x14ac:dyDescent="0.2">
      <c r="A202" s="41">
        <v>1288357</v>
      </c>
      <c r="B202" s="41" t="s">
        <v>501</v>
      </c>
      <c r="C202" s="41" t="s">
        <v>502</v>
      </c>
      <c r="D202" s="41">
        <v>3173133609</v>
      </c>
      <c r="E202" s="30">
        <f>COUNTIFS($F$2:$F$500, Table2[[#This Row],[MTBC_Team_Name]],$G$2:$G$500,Table2[[#This Row],[MTPL_Team_Name]],$J$2:$J$500,"Sold")</f>
        <v>0</v>
      </c>
      <c r="F202" s="32" t="s">
        <v>113</v>
      </c>
      <c r="G202" s="31" t="str">
        <f>IFERROR(VLOOKUP(Table2[[#This Row],[player_id]],'Owner Players'!$A$1:$B$13,2,0),IFERROR(VLOOKUP(Table2[[#This Row],[player_id]],'Retained Players'!$A$1:$B$13,2,0),""))</f>
        <v/>
      </c>
      <c r="H20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02" s="34">
        <f>IFERROR(IF(OR(Table2[[#This Row],[Is_Retained_Player]],Table2[[#This Row],[Is_Owner_Player]]),Table2[[#This Row],[Base_Price]],0),"")</f>
        <v>0</v>
      </c>
      <c r="J202" s="35" t="str" cm="1">
        <f t="array" ref="J202">IF(AND(SUMPRODUCT(--ISNUMBER(SEARCH('MTPL Teams'!$A$5:$A$16, Table2[[#This Row],[MTPL_Team_Name]])))&gt;0,Table2[[#This Row],[Purchase_Price]]&gt;=Table2[[#This Row],[Base_Price]]),"Sold","UnSold")</f>
        <v>UnSold</v>
      </c>
      <c r="K202" s="32" t="b">
        <v>0</v>
      </c>
      <c r="L202" s="32" t="b">
        <v>0</v>
      </c>
      <c r="M202" s="32" t="b">
        <v>0</v>
      </c>
      <c r="N202" s="30">
        <v>201</v>
      </c>
      <c r="O202" s="30">
        <v>224</v>
      </c>
      <c r="P202" s="30">
        <v>232</v>
      </c>
      <c r="Q202" s="30">
        <v>5</v>
      </c>
      <c r="R202" s="30">
        <v>1</v>
      </c>
      <c r="S202" s="30">
        <v>3</v>
      </c>
      <c r="T202" s="37">
        <v>33.333300000000001</v>
      </c>
      <c r="U202" s="30">
        <v>0</v>
      </c>
      <c r="V202" s="37">
        <v>0</v>
      </c>
      <c r="W202" s="30">
        <v>0</v>
      </c>
      <c r="X202" s="30">
        <v>0.5</v>
      </c>
      <c r="Y202" s="30">
        <v>1</v>
      </c>
      <c r="Z202" s="38">
        <v>0</v>
      </c>
      <c r="AA202" s="39">
        <v>0</v>
      </c>
      <c r="AB202" s="30">
        <v>4</v>
      </c>
      <c r="AC202" s="30">
        <v>151</v>
      </c>
      <c r="AD202" s="30">
        <v>-9</v>
      </c>
      <c r="AE202" s="30">
        <v>0</v>
      </c>
      <c r="AF202" s="30">
        <v>160</v>
      </c>
    </row>
    <row r="203" spans="1:32" ht="27" customHeight="1" x14ac:dyDescent="0.2">
      <c r="A203" s="41">
        <v>533352</v>
      </c>
      <c r="B203" s="41" t="s">
        <v>503</v>
      </c>
      <c r="C203" s="41" t="s">
        <v>504</v>
      </c>
      <c r="D203" s="41">
        <v>6128406548</v>
      </c>
      <c r="E203" s="30">
        <f>COUNTIFS($F$2:$F$500, Table2[[#This Row],[MTBC_Team_Name]],$G$2:$G$500,Table2[[#This Row],[MTPL_Team_Name]],$J$2:$J$500,"Sold")</f>
        <v>0</v>
      </c>
      <c r="F203" s="32" t="s">
        <v>79</v>
      </c>
      <c r="G203" s="31" t="str">
        <f>IFERROR(VLOOKUP(Table2[[#This Row],[player_id]],'Owner Players'!$A$1:$B$13,2,0),IFERROR(VLOOKUP(Table2[[#This Row],[player_id]],'Retained Players'!$A$1:$B$13,2,0),""))</f>
        <v/>
      </c>
      <c r="H20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03" s="34">
        <f>IFERROR(IF(OR(Table2[[#This Row],[Is_Retained_Player]],Table2[[#This Row],[Is_Owner_Player]]),Table2[[#This Row],[Base_Price]],0),"")</f>
        <v>0</v>
      </c>
      <c r="J203" s="35" t="str" cm="1">
        <f t="array" ref="J203">IF(AND(SUMPRODUCT(--ISNUMBER(SEARCH('MTPL Teams'!$A$5:$A$16, Table2[[#This Row],[MTPL_Team_Name]])))&gt;0,Table2[[#This Row],[Purchase_Price]]&gt;=Table2[[#This Row],[Base_Price]]),"Sold","UnSold")</f>
        <v>UnSold</v>
      </c>
      <c r="K203" s="32" t="b">
        <v>0</v>
      </c>
      <c r="L203" s="32" t="b">
        <v>0</v>
      </c>
      <c r="M203" s="32" t="b">
        <v>0</v>
      </c>
      <c r="N203" s="30">
        <v>202</v>
      </c>
      <c r="O203" s="30">
        <v>226</v>
      </c>
      <c r="P203" s="30">
        <v>145</v>
      </c>
      <c r="Q203" s="30">
        <v>8</v>
      </c>
      <c r="R203" s="30">
        <v>0</v>
      </c>
      <c r="S203" s="30">
        <v>1</v>
      </c>
      <c r="T203" s="37">
        <v>0</v>
      </c>
      <c r="U203" s="30">
        <v>4</v>
      </c>
      <c r="V203" s="37">
        <v>4.8571</v>
      </c>
      <c r="W203" s="30">
        <v>14</v>
      </c>
      <c r="X203" s="30">
        <v>0</v>
      </c>
      <c r="Y203" s="30">
        <v>0</v>
      </c>
      <c r="Z203" s="38">
        <v>43504</v>
      </c>
      <c r="AA203" s="39">
        <v>0</v>
      </c>
      <c r="AB203" s="30">
        <v>2</v>
      </c>
      <c r="AC203" s="30">
        <v>150</v>
      </c>
      <c r="AD203" s="30">
        <v>-10</v>
      </c>
      <c r="AE203" s="30">
        <v>140</v>
      </c>
      <c r="AF203" s="30">
        <v>20</v>
      </c>
    </row>
    <row r="204" spans="1:32" ht="27" customHeight="1" x14ac:dyDescent="0.2">
      <c r="A204" s="41">
        <v>820411</v>
      </c>
      <c r="B204" s="41" t="s">
        <v>505</v>
      </c>
      <c r="C204" s="41" t="s">
        <v>506</v>
      </c>
      <c r="D204" s="41">
        <v>5073511410</v>
      </c>
      <c r="E204" s="30">
        <f>COUNTIFS($F$2:$F$500, Table2[[#This Row],[MTBC_Team_Name]],$G$2:$G$500,Table2[[#This Row],[MTPL_Team_Name]],$J$2:$J$500,"Sold")</f>
        <v>0</v>
      </c>
      <c r="F204" s="32" t="s">
        <v>507</v>
      </c>
      <c r="G204" s="31" t="str">
        <f>IFERROR(VLOOKUP(Table2[[#This Row],[player_id]],'Owner Players'!$A$1:$B$13,2,0),IFERROR(VLOOKUP(Table2[[#This Row],[player_id]],'Retained Players'!$A$1:$B$13,2,0),""))</f>
        <v/>
      </c>
      <c r="H20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04" s="34">
        <f>IFERROR(IF(OR(Table2[[#This Row],[Is_Retained_Player]],Table2[[#This Row],[Is_Owner_Player]]),Table2[[#This Row],[Base_Price]],0),"")</f>
        <v>0</v>
      </c>
      <c r="J204" s="35" t="str" cm="1">
        <f t="array" ref="J204">IF(AND(SUMPRODUCT(--ISNUMBER(SEARCH('MTPL Teams'!$A$5:$A$16, Table2[[#This Row],[MTPL_Team_Name]])))&gt;0,Table2[[#This Row],[Purchase_Price]]&gt;=Table2[[#This Row],[Base_Price]]),"Sold","UnSold")</f>
        <v>UnSold</v>
      </c>
      <c r="K204" s="32" t="b">
        <v>0</v>
      </c>
      <c r="L204" s="32" t="b">
        <v>0</v>
      </c>
      <c r="M204" s="32" t="b">
        <v>0</v>
      </c>
      <c r="N204" s="30">
        <v>203</v>
      </c>
      <c r="O204" s="30">
        <v>209</v>
      </c>
      <c r="P204" s="30">
        <v>144</v>
      </c>
      <c r="Q204" s="30">
        <v>1</v>
      </c>
      <c r="R204" s="30">
        <v>0</v>
      </c>
      <c r="S204" s="30">
        <v>0</v>
      </c>
      <c r="T204" s="37">
        <v>0</v>
      </c>
      <c r="U204" s="30">
        <v>4</v>
      </c>
      <c r="V204" s="37">
        <v>3.75</v>
      </c>
      <c r="W204" s="30">
        <v>4</v>
      </c>
      <c r="X204" s="30">
        <v>0</v>
      </c>
      <c r="Y204" s="30">
        <v>0</v>
      </c>
      <c r="Z204" s="38">
        <v>43570</v>
      </c>
      <c r="AA204" s="39">
        <v>0</v>
      </c>
      <c r="AB204" s="30">
        <v>1</v>
      </c>
      <c r="AC204" s="30">
        <v>150</v>
      </c>
      <c r="AD204" s="30">
        <v>0</v>
      </c>
      <c r="AE204" s="30">
        <v>140</v>
      </c>
      <c r="AF204" s="30">
        <v>10</v>
      </c>
    </row>
    <row r="205" spans="1:32" ht="27" customHeight="1" x14ac:dyDescent="0.2">
      <c r="A205" s="41">
        <v>1277227</v>
      </c>
      <c r="B205" s="41" t="s">
        <v>508</v>
      </c>
      <c r="C205" s="41" t="s">
        <v>509</v>
      </c>
      <c r="D205" s="41">
        <v>8475659127</v>
      </c>
      <c r="E205" s="30">
        <f>COUNTIFS($F$2:$F$500, Table2[[#This Row],[MTBC_Team_Name]],$G$2:$G$500,Table2[[#This Row],[MTPL_Team_Name]],$J$2:$J$500,"Sold")</f>
        <v>0</v>
      </c>
      <c r="F205" s="32" t="s">
        <v>139</v>
      </c>
      <c r="G205" s="31" t="str">
        <f>IFERROR(VLOOKUP(Table2[[#This Row],[player_id]],'Owner Players'!$A$1:$B$13,2,0),IFERROR(VLOOKUP(Table2[[#This Row],[player_id]],'Retained Players'!$A$1:$B$13,2,0),""))</f>
        <v/>
      </c>
      <c r="H20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05" s="34">
        <f>IFERROR(IF(OR(Table2[[#This Row],[Is_Retained_Player]],Table2[[#This Row],[Is_Owner_Player]]),Table2[[#This Row],[Base_Price]],0),"")</f>
        <v>0</v>
      </c>
      <c r="J205" s="35" t="str" cm="1">
        <f t="array" ref="J205">IF(AND(SUMPRODUCT(--ISNUMBER(SEARCH('MTPL Teams'!$A$5:$A$16, Table2[[#This Row],[MTPL_Team_Name]])))&gt;0,Table2[[#This Row],[Purchase_Price]]&gt;=Table2[[#This Row],[Base_Price]]),"Sold","UnSold")</f>
        <v>UnSold</v>
      </c>
      <c r="K205" s="32" t="b">
        <v>0</v>
      </c>
      <c r="L205" s="32" t="b">
        <v>0</v>
      </c>
      <c r="M205" s="32" t="b">
        <v>0</v>
      </c>
      <c r="N205" s="30">
        <v>204</v>
      </c>
      <c r="O205" s="30">
        <v>177</v>
      </c>
      <c r="P205" s="30">
        <v>153</v>
      </c>
      <c r="Q205" s="30">
        <v>7</v>
      </c>
      <c r="R205" s="30">
        <v>28</v>
      </c>
      <c r="S205" s="30">
        <v>65</v>
      </c>
      <c r="T205" s="37">
        <v>43.076900000000002</v>
      </c>
      <c r="U205" s="30">
        <v>4</v>
      </c>
      <c r="V205" s="37">
        <v>6.4443999999999999</v>
      </c>
      <c r="W205" s="30">
        <v>9</v>
      </c>
      <c r="X205" s="30">
        <v>4.6666999999999996</v>
      </c>
      <c r="Y205" s="30">
        <v>21</v>
      </c>
      <c r="Z205" s="38">
        <v>43515</v>
      </c>
      <c r="AA205" s="39">
        <v>0</v>
      </c>
      <c r="AB205" s="30">
        <v>2</v>
      </c>
      <c r="AC205" s="30">
        <v>150</v>
      </c>
      <c r="AD205" s="30">
        <v>20</v>
      </c>
      <c r="AE205" s="30">
        <v>110</v>
      </c>
      <c r="AF205" s="30">
        <v>20</v>
      </c>
    </row>
    <row r="206" spans="1:32" ht="27" customHeight="1" x14ac:dyDescent="0.2">
      <c r="A206" s="41">
        <v>1279024</v>
      </c>
      <c r="B206" s="41" t="s">
        <v>510</v>
      </c>
      <c r="C206" s="41" t="s">
        <v>511</v>
      </c>
      <c r="D206" s="41">
        <v>7276877865</v>
      </c>
      <c r="E206" s="30">
        <f>COUNTIFS($F$2:$F$500, Table2[[#This Row],[MTBC_Team_Name]],$G$2:$G$500,Table2[[#This Row],[MTPL_Team_Name]],$J$2:$J$500,"Sold")</f>
        <v>0</v>
      </c>
      <c r="F206" s="32" t="s">
        <v>58</v>
      </c>
      <c r="G206" s="31" t="str">
        <f>IFERROR(VLOOKUP(Table2[[#This Row],[player_id]],'Owner Players'!$A$1:$B$13,2,0),IFERROR(VLOOKUP(Table2[[#This Row],[player_id]],'Retained Players'!$A$1:$B$13,2,0),""))</f>
        <v/>
      </c>
      <c r="H20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06" s="34">
        <f>IFERROR(IF(OR(Table2[[#This Row],[Is_Retained_Player]],Table2[[#This Row],[Is_Owner_Player]]),Table2[[#This Row],[Base_Price]],0),"")</f>
        <v>0</v>
      </c>
      <c r="J206" s="35" t="str" cm="1">
        <f t="array" ref="J206">IF(AND(SUMPRODUCT(--ISNUMBER(SEARCH('MTPL Teams'!$A$5:$A$16, Table2[[#This Row],[MTPL_Team_Name]])))&gt;0,Table2[[#This Row],[Purchase_Price]]&gt;=Table2[[#This Row],[Base_Price]]),"Sold","UnSold")</f>
        <v>UnSold</v>
      </c>
      <c r="K206" s="32" t="b">
        <v>1</v>
      </c>
      <c r="L206" s="32" t="b">
        <v>0</v>
      </c>
      <c r="M206" s="32" t="b">
        <v>0</v>
      </c>
      <c r="N206" s="30">
        <v>205</v>
      </c>
      <c r="O206" s="30">
        <v>119</v>
      </c>
      <c r="P206" s="30">
        <v>207</v>
      </c>
      <c r="Q206" s="30">
        <v>5</v>
      </c>
      <c r="R206" s="30">
        <v>54</v>
      </c>
      <c r="S206" s="30">
        <v>82</v>
      </c>
      <c r="T206" s="37">
        <v>65.853700000000003</v>
      </c>
      <c r="U206" s="30">
        <v>0</v>
      </c>
      <c r="V206" s="37">
        <v>0</v>
      </c>
      <c r="W206" s="30">
        <v>0</v>
      </c>
      <c r="X206" s="30">
        <v>10.8</v>
      </c>
      <c r="Y206" s="30">
        <v>41</v>
      </c>
      <c r="Z206" s="38">
        <v>0</v>
      </c>
      <c r="AA206" s="39">
        <v>0</v>
      </c>
      <c r="AB206" s="30">
        <v>6</v>
      </c>
      <c r="AC206" s="30">
        <v>148</v>
      </c>
      <c r="AD206" s="30">
        <v>88</v>
      </c>
      <c r="AE206" s="30">
        <v>0</v>
      </c>
      <c r="AF206" s="30">
        <v>60</v>
      </c>
    </row>
    <row r="207" spans="1:32" ht="27" customHeight="1" x14ac:dyDescent="0.2">
      <c r="A207" s="41">
        <v>1289099</v>
      </c>
      <c r="B207" s="41" t="s">
        <v>512</v>
      </c>
      <c r="C207" s="41" t="s">
        <v>513</v>
      </c>
      <c r="D207" s="41">
        <v>7156108086</v>
      </c>
      <c r="E207" s="30">
        <f>COUNTIFS($F$2:$F$500, Table2[[#This Row],[MTBC_Team_Name]],$G$2:$G$500,Table2[[#This Row],[MTPL_Team_Name]],$J$2:$J$500,"Sold")</f>
        <v>0</v>
      </c>
      <c r="F207" s="32" t="s">
        <v>303</v>
      </c>
      <c r="G207" s="31" t="str">
        <f>IFERROR(VLOOKUP(Table2[[#This Row],[player_id]],'Owner Players'!$A$1:$B$13,2,0),IFERROR(VLOOKUP(Table2[[#This Row],[player_id]],'Retained Players'!$A$1:$B$13,2,0),""))</f>
        <v/>
      </c>
      <c r="H20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07" s="34">
        <f>IFERROR(IF(OR(Table2[[#This Row],[Is_Retained_Player]],Table2[[#This Row],[Is_Owner_Player]]),Table2[[#This Row],[Base_Price]],0),"")</f>
        <v>0</v>
      </c>
      <c r="J207" s="35" t="str" cm="1">
        <f t="array" ref="J207">IF(AND(SUMPRODUCT(--ISNUMBER(SEARCH('MTPL Teams'!$A$5:$A$16, Table2[[#This Row],[MTPL_Team_Name]])))&gt;0,Table2[[#This Row],[Purchase_Price]]&gt;=Table2[[#This Row],[Base_Price]]),"Sold","UnSold")</f>
        <v>UnSold</v>
      </c>
      <c r="K207" s="32" t="b">
        <v>0</v>
      </c>
      <c r="L207" s="32" t="b">
        <v>0</v>
      </c>
      <c r="M207" s="32" t="b">
        <v>0</v>
      </c>
      <c r="N207" s="30">
        <v>206</v>
      </c>
      <c r="O207" s="30">
        <v>178</v>
      </c>
      <c r="P207" s="30">
        <v>161</v>
      </c>
      <c r="Q207" s="30">
        <v>3</v>
      </c>
      <c r="R207" s="30">
        <v>18</v>
      </c>
      <c r="S207" s="30">
        <v>41</v>
      </c>
      <c r="T207" s="37">
        <v>43.9024</v>
      </c>
      <c r="U207" s="30">
        <v>1</v>
      </c>
      <c r="V207" s="37">
        <v>2.375</v>
      </c>
      <c r="W207" s="30">
        <v>8</v>
      </c>
      <c r="X207" s="30">
        <v>6</v>
      </c>
      <c r="Y207" s="30">
        <v>11</v>
      </c>
      <c r="Z207" s="38">
        <v>43474</v>
      </c>
      <c r="AA207" s="39">
        <v>0</v>
      </c>
      <c r="AB207" s="30">
        <v>2</v>
      </c>
      <c r="AC207" s="30">
        <v>140</v>
      </c>
      <c r="AD207" s="30">
        <v>20</v>
      </c>
      <c r="AE207" s="30">
        <v>100</v>
      </c>
      <c r="AF207" s="30">
        <v>20</v>
      </c>
    </row>
    <row r="208" spans="1:32" ht="27" customHeight="1" x14ac:dyDescent="0.2">
      <c r="A208" s="41">
        <v>513074</v>
      </c>
      <c r="B208" s="41" t="s">
        <v>514</v>
      </c>
      <c r="C208" s="41" t="s">
        <v>515</v>
      </c>
      <c r="D208" s="41">
        <v>6309659702</v>
      </c>
      <c r="E208" s="30">
        <f>COUNTIFS($F$2:$F$500, Table2[[#This Row],[MTBC_Team_Name]],$G$2:$G$500,Table2[[#This Row],[MTPL_Team_Name]],$J$2:$J$500,"Sold")</f>
        <v>2</v>
      </c>
      <c r="F208" s="32" t="s">
        <v>76</v>
      </c>
      <c r="G208" s="31" t="str">
        <f>IFERROR(VLOOKUP(Table2[[#This Row],[player_id]],'Owner Players'!$A$1:$B$13,2,0),IFERROR(VLOOKUP(Table2[[#This Row],[player_id]],'Retained Players'!$A$1:$B$13,2,0),""))</f>
        <v>The Gritty Gujjus</v>
      </c>
      <c r="H20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08" s="34">
        <f>IFERROR(IF(OR(Table2[[#This Row],[Is_Retained_Player]],Table2[[#This Row],[Is_Owner_Player]]),Table2[[#This Row],[Base_Price]],0),"")</f>
        <v>10000</v>
      </c>
      <c r="J208" s="35" t="str" cm="1">
        <f t="array" ref="J208">IF(AND(SUMPRODUCT(--ISNUMBER(SEARCH('MTPL Teams'!$A$5:$A$16, Table2[[#This Row],[MTPL_Team_Name]])))&gt;0,Table2[[#This Row],[Purchase_Price]]&gt;=Table2[[#This Row],[Base_Price]]),"Sold","UnSold")</f>
        <v>Sold</v>
      </c>
      <c r="K208" s="32" t="b">
        <v>0</v>
      </c>
      <c r="L208" s="32" t="b">
        <v>0</v>
      </c>
      <c r="M208" s="32" t="b">
        <v>1</v>
      </c>
      <c r="N208" s="30">
        <v>207</v>
      </c>
      <c r="O208" s="30">
        <v>122</v>
      </c>
      <c r="P208" s="30">
        <v>210</v>
      </c>
      <c r="Q208" s="30">
        <v>8</v>
      </c>
      <c r="R208" s="30">
        <v>44</v>
      </c>
      <c r="S208" s="30">
        <v>54</v>
      </c>
      <c r="T208" s="37">
        <v>81.481499999999997</v>
      </c>
      <c r="U208" s="30">
        <v>0</v>
      </c>
      <c r="V208" s="37">
        <v>0</v>
      </c>
      <c r="W208" s="30">
        <v>0</v>
      </c>
      <c r="X208" s="30">
        <v>6.2857000000000003</v>
      </c>
      <c r="Y208" s="30">
        <v>13</v>
      </c>
      <c r="Z208" s="38">
        <v>0</v>
      </c>
      <c r="AA208" s="39">
        <v>0</v>
      </c>
      <c r="AB208" s="30">
        <v>5</v>
      </c>
      <c r="AC208" s="30">
        <v>131</v>
      </c>
      <c r="AD208" s="30">
        <v>81</v>
      </c>
      <c r="AE208" s="30">
        <v>0</v>
      </c>
      <c r="AF208" s="30">
        <v>50</v>
      </c>
    </row>
    <row r="209" spans="1:32" ht="27" customHeight="1" x14ac:dyDescent="0.2">
      <c r="A209" s="41">
        <v>512969</v>
      </c>
      <c r="B209" s="41" t="s">
        <v>516</v>
      </c>
      <c r="C209" s="41" t="s">
        <v>517</v>
      </c>
      <c r="D209" s="41">
        <v>6122290313</v>
      </c>
      <c r="E209" s="30">
        <f>COUNTIFS($F$2:$F$500, Table2[[#This Row],[MTBC_Team_Name]],$G$2:$G$500,Table2[[#This Row],[MTPL_Team_Name]],$J$2:$J$500,"Sold")</f>
        <v>0</v>
      </c>
      <c r="F209" s="32" t="s">
        <v>61</v>
      </c>
      <c r="G209" s="31" t="str">
        <f>IFERROR(VLOOKUP(Table2[[#This Row],[player_id]],'Owner Players'!$A$1:$B$13,2,0),IFERROR(VLOOKUP(Table2[[#This Row],[player_id]],'Retained Players'!$A$1:$B$13,2,0),""))</f>
        <v/>
      </c>
      <c r="H20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09" s="34">
        <f>IFERROR(IF(OR(Table2[[#This Row],[Is_Retained_Player]],Table2[[#This Row],[Is_Owner_Player]]),Table2[[#This Row],[Base_Price]],0),"")</f>
        <v>0</v>
      </c>
      <c r="J209" s="35" t="str" cm="1">
        <f t="array" ref="J209">IF(AND(SUMPRODUCT(--ISNUMBER(SEARCH('MTPL Teams'!$A$5:$A$16, Table2[[#This Row],[MTPL_Team_Name]])))&gt;0,Table2[[#This Row],[Purchase_Price]]&gt;=Table2[[#This Row],[Base_Price]]),"Sold","UnSold")</f>
        <v>UnSold</v>
      </c>
      <c r="K209" s="32" t="b">
        <v>0</v>
      </c>
      <c r="L209" s="32" t="b">
        <v>0</v>
      </c>
      <c r="M209" s="32" t="b">
        <v>0</v>
      </c>
      <c r="N209" s="30">
        <v>208</v>
      </c>
      <c r="O209" s="30">
        <v>109</v>
      </c>
      <c r="P209" s="30">
        <v>178</v>
      </c>
      <c r="Q209" s="30">
        <v>6</v>
      </c>
      <c r="R209" s="30">
        <v>51</v>
      </c>
      <c r="S209" s="30">
        <v>61</v>
      </c>
      <c r="T209" s="37">
        <v>83.6066</v>
      </c>
      <c r="U209" s="30">
        <v>1</v>
      </c>
      <c r="V209" s="37">
        <v>13</v>
      </c>
      <c r="W209" s="30">
        <v>1</v>
      </c>
      <c r="X209" s="30">
        <v>12.75</v>
      </c>
      <c r="Y209" s="30">
        <v>32</v>
      </c>
      <c r="Z209" s="38">
        <v>43478</v>
      </c>
      <c r="AA209" s="39">
        <v>0</v>
      </c>
      <c r="AB209" s="30">
        <v>1</v>
      </c>
      <c r="AC209" s="30">
        <v>130</v>
      </c>
      <c r="AD209" s="30">
        <v>100</v>
      </c>
      <c r="AE209" s="30">
        <v>20</v>
      </c>
      <c r="AF209" s="30">
        <v>10</v>
      </c>
    </row>
    <row r="210" spans="1:32" ht="27" customHeight="1" x14ac:dyDescent="0.2">
      <c r="A210" s="41">
        <v>1209521</v>
      </c>
      <c r="B210" s="41" t="s">
        <v>518</v>
      </c>
      <c r="C210" s="41" t="s">
        <v>519</v>
      </c>
      <c r="D210" s="41">
        <v>5073822918</v>
      </c>
      <c r="E210" s="30">
        <f>COUNTIFS($F$2:$F$500, Table2[[#This Row],[MTBC_Team_Name]],$G$2:$G$500,Table2[[#This Row],[MTPL_Team_Name]],$J$2:$J$500,"Sold")</f>
        <v>0</v>
      </c>
      <c r="F210" s="32" t="s">
        <v>119</v>
      </c>
      <c r="G210" s="31" t="str">
        <f>IFERROR(VLOOKUP(Table2[[#This Row],[player_id]],'Owner Players'!$A$1:$B$13,2,0),IFERROR(VLOOKUP(Table2[[#This Row],[player_id]],'Retained Players'!$A$1:$B$13,2,0),""))</f>
        <v/>
      </c>
      <c r="H21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10" s="34">
        <f>IFERROR(IF(OR(Table2[[#This Row],[Is_Retained_Player]],Table2[[#This Row],[Is_Owner_Player]]),Table2[[#This Row],[Base_Price]],0),"")</f>
        <v>0</v>
      </c>
      <c r="J210" s="35" t="str" cm="1">
        <f t="array" ref="J210">IF(AND(SUMPRODUCT(--ISNUMBER(SEARCH('MTPL Teams'!$A$5:$A$16, Table2[[#This Row],[MTPL_Team_Name]])))&gt;0,Table2[[#This Row],[Purchase_Price]]&gt;=Table2[[#This Row],[Base_Price]]),"Sold","UnSold")</f>
        <v>UnSold</v>
      </c>
      <c r="K210" s="32" t="b">
        <v>0</v>
      </c>
      <c r="L210" s="32" t="b">
        <v>0</v>
      </c>
      <c r="M210" s="32" t="b">
        <v>0</v>
      </c>
      <c r="N210" s="30">
        <v>209</v>
      </c>
      <c r="O210" s="30">
        <v>149</v>
      </c>
      <c r="P210" s="30">
        <v>179</v>
      </c>
      <c r="Q210" s="30">
        <v>5</v>
      </c>
      <c r="R210" s="30">
        <v>48</v>
      </c>
      <c r="S210" s="30">
        <v>93</v>
      </c>
      <c r="T210" s="37">
        <v>51.612900000000003</v>
      </c>
      <c r="U210" s="30">
        <v>0</v>
      </c>
      <c r="V210" s="37">
        <v>3.5</v>
      </c>
      <c r="W210" s="30">
        <v>2</v>
      </c>
      <c r="X210" s="30">
        <v>9.6</v>
      </c>
      <c r="Y210" s="30">
        <v>24</v>
      </c>
      <c r="Z210" s="38">
        <v>0</v>
      </c>
      <c r="AA210" s="39">
        <v>0</v>
      </c>
      <c r="AB210" s="30">
        <v>0</v>
      </c>
      <c r="AC210" s="30">
        <v>129</v>
      </c>
      <c r="AD210" s="30">
        <v>59</v>
      </c>
      <c r="AE210" s="30">
        <v>20</v>
      </c>
      <c r="AF210" s="30">
        <v>50</v>
      </c>
    </row>
    <row r="211" spans="1:32" ht="27" customHeight="1" x14ac:dyDescent="0.2">
      <c r="A211" s="41">
        <v>514075</v>
      </c>
      <c r="B211" s="41" t="s">
        <v>520</v>
      </c>
      <c r="C211" s="41" t="s">
        <v>521</v>
      </c>
      <c r="D211" s="41">
        <v>6519558004</v>
      </c>
      <c r="E211" s="30">
        <f>COUNTIFS($F$2:$F$500, Table2[[#This Row],[MTBC_Team_Name]],$G$2:$G$500,Table2[[#This Row],[MTPL_Team_Name]],$J$2:$J$500,"Sold")</f>
        <v>0</v>
      </c>
      <c r="F211" s="32" t="s">
        <v>107</v>
      </c>
      <c r="G211" s="31" t="str">
        <f>IFERROR(VLOOKUP(Table2[[#This Row],[player_id]],'Owner Players'!$A$1:$B$13,2,0),IFERROR(VLOOKUP(Table2[[#This Row],[player_id]],'Retained Players'!$A$1:$B$13,2,0),""))</f>
        <v/>
      </c>
      <c r="H21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11" s="34">
        <f>IFERROR(IF(OR(Table2[[#This Row],[Is_Retained_Player]],Table2[[#This Row],[Is_Owner_Player]]),Table2[[#This Row],[Base_Price]],0),"")</f>
        <v>0</v>
      </c>
      <c r="J211" s="35" t="str" cm="1">
        <f t="array" ref="J211">IF(AND(SUMPRODUCT(--ISNUMBER(SEARCH('MTPL Teams'!$A$5:$A$16, Table2[[#This Row],[MTPL_Team_Name]])))&gt;0,Table2[[#This Row],[Purchase_Price]]&gt;=Table2[[#This Row],[Base_Price]]),"Sold","UnSold")</f>
        <v>UnSold</v>
      </c>
      <c r="K211" s="32" t="b">
        <v>0</v>
      </c>
      <c r="L211" s="32" t="b">
        <v>0</v>
      </c>
      <c r="M211" s="32" t="b">
        <v>0</v>
      </c>
      <c r="N211" s="30">
        <v>210</v>
      </c>
      <c r="O211" s="30">
        <v>206</v>
      </c>
      <c r="P211" s="30">
        <v>154</v>
      </c>
      <c r="Q211" s="30">
        <v>2</v>
      </c>
      <c r="R211" s="30">
        <v>1</v>
      </c>
      <c r="S211" s="30">
        <v>1</v>
      </c>
      <c r="T211" s="37">
        <v>100</v>
      </c>
      <c r="U211" s="30">
        <v>2</v>
      </c>
      <c r="V211" s="37">
        <v>5</v>
      </c>
      <c r="W211" s="30">
        <v>7</v>
      </c>
      <c r="X211" s="30">
        <v>1</v>
      </c>
      <c r="Y211" s="30">
        <v>1</v>
      </c>
      <c r="Z211" s="38">
        <v>43503</v>
      </c>
      <c r="AA211" s="39">
        <v>0</v>
      </c>
      <c r="AB211" s="30">
        <v>1</v>
      </c>
      <c r="AC211" s="30">
        <v>121</v>
      </c>
      <c r="AD211" s="30">
        <v>1</v>
      </c>
      <c r="AE211" s="30">
        <v>110</v>
      </c>
      <c r="AF211" s="30">
        <v>10</v>
      </c>
    </row>
    <row r="212" spans="1:32" ht="27" customHeight="1" x14ac:dyDescent="0.2">
      <c r="A212" s="41">
        <v>1273146</v>
      </c>
      <c r="B212" s="41" t="s">
        <v>522</v>
      </c>
      <c r="C212" s="41" t="s">
        <v>523</v>
      </c>
      <c r="D212" s="41">
        <v>8034470128</v>
      </c>
      <c r="E212" s="30">
        <f>COUNTIFS($F$2:$F$500, Table2[[#This Row],[MTBC_Team_Name]],$G$2:$G$500,Table2[[#This Row],[MTPL_Team_Name]],$J$2:$J$500,"Sold")</f>
        <v>0</v>
      </c>
      <c r="F212" s="32" t="s">
        <v>79</v>
      </c>
      <c r="G212" s="31" t="str">
        <f>IFERROR(VLOOKUP(Table2[[#This Row],[player_id]],'Owner Players'!$A$1:$B$13,2,0),IFERROR(VLOOKUP(Table2[[#This Row],[player_id]],'Retained Players'!$A$1:$B$13,2,0),""))</f>
        <v/>
      </c>
      <c r="H21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12" s="34">
        <f>IFERROR(IF(OR(Table2[[#This Row],[Is_Retained_Player]],Table2[[#This Row],[Is_Owner_Player]]),Table2[[#This Row],[Base_Price]],0),"")</f>
        <v>0</v>
      </c>
      <c r="J212" s="35" t="str" cm="1">
        <f t="array" ref="J212">IF(AND(SUMPRODUCT(--ISNUMBER(SEARCH('MTPL Teams'!$A$5:$A$16, Table2[[#This Row],[MTPL_Team_Name]])))&gt;0,Table2[[#This Row],[Purchase_Price]]&gt;=Table2[[#This Row],[Base_Price]]),"Sold","UnSold")</f>
        <v>UnSold</v>
      </c>
      <c r="K212" s="32" t="b">
        <v>0</v>
      </c>
      <c r="L212" s="32" t="b">
        <v>0</v>
      </c>
      <c r="M212" s="32" t="b">
        <v>0</v>
      </c>
      <c r="N212" s="30">
        <v>211</v>
      </c>
      <c r="O212" s="30">
        <v>179</v>
      </c>
      <c r="P212" s="30">
        <v>165</v>
      </c>
      <c r="Q212" s="30">
        <v>7</v>
      </c>
      <c r="R212" s="30">
        <v>28</v>
      </c>
      <c r="S212" s="30">
        <v>48</v>
      </c>
      <c r="T212" s="37">
        <v>58.333300000000001</v>
      </c>
      <c r="U212" s="30">
        <v>3</v>
      </c>
      <c r="V212" s="37">
        <v>7.3734999999999999</v>
      </c>
      <c r="W212" s="30">
        <v>14</v>
      </c>
      <c r="X212" s="30">
        <v>4.6666999999999996</v>
      </c>
      <c r="Y212" s="30">
        <v>11</v>
      </c>
      <c r="Z212" s="38">
        <v>43517</v>
      </c>
      <c r="AA212" s="39">
        <v>0</v>
      </c>
      <c r="AB212" s="30">
        <v>1</v>
      </c>
      <c r="AC212" s="30">
        <v>119</v>
      </c>
      <c r="AD212" s="30">
        <v>19</v>
      </c>
      <c r="AE212" s="30">
        <v>80</v>
      </c>
      <c r="AF212" s="30">
        <v>20</v>
      </c>
    </row>
    <row r="213" spans="1:32" ht="27" customHeight="1" x14ac:dyDescent="0.2">
      <c r="A213" s="41">
        <v>512795</v>
      </c>
      <c r="B213" s="41" t="s">
        <v>524</v>
      </c>
      <c r="C213" s="41" t="s">
        <v>525</v>
      </c>
      <c r="D213" s="41">
        <v>6124255464</v>
      </c>
      <c r="E213" s="30">
        <f>COUNTIFS($F$2:$F$500, Table2[[#This Row],[MTBC_Team_Name]],$G$2:$G$500,Table2[[#This Row],[MTPL_Team_Name]],$J$2:$J$500,"Sold")</f>
        <v>0</v>
      </c>
      <c r="F213" s="32" t="s">
        <v>55</v>
      </c>
      <c r="G213" s="31" t="str">
        <f>IFERROR(VLOOKUP(Table2[[#This Row],[player_id]],'Owner Players'!$A$1:$B$13,2,0),IFERROR(VLOOKUP(Table2[[#This Row],[player_id]],'Retained Players'!$A$1:$B$13,2,0),""))</f>
        <v/>
      </c>
      <c r="H21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13" s="34">
        <f>IFERROR(IF(OR(Table2[[#This Row],[Is_Retained_Player]],Table2[[#This Row],[Is_Owner_Player]]),Table2[[#This Row],[Base_Price]],0),"")</f>
        <v>0</v>
      </c>
      <c r="J213" s="35" t="str" cm="1">
        <f t="array" ref="J213">IF(AND(SUMPRODUCT(--ISNUMBER(SEARCH('MTPL Teams'!$A$5:$A$16, Table2[[#This Row],[MTPL_Team_Name]])))&gt;0,Table2[[#This Row],[Purchase_Price]]&gt;=Table2[[#This Row],[Base_Price]]),"Sold","UnSold")</f>
        <v>UnSold</v>
      </c>
      <c r="K213" s="32" t="b">
        <v>0</v>
      </c>
      <c r="L213" s="32" t="b">
        <v>0</v>
      </c>
      <c r="M213" s="32" t="b">
        <v>0</v>
      </c>
      <c r="N213" s="30">
        <v>212</v>
      </c>
      <c r="O213" s="30">
        <v>113</v>
      </c>
      <c r="P213" s="30">
        <v>205</v>
      </c>
      <c r="Q213" s="30">
        <v>11</v>
      </c>
      <c r="R213" s="30">
        <v>69</v>
      </c>
      <c r="S213" s="30">
        <v>147</v>
      </c>
      <c r="T213" s="37">
        <v>46.938800000000001</v>
      </c>
      <c r="U213" s="30">
        <v>0</v>
      </c>
      <c r="V213" s="37">
        <v>0</v>
      </c>
      <c r="W213" s="30">
        <v>0</v>
      </c>
      <c r="X213" s="30">
        <v>6.2727000000000004</v>
      </c>
      <c r="Y213" s="30">
        <v>16</v>
      </c>
      <c r="Z213" s="38">
        <v>0</v>
      </c>
      <c r="AA213" s="39">
        <v>0</v>
      </c>
      <c r="AB213" s="30">
        <v>2</v>
      </c>
      <c r="AC213" s="30">
        <v>114</v>
      </c>
      <c r="AD213" s="30">
        <v>94</v>
      </c>
      <c r="AE213" s="30">
        <v>0</v>
      </c>
      <c r="AF213" s="30">
        <v>20</v>
      </c>
    </row>
    <row r="214" spans="1:32" ht="27" customHeight="1" x14ac:dyDescent="0.2">
      <c r="A214" s="41">
        <v>1264578</v>
      </c>
      <c r="B214" s="41" t="s">
        <v>526</v>
      </c>
      <c r="C214" s="41" t="s">
        <v>527</v>
      </c>
      <c r="D214" s="41" t="s">
        <v>528</v>
      </c>
      <c r="E214" s="30">
        <f>COUNTIFS($F$2:$F$500, Table2[[#This Row],[MTBC_Team_Name]],$G$2:$G$500,Table2[[#This Row],[MTPL_Team_Name]],$J$2:$J$500,"Sold")</f>
        <v>0</v>
      </c>
      <c r="F214" s="32" t="s">
        <v>179</v>
      </c>
      <c r="G214" s="31" t="str">
        <f>IFERROR(VLOOKUP(Table2[[#This Row],[player_id]],'Owner Players'!$A$1:$B$13,2,0),IFERROR(VLOOKUP(Table2[[#This Row],[player_id]],'Retained Players'!$A$1:$B$13,2,0),""))</f>
        <v/>
      </c>
      <c r="H21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14" s="34">
        <f>IFERROR(IF(OR(Table2[[#This Row],[Is_Retained_Player]],Table2[[#This Row],[Is_Owner_Player]]),Table2[[#This Row],[Base_Price]],0),"")</f>
        <v>0</v>
      </c>
      <c r="J214" s="35" t="str" cm="1">
        <f t="array" ref="J214">IF(AND(SUMPRODUCT(--ISNUMBER(SEARCH('MTPL Teams'!$A$5:$A$16, Table2[[#This Row],[MTPL_Team_Name]])))&gt;0,Table2[[#This Row],[Purchase_Price]]&gt;=Table2[[#This Row],[Base_Price]]),"Sold","UnSold")</f>
        <v>UnSold</v>
      </c>
      <c r="K214" s="32" t="b">
        <v>0</v>
      </c>
      <c r="L214" s="32" t="b">
        <v>0</v>
      </c>
      <c r="M214" s="32" t="b">
        <v>0</v>
      </c>
      <c r="N214" s="30">
        <v>213</v>
      </c>
      <c r="O214" s="30">
        <v>203</v>
      </c>
      <c r="P214" s="30">
        <v>223</v>
      </c>
      <c r="Q214" s="30">
        <v>11</v>
      </c>
      <c r="R214" s="30">
        <v>22</v>
      </c>
      <c r="S214" s="30">
        <v>63</v>
      </c>
      <c r="T214" s="37">
        <v>34.9206</v>
      </c>
      <c r="U214" s="30">
        <v>0</v>
      </c>
      <c r="V214" s="37">
        <v>0</v>
      </c>
      <c r="W214" s="30">
        <v>0</v>
      </c>
      <c r="X214" s="30">
        <v>2.4443999999999999</v>
      </c>
      <c r="Y214" s="30">
        <v>15</v>
      </c>
      <c r="Z214" s="38">
        <v>0</v>
      </c>
      <c r="AA214" s="39">
        <v>0</v>
      </c>
      <c r="AB214" s="30">
        <v>3</v>
      </c>
      <c r="AC214" s="30">
        <v>112</v>
      </c>
      <c r="AD214" s="30">
        <v>2</v>
      </c>
      <c r="AE214" s="30">
        <v>0</v>
      </c>
      <c r="AF214" s="30">
        <v>110</v>
      </c>
    </row>
    <row r="215" spans="1:32" ht="27" customHeight="1" x14ac:dyDescent="0.2">
      <c r="A215" s="41">
        <v>364031</v>
      </c>
      <c r="B215" s="41" t="s">
        <v>529</v>
      </c>
      <c r="C215" s="41" t="s">
        <v>530</v>
      </c>
      <c r="D215" s="41">
        <v>8472620938</v>
      </c>
      <c r="E215" s="30">
        <f>COUNTIFS($F$2:$F$500, Table2[[#This Row],[MTBC_Team_Name]],$G$2:$G$500,Table2[[#This Row],[MTPL_Team_Name]],$J$2:$J$500,"Sold")</f>
        <v>0</v>
      </c>
      <c r="F215" s="32" t="s">
        <v>253</v>
      </c>
      <c r="G215" s="31" t="str">
        <f>IFERROR(VLOOKUP(Table2[[#This Row],[player_id]],'Owner Players'!$A$1:$B$13,2,0),IFERROR(VLOOKUP(Table2[[#This Row],[player_id]],'Retained Players'!$A$1:$B$13,2,0),""))</f>
        <v/>
      </c>
      <c r="H21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15" s="34">
        <f>IFERROR(IF(OR(Table2[[#This Row],[Is_Retained_Player]],Table2[[#This Row],[Is_Owner_Player]]),Table2[[#This Row],[Base_Price]],0),"")</f>
        <v>0</v>
      </c>
      <c r="J215" s="35" t="str" cm="1">
        <f t="array" ref="J215">IF(AND(SUMPRODUCT(--ISNUMBER(SEARCH('MTPL Teams'!$A$5:$A$16, Table2[[#This Row],[MTPL_Team_Name]])))&gt;0,Table2[[#This Row],[Purchase_Price]]&gt;=Table2[[#This Row],[Base_Price]]),"Sold","UnSold")</f>
        <v>UnSold</v>
      </c>
      <c r="K215" s="32" t="b">
        <v>0</v>
      </c>
      <c r="L215" s="32" t="b">
        <v>0</v>
      </c>
      <c r="M215" s="32" t="b">
        <v>0</v>
      </c>
      <c r="N215" s="30">
        <v>214</v>
      </c>
      <c r="O215" s="30">
        <v>170</v>
      </c>
      <c r="P215" s="30">
        <v>216</v>
      </c>
      <c r="Q215" s="30">
        <v>8</v>
      </c>
      <c r="R215" s="30">
        <v>34</v>
      </c>
      <c r="S215" s="30">
        <v>51</v>
      </c>
      <c r="T215" s="37">
        <v>66.666700000000006</v>
      </c>
      <c r="U215" s="30">
        <v>0</v>
      </c>
      <c r="V215" s="37">
        <v>0</v>
      </c>
      <c r="W215" s="30">
        <v>0</v>
      </c>
      <c r="X215" s="30">
        <v>4.25</v>
      </c>
      <c r="Y215" s="30">
        <v>11</v>
      </c>
      <c r="Z215" s="38">
        <v>0</v>
      </c>
      <c r="AA215" s="39">
        <v>0</v>
      </c>
      <c r="AB215" s="30">
        <v>1</v>
      </c>
      <c r="AC215" s="30">
        <v>111</v>
      </c>
      <c r="AD215" s="30">
        <v>31</v>
      </c>
      <c r="AE215" s="30">
        <v>0</v>
      </c>
      <c r="AF215" s="30">
        <v>80</v>
      </c>
    </row>
    <row r="216" spans="1:32" ht="27" customHeight="1" x14ac:dyDescent="0.2">
      <c r="A216" s="41">
        <v>513160</v>
      </c>
      <c r="B216" s="41" t="s">
        <v>531</v>
      </c>
      <c r="C216" s="41" t="s">
        <v>532</v>
      </c>
      <c r="D216" s="41">
        <v>6123549343</v>
      </c>
      <c r="E216" s="30">
        <f>COUNTIFS($F$2:$F$500, Table2[[#This Row],[MTBC_Team_Name]],$G$2:$G$500,Table2[[#This Row],[MTPL_Team_Name]],$J$2:$J$500,"Sold")</f>
        <v>1</v>
      </c>
      <c r="F216" s="32" t="s">
        <v>61</v>
      </c>
      <c r="G216" s="31" t="str">
        <f>IFERROR(VLOOKUP(Table2[[#This Row],[player_id]],'Owner Players'!$A$1:$B$13,2,0),IFERROR(VLOOKUP(Table2[[#This Row],[player_id]],'Retained Players'!$A$1:$B$13,2,0),""))</f>
        <v>MN Master Blasters</v>
      </c>
      <c r="H21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16" s="34">
        <f>IFERROR(IF(OR(Table2[[#This Row],[Is_Retained_Player]],Table2[[#This Row],[Is_Owner_Player]]),Table2[[#This Row],[Base_Price]],0),"")</f>
        <v>10000</v>
      </c>
      <c r="J216" s="35" t="str" cm="1">
        <f t="array" ref="J216">IF(AND(SUMPRODUCT(--ISNUMBER(SEARCH('MTPL Teams'!$A$5:$A$16, Table2[[#This Row],[MTPL_Team_Name]])))&gt;0,Table2[[#This Row],[Purchase_Price]]&gt;=Table2[[#This Row],[Base_Price]]),"Sold","UnSold")</f>
        <v>Sold</v>
      </c>
      <c r="K216" s="32" t="b">
        <v>0</v>
      </c>
      <c r="L216" s="32" t="b">
        <v>1</v>
      </c>
      <c r="M216" s="32" t="b">
        <v>0</v>
      </c>
      <c r="N216" s="30">
        <v>215</v>
      </c>
      <c r="O216" s="30">
        <v>168</v>
      </c>
      <c r="P216" s="30">
        <v>169</v>
      </c>
      <c r="Q216" s="30">
        <v>1</v>
      </c>
      <c r="R216" s="30">
        <v>11</v>
      </c>
      <c r="S216" s="30">
        <v>9</v>
      </c>
      <c r="T216" s="37">
        <v>122.2222</v>
      </c>
      <c r="U216" s="30">
        <v>2</v>
      </c>
      <c r="V216" s="37">
        <v>4.6666999999999996</v>
      </c>
      <c r="W216" s="30">
        <v>3</v>
      </c>
      <c r="X216" s="30">
        <v>11</v>
      </c>
      <c r="Y216" s="30">
        <v>11</v>
      </c>
      <c r="Z216" s="38">
        <v>43510</v>
      </c>
      <c r="AA216" s="39">
        <v>0</v>
      </c>
      <c r="AB216" s="30">
        <v>1</v>
      </c>
      <c r="AC216" s="30">
        <v>103</v>
      </c>
      <c r="AD216" s="30">
        <v>33</v>
      </c>
      <c r="AE216" s="30">
        <v>60</v>
      </c>
      <c r="AF216" s="30">
        <v>10</v>
      </c>
    </row>
    <row r="217" spans="1:32" ht="27" customHeight="1" x14ac:dyDescent="0.2">
      <c r="A217" s="41">
        <v>517029</v>
      </c>
      <c r="B217" s="41" t="s">
        <v>533</v>
      </c>
      <c r="C217" s="41" t="s">
        <v>534</v>
      </c>
      <c r="D217" s="41">
        <v>5182695456</v>
      </c>
      <c r="E217" s="30">
        <f>COUNTIFS($F$2:$F$500, Table2[[#This Row],[MTBC_Team_Name]],$G$2:$G$500,Table2[[#This Row],[MTPL_Team_Name]],$J$2:$J$500,"Sold")</f>
        <v>0</v>
      </c>
      <c r="F217" s="32" t="s">
        <v>253</v>
      </c>
      <c r="G217" s="31" t="str">
        <f>IFERROR(VLOOKUP(Table2[[#This Row],[player_id]],'Owner Players'!$A$1:$B$13,2,0),IFERROR(VLOOKUP(Table2[[#This Row],[player_id]],'Retained Players'!$A$1:$B$13,2,0),""))</f>
        <v/>
      </c>
      <c r="H21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17" s="34">
        <f>IFERROR(IF(OR(Table2[[#This Row],[Is_Retained_Player]],Table2[[#This Row],[Is_Owner_Player]]),Table2[[#This Row],[Base_Price]],0),"")</f>
        <v>0</v>
      </c>
      <c r="J217" s="35" t="str" cm="1">
        <f t="array" ref="J217">IF(AND(SUMPRODUCT(--ISNUMBER(SEARCH('MTPL Teams'!$A$5:$A$16, Table2[[#This Row],[MTPL_Team_Name]])))&gt;0,Table2[[#This Row],[Purchase_Price]]&gt;=Table2[[#This Row],[Base_Price]]),"Sold","UnSold")</f>
        <v>UnSold</v>
      </c>
      <c r="K217" s="32" t="b">
        <v>0</v>
      </c>
      <c r="L217" s="32" t="b">
        <v>0</v>
      </c>
      <c r="M217" s="32" t="b">
        <v>0</v>
      </c>
      <c r="N217" s="30">
        <v>216</v>
      </c>
      <c r="O217" s="30">
        <v>137</v>
      </c>
      <c r="P217" s="30">
        <v>212</v>
      </c>
      <c r="Q217" s="30">
        <v>3</v>
      </c>
      <c r="R217" s="30">
        <v>32</v>
      </c>
      <c r="S217" s="30">
        <v>37</v>
      </c>
      <c r="T217" s="37">
        <v>86.486500000000007</v>
      </c>
      <c r="U217" s="30">
        <v>0</v>
      </c>
      <c r="V217" s="37">
        <v>0</v>
      </c>
      <c r="W217" s="30">
        <v>0</v>
      </c>
      <c r="X217" s="30">
        <v>10.666700000000001</v>
      </c>
      <c r="Y217" s="30">
        <v>19</v>
      </c>
      <c r="Z217" s="38">
        <v>0</v>
      </c>
      <c r="AA217" s="39">
        <v>0</v>
      </c>
      <c r="AB217" s="30">
        <v>1</v>
      </c>
      <c r="AC217" s="30">
        <v>88</v>
      </c>
      <c r="AD217" s="30">
        <v>68</v>
      </c>
      <c r="AE217" s="30">
        <v>0</v>
      </c>
      <c r="AF217" s="30">
        <v>20</v>
      </c>
    </row>
    <row r="218" spans="1:32" ht="27" customHeight="1" x14ac:dyDescent="0.2">
      <c r="A218" s="41">
        <v>869374</v>
      </c>
      <c r="B218" s="41" t="s">
        <v>535</v>
      </c>
      <c r="C218" s="41" t="s">
        <v>536</v>
      </c>
      <c r="D218" s="41">
        <v>9894880616</v>
      </c>
      <c r="E218" s="30">
        <f>COUNTIFS($F$2:$F$500, Table2[[#This Row],[MTBC_Team_Name]],$G$2:$G$500,Table2[[#This Row],[MTPL_Team_Name]],$J$2:$J$500,"Sold")</f>
        <v>0</v>
      </c>
      <c r="F218" s="32" t="s">
        <v>82</v>
      </c>
      <c r="G218" s="31" t="str">
        <f>IFERROR(VLOOKUP(Table2[[#This Row],[player_id]],'Owner Players'!$A$1:$B$13,2,0),IFERROR(VLOOKUP(Table2[[#This Row],[player_id]],'Retained Players'!$A$1:$B$13,2,0),""))</f>
        <v/>
      </c>
      <c r="H21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18" s="34">
        <f>IFERROR(IF(OR(Table2[[#This Row],[Is_Retained_Player]],Table2[[#This Row],[Is_Owner_Player]]),Table2[[#This Row],[Base_Price]],0),"")</f>
        <v>0</v>
      </c>
      <c r="J218" s="35" t="str" cm="1">
        <f t="array" ref="J218">IF(AND(SUMPRODUCT(--ISNUMBER(SEARCH('MTPL Teams'!$A$5:$A$16, Table2[[#This Row],[MTPL_Team_Name]])))&gt;0,Table2[[#This Row],[Purchase_Price]]&gt;=Table2[[#This Row],[Base_Price]]),"Sold","UnSold")</f>
        <v>UnSold</v>
      </c>
      <c r="K218" s="32" t="b">
        <v>0</v>
      </c>
      <c r="L218" s="32" t="b">
        <v>0</v>
      </c>
      <c r="M218" s="32" t="b">
        <v>0</v>
      </c>
      <c r="N218" s="30">
        <v>217</v>
      </c>
      <c r="O218" s="30">
        <v>156</v>
      </c>
      <c r="P218" s="30">
        <v>213</v>
      </c>
      <c r="Q218" s="30">
        <v>7</v>
      </c>
      <c r="R218" s="30">
        <v>37</v>
      </c>
      <c r="S218" s="30">
        <v>56</v>
      </c>
      <c r="T218" s="37">
        <v>66.071399999999997</v>
      </c>
      <c r="U218" s="30">
        <v>0</v>
      </c>
      <c r="V218" s="37">
        <v>0</v>
      </c>
      <c r="W218" s="30">
        <v>0</v>
      </c>
      <c r="X218" s="30">
        <v>7.4</v>
      </c>
      <c r="Y218" s="30">
        <v>19</v>
      </c>
      <c r="Z218" s="38">
        <v>0</v>
      </c>
      <c r="AA218" s="39">
        <v>0</v>
      </c>
      <c r="AB218" s="30">
        <v>2</v>
      </c>
      <c r="AC218" s="30">
        <v>69</v>
      </c>
      <c r="AD218" s="30">
        <v>49</v>
      </c>
      <c r="AE218" s="30">
        <v>0</v>
      </c>
      <c r="AF218" s="30">
        <v>20</v>
      </c>
    </row>
    <row r="219" spans="1:32" ht="27" customHeight="1" x14ac:dyDescent="0.2">
      <c r="A219" s="41">
        <v>1325253</v>
      </c>
      <c r="B219" s="41" t="s">
        <v>537</v>
      </c>
      <c r="C219" s="41" t="s">
        <v>538</v>
      </c>
      <c r="D219" s="41">
        <v>16128101437</v>
      </c>
      <c r="E219" s="30">
        <f>COUNTIFS($F$2:$F$500, Table2[[#This Row],[MTBC_Team_Name]],$G$2:$G$500,Table2[[#This Row],[MTPL_Team_Name]],$J$2:$J$500,"Sold")</f>
        <v>0</v>
      </c>
      <c r="F219" s="32" t="s">
        <v>64</v>
      </c>
      <c r="G219" s="31" t="str">
        <f>IFERROR(VLOOKUP(Table2[[#This Row],[player_id]],'Owner Players'!$A$1:$B$13,2,0),IFERROR(VLOOKUP(Table2[[#This Row],[player_id]],'Retained Players'!$A$1:$B$13,2,0),""))</f>
        <v/>
      </c>
      <c r="H21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19" s="34">
        <f>IFERROR(IF(OR(Table2[[#This Row],[Is_Retained_Player]],Table2[[#This Row],[Is_Owner_Player]]),Table2[[#This Row],[Base_Price]],0),"")</f>
        <v>0</v>
      </c>
      <c r="J219" s="35" t="str" cm="1">
        <f t="array" ref="J219">IF(AND(SUMPRODUCT(--ISNUMBER(SEARCH('MTPL Teams'!$A$5:$A$16, Table2[[#This Row],[MTPL_Team_Name]])))&gt;0,Table2[[#This Row],[Purchase_Price]]&gt;=Table2[[#This Row],[Base_Price]]),"Sold","UnSold")</f>
        <v>UnSold</v>
      </c>
      <c r="K219" s="32" t="b">
        <v>0</v>
      </c>
      <c r="L219" s="32" t="b">
        <v>0</v>
      </c>
      <c r="M219" s="32" t="b">
        <v>0</v>
      </c>
      <c r="N219" s="30">
        <v>218</v>
      </c>
      <c r="O219" s="30">
        <v>136</v>
      </c>
      <c r="P219" s="30">
        <v>211</v>
      </c>
      <c r="Q219" s="30">
        <v>6</v>
      </c>
      <c r="R219" s="30">
        <v>45</v>
      </c>
      <c r="S219" s="30">
        <v>91</v>
      </c>
      <c r="T219" s="37">
        <v>49.450499999999998</v>
      </c>
      <c r="U219" s="30">
        <v>0</v>
      </c>
      <c r="V219" s="37">
        <v>0</v>
      </c>
      <c r="W219" s="30">
        <v>0</v>
      </c>
      <c r="X219" s="30">
        <v>9</v>
      </c>
      <c r="Y219" s="30">
        <v>16</v>
      </c>
      <c r="Z219" s="38">
        <v>0</v>
      </c>
      <c r="AA219" s="39">
        <v>0</v>
      </c>
      <c r="AB219" s="30">
        <v>0</v>
      </c>
      <c r="AC219" s="30">
        <v>69</v>
      </c>
      <c r="AD219" s="30">
        <v>69</v>
      </c>
      <c r="AE219" s="30">
        <v>0</v>
      </c>
      <c r="AF219" s="30">
        <v>0</v>
      </c>
    </row>
    <row r="220" spans="1:32" ht="27" customHeight="1" x14ac:dyDescent="0.2">
      <c r="A220" s="41">
        <v>513239</v>
      </c>
      <c r="B220" s="41" t="s">
        <v>539</v>
      </c>
      <c r="C220" s="41" t="s">
        <v>540</v>
      </c>
      <c r="D220" s="41">
        <v>9522176254</v>
      </c>
      <c r="E220" s="30">
        <f>COUNTIFS($F$2:$F$500, Table2[[#This Row],[MTBC_Team_Name]],$G$2:$G$500,Table2[[#This Row],[MTPL_Team_Name]],$J$2:$J$500,"Sold")</f>
        <v>0</v>
      </c>
      <c r="F220" s="32" t="s">
        <v>229</v>
      </c>
      <c r="G220" s="31" t="str">
        <f>IFERROR(VLOOKUP(Table2[[#This Row],[player_id]],'Owner Players'!$A$1:$B$13,2,0),IFERROR(VLOOKUP(Table2[[#This Row],[player_id]],'Retained Players'!$A$1:$B$13,2,0),""))</f>
        <v/>
      </c>
      <c r="H22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20" s="34">
        <f>IFERROR(IF(OR(Table2[[#This Row],[Is_Retained_Player]],Table2[[#This Row],[Is_Owner_Player]]),Table2[[#This Row],[Base_Price]],0),"")</f>
        <v>0</v>
      </c>
      <c r="J220" s="35" t="str" cm="1">
        <f t="array" ref="J220">IF(AND(SUMPRODUCT(--ISNUMBER(SEARCH('MTPL Teams'!$A$5:$A$16, Table2[[#This Row],[MTPL_Team_Name]])))&gt;0,Table2[[#This Row],[Purchase_Price]]&gt;=Table2[[#This Row],[Base_Price]]),"Sold","UnSold")</f>
        <v>UnSold</v>
      </c>
      <c r="K220" s="32" t="b">
        <v>0</v>
      </c>
      <c r="L220" s="32" t="b">
        <v>0</v>
      </c>
      <c r="M220" s="32" t="b">
        <v>0</v>
      </c>
      <c r="N220" s="30">
        <v>219</v>
      </c>
      <c r="O220" s="30">
        <v>157</v>
      </c>
      <c r="P220" s="30">
        <v>214</v>
      </c>
      <c r="Q220" s="30">
        <v>9</v>
      </c>
      <c r="R220" s="30">
        <v>43</v>
      </c>
      <c r="S220" s="30">
        <v>77</v>
      </c>
      <c r="T220" s="37">
        <v>55.844200000000001</v>
      </c>
      <c r="U220" s="30">
        <v>0</v>
      </c>
      <c r="V220" s="37">
        <v>0</v>
      </c>
      <c r="W220" s="30">
        <v>0</v>
      </c>
      <c r="X220" s="30">
        <v>5.375</v>
      </c>
      <c r="Y220" s="30">
        <v>15</v>
      </c>
      <c r="Z220" s="38">
        <v>0</v>
      </c>
      <c r="AA220" s="39">
        <v>0</v>
      </c>
      <c r="AB220" s="30">
        <v>2</v>
      </c>
      <c r="AC220" s="30">
        <v>66</v>
      </c>
      <c r="AD220" s="30">
        <v>46</v>
      </c>
      <c r="AE220" s="30">
        <v>0</v>
      </c>
      <c r="AF220" s="30">
        <v>20</v>
      </c>
    </row>
    <row r="221" spans="1:32" ht="27" customHeight="1" x14ac:dyDescent="0.2">
      <c r="A221" s="41">
        <v>1278870</v>
      </c>
      <c r="B221" s="41" t="s">
        <v>541</v>
      </c>
      <c r="C221" s="41" t="s">
        <v>542</v>
      </c>
      <c r="D221" s="41" t="s">
        <v>543</v>
      </c>
      <c r="E221" s="30">
        <f>COUNTIFS($F$2:$F$500, Table2[[#This Row],[MTBC_Team_Name]],$G$2:$G$500,Table2[[#This Row],[MTPL_Team_Name]],$J$2:$J$500,"Sold")</f>
        <v>0</v>
      </c>
      <c r="F221" s="32" t="s">
        <v>119</v>
      </c>
      <c r="G221" s="31" t="str">
        <f>IFERROR(VLOOKUP(Table2[[#This Row],[player_id]],'Owner Players'!$A$1:$B$13,2,0),IFERROR(VLOOKUP(Table2[[#This Row],[player_id]],'Retained Players'!$A$1:$B$13,2,0),""))</f>
        <v/>
      </c>
      <c r="H22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21" s="34">
        <f>IFERROR(IF(OR(Table2[[#This Row],[Is_Retained_Player]],Table2[[#This Row],[Is_Owner_Player]]),Table2[[#This Row],[Base_Price]],0),"")</f>
        <v>0</v>
      </c>
      <c r="J221" s="35" t="str" cm="1">
        <f t="array" ref="J221">IF(AND(SUMPRODUCT(--ISNUMBER(SEARCH('MTPL Teams'!$A$5:$A$16, Table2[[#This Row],[MTPL_Team_Name]])))&gt;0,Table2[[#This Row],[Purchase_Price]]&gt;=Table2[[#This Row],[Base_Price]]),"Sold","UnSold")</f>
        <v>UnSold</v>
      </c>
      <c r="K221" s="32" t="b">
        <v>0</v>
      </c>
      <c r="L221" s="32" t="b">
        <v>0</v>
      </c>
      <c r="M221" s="32" t="b">
        <v>0</v>
      </c>
      <c r="N221" s="30">
        <v>220</v>
      </c>
      <c r="O221" s="30">
        <v>194</v>
      </c>
      <c r="P221" s="30">
        <v>220</v>
      </c>
      <c r="Q221" s="30">
        <v>7</v>
      </c>
      <c r="R221" s="30">
        <v>5</v>
      </c>
      <c r="S221" s="30">
        <v>13</v>
      </c>
      <c r="T221" s="37">
        <v>38.461500000000001</v>
      </c>
      <c r="U221" s="30">
        <v>0</v>
      </c>
      <c r="V221" s="37">
        <v>11</v>
      </c>
      <c r="W221" s="30">
        <v>1</v>
      </c>
      <c r="X221" s="30">
        <v>2.5</v>
      </c>
      <c r="Y221" s="30">
        <v>3</v>
      </c>
      <c r="Z221" s="38">
        <v>0</v>
      </c>
      <c r="AA221" s="39">
        <v>0</v>
      </c>
      <c r="AB221" s="30">
        <v>4</v>
      </c>
      <c r="AC221" s="30">
        <v>65</v>
      </c>
      <c r="AD221" s="30">
        <v>5</v>
      </c>
      <c r="AE221" s="30">
        <v>0</v>
      </c>
      <c r="AF221" s="30">
        <v>60</v>
      </c>
    </row>
    <row r="222" spans="1:32" ht="27" customHeight="1" x14ac:dyDescent="0.2">
      <c r="A222" s="41">
        <v>74580</v>
      </c>
      <c r="B222" s="41" t="s">
        <v>544</v>
      </c>
      <c r="C222" s="41" t="s">
        <v>545</v>
      </c>
      <c r="D222" s="41">
        <v>5075135316</v>
      </c>
      <c r="E222" s="30">
        <f>COUNTIFS($F$2:$F$500, Table2[[#This Row],[MTBC_Team_Name]],$G$2:$G$500,Table2[[#This Row],[MTPL_Team_Name]],$J$2:$J$500,"Sold")</f>
        <v>0</v>
      </c>
      <c r="F222" s="32" t="s">
        <v>76</v>
      </c>
      <c r="G222" s="31" t="str">
        <f>IFERROR(VLOOKUP(Table2[[#This Row],[player_id]],'Owner Players'!$A$1:$B$13,2,0),IFERROR(VLOOKUP(Table2[[#This Row],[player_id]],'Retained Players'!$A$1:$B$13,2,0),""))</f>
        <v/>
      </c>
      <c r="H22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22" s="34">
        <f>IFERROR(IF(OR(Table2[[#This Row],[Is_Retained_Player]],Table2[[#This Row],[Is_Owner_Player]]),Table2[[#This Row],[Base_Price]],0),"")</f>
        <v>0</v>
      </c>
      <c r="J222" s="35" t="str" cm="1">
        <f t="array" ref="J222">IF(AND(SUMPRODUCT(--ISNUMBER(SEARCH('MTPL Teams'!$A$5:$A$16, Table2[[#This Row],[MTPL_Team_Name]])))&gt;0,Table2[[#This Row],[Purchase_Price]]&gt;=Table2[[#This Row],[Base_Price]]),"Sold","UnSold")</f>
        <v>UnSold</v>
      </c>
      <c r="K222" s="32" t="b">
        <v>0</v>
      </c>
      <c r="L222" s="32" t="b">
        <v>0</v>
      </c>
      <c r="M222" s="32" t="b">
        <v>0</v>
      </c>
      <c r="N222" s="30">
        <v>221</v>
      </c>
      <c r="O222" s="30">
        <v>184</v>
      </c>
      <c r="P222" s="30">
        <v>218</v>
      </c>
      <c r="Q222" s="30">
        <v>7</v>
      </c>
      <c r="R222" s="30">
        <v>33</v>
      </c>
      <c r="S222" s="30">
        <v>82</v>
      </c>
      <c r="T222" s="37">
        <v>40.243899999999996</v>
      </c>
      <c r="U222" s="30">
        <v>0</v>
      </c>
      <c r="V222" s="37">
        <v>0</v>
      </c>
      <c r="W222" s="30">
        <v>0</v>
      </c>
      <c r="X222" s="30">
        <v>4.7142999999999997</v>
      </c>
      <c r="Y222" s="30">
        <v>12</v>
      </c>
      <c r="Z222" s="38">
        <v>0</v>
      </c>
      <c r="AA222" s="39">
        <v>0</v>
      </c>
      <c r="AB222" s="30">
        <v>1</v>
      </c>
      <c r="AC222" s="30">
        <v>63</v>
      </c>
      <c r="AD222" s="30">
        <v>13</v>
      </c>
      <c r="AE222" s="30">
        <v>0</v>
      </c>
      <c r="AF222" s="30">
        <v>50</v>
      </c>
    </row>
    <row r="223" spans="1:32" ht="27" customHeight="1" x14ac:dyDescent="0.2">
      <c r="A223" s="41">
        <v>1247826</v>
      </c>
      <c r="B223" s="41" t="s">
        <v>546</v>
      </c>
      <c r="C223" s="41" t="s">
        <v>547</v>
      </c>
      <c r="D223" s="41">
        <v>9138502762</v>
      </c>
      <c r="E223" s="30">
        <f>COUNTIFS($F$2:$F$500, Table2[[#This Row],[MTBC_Team_Name]],$G$2:$G$500,Table2[[#This Row],[MTPL_Team_Name]],$J$2:$J$500,"Sold")</f>
        <v>0</v>
      </c>
      <c r="F223" s="32" t="s">
        <v>161</v>
      </c>
      <c r="G223" s="31" t="str">
        <f>IFERROR(VLOOKUP(Table2[[#This Row],[player_id]],'Owner Players'!$A$1:$B$13,2,0),IFERROR(VLOOKUP(Table2[[#This Row],[player_id]],'Retained Players'!$A$1:$B$13,2,0),""))</f>
        <v/>
      </c>
      <c r="H22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23" s="34">
        <f>IFERROR(IF(OR(Table2[[#This Row],[Is_Retained_Player]],Table2[[#This Row],[Is_Owner_Player]]),Table2[[#This Row],[Base_Price]],0),"")</f>
        <v>0</v>
      </c>
      <c r="J223" s="35" t="str" cm="1">
        <f t="array" ref="J223">IF(AND(SUMPRODUCT(--ISNUMBER(SEARCH('MTPL Teams'!$A$5:$A$16, Table2[[#This Row],[MTPL_Team_Name]])))&gt;0,Table2[[#This Row],[Purchase_Price]]&gt;=Table2[[#This Row],[Base_Price]]),"Sold","UnSold")</f>
        <v>UnSold</v>
      </c>
      <c r="K223" s="32" t="b">
        <v>0</v>
      </c>
      <c r="L223" s="32" t="b">
        <v>0</v>
      </c>
      <c r="M223" s="32" t="b">
        <v>0</v>
      </c>
      <c r="N223" s="30">
        <v>222</v>
      </c>
      <c r="O223" s="30">
        <v>207</v>
      </c>
      <c r="P223" s="30">
        <v>225</v>
      </c>
      <c r="Q223" s="30">
        <v>6</v>
      </c>
      <c r="R223" s="30">
        <v>21</v>
      </c>
      <c r="S223" s="30">
        <v>38</v>
      </c>
      <c r="T223" s="37">
        <v>55.263199999999998</v>
      </c>
      <c r="U223" s="30">
        <v>0</v>
      </c>
      <c r="V223" s="37">
        <v>0</v>
      </c>
      <c r="W223" s="30">
        <v>0</v>
      </c>
      <c r="X223" s="30">
        <v>4.2</v>
      </c>
      <c r="Y223" s="30">
        <v>9</v>
      </c>
      <c r="Z223" s="38">
        <v>0</v>
      </c>
      <c r="AA223" s="39">
        <v>0</v>
      </c>
      <c r="AB223" s="30">
        <v>5</v>
      </c>
      <c r="AC223" s="30">
        <v>51</v>
      </c>
      <c r="AD223" s="30">
        <v>1</v>
      </c>
      <c r="AE223" s="30">
        <v>0</v>
      </c>
      <c r="AF223" s="30">
        <v>50</v>
      </c>
    </row>
    <row r="224" spans="1:32" ht="27" customHeight="1" x14ac:dyDescent="0.2">
      <c r="A224" s="41">
        <v>834566</v>
      </c>
      <c r="B224" s="41" t="s">
        <v>548</v>
      </c>
      <c r="C224" s="41" t="s">
        <v>549</v>
      </c>
      <c r="D224" s="41">
        <v>9523032454</v>
      </c>
      <c r="E224" s="30">
        <f>COUNTIFS($F$2:$F$500, Table2[[#This Row],[MTBC_Team_Name]],$G$2:$G$500,Table2[[#This Row],[MTPL_Team_Name]],$J$2:$J$500,"Sold")</f>
        <v>0</v>
      </c>
      <c r="F224" s="32" t="s">
        <v>76</v>
      </c>
      <c r="G224" s="31" t="str">
        <f>IFERROR(VLOOKUP(Table2[[#This Row],[player_id]],'Owner Players'!$A$1:$B$13,2,0),IFERROR(VLOOKUP(Table2[[#This Row],[player_id]],'Retained Players'!$A$1:$B$13,2,0),""))</f>
        <v/>
      </c>
      <c r="H22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24" s="34">
        <f>IFERROR(IF(OR(Table2[[#This Row],[Is_Retained_Player]],Table2[[#This Row],[Is_Owner_Player]]),Table2[[#This Row],[Base_Price]],0),"")</f>
        <v>0</v>
      </c>
      <c r="J224" s="35" t="str" cm="1">
        <f t="array" ref="J224">IF(AND(SUMPRODUCT(--ISNUMBER(SEARCH('MTPL Teams'!$A$5:$A$16, Table2[[#This Row],[MTPL_Team_Name]])))&gt;0,Table2[[#This Row],[Purchase_Price]]&gt;=Table2[[#This Row],[Base_Price]]),"Sold","UnSold")</f>
        <v>UnSold</v>
      </c>
      <c r="K224" s="32" t="b">
        <v>0</v>
      </c>
      <c r="L224" s="32" t="b">
        <v>0</v>
      </c>
      <c r="M224" s="32" t="b">
        <v>0</v>
      </c>
      <c r="N224" s="30">
        <v>223</v>
      </c>
      <c r="O224" s="30">
        <v>227</v>
      </c>
      <c r="P224" s="30">
        <v>173</v>
      </c>
      <c r="Q224" s="30">
        <v>3</v>
      </c>
      <c r="R224" s="30">
        <v>0</v>
      </c>
      <c r="S224" s="30">
        <v>1</v>
      </c>
      <c r="T224" s="37">
        <v>0</v>
      </c>
      <c r="U224" s="30">
        <v>0</v>
      </c>
      <c r="V224" s="37">
        <v>3.875</v>
      </c>
      <c r="W224" s="30">
        <v>8</v>
      </c>
      <c r="X224" s="30">
        <v>0</v>
      </c>
      <c r="Y224" s="30">
        <v>0</v>
      </c>
      <c r="Z224" s="38">
        <v>0</v>
      </c>
      <c r="AA224" s="39">
        <v>0</v>
      </c>
      <c r="AB224" s="30">
        <v>0</v>
      </c>
      <c r="AC224" s="30">
        <v>50</v>
      </c>
      <c r="AD224" s="30">
        <v>-10</v>
      </c>
      <c r="AE224" s="30">
        <v>40</v>
      </c>
      <c r="AF224" s="30">
        <v>20</v>
      </c>
    </row>
    <row r="225" spans="1:32" ht="27" customHeight="1" x14ac:dyDescent="0.2">
      <c r="A225" s="41">
        <v>853761</v>
      </c>
      <c r="B225" s="41" t="s">
        <v>550</v>
      </c>
      <c r="C225" s="41" t="s">
        <v>551</v>
      </c>
      <c r="D225" s="41">
        <v>2167031438</v>
      </c>
      <c r="E225" s="30">
        <f>COUNTIFS($F$2:$F$500, Table2[[#This Row],[MTBC_Team_Name]],$G$2:$G$500,Table2[[#This Row],[MTPL_Team_Name]],$J$2:$J$500,"Sold")</f>
        <v>0</v>
      </c>
      <c r="F225" s="32" t="s">
        <v>235</v>
      </c>
      <c r="G225" s="31" t="str">
        <f>IFERROR(VLOOKUP(Table2[[#This Row],[player_id]],'Owner Players'!$A$1:$B$13,2,0),IFERROR(VLOOKUP(Table2[[#This Row],[player_id]],'Retained Players'!$A$1:$B$13,2,0),""))</f>
        <v/>
      </c>
      <c r="H22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25" s="34">
        <f>IFERROR(IF(OR(Table2[[#This Row],[Is_Retained_Player]],Table2[[#This Row],[Is_Owner_Player]]),Table2[[#This Row],[Base_Price]],0),"")</f>
        <v>0</v>
      </c>
      <c r="J225" s="35" t="str" cm="1">
        <f t="array" ref="J225">IF(AND(SUMPRODUCT(--ISNUMBER(SEARCH('MTPL Teams'!$A$5:$A$16, Table2[[#This Row],[MTPL_Team_Name]])))&gt;0,Table2[[#This Row],[Purchase_Price]]&gt;=Table2[[#This Row],[Base_Price]]),"Sold","UnSold")</f>
        <v>UnSold</v>
      </c>
      <c r="K225" s="32" t="b">
        <v>0</v>
      </c>
      <c r="L225" s="32" t="b">
        <v>0</v>
      </c>
      <c r="M225" s="32" t="b">
        <v>0</v>
      </c>
      <c r="N225" s="30">
        <v>224</v>
      </c>
      <c r="O225" s="30">
        <v>218</v>
      </c>
      <c r="P225" s="30">
        <v>231</v>
      </c>
      <c r="Q225" s="30">
        <v>8</v>
      </c>
      <c r="R225" s="30">
        <v>15</v>
      </c>
      <c r="S225" s="30">
        <v>39</v>
      </c>
      <c r="T225" s="37">
        <v>38.461500000000001</v>
      </c>
      <c r="U225" s="30">
        <v>0</v>
      </c>
      <c r="V225" s="37">
        <v>0</v>
      </c>
      <c r="W225" s="30">
        <v>0</v>
      </c>
      <c r="X225" s="30">
        <v>2.1429</v>
      </c>
      <c r="Y225" s="30">
        <v>6</v>
      </c>
      <c r="Z225" s="38">
        <v>0</v>
      </c>
      <c r="AA225" s="39">
        <v>0</v>
      </c>
      <c r="AB225" s="30">
        <v>3</v>
      </c>
      <c r="AC225" s="30">
        <v>45</v>
      </c>
      <c r="AD225" s="30">
        <v>-5</v>
      </c>
      <c r="AE225" s="30">
        <v>0</v>
      </c>
      <c r="AF225" s="30">
        <v>50</v>
      </c>
    </row>
    <row r="226" spans="1:32" ht="27" customHeight="1" x14ac:dyDescent="0.2">
      <c r="A226" s="41">
        <v>513263</v>
      </c>
      <c r="B226" s="41" t="s">
        <v>552</v>
      </c>
      <c r="C226" s="41"/>
      <c r="D226" s="41"/>
      <c r="E226" s="30">
        <f>COUNTIFS($F$2:$F$500, Table2[[#This Row],[MTBC_Team_Name]],$G$2:$G$500,Table2[[#This Row],[MTPL_Team_Name]],$J$2:$J$500,"Sold")</f>
        <v>2</v>
      </c>
      <c r="F226" s="32" t="s">
        <v>102</v>
      </c>
      <c r="G226" s="31" t="str">
        <f>IFERROR(VLOOKUP(Table2[[#This Row],[player_id]],'Owner Players'!$A$1:$B$13,2,0),IFERROR(VLOOKUP(Table2[[#This Row],[player_id]],'Retained Players'!$A$1:$B$13,2,0),""))</f>
        <v>Bawarchi Knights</v>
      </c>
      <c r="H22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26" s="34">
        <f>IFERROR(IF(OR(Table2[[#This Row],[Is_Retained_Player]],Table2[[#This Row],[Is_Owner_Player]]),Table2[[#This Row],[Base_Price]],0),"")</f>
        <v>10000</v>
      </c>
      <c r="J226" s="35" t="str" cm="1">
        <f t="array" ref="J226">IF(AND(SUMPRODUCT(--ISNUMBER(SEARCH('MTPL Teams'!$A$5:$A$16, Table2[[#This Row],[MTPL_Team_Name]])))&gt;0,Table2[[#This Row],[Purchase_Price]]&gt;=Table2[[#This Row],[Base_Price]]),"Sold","UnSold")</f>
        <v>Sold</v>
      </c>
      <c r="K226" s="32" t="b">
        <v>0</v>
      </c>
      <c r="L226" s="32" t="b">
        <v>0</v>
      </c>
      <c r="M226" s="32" t="b">
        <v>1</v>
      </c>
      <c r="N226" s="30">
        <v>225</v>
      </c>
      <c r="O226" s="30">
        <v>175</v>
      </c>
      <c r="P226" s="30">
        <v>180</v>
      </c>
      <c r="Q226" s="30">
        <v>4</v>
      </c>
      <c r="R226" s="30">
        <v>21</v>
      </c>
      <c r="S226" s="30">
        <v>44</v>
      </c>
      <c r="T226" s="30">
        <v>47.7273</v>
      </c>
      <c r="U226" s="30">
        <v>1</v>
      </c>
      <c r="V226" s="30">
        <v>6.5</v>
      </c>
      <c r="W226" s="30">
        <v>2</v>
      </c>
      <c r="X226" s="30">
        <v>5.25</v>
      </c>
      <c r="Y226" s="30">
        <v>14</v>
      </c>
      <c r="Z226" s="38">
        <v>43478</v>
      </c>
      <c r="AA226" s="39">
        <v>0</v>
      </c>
      <c r="AB226" s="30">
        <v>0</v>
      </c>
      <c r="AC226" s="30">
        <v>42</v>
      </c>
      <c r="AD226" s="30">
        <v>22</v>
      </c>
      <c r="AE226" s="30">
        <v>20</v>
      </c>
      <c r="AF226" s="30">
        <v>0</v>
      </c>
    </row>
    <row r="227" spans="1:32" ht="27" customHeight="1" x14ac:dyDescent="0.2">
      <c r="A227" s="41">
        <v>1357917</v>
      </c>
      <c r="B227" s="41" t="s">
        <v>553</v>
      </c>
      <c r="C227" s="41" t="s">
        <v>554</v>
      </c>
      <c r="D227" s="41">
        <v>5107371238</v>
      </c>
      <c r="E227" s="30">
        <f>COUNTIFS($F$2:$F$500, Table2[[#This Row],[MTBC_Team_Name]],$G$2:$G$500,Table2[[#This Row],[MTPL_Team_Name]],$J$2:$J$500,"Sold")</f>
        <v>0</v>
      </c>
      <c r="F227" s="32" t="s">
        <v>136</v>
      </c>
      <c r="G227" s="31" t="str">
        <f>IFERROR(VLOOKUP(Table2[[#This Row],[player_id]],'Owner Players'!$A$1:$B$13,2,0),IFERROR(VLOOKUP(Table2[[#This Row],[player_id]],'Retained Players'!$A$1:$B$13,2,0),""))</f>
        <v/>
      </c>
      <c r="H22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27" s="34">
        <f>IFERROR(IF(OR(Table2[[#This Row],[Is_Retained_Player]],Table2[[#This Row],[Is_Owner_Player]]),Table2[[#This Row],[Base_Price]],0),"")</f>
        <v>0</v>
      </c>
      <c r="J227" s="35" t="str" cm="1">
        <f t="array" ref="J227">IF(AND(SUMPRODUCT(--ISNUMBER(SEARCH('MTPL Teams'!$A$5:$A$16, Table2[[#This Row],[MTPL_Team_Name]])))&gt;0,Table2[[#This Row],[Purchase_Price]]&gt;=Table2[[#This Row],[Base_Price]]),"Sold","UnSold")</f>
        <v>UnSold</v>
      </c>
      <c r="K227" s="32" t="b">
        <v>0</v>
      </c>
      <c r="L227" s="32" t="b">
        <v>0</v>
      </c>
      <c r="M227" s="32" t="b">
        <v>0</v>
      </c>
      <c r="N227" s="30">
        <v>226</v>
      </c>
      <c r="O227" s="30">
        <v>210</v>
      </c>
      <c r="P227" s="30">
        <v>226</v>
      </c>
      <c r="Q227" s="30">
        <v>4</v>
      </c>
      <c r="R227" s="30">
        <v>16</v>
      </c>
      <c r="S227" s="30">
        <v>36</v>
      </c>
      <c r="T227" s="37">
        <v>44.444400000000002</v>
      </c>
      <c r="U227" s="30">
        <v>0</v>
      </c>
      <c r="V227" s="37">
        <v>0</v>
      </c>
      <c r="W227" s="30">
        <v>0</v>
      </c>
      <c r="X227" s="30">
        <v>4</v>
      </c>
      <c r="Y227" s="30">
        <v>8</v>
      </c>
      <c r="Z227" s="38">
        <v>0</v>
      </c>
      <c r="AA227" s="39">
        <v>0</v>
      </c>
      <c r="AB227" s="30">
        <v>2</v>
      </c>
      <c r="AC227" s="30">
        <v>40</v>
      </c>
      <c r="AD227" s="30">
        <v>0</v>
      </c>
      <c r="AE227" s="30">
        <v>0</v>
      </c>
      <c r="AF227" s="30">
        <v>40</v>
      </c>
    </row>
    <row r="228" spans="1:32" ht="27" customHeight="1" x14ac:dyDescent="0.2">
      <c r="A228" s="41">
        <v>1314680</v>
      </c>
      <c r="B228" s="41" t="s">
        <v>555</v>
      </c>
      <c r="C228" s="41" t="s">
        <v>556</v>
      </c>
      <c r="D228" s="41">
        <v>6307309708</v>
      </c>
      <c r="E228" s="30">
        <f>COUNTIFS($F$2:$F$500, Table2[[#This Row],[MTBC_Team_Name]],$G$2:$G$500,Table2[[#This Row],[MTPL_Team_Name]],$J$2:$J$500,"Sold")</f>
        <v>0</v>
      </c>
      <c r="F228" s="32" t="s">
        <v>248</v>
      </c>
      <c r="G228" s="31" t="str">
        <f>IFERROR(VLOOKUP(Table2[[#This Row],[player_id]],'Owner Players'!$A$1:$B$13,2,0),IFERROR(VLOOKUP(Table2[[#This Row],[player_id]],'Retained Players'!$A$1:$B$13,2,0),""))</f>
        <v/>
      </c>
      <c r="H22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28" s="34">
        <f>IFERROR(IF(OR(Table2[[#This Row],[Is_Retained_Player]],Table2[[#This Row],[Is_Owner_Player]]),Table2[[#This Row],[Base_Price]],0),"")</f>
        <v>0</v>
      </c>
      <c r="J228" s="35" t="str" cm="1">
        <f t="array" ref="J228">IF(AND(SUMPRODUCT(--ISNUMBER(SEARCH('MTPL Teams'!$A$5:$A$16, Table2[[#This Row],[MTPL_Team_Name]])))&gt;0,Table2[[#This Row],[Purchase_Price]]&gt;=Table2[[#This Row],[Base_Price]]),"Sold","UnSold")</f>
        <v>UnSold</v>
      </c>
      <c r="K228" s="32" t="b">
        <v>0</v>
      </c>
      <c r="L228" s="32" t="b">
        <v>0</v>
      </c>
      <c r="M228" s="32" t="b">
        <v>0</v>
      </c>
      <c r="N228" s="30">
        <v>227</v>
      </c>
      <c r="O228" s="30">
        <v>235</v>
      </c>
      <c r="P228" s="30">
        <v>233</v>
      </c>
      <c r="Q228" s="30">
        <v>6</v>
      </c>
      <c r="R228" s="30">
        <v>9</v>
      </c>
      <c r="S228" s="30">
        <v>30</v>
      </c>
      <c r="T228" s="37">
        <v>30</v>
      </c>
      <c r="U228" s="30">
        <v>0</v>
      </c>
      <c r="V228" s="37">
        <v>0</v>
      </c>
      <c r="W228" s="30">
        <v>0</v>
      </c>
      <c r="X228" s="30">
        <v>1.8</v>
      </c>
      <c r="Y228" s="30">
        <v>5</v>
      </c>
      <c r="Z228" s="38">
        <v>0</v>
      </c>
      <c r="AA228" s="39">
        <v>0</v>
      </c>
      <c r="AB228" s="30">
        <v>3</v>
      </c>
      <c r="AC228" s="30">
        <v>29</v>
      </c>
      <c r="AD228" s="30">
        <v>-21</v>
      </c>
      <c r="AE228" s="30">
        <v>0</v>
      </c>
      <c r="AF228" s="30">
        <v>50</v>
      </c>
    </row>
    <row r="229" spans="1:32" ht="27" customHeight="1" x14ac:dyDescent="0.2">
      <c r="A229" s="41">
        <v>1225974</v>
      </c>
      <c r="B229" s="41" t="s">
        <v>557</v>
      </c>
      <c r="C229" s="41" t="s">
        <v>558</v>
      </c>
      <c r="D229" s="41"/>
      <c r="E229" s="30">
        <f>COUNTIFS($F$2:$F$500, Table2[[#This Row],[MTBC_Team_Name]],$G$2:$G$500,Table2[[#This Row],[MTPL_Team_Name]],$J$2:$J$500,"Sold")</f>
        <v>0</v>
      </c>
      <c r="F229" s="32" t="s">
        <v>361</v>
      </c>
      <c r="G229" s="31" t="str">
        <f>IFERROR(VLOOKUP(Table2[[#This Row],[player_id]],'Owner Players'!$A$1:$B$13,2,0),IFERROR(VLOOKUP(Table2[[#This Row],[player_id]],'Retained Players'!$A$1:$B$13,2,0),""))</f>
        <v/>
      </c>
      <c r="H22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29" s="34">
        <f>IFERROR(IF(OR(Table2[[#This Row],[Is_Retained_Player]],Table2[[#This Row],[Is_Owner_Player]]),Table2[[#This Row],[Base_Price]],0),"")</f>
        <v>0</v>
      </c>
      <c r="J229" s="35" t="str" cm="1">
        <f t="array" ref="J229">IF(AND(SUMPRODUCT(--ISNUMBER(SEARCH('MTPL Teams'!$A$5:$A$16, Table2[[#This Row],[MTPL_Team_Name]])))&gt;0,Table2[[#This Row],[Purchase_Price]]&gt;=Table2[[#This Row],[Base_Price]]),"Sold","UnSold")</f>
        <v>UnSold</v>
      </c>
      <c r="K229" s="32" t="b">
        <v>0</v>
      </c>
      <c r="L229" s="32" t="b">
        <v>0</v>
      </c>
      <c r="M229" s="32" t="b">
        <v>0</v>
      </c>
      <c r="N229" s="30">
        <v>228</v>
      </c>
      <c r="O229" s="30">
        <v>185</v>
      </c>
      <c r="P229" s="30">
        <v>219</v>
      </c>
      <c r="Q229" s="30">
        <v>3</v>
      </c>
      <c r="R229" s="30">
        <v>13</v>
      </c>
      <c r="S229" s="30">
        <v>18</v>
      </c>
      <c r="T229" s="37">
        <v>72.222200000000001</v>
      </c>
      <c r="U229" s="30">
        <v>0</v>
      </c>
      <c r="V229" s="37">
        <v>0</v>
      </c>
      <c r="W229" s="30">
        <v>0</v>
      </c>
      <c r="X229" s="30">
        <v>4.3333000000000004</v>
      </c>
      <c r="Y229" s="30">
        <v>8</v>
      </c>
      <c r="Z229" s="38">
        <v>0</v>
      </c>
      <c r="AA229" s="39">
        <v>0</v>
      </c>
      <c r="AB229" s="30">
        <v>1</v>
      </c>
      <c r="AC229" s="30">
        <v>23</v>
      </c>
      <c r="AD229" s="30">
        <v>13</v>
      </c>
      <c r="AE229" s="30">
        <v>0</v>
      </c>
      <c r="AF229" s="30">
        <v>10</v>
      </c>
    </row>
    <row r="230" spans="1:32" ht="27" customHeight="1" x14ac:dyDescent="0.2">
      <c r="A230" s="41">
        <v>529603</v>
      </c>
      <c r="B230" s="41" t="s">
        <v>559</v>
      </c>
      <c r="C230" s="41"/>
      <c r="D230" s="41"/>
      <c r="E230" s="30">
        <f>COUNTIFS($F$2:$F$500, Table2[[#This Row],[MTBC_Team_Name]],$G$2:$G$500,Table2[[#This Row],[MTPL_Team_Name]],$J$2:$J$500,"Sold")</f>
        <v>1</v>
      </c>
      <c r="F230" s="32" t="s">
        <v>166</v>
      </c>
      <c r="G230" s="31" t="str">
        <f>IFERROR(VLOOKUP(Table2[[#This Row],[player_id]],'Owner Players'!$A$1:$B$13,2,0),IFERROR(VLOOKUP(Table2[[#This Row],[player_id]],'Retained Players'!$A$1:$B$13,2,0),""))</f>
        <v>TechDigital Warriors</v>
      </c>
      <c r="H23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30" s="34">
        <f>IFERROR(IF(OR(Table2[[#This Row],[Is_Retained_Player]],Table2[[#This Row],[Is_Owner_Player]]),Table2[[#This Row],[Base_Price]],0),"")</f>
        <v>10000</v>
      </c>
      <c r="J230" s="35" t="str" cm="1">
        <f t="array" ref="J230">IF(AND(SUMPRODUCT(--ISNUMBER(SEARCH('MTPL Teams'!$A$5:$A$16, Table2[[#This Row],[MTPL_Team_Name]])))&gt;0,Table2[[#This Row],[Purchase_Price]]&gt;=Table2[[#This Row],[Base_Price]]),"Sold","UnSold")</f>
        <v>Sold</v>
      </c>
      <c r="K230" s="32" t="b">
        <v>0</v>
      </c>
      <c r="L230" s="32" t="b">
        <v>0</v>
      </c>
      <c r="M230" s="32" t="b">
        <v>1</v>
      </c>
      <c r="N230" s="30">
        <v>229</v>
      </c>
      <c r="O230" s="30">
        <v>204</v>
      </c>
      <c r="P230" s="30">
        <v>224</v>
      </c>
      <c r="Q230" s="30">
        <v>10</v>
      </c>
      <c r="R230" s="30">
        <v>11</v>
      </c>
      <c r="S230" s="30">
        <v>21</v>
      </c>
      <c r="T230" s="30">
        <v>52.381</v>
      </c>
      <c r="U230" s="30">
        <v>0</v>
      </c>
      <c r="V230" s="30">
        <v>0</v>
      </c>
      <c r="W230" s="30">
        <v>0</v>
      </c>
      <c r="X230" s="30">
        <v>2.2000000000000002</v>
      </c>
      <c r="Y230" s="30">
        <v>5</v>
      </c>
      <c r="Z230" s="38">
        <v>0</v>
      </c>
      <c r="AA230" s="39">
        <v>0</v>
      </c>
      <c r="AB230" s="30">
        <v>2</v>
      </c>
      <c r="AC230" s="30">
        <v>22</v>
      </c>
      <c r="AD230" s="30">
        <v>2</v>
      </c>
      <c r="AE230" s="30">
        <v>0</v>
      </c>
      <c r="AF230" s="30">
        <v>20</v>
      </c>
    </row>
    <row r="231" spans="1:32" ht="27" customHeight="1" x14ac:dyDescent="0.2">
      <c r="A231" s="41">
        <v>803224</v>
      </c>
      <c r="B231" s="41" t="s">
        <v>560</v>
      </c>
      <c r="C231" s="41" t="s">
        <v>561</v>
      </c>
      <c r="D231" s="41">
        <v>3132658640</v>
      </c>
      <c r="E231" s="30">
        <f>COUNTIFS($F$2:$F$500, Table2[[#This Row],[MTBC_Team_Name]],$G$2:$G$500,Table2[[#This Row],[MTPL_Team_Name]],$J$2:$J$500,"Sold")</f>
        <v>0</v>
      </c>
      <c r="F231" s="32" t="s">
        <v>562</v>
      </c>
      <c r="G231" s="31" t="str">
        <f>IFERROR(VLOOKUP(Table2[[#This Row],[player_id]],'Owner Players'!$A$1:$B$13,2,0),IFERROR(VLOOKUP(Table2[[#This Row],[player_id]],'Retained Players'!$A$1:$B$13,2,0),""))</f>
        <v/>
      </c>
      <c r="H23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31" s="34">
        <f>IFERROR(IF(OR(Table2[[#This Row],[Is_Retained_Player]],Table2[[#This Row],[Is_Owner_Player]]),Table2[[#This Row],[Base_Price]],0),"")</f>
        <v>0</v>
      </c>
      <c r="J231" s="35" t="str" cm="1">
        <f t="array" ref="J231">IF(AND(SUMPRODUCT(--ISNUMBER(SEARCH('MTPL Teams'!$A$5:$A$16, Table2[[#This Row],[MTPL_Team_Name]])))&gt;0,Table2[[#This Row],[Purchase_Price]]&gt;=Table2[[#This Row],[Base_Price]]),"Sold","UnSold")</f>
        <v>UnSold</v>
      </c>
      <c r="K231" s="32" t="b">
        <v>0</v>
      </c>
      <c r="L231" s="32" t="b">
        <v>0</v>
      </c>
      <c r="M231" s="32" t="b">
        <v>0</v>
      </c>
      <c r="N231" s="30">
        <v>230</v>
      </c>
      <c r="O231" s="30">
        <v>234</v>
      </c>
      <c r="P231" s="30">
        <v>181</v>
      </c>
      <c r="Q231" s="30">
        <v>2</v>
      </c>
      <c r="R231" s="30">
        <v>0</v>
      </c>
      <c r="S231" s="30">
        <v>3</v>
      </c>
      <c r="T231" s="37">
        <v>0</v>
      </c>
      <c r="U231" s="30">
        <v>1</v>
      </c>
      <c r="V231" s="37">
        <v>6.25</v>
      </c>
      <c r="W231" s="30">
        <v>4</v>
      </c>
      <c r="X231" s="30">
        <v>0</v>
      </c>
      <c r="Y231" s="30">
        <v>0</v>
      </c>
      <c r="Z231" s="38">
        <v>43490</v>
      </c>
      <c r="AA231" s="39">
        <v>0</v>
      </c>
      <c r="AB231" s="30">
        <v>2</v>
      </c>
      <c r="AC231" s="30">
        <v>20</v>
      </c>
      <c r="AD231" s="30">
        <v>-20</v>
      </c>
      <c r="AE231" s="30">
        <v>20</v>
      </c>
      <c r="AF231" s="30">
        <v>20</v>
      </c>
    </row>
    <row r="232" spans="1:32" ht="27" customHeight="1" x14ac:dyDescent="0.2">
      <c r="A232" s="41">
        <v>563689</v>
      </c>
      <c r="B232" s="41" t="s">
        <v>563</v>
      </c>
      <c r="C232" s="41" t="s">
        <v>564</v>
      </c>
      <c r="D232" s="41">
        <v>6128409509</v>
      </c>
      <c r="E232" s="30">
        <f>COUNTIFS($F$2:$F$500, Table2[[#This Row],[MTBC_Team_Name]],$G$2:$G$500,Table2[[#This Row],[MTPL_Team_Name]],$J$2:$J$500,"Sold")</f>
        <v>0</v>
      </c>
      <c r="F232" s="32" t="s">
        <v>79</v>
      </c>
      <c r="G232" s="31" t="str">
        <f>IFERROR(VLOOKUP(Table2[[#This Row],[player_id]],'Owner Players'!$A$1:$B$13,2,0),IFERROR(VLOOKUP(Table2[[#This Row],[player_id]],'Retained Players'!$A$1:$B$13,2,0),""))</f>
        <v/>
      </c>
      <c r="H23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32" s="34">
        <f>IFERROR(IF(OR(Table2[[#This Row],[Is_Retained_Player]],Table2[[#This Row],[Is_Owner_Player]]),Table2[[#This Row],[Base_Price]],0),"")</f>
        <v>0</v>
      </c>
      <c r="J232" s="35" t="str" cm="1">
        <f t="array" ref="J232">IF(AND(SUMPRODUCT(--ISNUMBER(SEARCH('MTPL Teams'!$A$5:$A$16, Table2[[#This Row],[MTPL_Team_Name]])))&gt;0,Table2[[#This Row],[Purchase_Price]]&gt;=Table2[[#This Row],[Base_Price]]),"Sold","UnSold")</f>
        <v>UnSold</v>
      </c>
      <c r="K232" s="32" t="b">
        <v>0</v>
      </c>
      <c r="L232" s="32" t="b">
        <v>0</v>
      </c>
      <c r="M232" s="32" t="b">
        <v>0</v>
      </c>
      <c r="N232" s="30">
        <v>231</v>
      </c>
      <c r="O232" s="30">
        <v>213</v>
      </c>
      <c r="P232" s="30">
        <v>229</v>
      </c>
      <c r="Q232" s="30">
        <v>4</v>
      </c>
      <c r="R232" s="30">
        <v>9</v>
      </c>
      <c r="S232" s="30">
        <v>21</v>
      </c>
      <c r="T232" s="37">
        <v>42.857100000000003</v>
      </c>
      <c r="U232" s="30">
        <v>0</v>
      </c>
      <c r="V232" s="37">
        <v>0</v>
      </c>
      <c r="W232" s="30">
        <v>0</v>
      </c>
      <c r="X232" s="30">
        <v>3</v>
      </c>
      <c r="Y232" s="30">
        <v>5</v>
      </c>
      <c r="Z232" s="38">
        <v>0</v>
      </c>
      <c r="AA232" s="39">
        <v>0</v>
      </c>
      <c r="AB232" s="30">
        <v>2</v>
      </c>
      <c r="AC232" s="30">
        <v>19</v>
      </c>
      <c r="AD232" s="30">
        <v>-1</v>
      </c>
      <c r="AE232" s="30">
        <v>0</v>
      </c>
      <c r="AF232" s="30">
        <v>20</v>
      </c>
    </row>
    <row r="233" spans="1:32" ht="27" customHeight="1" x14ac:dyDescent="0.2">
      <c r="A233" s="41">
        <v>1212931</v>
      </c>
      <c r="B233" s="41" t="s">
        <v>565</v>
      </c>
      <c r="C233" s="41" t="s">
        <v>566</v>
      </c>
      <c r="D233" s="41">
        <v>4083060305</v>
      </c>
      <c r="E233" s="30">
        <f>COUNTIFS($F$2:$F$500, Table2[[#This Row],[MTBC_Team_Name]],$G$2:$G$500,Table2[[#This Row],[MTPL_Team_Name]],$J$2:$J$500,"Sold")</f>
        <v>0</v>
      </c>
      <c r="F233" s="32" t="s">
        <v>303</v>
      </c>
      <c r="G233" s="31" t="str">
        <f>IFERROR(VLOOKUP(Table2[[#This Row],[player_id]],'Owner Players'!$A$1:$B$13,2,0),IFERROR(VLOOKUP(Table2[[#This Row],[player_id]],'Retained Players'!$A$1:$B$13,2,0),""))</f>
        <v/>
      </c>
      <c r="H23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33" s="34">
        <f>IFERROR(IF(OR(Table2[[#This Row],[Is_Retained_Player]],Table2[[#This Row],[Is_Owner_Player]]),Table2[[#This Row],[Base_Price]],0),"")</f>
        <v>0</v>
      </c>
      <c r="J233" s="35" t="str" cm="1">
        <f t="array" ref="J233">IF(AND(SUMPRODUCT(--ISNUMBER(SEARCH('MTPL Teams'!$A$5:$A$16, Table2[[#This Row],[MTPL_Team_Name]])))&gt;0,Table2[[#This Row],[Purchase_Price]]&gt;=Table2[[#This Row],[Base_Price]]),"Sold","UnSold")</f>
        <v>UnSold</v>
      </c>
      <c r="K233" s="32" t="b">
        <v>0</v>
      </c>
      <c r="L233" s="32" t="b">
        <v>0</v>
      </c>
      <c r="M233" s="32" t="b">
        <v>0</v>
      </c>
      <c r="N233" s="30">
        <v>232</v>
      </c>
      <c r="O233" s="30">
        <v>192</v>
      </c>
      <c r="P233" s="30">
        <v>236</v>
      </c>
      <c r="Q233" s="30">
        <v>4</v>
      </c>
      <c r="R233" s="30">
        <v>17</v>
      </c>
      <c r="S233" s="30">
        <v>44</v>
      </c>
      <c r="T233" s="37">
        <v>38.636400000000002</v>
      </c>
      <c r="U233" s="30">
        <v>0</v>
      </c>
      <c r="V233" s="37">
        <v>8</v>
      </c>
      <c r="W233" s="30">
        <v>5</v>
      </c>
      <c r="X233" s="30">
        <v>4.25</v>
      </c>
      <c r="Y233" s="30">
        <v>14</v>
      </c>
      <c r="Z233" s="38">
        <v>0</v>
      </c>
      <c r="AA233" s="39">
        <v>0</v>
      </c>
      <c r="AB233" s="30">
        <v>1</v>
      </c>
      <c r="AC233" s="30">
        <v>17</v>
      </c>
      <c r="AD233" s="30">
        <v>7</v>
      </c>
      <c r="AE233" s="30">
        <v>-10</v>
      </c>
      <c r="AF233" s="30">
        <v>20</v>
      </c>
    </row>
    <row r="234" spans="1:32" ht="27" customHeight="1" x14ac:dyDescent="0.2">
      <c r="A234" s="41">
        <v>1226627</v>
      </c>
      <c r="B234" s="41" t="s">
        <v>567</v>
      </c>
      <c r="C234" s="41" t="s">
        <v>568</v>
      </c>
      <c r="D234" s="41">
        <v>6516219079</v>
      </c>
      <c r="E234" s="30">
        <f>COUNTIFS($F$2:$F$500, Table2[[#This Row],[MTBC_Team_Name]],$G$2:$G$500,Table2[[#This Row],[MTPL_Team_Name]],$J$2:$J$500,"Sold")</f>
        <v>0</v>
      </c>
      <c r="F234" s="32" t="s">
        <v>146</v>
      </c>
      <c r="G234" s="31" t="str">
        <f>IFERROR(VLOOKUP(Table2[[#This Row],[player_id]],'Owner Players'!$A$1:$B$13,2,0),IFERROR(VLOOKUP(Table2[[#This Row],[player_id]],'Retained Players'!$A$1:$B$13,2,0),""))</f>
        <v/>
      </c>
      <c r="H23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34" s="34">
        <f>IFERROR(IF(OR(Table2[[#This Row],[Is_Retained_Player]],Table2[[#This Row],[Is_Owner_Player]]),Table2[[#This Row],[Base_Price]],0),"")</f>
        <v>0</v>
      </c>
      <c r="J234" s="35" t="str" cm="1">
        <f t="array" ref="J234">IF(AND(SUMPRODUCT(--ISNUMBER(SEARCH('MTPL Teams'!$A$5:$A$16, Table2[[#This Row],[MTPL_Team_Name]])))&gt;0,Table2[[#This Row],[Purchase_Price]]&gt;=Table2[[#This Row],[Base_Price]]),"Sold","UnSold")</f>
        <v>UnSold</v>
      </c>
      <c r="K234" s="32" t="b">
        <v>0</v>
      </c>
      <c r="L234" s="32" t="b">
        <v>0</v>
      </c>
      <c r="M234" s="32" t="b">
        <v>0</v>
      </c>
      <c r="N234" s="30">
        <v>233</v>
      </c>
      <c r="O234" s="30">
        <v>199</v>
      </c>
      <c r="P234" s="30">
        <v>222</v>
      </c>
      <c r="Q234" s="30">
        <v>1</v>
      </c>
      <c r="R234" s="30">
        <v>3</v>
      </c>
      <c r="S234" s="30">
        <v>5</v>
      </c>
      <c r="T234" s="30">
        <v>60</v>
      </c>
      <c r="U234" s="30">
        <v>0</v>
      </c>
      <c r="V234" s="30">
        <v>0</v>
      </c>
      <c r="W234" s="30">
        <v>0</v>
      </c>
      <c r="X234" s="30">
        <v>3</v>
      </c>
      <c r="Y234" s="30">
        <v>3</v>
      </c>
      <c r="Z234" s="38">
        <v>0</v>
      </c>
      <c r="AA234" s="39">
        <v>0</v>
      </c>
      <c r="AB234" s="30">
        <v>1</v>
      </c>
      <c r="AC234" s="30">
        <v>13</v>
      </c>
      <c r="AD234" s="30">
        <v>3</v>
      </c>
      <c r="AE234" s="30">
        <v>0</v>
      </c>
      <c r="AF234" s="30">
        <v>10</v>
      </c>
    </row>
    <row r="235" spans="1:32" ht="27" customHeight="1" x14ac:dyDescent="0.2">
      <c r="A235" s="41">
        <v>600197</v>
      </c>
      <c r="B235" s="41" t="s">
        <v>569</v>
      </c>
      <c r="C235" s="41" t="s">
        <v>570</v>
      </c>
      <c r="D235" s="41">
        <v>3207613620</v>
      </c>
      <c r="E235" s="30">
        <f>COUNTIFS($F$2:$F$500, Table2[[#This Row],[MTBC_Team_Name]],$G$2:$G$500,Table2[[#This Row],[MTPL_Team_Name]],$J$2:$J$500,"Sold")</f>
        <v>0</v>
      </c>
      <c r="F235" s="32" t="s">
        <v>507</v>
      </c>
      <c r="G235" s="31" t="str">
        <f>IFERROR(VLOOKUP(Table2[[#This Row],[player_id]],'Owner Players'!$A$1:$B$13,2,0),IFERROR(VLOOKUP(Table2[[#This Row],[player_id]],'Retained Players'!$A$1:$B$13,2,0),""))</f>
        <v/>
      </c>
      <c r="H23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35" s="34">
        <f>IFERROR(IF(OR(Table2[[#This Row],[Is_Retained_Player]],Table2[[#This Row],[Is_Owner_Player]]),Table2[[#This Row],[Base_Price]],0),"")</f>
        <v>0</v>
      </c>
      <c r="J235" s="35" t="str" cm="1">
        <f t="array" ref="J235">IF(AND(SUMPRODUCT(--ISNUMBER(SEARCH('MTPL Teams'!$A$5:$A$16, Table2[[#This Row],[MTPL_Team_Name]])))&gt;0,Table2[[#This Row],[Purchase_Price]]&gt;=Table2[[#This Row],[Base_Price]]),"Sold","UnSold")</f>
        <v>UnSold</v>
      </c>
      <c r="K235" s="32" t="b">
        <v>0</v>
      </c>
      <c r="L235" s="32" t="b">
        <v>0</v>
      </c>
      <c r="M235" s="32" t="b">
        <v>0</v>
      </c>
      <c r="N235" s="30">
        <v>234</v>
      </c>
      <c r="O235" s="30">
        <v>211</v>
      </c>
      <c r="P235" s="30">
        <v>227</v>
      </c>
      <c r="Q235" s="30">
        <v>1</v>
      </c>
      <c r="R235" s="30">
        <v>0</v>
      </c>
      <c r="S235" s="30">
        <v>0</v>
      </c>
      <c r="T235" s="30">
        <v>0</v>
      </c>
      <c r="U235" s="30">
        <v>0</v>
      </c>
      <c r="V235" s="30">
        <v>0</v>
      </c>
      <c r="W235" s="30">
        <v>0</v>
      </c>
      <c r="X235" s="30">
        <v>0</v>
      </c>
      <c r="Y235" s="30">
        <v>0</v>
      </c>
      <c r="Z235" s="38">
        <v>0</v>
      </c>
      <c r="AA235" s="39">
        <v>0</v>
      </c>
      <c r="AB235" s="30">
        <v>1</v>
      </c>
      <c r="AC235" s="30">
        <v>10</v>
      </c>
      <c r="AD235" s="30">
        <v>0</v>
      </c>
      <c r="AE235" s="30">
        <v>0</v>
      </c>
      <c r="AF235" s="30">
        <v>10</v>
      </c>
    </row>
    <row r="236" spans="1:32" ht="27" customHeight="1" x14ac:dyDescent="0.2">
      <c r="A236" s="41">
        <v>513090</v>
      </c>
      <c r="B236" s="41" t="s">
        <v>571</v>
      </c>
      <c r="C236" s="41" t="s">
        <v>572</v>
      </c>
      <c r="D236" s="41">
        <v>6122396159</v>
      </c>
      <c r="E236" s="30">
        <f>COUNTIFS($F$2:$F$500, Table2[[#This Row],[MTBC_Team_Name]],$G$2:$G$500,Table2[[#This Row],[MTPL_Team_Name]],$J$2:$J$500,"Sold")</f>
        <v>0</v>
      </c>
      <c r="F236" s="32" t="s">
        <v>76</v>
      </c>
      <c r="G236" s="31" t="str">
        <f>IFERROR(VLOOKUP(Table2[[#This Row],[player_id]],'Owner Players'!$A$1:$B$13,2,0),IFERROR(VLOOKUP(Table2[[#This Row],[player_id]],'Retained Players'!$A$1:$B$13,2,0),""))</f>
        <v/>
      </c>
      <c r="H23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36" s="34">
        <f>IFERROR(IF(OR(Table2[[#This Row],[Is_Retained_Player]],Table2[[#This Row],[Is_Owner_Player]]),Table2[[#This Row],[Base_Price]],0),"")</f>
        <v>0</v>
      </c>
      <c r="J236" s="35" t="str" cm="1">
        <f t="array" ref="J236">IF(AND(SUMPRODUCT(--ISNUMBER(SEARCH('MTPL Teams'!$A$5:$A$16, Table2[[#This Row],[MTPL_Team_Name]])))&gt;0,Table2[[#This Row],[Purchase_Price]]&gt;=Table2[[#This Row],[Base_Price]]),"Sold","UnSold")</f>
        <v>UnSold</v>
      </c>
      <c r="K236" s="32" t="b">
        <v>0</v>
      </c>
      <c r="L236" s="32" t="b">
        <v>0</v>
      </c>
      <c r="M236" s="32" t="b">
        <v>0</v>
      </c>
      <c r="N236" s="30">
        <v>235</v>
      </c>
      <c r="O236" s="30">
        <v>212</v>
      </c>
      <c r="P236" s="30">
        <v>228</v>
      </c>
      <c r="Q236" s="30">
        <v>1</v>
      </c>
      <c r="R236" s="30">
        <v>0</v>
      </c>
      <c r="S236" s="30">
        <v>0</v>
      </c>
      <c r="T236" s="37">
        <v>0</v>
      </c>
      <c r="U236" s="30">
        <v>0</v>
      </c>
      <c r="V236" s="37">
        <v>0</v>
      </c>
      <c r="W236" s="30">
        <v>0</v>
      </c>
      <c r="X236" s="30">
        <v>0</v>
      </c>
      <c r="Y236" s="30">
        <v>0</v>
      </c>
      <c r="Z236" s="38">
        <v>0</v>
      </c>
      <c r="AA236" s="39">
        <v>0</v>
      </c>
      <c r="AB236" s="30">
        <v>0</v>
      </c>
      <c r="AC236" s="30">
        <v>10</v>
      </c>
      <c r="AD236" s="30">
        <v>0</v>
      </c>
      <c r="AE236" s="30">
        <v>0</v>
      </c>
      <c r="AF236" s="30">
        <v>10</v>
      </c>
    </row>
    <row r="237" spans="1:32" ht="27" customHeight="1" x14ac:dyDescent="0.2">
      <c r="A237" s="41">
        <v>515497</v>
      </c>
      <c r="B237" s="41" t="s">
        <v>573</v>
      </c>
      <c r="C237" s="41" t="s">
        <v>574</v>
      </c>
      <c r="D237" s="41">
        <v>6126661310</v>
      </c>
      <c r="E237" s="30">
        <f>COUNTIFS($F$2:$F$500, Table2[[#This Row],[MTBC_Team_Name]],$G$2:$G$500,Table2[[#This Row],[MTPL_Team_Name]],$J$2:$J$500,"Sold")</f>
        <v>0</v>
      </c>
      <c r="F237" s="32" t="s">
        <v>61</v>
      </c>
      <c r="G237" s="31" t="str">
        <f>IFERROR(VLOOKUP(Table2[[#This Row],[player_id]],'Owner Players'!$A$1:$B$13,2,0),IFERROR(VLOOKUP(Table2[[#This Row],[player_id]],'Retained Players'!$A$1:$B$13,2,0),""))</f>
        <v/>
      </c>
      <c r="H23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37" s="34">
        <f>IFERROR(IF(OR(Table2[[#This Row],[Is_Retained_Player]],Table2[[#This Row],[Is_Owner_Player]]),Table2[[#This Row],[Base_Price]],0),"")</f>
        <v>0</v>
      </c>
      <c r="J237" s="35" t="str" cm="1">
        <f t="array" ref="J237">IF(AND(SUMPRODUCT(--ISNUMBER(SEARCH('MTPL Teams'!$A$5:$A$16, Table2[[#This Row],[MTPL_Team_Name]])))&gt;0,Table2[[#This Row],[Purchase_Price]]&gt;=Table2[[#This Row],[Base_Price]]),"Sold","UnSold")</f>
        <v>UnSold</v>
      </c>
      <c r="K237" s="32" t="b">
        <v>0</v>
      </c>
      <c r="L237" s="32" t="b">
        <v>0</v>
      </c>
      <c r="M237" s="32" t="b">
        <v>0</v>
      </c>
      <c r="N237" s="30">
        <v>236</v>
      </c>
      <c r="O237" s="30">
        <v>196</v>
      </c>
      <c r="P237" s="30">
        <v>221</v>
      </c>
      <c r="Q237" s="30">
        <v>6</v>
      </c>
      <c r="R237" s="30">
        <v>13</v>
      </c>
      <c r="S237" s="30">
        <v>26</v>
      </c>
      <c r="T237" s="37">
        <v>50</v>
      </c>
      <c r="U237" s="30">
        <v>0</v>
      </c>
      <c r="V237" s="37">
        <v>0</v>
      </c>
      <c r="W237" s="30">
        <v>0</v>
      </c>
      <c r="X237" s="30">
        <v>3.25</v>
      </c>
      <c r="Y237" s="30">
        <v>8</v>
      </c>
      <c r="Z237" s="38">
        <v>0</v>
      </c>
      <c r="AA237" s="39">
        <v>0</v>
      </c>
      <c r="AB237" s="30">
        <v>0</v>
      </c>
      <c r="AC237" s="30">
        <v>4</v>
      </c>
      <c r="AD237" s="30">
        <v>4</v>
      </c>
      <c r="AE237" s="30">
        <v>0</v>
      </c>
      <c r="AF237" s="30">
        <v>0</v>
      </c>
    </row>
    <row r="238" spans="1:32" ht="27" customHeight="1" x14ac:dyDescent="0.2">
      <c r="A238" s="41">
        <v>512947</v>
      </c>
      <c r="B238" s="41" t="s">
        <v>575</v>
      </c>
      <c r="C238" s="41" t="s">
        <v>576</v>
      </c>
      <c r="D238" s="41">
        <v>4257865441</v>
      </c>
      <c r="E238" s="30">
        <f>COUNTIFS($F$2:$F$500, Table2[[#This Row],[MTBC_Team_Name]],$G$2:$G$500,Table2[[#This Row],[MTPL_Team_Name]],$J$2:$J$500,"Sold")</f>
        <v>0</v>
      </c>
      <c r="F238" s="32" t="s">
        <v>146</v>
      </c>
      <c r="G238" s="31" t="str">
        <f>IFERROR(VLOOKUP(Table2[[#This Row],[player_id]],'Owner Players'!$A$1:$B$13,2,0),IFERROR(VLOOKUP(Table2[[#This Row],[player_id]],'Retained Players'!$A$1:$B$13,2,0),""))</f>
        <v/>
      </c>
      <c r="H23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38" s="34">
        <f>IFERROR(IF(OR(Table2[[#This Row],[Is_Retained_Player]],Table2[[#This Row],[Is_Owner_Player]]),Table2[[#This Row],[Base_Price]],0),"")</f>
        <v>0</v>
      </c>
      <c r="J238" s="35" t="str" cm="1">
        <f t="array" ref="J238">IF(AND(SUMPRODUCT(--ISNUMBER(SEARCH('MTPL Teams'!$A$5:$A$16, Table2[[#This Row],[MTPL_Team_Name]])))&gt;0,Table2[[#This Row],[Purchase_Price]]&gt;=Table2[[#This Row],[Base_Price]]),"Sold","UnSold")</f>
        <v>UnSold</v>
      </c>
      <c r="K238" s="32" t="b">
        <v>0</v>
      </c>
      <c r="L238" s="32" t="b">
        <v>0</v>
      </c>
      <c r="M238" s="32" t="b">
        <v>0</v>
      </c>
      <c r="N238" s="30">
        <v>237</v>
      </c>
      <c r="O238" s="30">
        <v>237</v>
      </c>
      <c r="P238" s="30">
        <v>237</v>
      </c>
      <c r="Q238" s="30">
        <v>0</v>
      </c>
      <c r="R238" s="30">
        <v>0</v>
      </c>
      <c r="S238" s="30">
        <v>0</v>
      </c>
      <c r="T238" s="30">
        <v>0</v>
      </c>
      <c r="U238" s="30">
        <v>0</v>
      </c>
      <c r="V238" s="30">
        <v>0</v>
      </c>
      <c r="W238" s="30">
        <v>0</v>
      </c>
      <c r="X238" s="30">
        <v>0</v>
      </c>
      <c r="Y238" s="30">
        <v>0</v>
      </c>
      <c r="Z238" s="38">
        <v>0</v>
      </c>
      <c r="AA238" s="39">
        <v>0</v>
      </c>
      <c r="AB238" s="30">
        <v>0</v>
      </c>
      <c r="AC238" s="30">
        <v>0</v>
      </c>
      <c r="AD238" s="30">
        <v>-300</v>
      </c>
      <c r="AE238" s="30">
        <v>-300</v>
      </c>
      <c r="AF238" s="30">
        <v>-300</v>
      </c>
    </row>
    <row r="239" spans="1:32" ht="27" customHeight="1" x14ac:dyDescent="0.2">
      <c r="A239" s="41">
        <v>513099</v>
      </c>
      <c r="B239" s="41" t="s">
        <v>577</v>
      </c>
      <c r="C239" s="41" t="s">
        <v>578</v>
      </c>
      <c r="D239" s="41">
        <v>5133844141</v>
      </c>
      <c r="E239" s="30">
        <f>COUNTIFS($F$2:$F$500, Table2[[#This Row],[MTBC_Team_Name]],$G$2:$G$500,Table2[[#This Row],[MTPL_Team_Name]],$J$2:$J$500,"Sold")</f>
        <v>0</v>
      </c>
      <c r="F239" s="32" t="s">
        <v>161</v>
      </c>
      <c r="G239" s="31" t="str">
        <f>IFERROR(VLOOKUP(Table2[[#This Row],[player_id]],'Owner Players'!$A$1:$B$13,2,0),IFERROR(VLOOKUP(Table2[[#This Row],[player_id]],'Retained Players'!$A$1:$B$13,2,0),""))</f>
        <v/>
      </c>
      <c r="H23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10000</v>
      </c>
      <c r="I239" s="34">
        <f>IFERROR(IF(OR(Table2[[#This Row],[Is_Retained_Player]],Table2[[#This Row],[Is_Owner_Player]]),Table2[[#This Row],[Base_Price]],0),"")</f>
        <v>0</v>
      </c>
      <c r="J239" s="35" t="str" cm="1">
        <f t="array" ref="J239">IF(AND(SUMPRODUCT(--ISNUMBER(SEARCH('MTPL Teams'!$A$5:$A$16, Table2[[#This Row],[MTPL_Team_Name]])))&gt;0,Table2[[#This Row],[Purchase_Price]]&gt;=Table2[[#This Row],[Base_Price]]),"Sold","UnSold")</f>
        <v>UnSold</v>
      </c>
      <c r="K239" s="32" t="b">
        <v>0</v>
      </c>
      <c r="L239" s="32" t="b">
        <v>0</v>
      </c>
      <c r="M239" s="32" t="b">
        <v>0</v>
      </c>
      <c r="N239" s="30">
        <v>238</v>
      </c>
      <c r="O239" s="30">
        <v>238</v>
      </c>
      <c r="P239" s="30">
        <v>238</v>
      </c>
      <c r="Q239" s="30">
        <v>0</v>
      </c>
      <c r="R239" s="30">
        <v>0</v>
      </c>
      <c r="S239" s="30">
        <v>0</v>
      </c>
      <c r="T239" s="30">
        <v>0</v>
      </c>
      <c r="U239" s="30">
        <v>0</v>
      </c>
      <c r="V239" s="30">
        <v>0</v>
      </c>
      <c r="W239" s="30">
        <v>0</v>
      </c>
      <c r="X239" s="30">
        <v>0</v>
      </c>
      <c r="Y239" s="30">
        <v>0</v>
      </c>
      <c r="Z239" s="38">
        <v>0</v>
      </c>
      <c r="AA239" s="39">
        <v>0</v>
      </c>
      <c r="AB239" s="30">
        <v>0</v>
      </c>
      <c r="AC239" s="30">
        <v>-310</v>
      </c>
      <c r="AD239" s="30">
        <v>-310</v>
      </c>
      <c r="AE239" s="30">
        <v>-310</v>
      </c>
      <c r="AF239" s="30">
        <v>-310</v>
      </c>
    </row>
    <row r="240" spans="1:32" ht="27" customHeight="1" x14ac:dyDescent="0.2">
      <c r="E240" s="30">
        <f>COUNTIFS($F$2:$F$500, Table2[[#This Row],[MTBC_Team_Name]],$G$2:$G$500,Table2[[#This Row],[MTPL_Team_Name]],$J$2:$J$500,"Sold")</f>
        <v>0</v>
      </c>
      <c r="G240" s="31" t="str">
        <f>IFERROR(VLOOKUP(Table2[[#This Row],[player_id]],'Owner Players'!$A$1:$B$13,2,0),IFERROR(VLOOKUP(Table2[[#This Row],[player_id]],'Retained Players'!$A$1:$B$13,2,0),""))</f>
        <v/>
      </c>
      <c r="H24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40" s="34" t="str">
        <f>IFERROR(IF(OR(Table2[[#This Row],[Is_Retained_Player]],Table2[[#This Row],[Is_Owner_Player]]),Table2[[#This Row],[Base_Price]],0),"")</f>
        <v/>
      </c>
      <c r="J240" s="40"/>
      <c r="Y240" s="38"/>
      <c r="Z240" s="39"/>
    </row>
    <row r="241" spans="5:26" ht="27" customHeight="1" x14ac:dyDescent="0.2">
      <c r="E241" s="30">
        <f>COUNTIFS($F$2:$F$500, Table2[[#This Row],[MTBC_Team_Name]],$G$2:$G$500,Table2[[#This Row],[MTPL_Team_Name]],$J$2:$J$500,"Sold")</f>
        <v>0</v>
      </c>
      <c r="G241" s="31" t="str">
        <f>IFERROR(VLOOKUP(Table2[[#This Row],[player_id]],'Owner Players'!$A$1:$B$13,2,0),IFERROR(VLOOKUP(Table2[[#This Row],[player_id]],'Retained Players'!$A$1:$B$13,2,0),""))</f>
        <v/>
      </c>
      <c r="H24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41" s="34" t="str">
        <f>IFERROR(IF(OR(Table2[[#This Row],[Is_Retained_Player]],Table2[[#This Row],[Is_Owner_Player]]),Table2[[#This Row],[Base_Price]],0),"")</f>
        <v/>
      </c>
      <c r="J241" s="40"/>
      <c r="Y241" s="38"/>
      <c r="Z241" s="39"/>
    </row>
    <row r="242" spans="5:26" ht="27" customHeight="1" x14ac:dyDescent="0.2">
      <c r="E242" s="30">
        <f>COUNTIFS($F$2:$F$500, Table2[[#This Row],[MTBC_Team_Name]],$G$2:$G$500,Table2[[#This Row],[MTPL_Team_Name]],$J$2:$J$500,"Sold")</f>
        <v>0</v>
      </c>
      <c r="G242" s="31" t="str">
        <f>IFERROR(VLOOKUP(Table2[[#This Row],[player_id]],'Owner Players'!$A$1:$B$13,2,0),IFERROR(VLOOKUP(Table2[[#This Row],[player_id]],'Retained Players'!$A$1:$B$13,2,0),""))</f>
        <v/>
      </c>
      <c r="H24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42" s="34" t="str">
        <f>IFERROR(IF(OR(Table2[[#This Row],[Is_Retained_Player]],Table2[[#This Row],[Is_Owner_Player]]),Table2[[#This Row],[Base_Price]],0),"")</f>
        <v/>
      </c>
      <c r="J242" s="40"/>
      <c r="Y242" s="38"/>
      <c r="Z242" s="39"/>
    </row>
    <row r="243" spans="5:26" ht="27" customHeight="1" x14ac:dyDescent="0.2">
      <c r="E243" s="30">
        <f>COUNTIFS($F$2:$F$500, Table2[[#This Row],[MTBC_Team_Name]],$G$2:$G$500,Table2[[#This Row],[MTPL_Team_Name]],$J$2:$J$500,"Sold")</f>
        <v>0</v>
      </c>
      <c r="G243" s="31" t="str">
        <f>IFERROR(VLOOKUP(Table2[[#This Row],[player_id]],'Owner Players'!$A$1:$B$13,2,0),IFERROR(VLOOKUP(Table2[[#This Row],[player_id]],'Retained Players'!$A$1:$B$13,2,0),""))</f>
        <v/>
      </c>
      <c r="H24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43" s="34" t="str">
        <f>IFERROR(IF(OR(Table2[[#This Row],[Is_Retained_Player]],Table2[[#This Row],[Is_Owner_Player]]),Table2[[#This Row],[Base_Price]],0),"")</f>
        <v/>
      </c>
      <c r="J243" s="40"/>
      <c r="Y243" s="38"/>
      <c r="Z243" s="39"/>
    </row>
    <row r="244" spans="5:26" ht="27" customHeight="1" x14ac:dyDescent="0.2">
      <c r="E244" s="30">
        <f>COUNTIFS($F$2:$F$500, Table2[[#This Row],[MTBC_Team_Name]],$G$2:$G$500,Table2[[#This Row],[MTPL_Team_Name]],$J$2:$J$500,"Sold")</f>
        <v>0</v>
      </c>
      <c r="G244" s="31" t="str">
        <f>IFERROR(VLOOKUP(Table2[[#This Row],[player_id]],'Owner Players'!$A$1:$B$13,2,0),IFERROR(VLOOKUP(Table2[[#This Row],[player_id]],'Retained Players'!$A$1:$B$13,2,0),""))</f>
        <v/>
      </c>
      <c r="H24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44" s="34" t="str">
        <f>IFERROR(IF(OR(Table2[[#This Row],[Is_Retained_Player]],Table2[[#This Row],[Is_Owner_Player]]),Table2[[#This Row],[Base_Price]],0),"")</f>
        <v/>
      </c>
      <c r="J244" s="40"/>
      <c r="Y244" s="38"/>
      <c r="Z244" s="39"/>
    </row>
    <row r="245" spans="5:26" ht="27" customHeight="1" x14ac:dyDescent="0.2">
      <c r="E245" s="30">
        <f>COUNTIFS($F$2:$F$500, Table2[[#This Row],[MTBC_Team_Name]],$G$2:$G$500,Table2[[#This Row],[MTPL_Team_Name]],$J$2:$J$500,"Sold")</f>
        <v>0</v>
      </c>
      <c r="G245" s="31" t="str">
        <f>IFERROR(VLOOKUP(Table2[[#This Row],[player_id]],'Owner Players'!$A$1:$B$13,2,0),IFERROR(VLOOKUP(Table2[[#This Row],[player_id]],'Retained Players'!$A$1:$B$13,2,0),""))</f>
        <v/>
      </c>
      <c r="H24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45" s="34" t="str">
        <f>IFERROR(IF(OR(Table2[[#This Row],[Is_Retained_Player]],Table2[[#This Row],[Is_Owner_Player]]),Table2[[#This Row],[Base_Price]],0),"")</f>
        <v/>
      </c>
      <c r="J245" s="40"/>
      <c r="Y245" s="38"/>
      <c r="Z245" s="39"/>
    </row>
    <row r="246" spans="5:26" ht="27" customHeight="1" x14ac:dyDescent="0.2">
      <c r="E246" s="30">
        <f>COUNTIFS($F$2:$F$500, Table2[[#This Row],[MTBC_Team_Name]],$G$2:$G$500,Table2[[#This Row],[MTPL_Team_Name]],$J$2:$J$500,"Sold")</f>
        <v>0</v>
      </c>
      <c r="G246" s="31" t="str">
        <f>IFERROR(VLOOKUP(Table2[[#This Row],[player_id]],'Owner Players'!$A$1:$B$13,2,0),IFERROR(VLOOKUP(Table2[[#This Row],[player_id]],'Retained Players'!$A$1:$B$13,2,0),""))</f>
        <v/>
      </c>
      <c r="H24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46" s="34" t="str">
        <f>IFERROR(IF(OR(Table2[[#This Row],[Is_Retained_Player]],Table2[[#This Row],[Is_Owner_Player]]),Table2[[#This Row],[Base_Price]],0),"")</f>
        <v/>
      </c>
      <c r="J246" s="40"/>
      <c r="Y246" s="38"/>
      <c r="Z246" s="39"/>
    </row>
    <row r="247" spans="5:26" ht="27" customHeight="1" x14ac:dyDescent="0.2">
      <c r="E247" s="30">
        <f>COUNTIFS($F$2:$F$500, Table2[[#This Row],[MTBC_Team_Name]],$G$2:$G$500,Table2[[#This Row],[MTPL_Team_Name]],$J$2:$J$500,"Sold")</f>
        <v>0</v>
      </c>
      <c r="G247" s="31" t="str">
        <f>IFERROR(VLOOKUP(Table2[[#This Row],[player_id]],'Owner Players'!$A$1:$B$13,2,0),IFERROR(VLOOKUP(Table2[[#This Row],[player_id]],'Retained Players'!$A$1:$B$13,2,0),""))</f>
        <v/>
      </c>
      <c r="H24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47" s="34" t="str">
        <f>IFERROR(IF(OR(Table2[[#This Row],[Is_Retained_Player]],Table2[[#This Row],[Is_Owner_Player]]),Table2[[#This Row],[Base_Price]],0),"")</f>
        <v/>
      </c>
      <c r="J247" s="40"/>
      <c r="Y247" s="38"/>
      <c r="Z247" s="39"/>
    </row>
    <row r="248" spans="5:26" ht="27" customHeight="1" x14ac:dyDescent="0.2">
      <c r="E248" s="30">
        <f>COUNTIFS($F$2:$F$500, Table2[[#This Row],[MTBC_Team_Name]],$G$2:$G$500,Table2[[#This Row],[MTPL_Team_Name]],$J$2:$J$500,"Sold")</f>
        <v>0</v>
      </c>
      <c r="G248" s="31" t="str">
        <f>IFERROR(VLOOKUP(Table2[[#This Row],[player_id]],'Owner Players'!$A$1:$B$13,2,0),IFERROR(VLOOKUP(Table2[[#This Row],[player_id]],'Retained Players'!$A$1:$B$13,2,0),""))</f>
        <v/>
      </c>
      <c r="H24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48" s="34" t="str">
        <f>IFERROR(IF(OR(Table2[[#This Row],[Is_Retained_Player]],Table2[[#This Row],[Is_Owner_Player]]),Table2[[#This Row],[Base_Price]],0),"")</f>
        <v/>
      </c>
      <c r="J248" s="40"/>
      <c r="Y248" s="38"/>
      <c r="Z248" s="39"/>
    </row>
    <row r="249" spans="5:26" ht="27" customHeight="1" x14ac:dyDescent="0.2">
      <c r="E249" s="30">
        <f>COUNTIFS($F$2:$F$500, Table2[[#This Row],[MTBC_Team_Name]],$G$2:$G$500,Table2[[#This Row],[MTPL_Team_Name]],$J$2:$J$500,"Sold")</f>
        <v>0</v>
      </c>
      <c r="G249" s="31" t="str">
        <f>IFERROR(VLOOKUP(Table2[[#This Row],[player_id]],'Owner Players'!$A$1:$B$13,2,0),IFERROR(VLOOKUP(Table2[[#This Row],[player_id]],'Retained Players'!$A$1:$B$13,2,0),""))</f>
        <v/>
      </c>
      <c r="H24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49" s="34" t="str">
        <f>IFERROR(IF(OR(Table2[[#This Row],[Is_Retained_Player]],Table2[[#This Row],[Is_Owner_Player]]),Table2[[#This Row],[Base_Price]],0),"")</f>
        <v/>
      </c>
      <c r="J249" s="40"/>
      <c r="Y249" s="38"/>
      <c r="Z249" s="39"/>
    </row>
    <row r="250" spans="5:26" ht="27" customHeight="1" x14ac:dyDescent="0.2">
      <c r="E250" s="30">
        <f>COUNTIFS($F$2:$F$500, Table2[[#This Row],[MTBC_Team_Name]],$G$2:$G$500,Table2[[#This Row],[MTPL_Team_Name]],$J$2:$J$500,"Sold")</f>
        <v>0</v>
      </c>
      <c r="G250" s="31" t="str">
        <f>IFERROR(VLOOKUP(Table2[[#This Row],[player_id]],'Owner Players'!$A$1:$B$13,2,0),IFERROR(VLOOKUP(Table2[[#This Row],[player_id]],'Retained Players'!$A$1:$B$13,2,0),""))</f>
        <v/>
      </c>
      <c r="H25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50" s="34" t="str">
        <f>IFERROR(IF(OR(Table2[[#This Row],[Is_Retained_Player]],Table2[[#This Row],[Is_Owner_Player]]),Table2[[#This Row],[Base_Price]],0),"")</f>
        <v/>
      </c>
      <c r="J250" s="40"/>
      <c r="Y250" s="38"/>
      <c r="Z250" s="39"/>
    </row>
    <row r="251" spans="5:26" ht="27" customHeight="1" x14ac:dyDescent="0.2">
      <c r="E251" s="30">
        <f>COUNTIFS($F$2:$F$500, Table2[[#This Row],[MTBC_Team_Name]],$G$2:$G$500,Table2[[#This Row],[MTPL_Team_Name]],$J$2:$J$500,"Sold")</f>
        <v>0</v>
      </c>
      <c r="G251" s="31" t="str">
        <f>IFERROR(VLOOKUP(Table2[[#This Row],[player_id]],'Owner Players'!$A$1:$B$13,2,0),IFERROR(VLOOKUP(Table2[[#This Row],[player_id]],'Retained Players'!$A$1:$B$13,2,0),""))</f>
        <v/>
      </c>
      <c r="H25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51" s="34" t="str">
        <f>IFERROR(IF(OR(Table2[[#This Row],[Is_Retained_Player]],Table2[[#This Row],[Is_Owner_Player]]),Table2[[#This Row],[Base_Price]],0),"")</f>
        <v/>
      </c>
      <c r="J251" s="40"/>
      <c r="Y251" s="38"/>
      <c r="Z251" s="39"/>
    </row>
    <row r="252" spans="5:26" ht="27" customHeight="1" x14ac:dyDescent="0.2">
      <c r="E252" s="30">
        <f>COUNTIFS($F$2:$F$500, Table2[[#This Row],[MTBC_Team_Name]],$G$2:$G$500,Table2[[#This Row],[MTPL_Team_Name]],$J$2:$J$500,"Sold")</f>
        <v>0</v>
      </c>
      <c r="G252" s="31" t="str">
        <f>IFERROR(VLOOKUP(Table2[[#This Row],[player_id]],'Owner Players'!$A$1:$B$13,2,0),IFERROR(VLOOKUP(Table2[[#This Row],[player_id]],'Retained Players'!$A$1:$B$13,2,0),""))</f>
        <v/>
      </c>
      <c r="H25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52" s="34" t="str">
        <f>IFERROR(IF(OR(Table2[[#This Row],[Is_Retained_Player]],Table2[[#This Row],[Is_Owner_Player]]),Table2[[#This Row],[Base_Price]],0),"")</f>
        <v/>
      </c>
      <c r="J252" s="40"/>
      <c r="Y252" s="38"/>
      <c r="Z252" s="39"/>
    </row>
    <row r="253" spans="5:26" ht="27" customHeight="1" x14ac:dyDescent="0.2">
      <c r="E253" s="30">
        <f>COUNTIFS($F$2:$F$500, Table2[[#This Row],[MTBC_Team_Name]],$G$2:$G$500,Table2[[#This Row],[MTPL_Team_Name]],$J$2:$J$500,"Sold")</f>
        <v>0</v>
      </c>
      <c r="G253" s="31" t="str">
        <f>IFERROR(VLOOKUP(Table2[[#This Row],[player_id]],'Owner Players'!$A$1:$B$13,2,0),IFERROR(VLOOKUP(Table2[[#This Row],[player_id]],'Retained Players'!$A$1:$B$13,2,0),""))</f>
        <v/>
      </c>
      <c r="H25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53" s="34" t="str">
        <f>IFERROR(IF(OR(Table2[[#This Row],[Is_Retained_Player]],Table2[[#This Row],[Is_Owner_Player]]),Table2[[#This Row],[Base_Price]],0),"")</f>
        <v/>
      </c>
      <c r="J253" s="40"/>
      <c r="Y253" s="38"/>
      <c r="Z253" s="39"/>
    </row>
    <row r="254" spans="5:26" ht="27" customHeight="1" x14ac:dyDescent="0.2">
      <c r="E254" s="30">
        <f>COUNTIFS($F$2:$F$500, Table2[[#This Row],[MTBC_Team_Name]],$G$2:$G$500,Table2[[#This Row],[MTPL_Team_Name]],$J$2:$J$500,"Sold")</f>
        <v>0</v>
      </c>
      <c r="G254" s="31" t="str">
        <f>IFERROR(VLOOKUP(Table2[[#This Row],[player_id]],'Owner Players'!$A$1:$B$13,2,0),IFERROR(VLOOKUP(Table2[[#This Row],[player_id]],'Retained Players'!$A$1:$B$13,2,0),""))</f>
        <v/>
      </c>
      <c r="H25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54" s="34" t="str">
        <f>IFERROR(IF(OR(Table2[[#This Row],[Is_Retained_Player]],Table2[[#This Row],[Is_Owner_Player]]),Table2[[#This Row],[Base_Price]],0),"")</f>
        <v/>
      </c>
      <c r="J254" s="40"/>
      <c r="Y254" s="38"/>
      <c r="Z254" s="39"/>
    </row>
    <row r="255" spans="5:26" ht="27" customHeight="1" x14ac:dyDescent="0.2">
      <c r="E255" s="30">
        <f>COUNTIFS($F$2:$F$500, Table2[[#This Row],[MTBC_Team_Name]],$G$2:$G$500,Table2[[#This Row],[MTPL_Team_Name]],$J$2:$J$500,"Sold")</f>
        <v>0</v>
      </c>
      <c r="G255" s="31" t="str">
        <f>IFERROR(VLOOKUP(Table2[[#This Row],[player_id]],'Owner Players'!$A$1:$B$13,2,0),IFERROR(VLOOKUP(Table2[[#This Row],[player_id]],'Retained Players'!$A$1:$B$13,2,0),""))</f>
        <v/>
      </c>
      <c r="H25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55" s="34" t="str">
        <f>IFERROR(IF(OR(Table2[[#This Row],[Is_Retained_Player]],Table2[[#This Row],[Is_Owner_Player]]),Table2[[#This Row],[Base_Price]],0),"")</f>
        <v/>
      </c>
      <c r="J255" s="40"/>
      <c r="Y255" s="38"/>
      <c r="Z255" s="39"/>
    </row>
    <row r="256" spans="5:26" ht="27" customHeight="1" x14ac:dyDescent="0.2">
      <c r="E256" s="30">
        <f>COUNTIFS($F$2:$F$500, Table2[[#This Row],[MTBC_Team_Name]],$G$2:$G$500,Table2[[#This Row],[MTPL_Team_Name]],$J$2:$J$500,"Sold")</f>
        <v>0</v>
      </c>
      <c r="G256" s="31" t="str">
        <f>IFERROR(VLOOKUP(Table2[[#This Row],[player_id]],'Owner Players'!$A$1:$B$13,2,0),IFERROR(VLOOKUP(Table2[[#This Row],[player_id]],'Retained Players'!$A$1:$B$13,2,0),""))</f>
        <v/>
      </c>
      <c r="H25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56" s="34" t="str">
        <f>IFERROR(IF(OR(Table2[[#This Row],[Is_Retained_Player]],Table2[[#This Row],[Is_Owner_Player]]),Table2[[#This Row],[Base_Price]],0),"")</f>
        <v/>
      </c>
      <c r="J256" s="40"/>
      <c r="Y256" s="38"/>
      <c r="Z256" s="39"/>
    </row>
    <row r="257" spans="5:26" ht="27" customHeight="1" x14ac:dyDescent="0.2">
      <c r="E257" s="30">
        <f>COUNTIFS($F$2:$F$500, Table2[[#This Row],[MTBC_Team_Name]],$G$2:$G$500,Table2[[#This Row],[MTPL_Team_Name]],$J$2:$J$500,"Sold")</f>
        <v>0</v>
      </c>
      <c r="G257" s="31" t="str">
        <f>IFERROR(VLOOKUP(Table2[[#This Row],[player_id]],'Owner Players'!$A$1:$B$13,2,0),IFERROR(VLOOKUP(Table2[[#This Row],[player_id]],'Retained Players'!$A$1:$B$13,2,0),""))</f>
        <v/>
      </c>
      <c r="H25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57" s="34" t="str">
        <f>IFERROR(IF(OR(Table2[[#This Row],[Is_Retained_Player]],Table2[[#This Row],[Is_Owner_Player]]),Table2[[#This Row],[Base_Price]],0),"")</f>
        <v/>
      </c>
      <c r="J257" s="40"/>
      <c r="Y257" s="38"/>
      <c r="Z257" s="39"/>
    </row>
    <row r="258" spans="5:26" ht="27" customHeight="1" x14ac:dyDescent="0.2">
      <c r="E258" s="30">
        <f>COUNTIFS($F$2:$F$500, Table2[[#This Row],[MTBC_Team_Name]],$G$2:$G$500,Table2[[#This Row],[MTPL_Team_Name]],$J$2:$J$500,"Sold")</f>
        <v>0</v>
      </c>
      <c r="G258" s="31" t="str">
        <f>IFERROR(VLOOKUP(Table2[[#This Row],[player_id]],'Owner Players'!$A$1:$B$13,2,0),IFERROR(VLOOKUP(Table2[[#This Row],[player_id]],'Retained Players'!$A$1:$B$13,2,0),""))</f>
        <v/>
      </c>
      <c r="H25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58" s="34" t="str">
        <f>IFERROR(IF(OR(Table2[[#This Row],[Is_Retained_Player]],Table2[[#This Row],[Is_Owner_Player]]),Table2[[#This Row],[Base_Price]],0),"")</f>
        <v/>
      </c>
      <c r="J258" s="40"/>
      <c r="Y258" s="38"/>
      <c r="Z258" s="39"/>
    </row>
    <row r="259" spans="5:26" ht="27" customHeight="1" x14ac:dyDescent="0.2">
      <c r="E259" s="30">
        <f>COUNTIFS($F$2:$F$500, Table2[[#This Row],[MTBC_Team_Name]],$G$2:$G$500,Table2[[#This Row],[MTPL_Team_Name]],$J$2:$J$500,"Sold")</f>
        <v>0</v>
      </c>
      <c r="G259" s="31" t="str">
        <f>IFERROR(VLOOKUP(Table2[[#This Row],[player_id]],'Owner Players'!$A$1:$B$13,2,0),IFERROR(VLOOKUP(Table2[[#This Row],[player_id]],'Retained Players'!$A$1:$B$13,2,0),""))</f>
        <v/>
      </c>
      <c r="H25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59" s="34" t="str">
        <f>IFERROR(IF(OR(Table2[[#This Row],[Is_Retained_Player]],Table2[[#This Row],[Is_Owner_Player]]),Table2[[#This Row],[Base_Price]],0),"")</f>
        <v/>
      </c>
      <c r="J259" s="40"/>
      <c r="Y259" s="38"/>
      <c r="Z259" s="39"/>
    </row>
    <row r="260" spans="5:26" ht="27" customHeight="1" x14ac:dyDescent="0.2">
      <c r="E260" s="30">
        <f>COUNTIFS($F$2:$F$500, Table2[[#This Row],[MTBC_Team_Name]],$G$2:$G$500,Table2[[#This Row],[MTPL_Team_Name]],$J$2:$J$500,"Sold")</f>
        <v>0</v>
      </c>
      <c r="G260" s="31" t="str">
        <f>IFERROR(VLOOKUP(Table2[[#This Row],[player_id]],'Owner Players'!$A$1:$B$13,2,0),IFERROR(VLOOKUP(Table2[[#This Row],[player_id]],'Retained Players'!$A$1:$B$13,2,0),""))</f>
        <v/>
      </c>
      <c r="H26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60" s="34" t="str">
        <f>IFERROR(IF(OR(Table2[[#This Row],[Is_Retained_Player]],Table2[[#This Row],[Is_Owner_Player]]),Table2[[#This Row],[Base_Price]],0),"")</f>
        <v/>
      </c>
      <c r="J260" s="40"/>
      <c r="Y260" s="38"/>
      <c r="Z260" s="39"/>
    </row>
    <row r="261" spans="5:26" ht="27" customHeight="1" x14ac:dyDescent="0.2">
      <c r="E261" s="30">
        <f>COUNTIFS($F$2:$F$500, Table2[[#This Row],[MTBC_Team_Name]],$G$2:$G$500,Table2[[#This Row],[MTPL_Team_Name]],$J$2:$J$500,"Sold")</f>
        <v>0</v>
      </c>
      <c r="G261" s="31" t="str">
        <f>IFERROR(VLOOKUP(Table2[[#This Row],[player_id]],'Owner Players'!$A$1:$B$13,2,0),IFERROR(VLOOKUP(Table2[[#This Row],[player_id]],'Retained Players'!$A$1:$B$13,2,0),""))</f>
        <v/>
      </c>
      <c r="H26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61" s="34" t="str">
        <f>IFERROR(IF(OR(Table2[[#This Row],[Is_Retained_Player]],Table2[[#This Row],[Is_Owner_Player]]),Table2[[#This Row],[Base_Price]],0),"")</f>
        <v/>
      </c>
      <c r="J261" s="40"/>
      <c r="Y261" s="38"/>
      <c r="Z261" s="39"/>
    </row>
    <row r="262" spans="5:26" ht="27" customHeight="1" x14ac:dyDescent="0.2">
      <c r="E262" s="30">
        <f>COUNTIFS($F$2:$F$500, Table2[[#This Row],[MTBC_Team_Name]],$G$2:$G$500,Table2[[#This Row],[MTPL_Team_Name]],$J$2:$J$500,"Sold")</f>
        <v>0</v>
      </c>
      <c r="G262" s="31" t="str">
        <f>IFERROR(VLOOKUP(Table2[[#This Row],[player_id]],'Owner Players'!$A$1:$B$13,2,0),IFERROR(VLOOKUP(Table2[[#This Row],[player_id]],'Retained Players'!$A$1:$B$13,2,0),""))</f>
        <v/>
      </c>
      <c r="H26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62" s="34" t="str">
        <f>IFERROR(IF(OR(Table2[[#This Row],[Is_Retained_Player]],Table2[[#This Row],[Is_Owner_Player]]),Table2[[#This Row],[Base_Price]],0),"")</f>
        <v/>
      </c>
      <c r="J262" s="40"/>
      <c r="Y262" s="38"/>
      <c r="Z262" s="39"/>
    </row>
    <row r="263" spans="5:26" ht="27" customHeight="1" x14ac:dyDescent="0.2">
      <c r="E263" s="30">
        <f>COUNTIFS($F$2:$F$500, Table2[[#This Row],[MTBC_Team_Name]],$G$2:$G$500,Table2[[#This Row],[MTPL_Team_Name]],$J$2:$J$500,"Sold")</f>
        <v>0</v>
      </c>
      <c r="G263" s="31" t="str">
        <f>IFERROR(VLOOKUP(Table2[[#This Row],[player_id]],'Owner Players'!$A$1:$B$13,2,0),IFERROR(VLOOKUP(Table2[[#This Row],[player_id]],'Retained Players'!$A$1:$B$13,2,0),""))</f>
        <v/>
      </c>
      <c r="H26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63" s="34" t="str">
        <f>IFERROR(IF(OR(Table2[[#This Row],[Is_Retained_Player]],Table2[[#This Row],[Is_Owner_Player]]),Table2[[#This Row],[Base_Price]],0),"")</f>
        <v/>
      </c>
      <c r="J263" s="40"/>
      <c r="Y263" s="38"/>
      <c r="Z263" s="39"/>
    </row>
    <row r="264" spans="5:26" ht="27" customHeight="1" x14ac:dyDescent="0.2">
      <c r="E264" s="30">
        <f>COUNTIFS($F$2:$F$500, Table2[[#This Row],[MTBC_Team_Name]],$G$2:$G$500,Table2[[#This Row],[MTPL_Team_Name]],$J$2:$J$500,"Sold")</f>
        <v>0</v>
      </c>
      <c r="G264" s="31" t="str">
        <f>IFERROR(VLOOKUP(Table2[[#This Row],[player_id]],'Owner Players'!$A$1:$B$13,2,0),IFERROR(VLOOKUP(Table2[[#This Row],[player_id]],'Retained Players'!$A$1:$B$13,2,0),""))</f>
        <v/>
      </c>
      <c r="H26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64" s="34" t="str">
        <f>IFERROR(IF(OR(Table2[[#This Row],[Is_Retained_Player]],Table2[[#This Row],[Is_Owner_Player]]),Table2[[#This Row],[Base_Price]],0),"")</f>
        <v/>
      </c>
      <c r="J264" s="40"/>
      <c r="Y264" s="38"/>
      <c r="Z264" s="39"/>
    </row>
    <row r="265" spans="5:26" ht="27" customHeight="1" x14ac:dyDescent="0.2">
      <c r="E265" s="30">
        <f>COUNTIFS($F$2:$F$500, Table2[[#This Row],[MTBC_Team_Name]],$G$2:$G$500,Table2[[#This Row],[MTPL_Team_Name]],$J$2:$J$500,"Sold")</f>
        <v>0</v>
      </c>
      <c r="G265" s="31" t="str">
        <f>IFERROR(VLOOKUP(Table2[[#This Row],[player_id]],'Owner Players'!$A$1:$B$13,2,0),IFERROR(VLOOKUP(Table2[[#This Row],[player_id]],'Retained Players'!$A$1:$B$13,2,0),""))</f>
        <v/>
      </c>
      <c r="H26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65" s="34" t="str">
        <f>IFERROR(IF(OR(Table2[[#This Row],[Is_Retained_Player]],Table2[[#This Row],[Is_Owner_Player]]),Table2[[#This Row],[Base_Price]],0),"")</f>
        <v/>
      </c>
      <c r="J265" s="40"/>
      <c r="Y265" s="38"/>
      <c r="Z265" s="39"/>
    </row>
    <row r="266" spans="5:26" ht="27" customHeight="1" x14ac:dyDescent="0.2">
      <c r="E266" s="30">
        <f>COUNTIFS($F$2:$F$500, Table2[[#This Row],[MTBC_Team_Name]],$G$2:$G$500,Table2[[#This Row],[MTPL_Team_Name]],$J$2:$J$500,"Sold")</f>
        <v>0</v>
      </c>
      <c r="G266" s="31" t="str">
        <f>IFERROR(VLOOKUP(Table2[[#This Row],[player_id]],'Owner Players'!$A$1:$B$13,2,0),IFERROR(VLOOKUP(Table2[[#This Row],[player_id]],'Retained Players'!$A$1:$B$13,2,0),""))</f>
        <v/>
      </c>
      <c r="H26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66" s="34" t="str">
        <f>IFERROR(IF(OR(Table2[[#This Row],[Is_Retained_Player]],Table2[[#This Row],[Is_Owner_Player]]),Table2[[#This Row],[Base_Price]],0),"")</f>
        <v/>
      </c>
      <c r="J266" s="40"/>
      <c r="Y266" s="38"/>
      <c r="Z266" s="39"/>
    </row>
    <row r="267" spans="5:26" ht="27" customHeight="1" x14ac:dyDescent="0.2">
      <c r="E267" s="30">
        <f>COUNTIFS($F$2:$F$500, Table2[[#This Row],[MTBC_Team_Name]],$G$2:$G$500,Table2[[#This Row],[MTPL_Team_Name]],$J$2:$J$500,"Sold")</f>
        <v>0</v>
      </c>
      <c r="G267" s="31" t="str">
        <f>IFERROR(VLOOKUP(Table2[[#This Row],[player_id]],'Owner Players'!$A$1:$B$13,2,0),IFERROR(VLOOKUP(Table2[[#This Row],[player_id]],'Retained Players'!$A$1:$B$13,2,0),""))</f>
        <v/>
      </c>
      <c r="H26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67" s="34" t="str">
        <f>IFERROR(IF(OR(Table2[[#This Row],[Is_Retained_Player]],Table2[[#This Row],[Is_Owner_Player]]),Table2[[#This Row],[Base_Price]],0),"")</f>
        <v/>
      </c>
      <c r="J267" s="40"/>
      <c r="Y267" s="38"/>
      <c r="Z267" s="39"/>
    </row>
    <row r="268" spans="5:26" ht="27" customHeight="1" x14ac:dyDescent="0.2">
      <c r="E268" s="30">
        <f>COUNTIFS($F$2:$F$500, Table2[[#This Row],[MTBC_Team_Name]],$G$2:$G$500,Table2[[#This Row],[MTPL_Team_Name]],$J$2:$J$500,"Sold")</f>
        <v>0</v>
      </c>
      <c r="G268" s="31" t="str">
        <f>IFERROR(VLOOKUP(Table2[[#This Row],[player_id]],'Owner Players'!$A$1:$B$13,2,0),IFERROR(VLOOKUP(Table2[[#This Row],[player_id]],'Retained Players'!$A$1:$B$13,2,0),""))</f>
        <v/>
      </c>
      <c r="H26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68" s="34" t="str">
        <f>IFERROR(IF(OR(Table2[[#This Row],[Is_Retained_Player]],Table2[[#This Row],[Is_Owner_Player]]),Table2[[#This Row],[Base_Price]],0),"")</f>
        <v/>
      </c>
      <c r="J268" s="40"/>
      <c r="Y268" s="38"/>
      <c r="Z268" s="39"/>
    </row>
    <row r="269" spans="5:26" ht="27" customHeight="1" x14ac:dyDescent="0.2">
      <c r="E269" s="30">
        <f>COUNTIFS($F$2:$F$500, Table2[[#This Row],[MTBC_Team_Name]],$G$2:$G$500,Table2[[#This Row],[MTPL_Team_Name]],$J$2:$J$500,"Sold")</f>
        <v>0</v>
      </c>
      <c r="G269" s="31" t="str">
        <f>IFERROR(VLOOKUP(Table2[[#This Row],[player_id]],'Owner Players'!$A$1:$B$13,2,0),IFERROR(VLOOKUP(Table2[[#This Row],[player_id]],'Retained Players'!$A$1:$B$13,2,0),""))</f>
        <v/>
      </c>
      <c r="H26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69" s="34" t="str">
        <f>IFERROR(IF(OR(Table2[[#This Row],[Is_Retained_Player]],Table2[[#This Row],[Is_Owner_Player]]),Table2[[#This Row],[Base_Price]],0),"")</f>
        <v/>
      </c>
      <c r="J269" s="40"/>
      <c r="Y269" s="38"/>
      <c r="Z269" s="39"/>
    </row>
    <row r="270" spans="5:26" ht="27" customHeight="1" x14ac:dyDescent="0.2">
      <c r="E270" s="30">
        <f>COUNTIFS($F$2:$F$500, Table2[[#This Row],[MTBC_Team_Name]],$G$2:$G$500,Table2[[#This Row],[MTPL_Team_Name]],$J$2:$J$500,"Sold")</f>
        <v>0</v>
      </c>
      <c r="G270" s="31" t="str">
        <f>IFERROR(VLOOKUP(Table2[[#This Row],[player_id]],'Owner Players'!$A$1:$B$13,2,0),IFERROR(VLOOKUP(Table2[[#This Row],[player_id]],'Retained Players'!$A$1:$B$13,2,0),""))</f>
        <v/>
      </c>
      <c r="H27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70" s="34" t="str">
        <f>IFERROR(IF(OR(Table2[[#This Row],[Is_Retained_Player]],Table2[[#This Row],[Is_Owner_Player]]),Table2[[#This Row],[Base_Price]],0),"")</f>
        <v/>
      </c>
      <c r="J270" s="40"/>
      <c r="Y270" s="38"/>
      <c r="Z270" s="39"/>
    </row>
    <row r="271" spans="5:26" ht="27" customHeight="1" x14ac:dyDescent="0.2">
      <c r="E271" s="30">
        <f>COUNTIFS($F$2:$F$500, Table2[[#This Row],[MTBC_Team_Name]],$G$2:$G$500,Table2[[#This Row],[MTPL_Team_Name]],$J$2:$J$500,"Sold")</f>
        <v>0</v>
      </c>
      <c r="G271" s="31" t="str">
        <f>IFERROR(VLOOKUP(Table2[[#This Row],[player_id]],'Owner Players'!$A$1:$B$13,2,0),IFERROR(VLOOKUP(Table2[[#This Row],[player_id]],'Retained Players'!$A$1:$B$13,2,0),""))</f>
        <v/>
      </c>
      <c r="H27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71" s="34" t="str">
        <f>IFERROR(IF(OR(Table2[[#This Row],[Is_Retained_Player]],Table2[[#This Row],[Is_Owner_Player]]),Table2[[#This Row],[Base_Price]],0),"")</f>
        <v/>
      </c>
      <c r="J271" s="40"/>
      <c r="Y271" s="38"/>
      <c r="Z271" s="39"/>
    </row>
    <row r="272" spans="5:26" ht="27" customHeight="1" x14ac:dyDescent="0.2">
      <c r="E272" s="30">
        <f>COUNTIFS($F$2:$F$500, Table2[[#This Row],[MTBC_Team_Name]],$G$2:$G$500,Table2[[#This Row],[MTPL_Team_Name]],$J$2:$J$500,"Sold")</f>
        <v>0</v>
      </c>
      <c r="G272" s="31" t="str">
        <f>IFERROR(VLOOKUP(Table2[[#This Row],[player_id]],'Owner Players'!$A$1:$B$13,2,0),IFERROR(VLOOKUP(Table2[[#This Row],[player_id]],'Retained Players'!$A$1:$B$13,2,0),""))</f>
        <v/>
      </c>
      <c r="H27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72" s="34" t="str">
        <f>IFERROR(IF(OR(Table2[[#This Row],[Is_Retained_Player]],Table2[[#This Row],[Is_Owner_Player]]),Table2[[#This Row],[Base_Price]],0),"")</f>
        <v/>
      </c>
      <c r="J272" s="40"/>
      <c r="Y272" s="38"/>
      <c r="Z272" s="39"/>
    </row>
    <row r="273" spans="5:26" ht="27" customHeight="1" x14ac:dyDescent="0.2">
      <c r="E273" s="30">
        <f>COUNTIFS($F$2:$F$500, Table2[[#This Row],[MTBC_Team_Name]],$G$2:$G$500,Table2[[#This Row],[MTPL_Team_Name]],$J$2:$J$500,"Sold")</f>
        <v>0</v>
      </c>
      <c r="G273" s="31" t="str">
        <f>IFERROR(VLOOKUP(Table2[[#This Row],[player_id]],'Owner Players'!$A$1:$B$13,2,0),IFERROR(VLOOKUP(Table2[[#This Row],[player_id]],'Retained Players'!$A$1:$B$13,2,0),""))</f>
        <v/>
      </c>
      <c r="H27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73" s="34" t="str">
        <f>IFERROR(IF(OR(Table2[[#This Row],[Is_Retained_Player]],Table2[[#This Row],[Is_Owner_Player]]),Table2[[#This Row],[Base_Price]],0),"")</f>
        <v/>
      </c>
      <c r="J273" s="40"/>
      <c r="Y273" s="38"/>
      <c r="Z273" s="39"/>
    </row>
    <row r="274" spans="5:26" ht="27" customHeight="1" x14ac:dyDescent="0.2">
      <c r="E274" s="30">
        <f>COUNTIFS($F$2:$F$500, Table2[[#This Row],[MTBC_Team_Name]],$G$2:$G$500,Table2[[#This Row],[MTPL_Team_Name]],$J$2:$J$500,"Sold")</f>
        <v>0</v>
      </c>
      <c r="G274" s="31" t="str">
        <f>IFERROR(VLOOKUP(Table2[[#This Row],[player_id]],'Owner Players'!$A$1:$B$13,2,0),IFERROR(VLOOKUP(Table2[[#This Row],[player_id]],'Retained Players'!$A$1:$B$13,2,0),""))</f>
        <v/>
      </c>
      <c r="H27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74" s="34" t="str">
        <f>IFERROR(IF(OR(Table2[[#This Row],[Is_Retained_Player]],Table2[[#This Row],[Is_Owner_Player]]),Table2[[#This Row],[Base_Price]],0),"")</f>
        <v/>
      </c>
      <c r="J274" s="40"/>
      <c r="Y274" s="38"/>
      <c r="Z274" s="39"/>
    </row>
    <row r="275" spans="5:26" ht="27" customHeight="1" x14ac:dyDescent="0.2">
      <c r="E275" s="30">
        <f>COUNTIFS($F$2:$F$500, Table2[[#This Row],[MTBC_Team_Name]],$G$2:$G$500,Table2[[#This Row],[MTPL_Team_Name]],$J$2:$J$500,"Sold")</f>
        <v>0</v>
      </c>
      <c r="G275" s="31" t="str">
        <f>IFERROR(VLOOKUP(Table2[[#This Row],[player_id]],'Owner Players'!$A$1:$B$13,2,0),IFERROR(VLOOKUP(Table2[[#This Row],[player_id]],'Retained Players'!$A$1:$B$13,2,0),""))</f>
        <v/>
      </c>
      <c r="H27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75" s="34" t="str">
        <f>IFERROR(IF(OR(Table2[[#This Row],[Is_Retained_Player]],Table2[[#This Row],[Is_Owner_Player]]),Table2[[#This Row],[Base_Price]],0),"")</f>
        <v/>
      </c>
      <c r="J275" s="40"/>
      <c r="Y275" s="38"/>
      <c r="Z275" s="39"/>
    </row>
    <row r="276" spans="5:26" ht="27" customHeight="1" x14ac:dyDescent="0.2">
      <c r="E276" s="30">
        <f>COUNTIFS($F$2:$F$500, Table2[[#This Row],[MTBC_Team_Name]],$G$2:$G$500,Table2[[#This Row],[MTPL_Team_Name]],$J$2:$J$500,"Sold")</f>
        <v>0</v>
      </c>
      <c r="G276" s="31" t="str">
        <f>IFERROR(VLOOKUP(Table2[[#This Row],[player_id]],'Owner Players'!$A$1:$B$13,2,0),IFERROR(VLOOKUP(Table2[[#This Row],[player_id]],'Retained Players'!$A$1:$B$13,2,0),""))</f>
        <v/>
      </c>
      <c r="H27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76" s="34" t="str">
        <f>IFERROR(IF(OR(Table2[[#This Row],[Is_Retained_Player]],Table2[[#This Row],[Is_Owner_Player]]),Table2[[#This Row],[Base_Price]],0),"")</f>
        <v/>
      </c>
      <c r="J276" s="40"/>
      <c r="Y276" s="38"/>
      <c r="Z276" s="39"/>
    </row>
    <row r="277" spans="5:26" ht="27" customHeight="1" x14ac:dyDescent="0.2">
      <c r="E277" s="30">
        <f>COUNTIFS($F$2:$F$500, Table2[[#This Row],[MTBC_Team_Name]],$G$2:$G$500,Table2[[#This Row],[MTPL_Team_Name]],$J$2:$J$500,"Sold")</f>
        <v>0</v>
      </c>
      <c r="G277" s="31" t="str">
        <f>IFERROR(VLOOKUP(Table2[[#This Row],[player_id]],'Owner Players'!$A$1:$B$13,2,0),IFERROR(VLOOKUP(Table2[[#This Row],[player_id]],'Retained Players'!$A$1:$B$13,2,0),""))</f>
        <v/>
      </c>
      <c r="H27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77" s="34" t="str">
        <f>IFERROR(IF(OR(Table2[[#This Row],[Is_Retained_Player]],Table2[[#This Row],[Is_Owner_Player]]),Table2[[#This Row],[Base_Price]],0),"")</f>
        <v/>
      </c>
      <c r="J277" s="40"/>
      <c r="Y277" s="38"/>
      <c r="Z277" s="39"/>
    </row>
    <row r="278" spans="5:26" ht="27" customHeight="1" x14ac:dyDescent="0.2">
      <c r="E278" s="30">
        <f>COUNTIFS($F$2:$F$500, Table2[[#This Row],[MTBC_Team_Name]],$G$2:$G$500,Table2[[#This Row],[MTPL_Team_Name]],$J$2:$J$500,"Sold")</f>
        <v>0</v>
      </c>
      <c r="G278" s="31" t="str">
        <f>IFERROR(VLOOKUP(Table2[[#This Row],[player_id]],'Owner Players'!$A$1:$B$13,2,0),IFERROR(VLOOKUP(Table2[[#This Row],[player_id]],'Retained Players'!$A$1:$B$13,2,0),""))</f>
        <v/>
      </c>
      <c r="H27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78" s="34" t="str">
        <f>IFERROR(IF(OR(Table2[[#This Row],[Is_Retained_Player]],Table2[[#This Row],[Is_Owner_Player]]),Table2[[#This Row],[Base_Price]],0),"")</f>
        <v/>
      </c>
      <c r="J278" s="40"/>
      <c r="Y278" s="38"/>
      <c r="Z278" s="39"/>
    </row>
    <row r="279" spans="5:26" ht="27" customHeight="1" x14ac:dyDescent="0.2">
      <c r="E279" s="30">
        <f>COUNTIFS($F$2:$F$500, Table2[[#This Row],[MTBC_Team_Name]],$G$2:$G$500,Table2[[#This Row],[MTPL_Team_Name]],$J$2:$J$500,"Sold")</f>
        <v>0</v>
      </c>
      <c r="G279" s="31" t="str">
        <f>IFERROR(VLOOKUP(Table2[[#This Row],[player_id]],'Owner Players'!$A$1:$B$13,2,0),IFERROR(VLOOKUP(Table2[[#This Row],[player_id]],'Retained Players'!$A$1:$B$13,2,0),""))</f>
        <v/>
      </c>
      <c r="H27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79" s="34" t="str">
        <f>IFERROR(IF(OR(Table2[[#This Row],[Is_Retained_Player]],Table2[[#This Row],[Is_Owner_Player]]),Table2[[#This Row],[Base_Price]],0),"")</f>
        <v/>
      </c>
      <c r="J279" s="40"/>
      <c r="Y279" s="38"/>
      <c r="Z279" s="39"/>
    </row>
    <row r="280" spans="5:26" ht="27" customHeight="1" x14ac:dyDescent="0.2">
      <c r="E280" s="30">
        <f>COUNTIFS($F$2:$F$500, Table2[[#This Row],[MTBC_Team_Name]],$G$2:$G$500,Table2[[#This Row],[MTPL_Team_Name]],$J$2:$J$500,"Sold")</f>
        <v>0</v>
      </c>
      <c r="G280" s="31" t="str">
        <f>IFERROR(VLOOKUP(Table2[[#This Row],[player_id]],'Owner Players'!$A$1:$B$13,2,0),IFERROR(VLOOKUP(Table2[[#This Row],[player_id]],'Retained Players'!$A$1:$B$13,2,0),""))</f>
        <v/>
      </c>
      <c r="H28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80" s="34" t="str">
        <f>IFERROR(IF(OR(Table2[[#This Row],[Is_Retained_Player]],Table2[[#This Row],[Is_Owner_Player]]),Table2[[#This Row],[Base_Price]],0),"")</f>
        <v/>
      </c>
      <c r="J280" s="40"/>
      <c r="Y280" s="38"/>
      <c r="Z280" s="39"/>
    </row>
    <row r="281" spans="5:26" ht="27" customHeight="1" x14ac:dyDescent="0.2">
      <c r="E281" s="30">
        <f>COUNTIFS($F$2:$F$500, Table2[[#This Row],[MTBC_Team_Name]],$G$2:$G$500,Table2[[#This Row],[MTPL_Team_Name]],$J$2:$J$500,"Sold")</f>
        <v>0</v>
      </c>
      <c r="G281" s="31" t="str">
        <f>IFERROR(VLOOKUP(Table2[[#This Row],[player_id]],'Owner Players'!$A$1:$B$13,2,0),IFERROR(VLOOKUP(Table2[[#This Row],[player_id]],'Retained Players'!$A$1:$B$13,2,0),""))</f>
        <v/>
      </c>
      <c r="H28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81" s="34" t="str">
        <f>IFERROR(IF(OR(Table2[[#This Row],[Is_Retained_Player]],Table2[[#This Row],[Is_Owner_Player]]),Table2[[#This Row],[Base_Price]],0),"")</f>
        <v/>
      </c>
      <c r="J281" s="40"/>
      <c r="Y281" s="38"/>
      <c r="Z281" s="39"/>
    </row>
    <row r="282" spans="5:26" ht="27" customHeight="1" x14ac:dyDescent="0.2">
      <c r="E282" s="30">
        <f>COUNTIFS($F$2:$F$500, Table2[[#This Row],[MTBC_Team_Name]],$G$2:$G$500,Table2[[#This Row],[MTPL_Team_Name]],$J$2:$J$500,"Sold")</f>
        <v>0</v>
      </c>
      <c r="G282" s="31" t="str">
        <f>IFERROR(VLOOKUP(Table2[[#This Row],[player_id]],'Owner Players'!$A$1:$B$13,2,0),IFERROR(VLOOKUP(Table2[[#This Row],[player_id]],'Retained Players'!$A$1:$B$13,2,0),""))</f>
        <v/>
      </c>
      <c r="H28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82" s="34" t="str">
        <f>IFERROR(IF(OR(Table2[[#This Row],[Is_Retained_Player]],Table2[[#This Row],[Is_Owner_Player]]),Table2[[#This Row],[Base_Price]],0),"")</f>
        <v/>
      </c>
      <c r="J282" s="40"/>
      <c r="Y282" s="38"/>
      <c r="Z282" s="39"/>
    </row>
    <row r="283" spans="5:26" ht="27" customHeight="1" x14ac:dyDescent="0.2">
      <c r="E283" s="30">
        <f>COUNTIFS($F$2:$F$500, Table2[[#This Row],[MTBC_Team_Name]],$G$2:$G$500,Table2[[#This Row],[MTPL_Team_Name]],$J$2:$J$500,"Sold")</f>
        <v>0</v>
      </c>
      <c r="G283" s="31" t="str">
        <f>IFERROR(VLOOKUP(Table2[[#This Row],[player_id]],'Owner Players'!$A$1:$B$13,2,0),IFERROR(VLOOKUP(Table2[[#This Row],[player_id]],'Retained Players'!$A$1:$B$13,2,0),""))</f>
        <v/>
      </c>
      <c r="H28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83" s="34" t="str">
        <f>IFERROR(IF(OR(Table2[[#This Row],[Is_Retained_Player]],Table2[[#This Row],[Is_Owner_Player]]),Table2[[#This Row],[Base_Price]],0),"")</f>
        <v/>
      </c>
      <c r="J283" s="40"/>
      <c r="Y283" s="38"/>
      <c r="Z283" s="39"/>
    </row>
    <row r="284" spans="5:26" ht="27" customHeight="1" x14ac:dyDescent="0.2">
      <c r="E284" s="30">
        <f>COUNTIFS($F$2:$F$500, Table2[[#This Row],[MTBC_Team_Name]],$G$2:$G$500,Table2[[#This Row],[MTPL_Team_Name]],$J$2:$J$500,"Sold")</f>
        <v>0</v>
      </c>
      <c r="G284" s="31" t="str">
        <f>IFERROR(VLOOKUP(Table2[[#This Row],[player_id]],'Owner Players'!$A$1:$B$13,2,0),IFERROR(VLOOKUP(Table2[[#This Row],[player_id]],'Retained Players'!$A$1:$B$13,2,0),""))</f>
        <v/>
      </c>
      <c r="H28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84" s="34" t="str">
        <f>IFERROR(IF(OR(Table2[[#This Row],[Is_Retained_Player]],Table2[[#This Row],[Is_Owner_Player]]),Table2[[#This Row],[Base_Price]],0),"")</f>
        <v/>
      </c>
      <c r="J284" s="40"/>
      <c r="Y284" s="38"/>
      <c r="Z284" s="39"/>
    </row>
    <row r="285" spans="5:26" ht="27" customHeight="1" x14ac:dyDescent="0.2">
      <c r="E285" s="30">
        <f>COUNTIFS($F$2:$F$500, Table2[[#This Row],[MTBC_Team_Name]],$G$2:$G$500,Table2[[#This Row],[MTPL_Team_Name]],$J$2:$J$500,"Sold")</f>
        <v>0</v>
      </c>
      <c r="G285" s="31" t="str">
        <f>IFERROR(VLOOKUP(Table2[[#This Row],[player_id]],'Owner Players'!$A$1:$B$13,2,0),IFERROR(VLOOKUP(Table2[[#This Row],[player_id]],'Retained Players'!$A$1:$B$13,2,0),""))</f>
        <v/>
      </c>
      <c r="H28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85" s="34" t="str">
        <f>IFERROR(IF(OR(Table2[[#This Row],[Is_Retained_Player]],Table2[[#This Row],[Is_Owner_Player]]),Table2[[#This Row],[Base_Price]],0),"")</f>
        <v/>
      </c>
      <c r="J285" s="40"/>
      <c r="Y285" s="38"/>
      <c r="Z285" s="39"/>
    </row>
    <row r="286" spans="5:26" ht="27" customHeight="1" x14ac:dyDescent="0.2">
      <c r="E286" s="30">
        <f>COUNTIFS($F$2:$F$500, Table2[[#This Row],[MTBC_Team_Name]],$G$2:$G$500,Table2[[#This Row],[MTPL_Team_Name]],$J$2:$J$500,"Sold")</f>
        <v>0</v>
      </c>
      <c r="G286" s="31" t="str">
        <f>IFERROR(VLOOKUP(Table2[[#This Row],[player_id]],'Owner Players'!$A$1:$B$13,2,0),IFERROR(VLOOKUP(Table2[[#This Row],[player_id]],'Retained Players'!$A$1:$B$13,2,0),""))</f>
        <v/>
      </c>
      <c r="H28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86" s="34" t="str">
        <f>IFERROR(IF(OR(Table2[[#This Row],[Is_Retained_Player]],Table2[[#This Row],[Is_Owner_Player]]),Table2[[#This Row],[Base_Price]],0),"")</f>
        <v/>
      </c>
      <c r="J286" s="40"/>
      <c r="Y286" s="38"/>
      <c r="Z286" s="39"/>
    </row>
    <row r="287" spans="5:26" ht="27" customHeight="1" x14ac:dyDescent="0.2">
      <c r="E287" s="30">
        <f>COUNTIFS($F$2:$F$500, Table2[[#This Row],[MTBC_Team_Name]],$G$2:$G$500,Table2[[#This Row],[MTPL_Team_Name]],$J$2:$J$500,"Sold")</f>
        <v>0</v>
      </c>
      <c r="G287" s="31" t="str">
        <f>IFERROR(VLOOKUP(Table2[[#This Row],[player_id]],'Owner Players'!$A$1:$B$13,2,0),IFERROR(VLOOKUP(Table2[[#This Row],[player_id]],'Retained Players'!$A$1:$B$13,2,0),""))</f>
        <v/>
      </c>
      <c r="H28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87" s="34" t="str">
        <f>IFERROR(IF(OR(Table2[[#This Row],[Is_Retained_Player]],Table2[[#This Row],[Is_Owner_Player]]),Table2[[#This Row],[Base_Price]],0),"")</f>
        <v/>
      </c>
      <c r="J287" s="40"/>
      <c r="Y287" s="38"/>
      <c r="Z287" s="39"/>
    </row>
    <row r="288" spans="5:26" ht="27" customHeight="1" x14ac:dyDescent="0.2">
      <c r="E288" s="30">
        <f>COUNTIFS($F$2:$F$500, Table2[[#This Row],[MTBC_Team_Name]],$G$2:$G$500,Table2[[#This Row],[MTPL_Team_Name]],$J$2:$J$500,"Sold")</f>
        <v>0</v>
      </c>
      <c r="G288" s="31" t="str">
        <f>IFERROR(VLOOKUP(Table2[[#This Row],[player_id]],'Owner Players'!$A$1:$B$13,2,0),IFERROR(VLOOKUP(Table2[[#This Row],[player_id]],'Retained Players'!$A$1:$B$13,2,0),""))</f>
        <v/>
      </c>
      <c r="H28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88" s="34" t="str">
        <f>IFERROR(IF(OR(Table2[[#This Row],[Is_Retained_Player]],Table2[[#This Row],[Is_Owner_Player]]),Table2[[#This Row],[Base_Price]],0),"")</f>
        <v/>
      </c>
      <c r="J288" s="40"/>
      <c r="Y288" s="38"/>
      <c r="Z288" s="39"/>
    </row>
    <row r="289" spans="5:26" ht="27" customHeight="1" x14ac:dyDescent="0.2">
      <c r="E289" s="30">
        <f>COUNTIFS($F$2:$F$500, Table2[[#This Row],[MTBC_Team_Name]],$G$2:$G$500,Table2[[#This Row],[MTPL_Team_Name]],$J$2:$J$500,"Sold")</f>
        <v>0</v>
      </c>
      <c r="G289" s="31" t="str">
        <f>IFERROR(VLOOKUP(Table2[[#This Row],[player_id]],'Owner Players'!$A$1:$B$13,2,0),IFERROR(VLOOKUP(Table2[[#This Row],[player_id]],'Retained Players'!$A$1:$B$13,2,0),""))</f>
        <v/>
      </c>
      <c r="H28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89" s="34" t="str">
        <f>IFERROR(IF(OR(Table2[[#This Row],[Is_Retained_Player]],Table2[[#This Row],[Is_Owner_Player]]),Table2[[#This Row],[Base_Price]],0),"")</f>
        <v/>
      </c>
      <c r="J289" s="40"/>
      <c r="Y289" s="38"/>
      <c r="Z289" s="39"/>
    </row>
    <row r="290" spans="5:26" ht="27" customHeight="1" x14ac:dyDescent="0.2">
      <c r="E290" s="30">
        <f>COUNTIFS($F$2:$F$500, Table2[[#This Row],[MTBC_Team_Name]],$G$2:$G$500,Table2[[#This Row],[MTPL_Team_Name]],$J$2:$J$500,"Sold")</f>
        <v>0</v>
      </c>
      <c r="G290" s="31" t="str">
        <f>IFERROR(VLOOKUP(Table2[[#This Row],[player_id]],'Owner Players'!$A$1:$B$13,2,0),IFERROR(VLOOKUP(Table2[[#This Row],[player_id]],'Retained Players'!$A$1:$B$13,2,0),""))</f>
        <v/>
      </c>
      <c r="H29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90" s="34" t="str">
        <f>IFERROR(IF(OR(Table2[[#This Row],[Is_Retained_Player]],Table2[[#This Row],[Is_Owner_Player]]),Table2[[#This Row],[Base_Price]],0),"")</f>
        <v/>
      </c>
      <c r="J290" s="40"/>
      <c r="Y290" s="38"/>
      <c r="Z290" s="39"/>
    </row>
    <row r="291" spans="5:26" ht="27" customHeight="1" x14ac:dyDescent="0.2">
      <c r="E291" s="30">
        <f>COUNTIFS($F$2:$F$500, Table2[[#This Row],[MTBC_Team_Name]],$G$2:$G$500,Table2[[#This Row],[MTPL_Team_Name]],$J$2:$J$500,"Sold")</f>
        <v>0</v>
      </c>
      <c r="G291" s="31" t="str">
        <f>IFERROR(VLOOKUP(Table2[[#This Row],[player_id]],'Owner Players'!$A$1:$B$13,2,0),IFERROR(VLOOKUP(Table2[[#This Row],[player_id]],'Retained Players'!$A$1:$B$13,2,0),""))</f>
        <v/>
      </c>
      <c r="H29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91" s="34" t="str">
        <f>IFERROR(IF(OR(Table2[[#This Row],[Is_Retained_Player]],Table2[[#This Row],[Is_Owner_Player]]),Table2[[#This Row],[Base_Price]],0),"")</f>
        <v/>
      </c>
      <c r="J291" s="40"/>
      <c r="Y291" s="38"/>
      <c r="Z291" s="39"/>
    </row>
    <row r="292" spans="5:26" ht="27" customHeight="1" x14ac:dyDescent="0.2">
      <c r="E292" s="30">
        <f>COUNTIFS($F$2:$F$500, Table2[[#This Row],[MTBC_Team_Name]],$G$2:$G$500,Table2[[#This Row],[MTPL_Team_Name]],$J$2:$J$500,"Sold")</f>
        <v>0</v>
      </c>
      <c r="G292" s="31" t="str">
        <f>IFERROR(VLOOKUP(Table2[[#This Row],[player_id]],'Owner Players'!$A$1:$B$13,2,0),IFERROR(VLOOKUP(Table2[[#This Row],[player_id]],'Retained Players'!$A$1:$B$13,2,0),""))</f>
        <v/>
      </c>
      <c r="H29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92" s="34" t="str">
        <f>IFERROR(IF(OR(Table2[[#This Row],[Is_Retained_Player]],Table2[[#This Row],[Is_Owner_Player]]),Table2[[#This Row],[Base_Price]],0),"")</f>
        <v/>
      </c>
      <c r="J292" s="40"/>
      <c r="Y292" s="38"/>
      <c r="Z292" s="39"/>
    </row>
    <row r="293" spans="5:26" ht="27" customHeight="1" x14ac:dyDescent="0.2">
      <c r="E293" s="30">
        <f>COUNTIFS($F$2:$F$500, Table2[[#This Row],[MTBC_Team_Name]],$G$2:$G$500,Table2[[#This Row],[MTPL_Team_Name]],$J$2:$J$500,"Sold")</f>
        <v>0</v>
      </c>
      <c r="G293" s="31" t="str">
        <f>IFERROR(VLOOKUP(Table2[[#This Row],[player_id]],'Owner Players'!$A$1:$B$13,2,0),IFERROR(VLOOKUP(Table2[[#This Row],[player_id]],'Retained Players'!$A$1:$B$13,2,0),""))</f>
        <v/>
      </c>
      <c r="H29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93" s="34" t="str">
        <f>IFERROR(IF(OR(Table2[[#This Row],[Is_Retained_Player]],Table2[[#This Row],[Is_Owner_Player]]),Table2[[#This Row],[Base_Price]],0),"")</f>
        <v/>
      </c>
      <c r="J293" s="40"/>
      <c r="Y293" s="38"/>
      <c r="Z293" s="39"/>
    </row>
    <row r="294" spans="5:26" ht="27" customHeight="1" x14ac:dyDescent="0.2">
      <c r="E294" s="30">
        <f>COUNTIFS($F$2:$F$500, Table2[[#This Row],[MTBC_Team_Name]],$G$2:$G$500,Table2[[#This Row],[MTPL_Team_Name]],$J$2:$J$500,"Sold")</f>
        <v>0</v>
      </c>
      <c r="G294" s="31" t="str">
        <f>IFERROR(VLOOKUP(Table2[[#This Row],[player_id]],'Owner Players'!$A$1:$B$13,2,0),IFERROR(VLOOKUP(Table2[[#This Row],[player_id]],'Retained Players'!$A$1:$B$13,2,0),""))</f>
        <v/>
      </c>
      <c r="H29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94" s="34" t="str">
        <f>IFERROR(IF(OR(Table2[[#This Row],[Is_Retained_Player]],Table2[[#This Row],[Is_Owner_Player]]),Table2[[#This Row],[Base_Price]],0),"")</f>
        <v/>
      </c>
      <c r="J294" s="40"/>
      <c r="Y294" s="38"/>
      <c r="Z294" s="39"/>
    </row>
    <row r="295" spans="5:26" ht="27" customHeight="1" x14ac:dyDescent="0.2">
      <c r="E295" s="30">
        <f>COUNTIFS($F$2:$F$500, Table2[[#This Row],[MTBC_Team_Name]],$G$2:$G$500,Table2[[#This Row],[MTPL_Team_Name]],$J$2:$J$500,"Sold")</f>
        <v>0</v>
      </c>
      <c r="G295" s="31" t="str">
        <f>IFERROR(VLOOKUP(Table2[[#This Row],[player_id]],'Owner Players'!$A$1:$B$13,2,0),IFERROR(VLOOKUP(Table2[[#This Row],[player_id]],'Retained Players'!$A$1:$B$13,2,0),""))</f>
        <v/>
      </c>
      <c r="H29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95" s="34" t="str">
        <f>IFERROR(IF(OR(Table2[[#This Row],[Is_Retained_Player]],Table2[[#This Row],[Is_Owner_Player]]),Table2[[#This Row],[Base_Price]],0),"")</f>
        <v/>
      </c>
      <c r="J295" s="40"/>
      <c r="Y295" s="38"/>
      <c r="Z295" s="39"/>
    </row>
    <row r="296" spans="5:26" ht="27" customHeight="1" x14ac:dyDescent="0.2">
      <c r="E296" s="30">
        <f>COUNTIFS($F$2:$F$500, Table2[[#This Row],[MTBC_Team_Name]],$G$2:$G$500,Table2[[#This Row],[MTPL_Team_Name]],$J$2:$J$500,"Sold")</f>
        <v>0</v>
      </c>
      <c r="G296" s="31" t="str">
        <f>IFERROR(VLOOKUP(Table2[[#This Row],[player_id]],'Owner Players'!$A$1:$B$13,2,0),IFERROR(VLOOKUP(Table2[[#This Row],[player_id]],'Retained Players'!$A$1:$B$13,2,0),""))</f>
        <v/>
      </c>
      <c r="H29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96" s="34" t="str">
        <f>IFERROR(IF(OR(Table2[[#This Row],[Is_Retained_Player]],Table2[[#This Row],[Is_Owner_Player]]),Table2[[#This Row],[Base_Price]],0),"")</f>
        <v/>
      </c>
      <c r="J296" s="40"/>
      <c r="Y296" s="38"/>
      <c r="Z296" s="39"/>
    </row>
    <row r="297" spans="5:26" ht="27" customHeight="1" x14ac:dyDescent="0.2">
      <c r="E297" s="30">
        <f>COUNTIFS($F$2:$F$500, Table2[[#This Row],[MTBC_Team_Name]],$G$2:$G$500,Table2[[#This Row],[MTPL_Team_Name]],$J$2:$J$500,"Sold")</f>
        <v>0</v>
      </c>
      <c r="G297" s="31" t="str">
        <f>IFERROR(VLOOKUP(Table2[[#This Row],[player_id]],'Owner Players'!$A$1:$B$13,2,0),IFERROR(VLOOKUP(Table2[[#This Row],[player_id]],'Retained Players'!$A$1:$B$13,2,0),""))</f>
        <v/>
      </c>
      <c r="H29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97" s="34" t="str">
        <f>IFERROR(IF(OR(Table2[[#This Row],[Is_Retained_Player]],Table2[[#This Row],[Is_Owner_Player]]),Table2[[#This Row],[Base_Price]],0),"")</f>
        <v/>
      </c>
      <c r="J297" s="40"/>
      <c r="Y297" s="38"/>
      <c r="Z297" s="39"/>
    </row>
    <row r="298" spans="5:26" ht="27" customHeight="1" x14ac:dyDescent="0.2">
      <c r="E298" s="30">
        <f>COUNTIFS($F$2:$F$500, Table2[[#This Row],[MTBC_Team_Name]],$G$2:$G$500,Table2[[#This Row],[MTPL_Team_Name]],$J$2:$J$500,"Sold")</f>
        <v>0</v>
      </c>
      <c r="G298" s="31" t="str">
        <f>IFERROR(VLOOKUP(Table2[[#This Row],[player_id]],'Owner Players'!$A$1:$B$13,2,0),IFERROR(VLOOKUP(Table2[[#This Row],[player_id]],'Retained Players'!$A$1:$B$13,2,0),""))</f>
        <v/>
      </c>
      <c r="H29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98" s="34" t="str">
        <f>IFERROR(IF(OR(Table2[[#This Row],[Is_Retained_Player]],Table2[[#This Row],[Is_Owner_Player]]),Table2[[#This Row],[Base_Price]],0),"")</f>
        <v/>
      </c>
      <c r="J298" s="40"/>
      <c r="Y298" s="38"/>
      <c r="Z298" s="39"/>
    </row>
    <row r="299" spans="5:26" ht="27" customHeight="1" x14ac:dyDescent="0.2">
      <c r="E299" s="30">
        <f>COUNTIFS($F$2:$F$500, Table2[[#This Row],[MTBC_Team_Name]],$G$2:$G$500,Table2[[#This Row],[MTPL_Team_Name]],$J$2:$J$500,"Sold")</f>
        <v>0</v>
      </c>
      <c r="G299" s="31" t="str">
        <f>IFERROR(VLOOKUP(Table2[[#This Row],[player_id]],'Owner Players'!$A$1:$B$13,2,0),IFERROR(VLOOKUP(Table2[[#This Row],[player_id]],'Retained Players'!$A$1:$B$13,2,0),""))</f>
        <v/>
      </c>
      <c r="H29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299" s="34" t="str">
        <f>IFERROR(IF(OR(Table2[[#This Row],[Is_Retained_Player]],Table2[[#This Row],[Is_Owner_Player]]),Table2[[#This Row],[Base_Price]],0),"")</f>
        <v/>
      </c>
      <c r="J299" s="40"/>
      <c r="Y299" s="38"/>
      <c r="Z299" s="39"/>
    </row>
    <row r="300" spans="5:26" ht="27" customHeight="1" x14ac:dyDescent="0.2">
      <c r="E300" s="30">
        <f>COUNTIFS($F$2:$F$500, Table2[[#This Row],[MTBC_Team_Name]],$G$2:$G$500,Table2[[#This Row],[MTPL_Team_Name]],$J$2:$J$500,"Sold")</f>
        <v>0</v>
      </c>
      <c r="G300" s="31" t="str">
        <f>IFERROR(VLOOKUP(Table2[[#This Row],[player_id]],'Owner Players'!$A$1:$B$13,2,0),IFERROR(VLOOKUP(Table2[[#This Row],[player_id]],'Retained Players'!$A$1:$B$13,2,0),""))</f>
        <v/>
      </c>
      <c r="H30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00" s="34" t="str">
        <f>IFERROR(IF(OR(Table2[[#This Row],[Is_Retained_Player]],Table2[[#This Row],[Is_Owner_Player]]),Table2[[#This Row],[Base_Price]],0),"")</f>
        <v/>
      </c>
      <c r="J300" s="40"/>
      <c r="Y300" s="38"/>
      <c r="Z300" s="39"/>
    </row>
    <row r="301" spans="5:26" ht="27" customHeight="1" x14ac:dyDescent="0.2">
      <c r="E301" s="30">
        <f>COUNTIFS($F$2:$F$500, Table2[[#This Row],[MTBC_Team_Name]],$G$2:$G$500,Table2[[#This Row],[MTPL_Team_Name]],$J$2:$J$500,"Sold")</f>
        <v>0</v>
      </c>
      <c r="G301" s="31" t="str">
        <f>IFERROR(VLOOKUP(Table2[[#This Row],[player_id]],'Owner Players'!$A$1:$B$13,2,0),IFERROR(VLOOKUP(Table2[[#This Row],[player_id]],'Retained Players'!$A$1:$B$13,2,0),""))</f>
        <v/>
      </c>
      <c r="H30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01" s="34" t="str">
        <f>IFERROR(IF(OR(Table2[[#This Row],[Is_Retained_Player]],Table2[[#This Row],[Is_Owner_Player]]),Table2[[#This Row],[Base_Price]],0),"")</f>
        <v/>
      </c>
      <c r="J301" s="40"/>
      <c r="Y301" s="38"/>
      <c r="Z301" s="39"/>
    </row>
    <row r="302" spans="5:26" ht="27" customHeight="1" x14ac:dyDescent="0.2">
      <c r="E302" s="30">
        <f>COUNTIFS($F$2:$F$500, Table2[[#This Row],[MTBC_Team_Name]],$G$2:$G$500,Table2[[#This Row],[MTPL_Team_Name]],$J$2:$J$500,"Sold")</f>
        <v>0</v>
      </c>
      <c r="G302" s="31" t="str">
        <f>IFERROR(VLOOKUP(Table2[[#This Row],[player_id]],'Owner Players'!$A$1:$B$13,2,0),IFERROR(VLOOKUP(Table2[[#This Row],[player_id]],'Retained Players'!$A$1:$B$13,2,0),""))</f>
        <v/>
      </c>
      <c r="H30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02" s="34" t="str">
        <f>IFERROR(IF(OR(Table2[[#This Row],[Is_Retained_Player]],Table2[[#This Row],[Is_Owner_Player]]),Table2[[#This Row],[Base_Price]],0),"")</f>
        <v/>
      </c>
      <c r="J302" s="40"/>
      <c r="Y302" s="38"/>
      <c r="Z302" s="39"/>
    </row>
    <row r="303" spans="5:26" ht="27" customHeight="1" x14ac:dyDescent="0.2">
      <c r="E303" s="30">
        <f>COUNTIFS($F$2:$F$500, Table2[[#This Row],[MTBC_Team_Name]],$G$2:$G$500,Table2[[#This Row],[MTPL_Team_Name]],$J$2:$J$500,"Sold")</f>
        <v>0</v>
      </c>
      <c r="G303" s="31" t="str">
        <f>IFERROR(VLOOKUP(Table2[[#This Row],[player_id]],'Owner Players'!$A$1:$B$13,2,0),IFERROR(VLOOKUP(Table2[[#This Row],[player_id]],'Retained Players'!$A$1:$B$13,2,0),""))</f>
        <v/>
      </c>
      <c r="H30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03" s="34" t="str">
        <f>IFERROR(IF(OR(Table2[[#This Row],[Is_Retained_Player]],Table2[[#This Row],[Is_Owner_Player]]),Table2[[#This Row],[Base_Price]],0),"")</f>
        <v/>
      </c>
      <c r="J303" s="40"/>
      <c r="Y303" s="38"/>
      <c r="Z303" s="39"/>
    </row>
    <row r="304" spans="5:26" ht="27" customHeight="1" x14ac:dyDescent="0.2">
      <c r="E304" s="30">
        <f>COUNTIFS($F$2:$F$500, Table2[[#This Row],[MTBC_Team_Name]],$G$2:$G$500,Table2[[#This Row],[MTPL_Team_Name]],$J$2:$J$500,"Sold")</f>
        <v>0</v>
      </c>
      <c r="G304" s="31" t="str">
        <f>IFERROR(VLOOKUP(Table2[[#This Row],[player_id]],'Owner Players'!$A$1:$B$13,2,0),IFERROR(VLOOKUP(Table2[[#This Row],[player_id]],'Retained Players'!$A$1:$B$13,2,0),""))</f>
        <v/>
      </c>
      <c r="H30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04" s="34" t="str">
        <f>IFERROR(IF(OR(Table2[[#This Row],[Is_Retained_Player]],Table2[[#This Row],[Is_Owner_Player]]),Table2[[#This Row],[Base_Price]],0),"")</f>
        <v/>
      </c>
      <c r="J304" s="40"/>
      <c r="Y304" s="38"/>
      <c r="Z304" s="39"/>
    </row>
    <row r="305" spans="5:26" ht="27" customHeight="1" x14ac:dyDescent="0.2">
      <c r="E305" s="30">
        <f>COUNTIFS($F$2:$F$500, Table2[[#This Row],[MTBC_Team_Name]],$G$2:$G$500,Table2[[#This Row],[MTPL_Team_Name]],$J$2:$J$500,"Sold")</f>
        <v>0</v>
      </c>
      <c r="G305" s="31" t="str">
        <f>IFERROR(VLOOKUP(Table2[[#This Row],[player_id]],'Owner Players'!$A$1:$B$13,2,0),IFERROR(VLOOKUP(Table2[[#This Row],[player_id]],'Retained Players'!$A$1:$B$13,2,0),""))</f>
        <v/>
      </c>
      <c r="H30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05" s="34" t="str">
        <f>IFERROR(IF(OR(Table2[[#This Row],[Is_Retained_Player]],Table2[[#This Row],[Is_Owner_Player]]),Table2[[#This Row],[Base_Price]],0),"")</f>
        <v/>
      </c>
      <c r="J305" s="40"/>
      <c r="Y305" s="38"/>
      <c r="Z305" s="39"/>
    </row>
    <row r="306" spans="5:26" ht="27" customHeight="1" x14ac:dyDescent="0.2">
      <c r="E306" s="30">
        <f>COUNTIFS($F$2:$F$500, Table2[[#This Row],[MTBC_Team_Name]],$G$2:$G$500,Table2[[#This Row],[MTPL_Team_Name]],$J$2:$J$500,"Sold")</f>
        <v>0</v>
      </c>
      <c r="G306" s="31" t="str">
        <f>IFERROR(VLOOKUP(Table2[[#This Row],[player_id]],'Owner Players'!$A$1:$B$13,2,0),IFERROR(VLOOKUP(Table2[[#This Row],[player_id]],'Retained Players'!$A$1:$B$13,2,0),""))</f>
        <v/>
      </c>
      <c r="H30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06" s="34" t="str">
        <f>IFERROR(IF(OR(Table2[[#This Row],[Is_Retained_Player]],Table2[[#This Row],[Is_Owner_Player]]),Table2[[#This Row],[Base_Price]],0),"")</f>
        <v/>
      </c>
      <c r="J306" s="40"/>
      <c r="Y306" s="38"/>
      <c r="Z306" s="39"/>
    </row>
    <row r="307" spans="5:26" ht="27" customHeight="1" x14ac:dyDescent="0.2">
      <c r="E307" s="30">
        <f>COUNTIFS($F$2:$F$500, Table2[[#This Row],[MTBC_Team_Name]],$G$2:$G$500,Table2[[#This Row],[MTPL_Team_Name]],$J$2:$J$500,"Sold")</f>
        <v>0</v>
      </c>
      <c r="G307" s="31" t="str">
        <f>IFERROR(VLOOKUP(Table2[[#This Row],[player_id]],'Owner Players'!$A$1:$B$13,2,0),IFERROR(VLOOKUP(Table2[[#This Row],[player_id]],'Retained Players'!$A$1:$B$13,2,0),""))</f>
        <v/>
      </c>
      <c r="H30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07" s="34" t="str">
        <f>IFERROR(IF(OR(Table2[[#This Row],[Is_Retained_Player]],Table2[[#This Row],[Is_Owner_Player]]),Table2[[#This Row],[Base_Price]],0),"")</f>
        <v/>
      </c>
      <c r="J307" s="40"/>
      <c r="Y307" s="38"/>
      <c r="Z307" s="39"/>
    </row>
    <row r="308" spans="5:26" ht="27" customHeight="1" x14ac:dyDescent="0.2">
      <c r="E308" s="30">
        <f>COUNTIFS($F$2:$F$500, Table2[[#This Row],[MTBC_Team_Name]],$G$2:$G$500,Table2[[#This Row],[MTPL_Team_Name]],$J$2:$J$500,"Sold")</f>
        <v>0</v>
      </c>
      <c r="G308" s="31" t="str">
        <f>IFERROR(VLOOKUP(Table2[[#This Row],[player_id]],'Owner Players'!$A$1:$B$13,2,0),IFERROR(VLOOKUP(Table2[[#This Row],[player_id]],'Retained Players'!$A$1:$B$13,2,0),""))</f>
        <v/>
      </c>
      <c r="H30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08" s="34" t="str">
        <f>IFERROR(IF(OR(Table2[[#This Row],[Is_Retained_Player]],Table2[[#This Row],[Is_Owner_Player]]),Table2[[#This Row],[Base_Price]],0),"")</f>
        <v/>
      </c>
      <c r="J308" s="40"/>
      <c r="Y308" s="38"/>
      <c r="Z308" s="39"/>
    </row>
    <row r="309" spans="5:26" ht="27" customHeight="1" x14ac:dyDescent="0.2">
      <c r="E309" s="30">
        <f>COUNTIFS($F$2:$F$500, Table2[[#This Row],[MTBC_Team_Name]],$G$2:$G$500,Table2[[#This Row],[MTPL_Team_Name]],$J$2:$J$500,"Sold")</f>
        <v>0</v>
      </c>
      <c r="G309" s="31" t="str">
        <f>IFERROR(VLOOKUP(Table2[[#This Row],[player_id]],'Owner Players'!$A$1:$B$13,2,0),IFERROR(VLOOKUP(Table2[[#This Row],[player_id]],'Retained Players'!$A$1:$B$13,2,0),""))</f>
        <v/>
      </c>
      <c r="H30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09" s="34" t="str">
        <f>IFERROR(IF(OR(Table2[[#This Row],[Is_Retained_Player]],Table2[[#This Row],[Is_Owner_Player]]),Table2[[#This Row],[Base_Price]],0),"")</f>
        <v/>
      </c>
      <c r="J309" s="40"/>
      <c r="Y309" s="38"/>
      <c r="Z309" s="39"/>
    </row>
    <row r="310" spans="5:26" ht="27" customHeight="1" x14ac:dyDescent="0.2">
      <c r="E310" s="30">
        <f>COUNTIFS($F$2:$F$500, Table2[[#This Row],[MTBC_Team_Name]],$G$2:$G$500,Table2[[#This Row],[MTPL_Team_Name]],$J$2:$J$500,"Sold")</f>
        <v>0</v>
      </c>
      <c r="G310" s="31" t="str">
        <f>IFERROR(VLOOKUP(Table2[[#This Row],[player_id]],'Owner Players'!$A$1:$B$13,2,0),IFERROR(VLOOKUP(Table2[[#This Row],[player_id]],'Retained Players'!$A$1:$B$13,2,0),""))</f>
        <v/>
      </c>
      <c r="H31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10" s="34" t="str">
        <f>IFERROR(IF(OR(Table2[[#This Row],[Is_Retained_Player]],Table2[[#This Row],[Is_Owner_Player]]),Table2[[#This Row],[Base_Price]],0),"")</f>
        <v/>
      </c>
      <c r="J310" s="40"/>
      <c r="Y310" s="38"/>
      <c r="Z310" s="39"/>
    </row>
    <row r="311" spans="5:26" ht="27" customHeight="1" x14ac:dyDescent="0.2">
      <c r="E311" s="30">
        <f>COUNTIFS($F$2:$F$500, Table2[[#This Row],[MTBC_Team_Name]],$G$2:$G$500,Table2[[#This Row],[MTPL_Team_Name]],$J$2:$J$500,"Sold")</f>
        <v>0</v>
      </c>
      <c r="G311" s="31" t="str">
        <f>IFERROR(VLOOKUP(Table2[[#This Row],[player_id]],'Owner Players'!$A$1:$B$13,2,0),IFERROR(VLOOKUP(Table2[[#This Row],[player_id]],'Retained Players'!$A$1:$B$13,2,0),""))</f>
        <v/>
      </c>
      <c r="H31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11" s="34" t="str">
        <f>IFERROR(IF(OR(Table2[[#This Row],[Is_Retained_Player]],Table2[[#This Row],[Is_Owner_Player]]),Table2[[#This Row],[Base_Price]],0),"")</f>
        <v/>
      </c>
      <c r="J311" s="40"/>
      <c r="Y311" s="38"/>
      <c r="Z311" s="39"/>
    </row>
    <row r="312" spans="5:26" ht="27" customHeight="1" x14ac:dyDescent="0.2">
      <c r="E312" s="30">
        <f>COUNTIFS($F$2:$F$500, Table2[[#This Row],[MTBC_Team_Name]],$G$2:$G$500,Table2[[#This Row],[MTPL_Team_Name]],$J$2:$J$500,"Sold")</f>
        <v>0</v>
      </c>
      <c r="G312" s="31" t="str">
        <f>IFERROR(VLOOKUP(Table2[[#This Row],[player_id]],'Owner Players'!$A$1:$B$13,2,0),IFERROR(VLOOKUP(Table2[[#This Row],[player_id]],'Retained Players'!$A$1:$B$13,2,0),""))</f>
        <v/>
      </c>
      <c r="H31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12" s="34" t="str">
        <f>IFERROR(IF(OR(Table2[[#This Row],[Is_Retained_Player]],Table2[[#This Row],[Is_Owner_Player]]),Table2[[#This Row],[Base_Price]],0),"")</f>
        <v/>
      </c>
      <c r="J312" s="40"/>
      <c r="Y312" s="38"/>
      <c r="Z312" s="39"/>
    </row>
    <row r="313" spans="5:26" ht="27" customHeight="1" x14ac:dyDescent="0.2">
      <c r="E313" s="30">
        <f>COUNTIFS($F$2:$F$500, Table2[[#This Row],[MTBC_Team_Name]],$G$2:$G$500,Table2[[#This Row],[MTPL_Team_Name]],$J$2:$J$500,"Sold")</f>
        <v>0</v>
      </c>
      <c r="G313" s="31" t="str">
        <f>IFERROR(VLOOKUP(Table2[[#This Row],[player_id]],'Owner Players'!$A$1:$B$13,2,0),IFERROR(VLOOKUP(Table2[[#This Row],[player_id]],'Retained Players'!$A$1:$B$13,2,0),""))</f>
        <v/>
      </c>
      <c r="H31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13" s="34" t="str">
        <f>IFERROR(IF(OR(Table2[[#This Row],[Is_Retained_Player]],Table2[[#This Row],[Is_Owner_Player]]),Table2[[#This Row],[Base_Price]],0),"")</f>
        <v/>
      </c>
      <c r="J313" s="40"/>
      <c r="Y313" s="38"/>
      <c r="Z313" s="39"/>
    </row>
    <row r="314" spans="5:26" ht="27" customHeight="1" x14ac:dyDescent="0.2">
      <c r="E314" s="30">
        <f>COUNTIFS($F$2:$F$500, Table2[[#This Row],[MTBC_Team_Name]],$G$2:$G$500,Table2[[#This Row],[MTPL_Team_Name]],$J$2:$J$500,"Sold")</f>
        <v>0</v>
      </c>
      <c r="G314" s="31" t="str">
        <f>IFERROR(VLOOKUP(Table2[[#This Row],[player_id]],'Owner Players'!$A$1:$B$13,2,0),IFERROR(VLOOKUP(Table2[[#This Row],[player_id]],'Retained Players'!$A$1:$B$13,2,0),""))</f>
        <v/>
      </c>
      <c r="H31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14" s="34" t="str">
        <f>IFERROR(IF(OR(Table2[[#This Row],[Is_Retained_Player]],Table2[[#This Row],[Is_Owner_Player]]),Table2[[#This Row],[Base_Price]],0),"")</f>
        <v/>
      </c>
      <c r="J314" s="40"/>
      <c r="Y314" s="38"/>
      <c r="Z314" s="39"/>
    </row>
    <row r="315" spans="5:26" ht="27" customHeight="1" x14ac:dyDescent="0.2">
      <c r="E315" s="30">
        <f>COUNTIFS($F$2:$F$500, Table2[[#This Row],[MTBC_Team_Name]],$G$2:$G$500,Table2[[#This Row],[MTPL_Team_Name]],$J$2:$J$500,"Sold")</f>
        <v>0</v>
      </c>
      <c r="G315" s="31" t="str">
        <f>IFERROR(VLOOKUP(Table2[[#This Row],[player_id]],'Owner Players'!$A$1:$B$13,2,0),IFERROR(VLOOKUP(Table2[[#This Row],[player_id]],'Retained Players'!$A$1:$B$13,2,0),""))</f>
        <v/>
      </c>
      <c r="H31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15" s="34" t="str">
        <f>IFERROR(IF(OR(Table2[[#This Row],[Is_Retained_Player]],Table2[[#This Row],[Is_Owner_Player]]),Table2[[#This Row],[Base_Price]],0),"")</f>
        <v/>
      </c>
      <c r="J315" s="40"/>
      <c r="Y315" s="38"/>
      <c r="Z315" s="39"/>
    </row>
    <row r="316" spans="5:26" ht="27" customHeight="1" x14ac:dyDescent="0.2">
      <c r="E316" s="30">
        <f>COUNTIFS($F$2:$F$500, Table2[[#This Row],[MTBC_Team_Name]],$G$2:$G$500,Table2[[#This Row],[MTPL_Team_Name]],$J$2:$J$500,"Sold")</f>
        <v>0</v>
      </c>
      <c r="G316" s="31" t="str">
        <f>IFERROR(VLOOKUP(Table2[[#This Row],[player_id]],'Owner Players'!$A$1:$B$13,2,0),IFERROR(VLOOKUP(Table2[[#This Row],[player_id]],'Retained Players'!$A$1:$B$13,2,0),""))</f>
        <v/>
      </c>
      <c r="H31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16" s="34" t="str">
        <f>IFERROR(IF(OR(Table2[[#This Row],[Is_Retained_Player]],Table2[[#This Row],[Is_Owner_Player]]),Table2[[#This Row],[Base_Price]],0),"")</f>
        <v/>
      </c>
      <c r="J316" s="40"/>
      <c r="Y316" s="38"/>
      <c r="Z316" s="39"/>
    </row>
    <row r="317" spans="5:26" ht="27" customHeight="1" x14ac:dyDescent="0.2">
      <c r="E317" s="30">
        <f>COUNTIFS($F$2:$F$500, Table2[[#This Row],[MTBC_Team_Name]],$G$2:$G$500,Table2[[#This Row],[MTPL_Team_Name]],$J$2:$J$500,"Sold")</f>
        <v>0</v>
      </c>
      <c r="G317" s="31" t="str">
        <f>IFERROR(VLOOKUP(Table2[[#This Row],[player_id]],'Owner Players'!$A$1:$B$13,2,0),IFERROR(VLOOKUP(Table2[[#This Row],[player_id]],'Retained Players'!$A$1:$B$13,2,0),""))</f>
        <v/>
      </c>
      <c r="H31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17" s="34" t="str">
        <f>IFERROR(IF(OR(Table2[[#This Row],[Is_Retained_Player]],Table2[[#This Row],[Is_Owner_Player]]),Table2[[#This Row],[Base_Price]],0),"")</f>
        <v/>
      </c>
      <c r="J317" s="40"/>
      <c r="Y317" s="38"/>
      <c r="Z317" s="39"/>
    </row>
    <row r="318" spans="5:26" ht="27" customHeight="1" x14ac:dyDescent="0.2">
      <c r="E318" s="30">
        <f>COUNTIFS($F$2:$F$500, Table2[[#This Row],[MTBC_Team_Name]],$G$2:$G$500,Table2[[#This Row],[MTPL_Team_Name]],$J$2:$J$500,"Sold")</f>
        <v>0</v>
      </c>
      <c r="G318" s="31" t="str">
        <f>IFERROR(VLOOKUP(Table2[[#This Row],[player_id]],'Owner Players'!$A$1:$B$13,2,0),IFERROR(VLOOKUP(Table2[[#This Row],[player_id]],'Retained Players'!$A$1:$B$13,2,0),""))</f>
        <v/>
      </c>
      <c r="H31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18" s="34" t="str">
        <f>IFERROR(IF(OR(Table2[[#This Row],[Is_Retained_Player]],Table2[[#This Row],[Is_Owner_Player]]),Table2[[#This Row],[Base_Price]],0),"")</f>
        <v/>
      </c>
      <c r="J318" s="40"/>
      <c r="Y318" s="38"/>
      <c r="Z318" s="39"/>
    </row>
    <row r="319" spans="5:26" ht="27" customHeight="1" x14ac:dyDescent="0.2">
      <c r="E319" s="30">
        <f>COUNTIFS($F$2:$F$500, Table2[[#This Row],[MTBC_Team_Name]],$G$2:$G$500,Table2[[#This Row],[MTPL_Team_Name]],$J$2:$J$500,"Sold")</f>
        <v>0</v>
      </c>
      <c r="G319" s="31" t="str">
        <f>IFERROR(VLOOKUP(Table2[[#This Row],[player_id]],'Owner Players'!$A$1:$B$13,2,0),IFERROR(VLOOKUP(Table2[[#This Row],[player_id]],'Retained Players'!$A$1:$B$13,2,0),""))</f>
        <v/>
      </c>
      <c r="H31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19" s="34" t="str">
        <f>IFERROR(IF(OR(Table2[[#This Row],[Is_Retained_Player]],Table2[[#This Row],[Is_Owner_Player]]),Table2[[#This Row],[Base_Price]],0),"")</f>
        <v/>
      </c>
      <c r="J319" s="40"/>
      <c r="Y319" s="38"/>
      <c r="Z319" s="39"/>
    </row>
    <row r="320" spans="5:26" ht="27" customHeight="1" x14ac:dyDescent="0.2">
      <c r="E320" s="30">
        <f>COUNTIFS($F$2:$F$500, Table2[[#This Row],[MTBC_Team_Name]],$G$2:$G$500,Table2[[#This Row],[MTPL_Team_Name]],$J$2:$J$500,"Sold")</f>
        <v>0</v>
      </c>
      <c r="G320" s="31" t="str">
        <f>IFERROR(VLOOKUP(Table2[[#This Row],[player_id]],'Owner Players'!$A$1:$B$13,2,0),IFERROR(VLOOKUP(Table2[[#This Row],[player_id]],'Retained Players'!$A$1:$B$13,2,0),""))</f>
        <v/>
      </c>
      <c r="H32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20" s="34" t="str">
        <f>IFERROR(IF(OR(Table2[[#This Row],[Is_Retained_Player]],Table2[[#This Row],[Is_Owner_Player]]),Table2[[#This Row],[Base_Price]],0),"")</f>
        <v/>
      </c>
      <c r="J320" s="40"/>
      <c r="Y320" s="38"/>
      <c r="Z320" s="39"/>
    </row>
    <row r="321" spans="5:26" ht="27" customHeight="1" x14ac:dyDescent="0.2">
      <c r="E321" s="30">
        <f>COUNTIFS($F$2:$F$500, Table2[[#This Row],[MTBC_Team_Name]],$G$2:$G$500,Table2[[#This Row],[MTPL_Team_Name]],$J$2:$J$500,"Sold")</f>
        <v>0</v>
      </c>
      <c r="G321" s="31" t="str">
        <f>IFERROR(VLOOKUP(Table2[[#This Row],[player_id]],'Owner Players'!$A$1:$B$13,2,0),IFERROR(VLOOKUP(Table2[[#This Row],[player_id]],'Retained Players'!$A$1:$B$13,2,0),""))</f>
        <v/>
      </c>
      <c r="H32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21" s="34" t="str">
        <f>IFERROR(IF(OR(Table2[[#This Row],[Is_Retained_Player]],Table2[[#This Row],[Is_Owner_Player]]),Table2[[#This Row],[Base_Price]],0),"")</f>
        <v/>
      </c>
      <c r="J321" s="40"/>
      <c r="Y321" s="38"/>
      <c r="Z321" s="39"/>
    </row>
    <row r="322" spans="5:26" ht="27" customHeight="1" x14ac:dyDescent="0.2">
      <c r="E322" s="30">
        <f>COUNTIFS($F$2:$F$500, Table2[[#This Row],[MTBC_Team_Name]],$G$2:$G$500,Table2[[#This Row],[MTPL_Team_Name]],$J$2:$J$500,"Sold")</f>
        <v>0</v>
      </c>
      <c r="G322" s="31" t="str">
        <f>IFERROR(VLOOKUP(Table2[[#This Row],[player_id]],'Owner Players'!$A$1:$B$13,2,0),IFERROR(VLOOKUP(Table2[[#This Row],[player_id]],'Retained Players'!$A$1:$B$13,2,0),""))</f>
        <v/>
      </c>
      <c r="H32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22" s="34" t="str">
        <f>IFERROR(IF(OR(Table2[[#This Row],[Is_Retained_Player]],Table2[[#This Row],[Is_Owner_Player]]),Table2[[#This Row],[Base_Price]],0),"")</f>
        <v/>
      </c>
      <c r="J322" s="40"/>
      <c r="Y322" s="38"/>
      <c r="Z322" s="39"/>
    </row>
    <row r="323" spans="5:26" ht="27" customHeight="1" x14ac:dyDescent="0.2">
      <c r="E323" s="30">
        <f>COUNTIFS($F$2:$F$500, Table2[[#This Row],[MTBC_Team_Name]],$G$2:$G$500,Table2[[#This Row],[MTPL_Team_Name]],$J$2:$J$500,"Sold")</f>
        <v>0</v>
      </c>
      <c r="G323" s="31" t="str">
        <f>IFERROR(VLOOKUP(Table2[[#This Row],[player_id]],'Owner Players'!$A$1:$B$13,2,0),IFERROR(VLOOKUP(Table2[[#This Row],[player_id]],'Retained Players'!$A$1:$B$13,2,0),""))</f>
        <v/>
      </c>
      <c r="H32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23" s="34" t="str">
        <f>IFERROR(IF(OR(Table2[[#This Row],[Is_Retained_Player]],Table2[[#This Row],[Is_Owner_Player]]),Table2[[#This Row],[Base_Price]],0),"")</f>
        <v/>
      </c>
      <c r="J323" s="40"/>
      <c r="Y323" s="38"/>
      <c r="Z323" s="39"/>
    </row>
    <row r="324" spans="5:26" ht="27" customHeight="1" x14ac:dyDescent="0.2">
      <c r="E324" s="30">
        <f>COUNTIFS($F$2:$F$500, Table2[[#This Row],[MTBC_Team_Name]],$G$2:$G$500,Table2[[#This Row],[MTPL_Team_Name]],$J$2:$J$500,"Sold")</f>
        <v>0</v>
      </c>
      <c r="G324" s="31" t="str">
        <f>IFERROR(VLOOKUP(Table2[[#This Row],[player_id]],'Owner Players'!$A$1:$B$13,2,0),IFERROR(VLOOKUP(Table2[[#This Row],[player_id]],'Retained Players'!$A$1:$B$13,2,0),""))</f>
        <v/>
      </c>
      <c r="H32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24" s="34" t="str">
        <f>IFERROR(IF(OR(Table2[[#This Row],[Is_Retained_Player]],Table2[[#This Row],[Is_Owner_Player]]),Table2[[#This Row],[Base_Price]],0),"")</f>
        <v/>
      </c>
      <c r="J324" s="40"/>
      <c r="Y324" s="38"/>
      <c r="Z324" s="39"/>
    </row>
    <row r="325" spans="5:26" ht="27" customHeight="1" x14ac:dyDescent="0.2">
      <c r="E325" s="30">
        <f>COUNTIFS($F$2:$F$500, Table2[[#This Row],[MTBC_Team_Name]],$G$2:$G$500,Table2[[#This Row],[MTPL_Team_Name]],$J$2:$J$500,"Sold")</f>
        <v>0</v>
      </c>
      <c r="G325" s="31" t="str">
        <f>IFERROR(VLOOKUP(Table2[[#This Row],[player_id]],'Owner Players'!$A$1:$B$13,2,0),IFERROR(VLOOKUP(Table2[[#This Row],[player_id]],'Retained Players'!$A$1:$B$13,2,0),""))</f>
        <v/>
      </c>
      <c r="H32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25" s="34" t="str">
        <f>IFERROR(IF(OR(Table2[[#This Row],[Is_Retained_Player]],Table2[[#This Row],[Is_Owner_Player]]),Table2[[#This Row],[Base_Price]],0),"")</f>
        <v/>
      </c>
      <c r="J325" s="40"/>
      <c r="Y325" s="38"/>
      <c r="Z325" s="39"/>
    </row>
    <row r="326" spans="5:26" ht="27" customHeight="1" x14ac:dyDescent="0.2">
      <c r="E326" s="30">
        <f>COUNTIFS($F$2:$F$500, Table2[[#This Row],[MTBC_Team_Name]],$G$2:$G$500,Table2[[#This Row],[MTPL_Team_Name]],$J$2:$J$500,"Sold")</f>
        <v>0</v>
      </c>
      <c r="G326" s="31" t="str">
        <f>IFERROR(VLOOKUP(Table2[[#This Row],[player_id]],'Owner Players'!$A$1:$B$13,2,0),IFERROR(VLOOKUP(Table2[[#This Row],[player_id]],'Retained Players'!$A$1:$B$13,2,0),""))</f>
        <v/>
      </c>
      <c r="H32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26" s="34" t="str">
        <f>IFERROR(IF(OR(Table2[[#This Row],[Is_Retained_Player]],Table2[[#This Row],[Is_Owner_Player]]),Table2[[#This Row],[Base_Price]],0),"")</f>
        <v/>
      </c>
      <c r="J326" s="40"/>
      <c r="Y326" s="38"/>
      <c r="Z326" s="39"/>
    </row>
    <row r="327" spans="5:26" ht="27" customHeight="1" x14ac:dyDescent="0.2">
      <c r="E327" s="30">
        <f>COUNTIFS($F$2:$F$500, Table2[[#This Row],[MTBC_Team_Name]],$G$2:$G$500,Table2[[#This Row],[MTPL_Team_Name]],$J$2:$J$500,"Sold")</f>
        <v>0</v>
      </c>
      <c r="G327" s="31" t="str">
        <f>IFERROR(VLOOKUP(Table2[[#This Row],[player_id]],'Owner Players'!$A$1:$B$13,2,0),IFERROR(VLOOKUP(Table2[[#This Row],[player_id]],'Retained Players'!$A$1:$B$13,2,0),""))</f>
        <v/>
      </c>
      <c r="H32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27" s="34" t="str">
        <f>IFERROR(IF(OR(Table2[[#This Row],[Is_Retained_Player]],Table2[[#This Row],[Is_Owner_Player]]),Table2[[#This Row],[Base_Price]],0),"")</f>
        <v/>
      </c>
      <c r="J327" s="40"/>
      <c r="Y327" s="38"/>
      <c r="Z327" s="39"/>
    </row>
    <row r="328" spans="5:26" ht="27" customHeight="1" x14ac:dyDescent="0.2">
      <c r="E328" s="30">
        <f>COUNTIFS($F$2:$F$500, Table2[[#This Row],[MTBC_Team_Name]],$G$2:$G$500,Table2[[#This Row],[MTPL_Team_Name]],$J$2:$J$500,"Sold")</f>
        <v>0</v>
      </c>
      <c r="G328" s="31" t="str">
        <f>IFERROR(VLOOKUP(Table2[[#This Row],[player_id]],'Owner Players'!$A$1:$B$13,2,0),IFERROR(VLOOKUP(Table2[[#This Row],[player_id]],'Retained Players'!$A$1:$B$13,2,0),""))</f>
        <v/>
      </c>
      <c r="H32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28" s="34" t="str">
        <f>IFERROR(IF(OR(Table2[[#This Row],[Is_Retained_Player]],Table2[[#This Row],[Is_Owner_Player]]),Table2[[#This Row],[Base_Price]],0),"")</f>
        <v/>
      </c>
      <c r="J328" s="40"/>
      <c r="Y328" s="38"/>
      <c r="Z328" s="39"/>
    </row>
    <row r="329" spans="5:26" ht="27" customHeight="1" x14ac:dyDescent="0.2">
      <c r="E329" s="30">
        <f>COUNTIFS($F$2:$F$500, Table2[[#This Row],[MTBC_Team_Name]],$G$2:$G$500,Table2[[#This Row],[MTPL_Team_Name]],$J$2:$J$500,"Sold")</f>
        <v>0</v>
      </c>
      <c r="G329" s="31" t="str">
        <f>IFERROR(VLOOKUP(Table2[[#This Row],[player_id]],'Owner Players'!$A$1:$B$13,2,0),IFERROR(VLOOKUP(Table2[[#This Row],[player_id]],'Retained Players'!$A$1:$B$13,2,0),""))</f>
        <v/>
      </c>
      <c r="H32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29" s="34" t="str">
        <f>IFERROR(IF(OR(Table2[[#This Row],[Is_Retained_Player]],Table2[[#This Row],[Is_Owner_Player]]),Table2[[#This Row],[Base_Price]],0),"")</f>
        <v/>
      </c>
      <c r="J329" s="40"/>
      <c r="Y329" s="38"/>
      <c r="Z329" s="39"/>
    </row>
    <row r="330" spans="5:26" ht="27" customHeight="1" x14ac:dyDescent="0.2">
      <c r="E330" s="30">
        <f>COUNTIFS($F$2:$F$500, Table2[[#This Row],[MTBC_Team_Name]],$G$2:$G$500,Table2[[#This Row],[MTPL_Team_Name]],$J$2:$J$500,"Sold")</f>
        <v>0</v>
      </c>
      <c r="G330" s="31" t="str">
        <f>IFERROR(VLOOKUP(Table2[[#This Row],[player_id]],'Owner Players'!$A$1:$B$13,2,0),IFERROR(VLOOKUP(Table2[[#This Row],[player_id]],'Retained Players'!$A$1:$B$13,2,0),""))</f>
        <v/>
      </c>
      <c r="H33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30" s="34" t="str">
        <f>IFERROR(IF(OR(Table2[[#This Row],[Is_Retained_Player]],Table2[[#This Row],[Is_Owner_Player]]),Table2[[#This Row],[Base_Price]],0),"")</f>
        <v/>
      </c>
      <c r="J330" s="40"/>
      <c r="Y330" s="38"/>
      <c r="Z330" s="39"/>
    </row>
    <row r="331" spans="5:26" ht="27" customHeight="1" x14ac:dyDescent="0.2">
      <c r="E331" s="30">
        <f>COUNTIFS($F$2:$F$500, Table2[[#This Row],[MTBC_Team_Name]],$G$2:$G$500,Table2[[#This Row],[MTPL_Team_Name]],$J$2:$J$500,"Sold")</f>
        <v>0</v>
      </c>
      <c r="G331" s="31" t="str">
        <f>IFERROR(VLOOKUP(Table2[[#This Row],[player_id]],'Owner Players'!$A$1:$B$13,2,0),IFERROR(VLOOKUP(Table2[[#This Row],[player_id]],'Retained Players'!$A$1:$B$13,2,0),""))</f>
        <v/>
      </c>
      <c r="H33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31" s="34" t="str">
        <f>IFERROR(IF(OR(Table2[[#This Row],[Is_Retained_Player]],Table2[[#This Row],[Is_Owner_Player]]),Table2[[#This Row],[Base_Price]],0),"")</f>
        <v/>
      </c>
      <c r="J331" s="40"/>
      <c r="Y331" s="38"/>
      <c r="Z331" s="39"/>
    </row>
    <row r="332" spans="5:26" ht="27" customHeight="1" x14ac:dyDescent="0.2">
      <c r="E332" s="30">
        <f>COUNTIFS($F$2:$F$500, Table2[[#This Row],[MTBC_Team_Name]],$G$2:$G$500,Table2[[#This Row],[MTPL_Team_Name]],$J$2:$J$500,"Sold")</f>
        <v>0</v>
      </c>
      <c r="G332" s="31" t="str">
        <f>IFERROR(VLOOKUP(Table2[[#This Row],[player_id]],'Owner Players'!$A$1:$B$13,2,0),IFERROR(VLOOKUP(Table2[[#This Row],[player_id]],'Retained Players'!$A$1:$B$13,2,0),""))</f>
        <v/>
      </c>
      <c r="H33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32" s="34" t="str">
        <f>IFERROR(IF(OR(Table2[[#This Row],[Is_Retained_Player]],Table2[[#This Row],[Is_Owner_Player]]),Table2[[#This Row],[Base_Price]],0),"")</f>
        <v/>
      </c>
      <c r="J332" s="40"/>
      <c r="Y332" s="38"/>
      <c r="Z332" s="39"/>
    </row>
    <row r="333" spans="5:26" ht="27" customHeight="1" x14ac:dyDescent="0.2">
      <c r="E333" s="30">
        <f>COUNTIFS($F$2:$F$500, Table2[[#This Row],[MTBC_Team_Name]],$G$2:$G$500,Table2[[#This Row],[MTPL_Team_Name]],$J$2:$J$500,"Sold")</f>
        <v>0</v>
      </c>
      <c r="G333" s="31" t="str">
        <f>IFERROR(VLOOKUP(Table2[[#This Row],[player_id]],'Owner Players'!$A$1:$B$13,2,0),IFERROR(VLOOKUP(Table2[[#This Row],[player_id]],'Retained Players'!$A$1:$B$13,2,0),""))</f>
        <v/>
      </c>
      <c r="H33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33" s="34" t="str">
        <f>IFERROR(IF(OR(Table2[[#This Row],[Is_Retained_Player]],Table2[[#This Row],[Is_Owner_Player]]),Table2[[#This Row],[Base_Price]],0),"")</f>
        <v/>
      </c>
      <c r="J333" s="40"/>
      <c r="Y333" s="38"/>
      <c r="Z333" s="39"/>
    </row>
    <row r="334" spans="5:26" ht="27" customHeight="1" x14ac:dyDescent="0.2">
      <c r="E334" s="30">
        <f>COUNTIFS($F$2:$F$500, Table2[[#This Row],[MTBC_Team_Name]],$G$2:$G$500,Table2[[#This Row],[MTPL_Team_Name]],$J$2:$J$500,"Sold")</f>
        <v>0</v>
      </c>
      <c r="G334" s="31" t="str">
        <f>IFERROR(VLOOKUP(Table2[[#This Row],[player_id]],'Owner Players'!$A$1:$B$13,2,0),IFERROR(VLOOKUP(Table2[[#This Row],[player_id]],'Retained Players'!$A$1:$B$13,2,0),""))</f>
        <v/>
      </c>
      <c r="H33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34" s="34" t="str">
        <f>IFERROR(IF(OR(Table2[[#This Row],[Is_Retained_Player]],Table2[[#This Row],[Is_Owner_Player]]),Table2[[#This Row],[Base_Price]],0),"")</f>
        <v/>
      </c>
      <c r="J334" s="40"/>
      <c r="Y334" s="38"/>
      <c r="Z334" s="39"/>
    </row>
    <row r="335" spans="5:26" ht="27" customHeight="1" x14ac:dyDescent="0.2">
      <c r="E335" s="30">
        <f>COUNTIFS($F$2:$F$500, Table2[[#This Row],[MTBC_Team_Name]],$G$2:$G$500,Table2[[#This Row],[MTPL_Team_Name]],$J$2:$J$500,"Sold")</f>
        <v>0</v>
      </c>
      <c r="G335" s="31" t="str">
        <f>IFERROR(VLOOKUP(Table2[[#This Row],[player_id]],'Owner Players'!$A$1:$B$13,2,0),IFERROR(VLOOKUP(Table2[[#This Row],[player_id]],'Retained Players'!$A$1:$B$13,2,0),""))</f>
        <v/>
      </c>
      <c r="H33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35" s="34" t="str">
        <f>IFERROR(IF(OR(Table2[[#This Row],[Is_Retained_Player]],Table2[[#This Row],[Is_Owner_Player]]),Table2[[#This Row],[Base_Price]],0),"")</f>
        <v/>
      </c>
      <c r="J335" s="40"/>
      <c r="Y335" s="38"/>
      <c r="Z335" s="39"/>
    </row>
    <row r="336" spans="5:26" ht="27" customHeight="1" x14ac:dyDescent="0.2">
      <c r="E336" s="30">
        <f>COUNTIFS($F$2:$F$500, Table2[[#This Row],[MTBC_Team_Name]],$G$2:$G$500,Table2[[#This Row],[MTPL_Team_Name]],$J$2:$J$500,"Sold")</f>
        <v>0</v>
      </c>
      <c r="G336" s="31" t="str">
        <f>IFERROR(VLOOKUP(Table2[[#This Row],[player_id]],'Owner Players'!$A$1:$B$13,2,0),IFERROR(VLOOKUP(Table2[[#This Row],[player_id]],'Retained Players'!$A$1:$B$13,2,0),""))</f>
        <v/>
      </c>
      <c r="H33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36" s="34" t="str">
        <f>IFERROR(IF(OR(Table2[[#This Row],[Is_Retained_Player]],Table2[[#This Row],[Is_Owner_Player]]),Table2[[#This Row],[Base_Price]],0),"")</f>
        <v/>
      </c>
      <c r="J336" s="40"/>
      <c r="Y336" s="38"/>
      <c r="Z336" s="39"/>
    </row>
    <row r="337" spans="5:26" ht="27" customHeight="1" x14ac:dyDescent="0.2">
      <c r="E337" s="30">
        <f>COUNTIFS($F$2:$F$500, Table2[[#This Row],[MTBC_Team_Name]],$G$2:$G$500,Table2[[#This Row],[MTPL_Team_Name]],$J$2:$J$500,"Sold")</f>
        <v>0</v>
      </c>
      <c r="G337" s="31" t="str">
        <f>IFERROR(VLOOKUP(Table2[[#This Row],[player_id]],'Owner Players'!$A$1:$B$13,2,0),IFERROR(VLOOKUP(Table2[[#This Row],[player_id]],'Retained Players'!$A$1:$B$13,2,0),""))</f>
        <v/>
      </c>
      <c r="H33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37" s="34" t="str">
        <f>IFERROR(IF(OR(Table2[[#This Row],[Is_Retained_Player]],Table2[[#This Row],[Is_Owner_Player]]),Table2[[#This Row],[Base_Price]],0),"")</f>
        <v/>
      </c>
      <c r="J337" s="40"/>
      <c r="Y337" s="38"/>
      <c r="Z337" s="39"/>
    </row>
    <row r="338" spans="5:26" ht="27" customHeight="1" x14ac:dyDescent="0.2">
      <c r="E338" s="30">
        <f>COUNTIFS($F$2:$F$500, Table2[[#This Row],[MTBC_Team_Name]],$G$2:$G$500,Table2[[#This Row],[MTPL_Team_Name]],$J$2:$J$500,"Sold")</f>
        <v>0</v>
      </c>
      <c r="G338" s="31" t="str">
        <f>IFERROR(VLOOKUP(Table2[[#This Row],[player_id]],'Owner Players'!$A$1:$B$13,2,0),IFERROR(VLOOKUP(Table2[[#This Row],[player_id]],'Retained Players'!$A$1:$B$13,2,0),""))</f>
        <v/>
      </c>
      <c r="H33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38" s="34" t="str">
        <f>IFERROR(IF(OR(Table2[[#This Row],[Is_Retained_Player]],Table2[[#This Row],[Is_Owner_Player]]),Table2[[#This Row],[Base_Price]],0),"")</f>
        <v/>
      </c>
      <c r="J338" s="40"/>
      <c r="Y338" s="38"/>
      <c r="Z338" s="39"/>
    </row>
    <row r="339" spans="5:26" ht="27" customHeight="1" x14ac:dyDescent="0.2">
      <c r="E339" s="30">
        <f>COUNTIFS($F$2:$F$500, Table2[[#This Row],[MTBC_Team_Name]],$G$2:$G$500,Table2[[#This Row],[MTPL_Team_Name]],$J$2:$J$500,"Sold")</f>
        <v>0</v>
      </c>
      <c r="G339" s="31" t="str">
        <f>IFERROR(VLOOKUP(Table2[[#This Row],[player_id]],'Owner Players'!$A$1:$B$13,2,0),IFERROR(VLOOKUP(Table2[[#This Row],[player_id]],'Retained Players'!$A$1:$B$13,2,0),""))</f>
        <v/>
      </c>
      <c r="H33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39" s="34" t="str">
        <f>IFERROR(IF(OR(Table2[[#This Row],[Is_Retained_Player]],Table2[[#This Row],[Is_Owner_Player]]),Table2[[#This Row],[Base_Price]],0),"")</f>
        <v/>
      </c>
      <c r="J339" s="40"/>
      <c r="Y339" s="38"/>
      <c r="Z339" s="39"/>
    </row>
    <row r="340" spans="5:26" ht="27" customHeight="1" x14ac:dyDescent="0.2">
      <c r="E340" s="30">
        <f>COUNTIFS($F$2:$F$500, Table2[[#This Row],[MTBC_Team_Name]],$G$2:$G$500,Table2[[#This Row],[MTPL_Team_Name]],$J$2:$J$500,"Sold")</f>
        <v>0</v>
      </c>
      <c r="G340" s="31" t="str">
        <f>IFERROR(VLOOKUP(Table2[[#This Row],[player_id]],'Owner Players'!$A$1:$B$13,2,0),IFERROR(VLOOKUP(Table2[[#This Row],[player_id]],'Retained Players'!$A$1:$B$13,2,0),""))</f>
        <v/>
      </c>
      <c r="H34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40" s="34" t="str">
        <f>IFERROR(IF(OR(Table2[[#This Row],[Is_Retained_Player]],Table2[[#This Row],[Is_Owner_Player]]),Table2[[#This Row],[Base_Price]],0),"")</f>
        <v/>
      </c>
      <c r="J340" s="40"/>
      <c r="Y340" s="38"/>
      <c r="Z340" s="39"/>
    </row>
    <row r="341" spans="5:26" ht="27" customHeight="1" x14ac:dyDescent="0.2">
      <c r="E341" s="30">
        <f>COUNTIFS($F$2:$F$500, Table2[[#This Row],[MTBC_Team_Name]],$G$2:$G$500,Table2[[#This Row],[MTPL_Team_Name]],$J$2:$J$500,"Sold")</f>
        <v>0</v>
      </c>
      <c r="G341" s="31" t="str">
        <f>IFERROR(VLOOKUP(Table2[[#This Row],[player_id]],'Owner Players'!$A$1:$B$13,2,0),IFERROR(VLOOKUP(Table2[[#This Row],[player_id]],'Retained Players'!$A$1:$B$13,2,0),""))</f>
        <v/>
      </c>
      <c r="H34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41" s="34" t="str">
        <f>IFERROR(IF(OR(Table2[[#This Row],[Is_Retained_Player]],Table2[[#This Row],[Is_Owner_Player]]),Table2[[#This Row],[Base_Price]],0),"")</f>
        <v/>
      </c>
      <c r="J341" s="40"/>
      <c r="Y341" s="38"/>
      <c r="Z341" s="39"/>
    </row>
    <row r="342" spans="5:26" ht="27" customHeight="1" x14ac:dyDescent="0.2">
      <c r="E342" s="30">
        <f>COUNTIFS($F$2:$F$500, Table2[[#This Row],[MTBC_Team_Name]],$G$2:$G$500,Table2[[#This Row],[MTPL_Team_Name]],$J$2:$J$500,"Sold")</f>
        <v>0</v>
      </c>
      <c r="G342" s="31" t="str">
        <f>IFERROR(VLOOKUP(Table2[[#This Row],[player_id]],'Owner Players'!$A$1:$B$13,2,0),IFERROR(VLOOKUP(Table2[[#This Row],[player_id]],'Retained Players'!$A$1:$B$13,2,0),""))</f>
        <v/>
      </c>
      <c r="H34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42" s="34" t="str">
        <f>IFERROR(IF(OR(Table2[[#This Row],[Is_Retained_Player]],Table2[[#This Row],[Is_Owner_Player]]),Table2[[#This Row],[Base_Price]],0),"")</f>
        <v/>
      </c>
      <c r="J342" s="40"/>
      <c r="Y342" s="38"/>
      <c r="Z342" s="39"/>
    </row>
    <row r="343" spans="5:26" ht="27" customHeight="1" x14ac:dyDescent="0.2">
      <c r="E343" s="30">
        <f>COUNTIFS($F$2:$F$500, Table2[[#This Row],[MTBC_Team_Name]],$G$2:$G$500,Table2[[#This Row],[MTPL_Team_Name]],$J$2:$J$500,"Sold")</f>
        <v>0</v>
      </c>
      <c r="G343" s="31" t="str">
        <f>IFERROR(VLOOKUP(Table2[[#This Row],[player_id]],'Owner Players'!$A$1:$B$13,2,0),IFERROR(VLOOKUP(Table2[[#This Row],[player_id]],'Retained Players'!$A$1:$B$13,2,0),""))</f>
        <v/>
      </c>
      <c r="H34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43" s="34" t="str">
        <f>IFERROR(IF(OR(Table2[[#This Row],[Is_Retained_Player]],Table2[[#This Row],[Is_Owner_Player]]),Table2[[#This Row],[Base_Price]],0),"")</f>
        <v/>
      </c>
      <c r="J343" s="40"/>
      <c r="Y343" s="38"/>
      <c r="Z343" s="39"/>
    </row>
    <row r="344" spans="5:26" ht="27" customHeight="1" x14ac:dyDescent="0.2">
      <c r="E344" s="30">
        <f>COUNTIFS($F$2:$F$500, Table2[[#This Row],[MTBC_Team_Name]],$G$2:$G$500,Table2[[#This Row],[MTPL_Team_Name]],$J$2:$J$500,"Sold")</f>
        <v>0</v>
      </c>
      <c r="G344" s="31" t="str">
        <f>IFERROR(VLOOKUP(Table2[[#This Row],[player_id]],'Owner Players'!$A$1:$B$13,2,0),IFERROR(VLOOKUP(Table2[[#This Row],[player_id]],'Retained Players'!$A$1:$B$13,2,0),""))</f>
        <v/>
      </c>
      <c r="H34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44" s="34" t="str">
        <f>IFERROR(IF(OR(Table2[[#This Row],[Is_Retained_Player]],Table2[[#This Row],[Is_Owner_Player]]),Table2[[#This Row],[Base_Price]],0),"")</f>
        <v/>
      </c>
      <c r="J344" s="40"/>
      <c r="Y344" s="38"/>
      <c r="Z344" s="39"/>
    </row>
    <row r="345" spans="5:26" ht="27" customHeight="1" x14ac:dyDescent="0.2">
      <c r="E345" s="30">
        <f>COUNTIFS($F$2:$F$500, Table2[[#This Row],[MTBC_Team_Name]],$G$2:$G$500,Table2[[#This Row],[MTPL_Team_Name]],$J$2:$J$500,"Sold")</f>
        <v>0</v>
      </c>
      <c r="G345" s="31" t="str">
        <f>IFERROR(VLOOKUP(Table2[[#This Row],[player_id]],'Owner Players'!$A$1:$B$13,2,0),IFERROR(VLOOKUP(Table2[[#This Row],[player_id]],'Retained Players'!$A$1:$B$13,2,0),""))</f>
        <v/>
      </c>
      <c r="H34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45" s="34" t="str">
        <f>IFERROR(IF(OR(Table2[[#This Row],[Is_Retained_Player]],Table2[[#This Row],[Is_Owner_Player]]),Table2[[#This Row],[Base_Price]],0),"")</f>
        <v/>
      </c>
      <c r="J345" s="40"/>
      <c r="Y345" s="38"/>
      <c r="Z345" s="39"/>
    </row>
    <row r="346" spans="5:26" ht="27" customHeight="1" x14ac:dyDescent="0.2">
      <c r="E346" s="30">
        <f>COUNTIFS($F$2:$F$500, Table2[[#This Row],[MTBC_Team_Name]],$G$2:$G$500,Table2[[#This Row],[MTPL_Team_Name]],$J$2:$J$500,"Sold")</f>
        <v>0</v>
      </c>
      <c r="G346" s="31" t="str">
        <f>IFERROR(VLOOKUP(Table2[[#This Row],[player_id]],'Owner Players'!$A$1:$B$13,2,0),IFERROR(VLOOKUP(Table2[[#This Row],[player_id]],'Retained Players'!$A$1:$B$13,2,0),""))</f>
        <v/>
      </c>
      <c r="H34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46" s="34" t="str">
        <f>IFERROR(IF(OR(Table2[[#This Row],[Is_Retained_Player]],Table2[[#This Row],[Is_Owner_Player]]),Table2[[#This Row],[Base_Price]],0),"")</f>
        <v/>
      </c>
      <c r="J346" s="40"/>
      <c r="Y346" s="38"/>
      <c r="Z346" s="39"/>
    </row>
    <row r="347" spans="5:26" ht="27" customHeight="1" x14ac:dyDescent="0.2">
      <c r="E347" s="30">
        <f>COUNTIFS($F$2:$F$500, Table2[[#This Row],[MTBC_Team_Name]],$G$2:$G$500,Table2[[#This Row],[MTPL_Team_Name]],$J$2:$J$500,"Sold")</f>
        <v>0</v>
      </c>
      <c r="G347" s="31" t="str">
        <f>IFERROR(VLOOKUP(Table2[[#This Row],[player_id]],'Owner Players'!$A$1:$B$13,2,0),IFERROR(VLOOKUP(Table2[[#This Row],[player_id]],'Retained Players'!$A$1:$B$13,2,0),""))</f>
        <v/>
      </c>
      <c r="H34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47" s="34" t="str">
        <f>IFERROR(IF(OR(Table2[[#This Row],[Is_Retained_Player]],Table2[[#This Row],[Is_Owner_Player]]),Table2[[#This Row],[Base_Price]],0),"")</f>
        <v/>
      </c>
      <c r="J347" s="40"/>
      <c r="Y347" s="38"/>
      <c r="Z347" s="39"/>
    </row>
    <row r="348" spans="5:26" ht="27" customHeight="1" x14ac:dyDescent="0.2">
      <c r="E348" s="30">
        <f>COUNTIFS($F$2:$F$500, Table2[[#This Row],[MTBC_Team_Name]],$G$2:$G$500,Table2[[#This Row],[MTPL_Team_Name]],$J$2:$J$500,"Sold")</f>
        <v>0</v>
      </c>
      <c r="G348" s="31" t="str">
        <f>IFERROR(VLOOKUP(Table2[[#This Row],[player_id]],'Owner Players'!$A$1:$B$13,2,0),IFERROR(VLOOKUP(Table2[[#This Row],[player_id]],'Retained Players'!$A$1:$B$13,2,0),""))</f>
        <v/>
      </c>
      <c r="H34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48" s="34" t="str">
        <f>IFERROR(IF(OR(Table2[[#This Row],[Is_Retained_Player]],Table2[[#This Row],[Is_Owner_Player]]),Table2[[#This Row],[Base_Price]],0),"")</f>
        <v/>
      </c>
      <c r="J348" s="40"/>
      <c r="Y348" s="38"/>
      <c r="Z348" s="39"/>
    </row>
    <row r="349" spans="5:26" ht="27" customHeight="1" x14ac:dyDescent="0.2">
      <c r="E349" s="30">
        <f>COUNTIFS($F$2:$F$500, Table2[[#This Row],[MTBC_Team_Name]],$G$2:$G$500,Table2[[#This Row],[MTPL_Team_Name]],$J$2:$J$500,"Sold")</f>
        <v>0</v>
      </c>
      <c r="G349" s="31" t="str">
        <f>IFERROR(VLOOKUP(Table2[[#This Row],[player_id]],'Owner Players'!$A$1:$B$13,2,0),IFERROR(VLOOKUP(Table2[[#This Row],[player_id]],'Retained Players'!$A$1:$B$13,2,0),""))</f>
        <v/>
      </c>
      <c r="H34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49" s="34" t="str">
        <f>IFERROR(IF(OR(Table2[[#This Row],[Is_Retained_Player]],Table2[[#This Row],[Is_Owner_Player]]),Table2[[#This Row],[Base_Price]],0),"")</f>
        <v/>
      </c>
      <c r="J349" s="40"/>
      <c r="Y349" s="38"/>
      <c r="Z349" s="39"/>
    </row>
    <row r="350" spans="5:26" ht="27" customHeight="1" x14ac:dyDescent="0.2">
      <c r="E350" s="30">
        <f>COUNTIFS($F$2:$F$500, Table2[[#This Row],[MTBC_Team_Name]],$G$2:$G$500,Table2[[#This Row],[MTPL_Team_Name]],$J$2:$J$500,"Sold")</f>
        <v>0</v>
      </c>
      <c r="G350" s="31" t="str">
        <f>IFERROR(VLOOKUP(Table2[[#This Row],[player_id]],'Owner Players'!$A$1:$B$13,2,0),IFERROR(VLOOKUP(Table2[[#This Row],[player_id]],'Retained Players'!$A$1:$B$13,2,0),""))</f>
        <v/>
      </c>
      <c r="H35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50" s="34" t="str">
        <f>IFERROR(IF(OR(Table2[[#This Row],[Is_Retained_Player]],Table2[[#This Row],[Is_Owner_Player]]),Table2[[#This Row],[Base_Price]],0),"")</f>
        <v/>
      </c>
      <c r="J350" s="40"/>
      <c r="Y350" s="38"/>
      <c r="Z350" s="39"/>
    </row>
    <row r="351" spans="5:26" ht="27" customHeight="1" x14ac:dyDescent="0.2">
      <c r="E351" s="30">
        <f>COUNTIFS($F$2:$F$500, Table2[[#This Row],[MTBC_Team_Name]],$G$2:$G$500,Table2[[#This Row],[MTPL_Team_Name]],$J$2:$J$500,"Sold")</f>
        <v>0</v>
      </c>
      <c r="G351" s="31" t="str">
        <f>IFERROR(VLOOKUP(Table2[[#This Row],[player_id]],'Owner Players'!$A$1:$B$13,2,0),IFERROR(VLOOKUP(Table2[[#This Row],[player_id]],'Retained Players'!$A$1:$B$13,2,0),""))</f>
        <v/>
      </c>
      <c r="H35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51" s="34" t="str">
        <f>IFERROR(IF(OR(Table2[[#This Row],[Is_Retained_Player]],Table2[[#This Row],[Is_Owner_Player]]),Table2[[#This Row],[Base_Price]],0),"")</f>
        <v/>
      </c>
      <c r="J351" s="40"/>
      <c r="Y351" s="38"/>
      <c r="Z351" s="39"/>
    </row>
    <row r="352" spans="5:26" ht="27" customHeight="1" x14ac:dyDescent="0.2">
      <c r="E352" s="30">
        <f>COUNTIFS($F$2:$F$500, Table2[[#This Row],[MTBC_Team_Name]],$G$2:$G$500,Table2[[#This Row],[MTPL_Team_Name]],$J$2:$J$500,"Sold")</f>
        <v>0</v>
      </c>
      <c r="G352" s="31" t="str">
        <f>IFERROR(VLOOKUP(Table2[[#This Row],[player_id]],'Owner Players'!$A$1:$B$13,2,0),IFERROR(VLOOKUP(Table2[[#This Row],[player_id]],'Retained Players'!$A$1:$B$13,2,0),""))</f>
        <v/>
      </c>
      <c r="H35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52" s="34" t="str">
        <f>IFERROR(IF(OR(Table2[[#This Row],[Is_Retained_Player]],Table2[[#This Row],[Is_Owner_Player]]),Table2[[#This Row],[Base_Price]],0),"")</f>
        <v/>
      </c>
      <c r="J352" s="40"/>
      <c r="Y352" s="38"/>
      <c r="Z352" s="39"/>
    </row>
    <row r="353" spans="5:26" ht="27" customHeight="1" x14ac:dyDescent="0.2">
      <c r="E353" s="30">
        <f>COUNTIFS($F$2:$F$500, Table2[[#This Row],[MTBC_Team_Name]],$G$2:$G$500,Table2[[#This Row],[MTPL_Team_Name]],$J$2:$J$500,"Sold")</f>
        <v>0</v>
      </c>
      <c r="G353" s="31" t="str">
        <f>IFERROR(VLOOKUP(Table2[[#This Row],[player_id]],'Owner Players'!$A$1:$B$13,2,0),IFERROR(VLOOKUP(Table2[[#This Row],[player_id]],'Retained Players'!$A$1:$B$13,2,0),""))</f>
        <v/>
      </c>
      <c r="H35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53" s="34" t="str">
        <f>IFERROR(IF(OR(Table2[[#This Row],[Is_Retained_Player]],Table2[[#This Row],[Is_Owner_Player]]),Table2[[#This Row],[Base_Price]],0),"")</f>
        <v/>
      </c>
      <c r="J353" s="40"/>
      <c r="Y353" s="38"/>
      <c r="Z353" s="39"/>
    </row>
    <row r="354" spans="5:26" ht="27" customHeight="1" x14ac:dyDescent="0.2">
      <c r="E354" s="30">
        <f>COUNTIFS($F$2:$F$500, Table2[[#This Row],[MTBC_Team_Name]],$G$2:$G$500,Table2[[#This Row],[MTPL_Team_Name]],$J$2:$J$500,"Sold")</f>
        <v>0</v>
      </c>
      <c r="G354" s="31" t="str">
        <f>IFERROR(VLOOKUP(Table2[[#This Row],[player_id]],'Owner Players'!$A$1:$B$13,2,0),IFERROR(VLOOKUP(Table2[[#This Row],[player_id]],'Retained Players'!$A$1:$B$13,2,0),""))</f>
        <v/>
      </c>
      <c r="H35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54" s="34" t="str">
        <f>IFERROR(IF(OR(Table2[[#This Row],[Is_Retained_Player]],Table2[[#This Row],[Is_Owner_Player]]),Table2[[#This Row],[Base_Price]],0),"")</f>
        <v/>
      </c>
      <c r="J354" s="40"/>
      <c r="Y354" s="38"/>
      <c r="Z354" s="39"/>
    </row>
    <row r="355" spans="5:26" ht="27" customHeight="1" x14ac:dyDescent="0.2">
      <c r="E355" s="30">
        <f>COUNTIFS($F$2:$F$500, Table2[[#This Row],[MTBC_Team_Name]],$G$2:$G$500,Table2[[#This Row],[MTPL_Team_Name]],$J$2:$J$500,"Sold")</f>
        <v>0</v>
      </c>
      <c r="G355" s="31" t="str">
        <f>IFERROR(VLOOKUP(Table2[[#This Row],[player_id]],'Owner Players'!$A$1:$B$13,2,0),IFERROR(VLOOKUP(Table2[[#This Row],[player_id]],'Retained Players'!$A$1:$B$13,2,0),""))</f>
        <v/>
      </c>
      <c r="H35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55" s="34" t="str">
        <f>IFERROR(IF(OR(Table2[[#This Row],[Is_Retained_Player]],Table2[[#This Row],[Is_Owner_Player]]),Table2[[#This Row],[Base_Price]],0),"")</f>
        <v/>
      </c>
      <c r="J355" s="40"/>
      <c r="Y355" s="38"/>
      <c r="Z355" s="39"/>
    </row>
    <row r="356" spans="5:26" ht="27" customHeight="1" x14ac:dyDescent="0.2">
      <c r="E356" s="30">
        <f>COUNTIFS($F$2:$F$500, Table2[[#This Row],[MTBC_Team_Name]],$G$2:$G$500,Table2[[#This Row],[MTPL_Team_Name]],$J$2:$J$500,"Sold")</f>
        <v>0</v>
      </c>
      <c r="G356" s="31" t="str">
        <f>IFERROR(VLOOKUP(Table2[[#This Row],[player_id]],'Owner Players'!$A$1:$B$13,2,0),IFERROR(VLOOKUP(Table2[[#This Row],[player_id]],'Retained Players'!$A$1:$B$13,2,0),""))</f>
        <v/>
      </c>
      <c r="H35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56" s="34" t="str">
        <f>IFERROR(IF(OR(Table2[[#This Row],[Is_Retained_Player]],Table2[[#This Row],[Is_Owner_Player]]),Table2[[#This Row],[Base_Price]],0),"")</f>
        <v/>
      </c>
      <c r="J356" s="40"/>
      <c r="Y356" s="38"/>
      <c r="Z356" s="39"/>
    </row>
    <row r="357" spans="5:26" ht="27" customHeight="1" x14ac:dyDescent="0.2">
      <c r="E357" s="30">
        <f>COUNTIFS($F$2:$F$500, Table2[[#This Row],[MTBC_Team_Name]],$G$2:$G$500,Table2[[#This Row],[MTPL_Team_Name]],$J$2:$J$500,"Sold")</f>
        <v>0</v>
      </c>
      <c r="G357" s="31" t="str">
        <f>IFERROR(VLOOKUP(Table2[[#This Row],[player_id]],'Owner Players'!$A$1:$B$13,2,0),IFERROR(VLOOKUP(Table2[[#This Row],[player_id]],'Retained Players'!$A$1:$B$13,2,0),""))</f>
        <v/>
      </c>
      <c r="H35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57" s="34" t="str">
        <f>IFERROR(IF(OR(Table2[[#This Row],[Is_Retained_Player]],Table2[[#This Row],[Is_Owner_Player]]),Table2[[#This Row],[Base_Price]],0),"")</f>
        <v/>
      </c>
      <c r="J357" s="40"/>
      <c r="Y357" s="38"/>
      <c r="Z357" s="39"/>
    </row>
    <row r="358" spans="5:26" ht="27" customHeight="1" x14ac:dyDescent="0.2">
      <c r="E358" s="30">
        <f>COUNTIFS($F$2:$F$500, Table2[[#This Row],[MTBC_Team_Name]],$G$2:$G$500,Table2[[#This Row],[MTPL_Team_Name]],$J$2:$J$500,"Sold")</f>
        <v>0</v>
      </c>
      <c r="G358" s="31" t="str">
        <f>IFERROR(VLOOKUP(Table2[[#This Row],[player_id]],'Owner Players'!$A$1:$B$13,2,0),IFERROR(VLOOKUP(Table2[[#This Row],[player_id]],'Retained Players'!$A$1:$B$13,2,0),""))</f>
        <v/>
      </c>
      <c r="H35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58" s="34" t="str">
        <f>IFERROR(IF(OR(Table2[[#This Row],[Is_Retained_Player]],Table2[[#This Row],[Is_Owner_Player]]),Table2[[#This Row],[Base_Price]],0),"")</f>
        <v/>
      </c>
      <c r="J358" s="40"/>
      <c r="Y358" s="38"/>
      <c r="Z358" s="39"/>
    </row>
    <row r="359" spans="5:26" ht="27" customHeight="1" x14ac:dyDescent="0.2">
      <c r="E359" s="30">
        <f>COUNTIFS($F$2:$F$500, Table2[[#This Row],[MTBC_Team_Name]],$G$2:$G$500,Table2[[#This Row],[MTPL_Team_Name]],$J$2:$J$500,"Sold")</f>
        <v>0</v>
      </c>
      <c r="G359" s="31" t="str">
        <f>IFERROR(VLOOKUP(Table2[[#This Row],[player_id]],'Owner Players'!$A$1:$B$13,2,0),IFERROR(VLOOKUP(Table2[[#This Row],[player_id]],'Retained Players'!$A$1:$B$13,2,0),""))</f>
        <v/>
      </c>
      <c r="H35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59" s="34" t="str">
        <f>IFERROR(IF(OR(Table2[[#This Row],[Is_Retained_Player]],Table2[[#This Row],[Is_Owner_Player]]),Table2[[#This Row],[Base_Price]],0),"")</f>
        <v/>
      </c>
      <c r="J359" s="40"/>
      <c r="Y359" s="38"/>
      <c r="Z359" s="39"/>
    </row>
    <row r="360" spans="5:26" ht="27" customHeight="1" x14ac:dyDescent="0.2">
      <c r="E360" s="30">
        <f>COUNTIFS($F$2:$F$500, Table2[[#This Row],[MTBC_Team_Name]],$G$2:$G$500,Table2[[#This Row],[MTPL_Team_Name]],$J$2:$J$500,"Sold")</f>
        <v>0</v>
      </c>
      <c r="G360" s="31" t="str">
        <f>IFERROR(VLOOKUP(Table2[[#This Row],[player_id]],'Owner Players'!$A$1:$B$13,2,0),IFERROR(VLOOKUP(Table2[[#This Row],[player_id]],'Retained Players'!$A$1:$B$13,2,0),""))</f>
        <v/>
      </c>
      <c r="H36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60" s="34" t="str">
        <f>IFERROR(IF(OR(Table2[[#This Row],[Is_Retained_Player]],Table2[[#This Row],[Is_Owner_Player]]),Table2[[#This Row],[Base_Price]],0),"")</f>
        <v/>
      </c>
      <c r="J360" s="40"/>
      <c r="Y360" s="38"/>
      <c r="Z360" s="39"/>
    </row>
    <row r="361" spans="5:26" ht="27" customHeight="1" x14ac:dyDescent="0.2">
      <c r="E361" s="30">
        <f>COUNTIFS($F$2:$F$500, Table2[[#This Row],[MTBC_Team_Name]],$G$2:$G$500,Table2[[#This Row],[MTPL_Team_Name]],$J$2:$J$500,"Sold")</f>
        <v>0</v>
      </c>
      <c r="G361" s="31" t="str">
        <f>IFERROR(VLOOKUP(Table2[[#This Row],[player_id]],'Owner Players'!$A$1:$B$13,2,0),IFERROR(VLOOKUP(Table2[[#This Row],[player_id]],'Retained Players'!$A$1:$B$13,2,0),""))</f>
        <v/>
      </c>
      <c r="H36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61" s="34" t="str">
        <f>IFERROR(IF(OR(Table2[[#This Row],[Is_Retained_Player]],Table2[[#This Row],[Is_Owner_Player]]),Table2[[#This Row],[Base_Price]],0),"")</f>
        <v/>
      </c>
      <c r="J361" s="40"/>
      <c r="Y361" s="38"/>
      <c r="Z361" s="39"/>
    </row>
    <row r="362" spans="5:26" ht="27" customHeight="1" x14ac:dyDescent="0.2">
      <c r="E362" s="30">
        <f>COUNTIFS($F$2:$F$500, Table2[[#This Row],[MTBC_Team_Name]],$G$2:$G$500,Table2[[#This Row],[MTPL_Team_Name]],$J$2:$J$500,"Sold")</f>
        <v>0</v>
      </c>
      <c r="G362" s="31" t="str">
        <f>IFERROR(VLOOKUP(Table2[[#This Row],[player_id]],'Owner Players'!$A$1:$B$13,2,0),IFERROR(VLOOKUP(Table2[[#This Row],[player_id]],'Retained Players'!$A$1:$B$13,2,0),""))</f>
        <v/>
      </c>
      <c r="H36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62" s="34" t="str">
        <f>IFERROR(IF(OR(Table2[[#This Row],[Is_Retained_Player]],Table2[[#This Row],[Is_Owner_Player]]),Table2[[#This Row],[Base_Price]],0),"")</f>
        <v/>
      </c>
      <c r="J362" s="40"/>
      <c r="Y362" s="38"/>
      <c r="Z362" s="39"/>
    </row>
    <row r="363" spans="5:26" ht="27" customHeight="1" x14ac:dyDescent="0.2">
      <c r="E363" s="30">
        <f>COUNTIFS($F$2:$F$500, Table2[[#This Row],[MTBC_Team_Name]],$G$2:$G$500,Table2[[#This Row],[MTPL_Team_Name]],$J$2:$J$500,"Sold")</f>
        <v>0</v>
      </c>
      <c r="G363" s="31" t="str">
        <f>IFERROR(VLOOKUP(Table2[[#This Row],[player_id]],'Owner Players'!$A$1:$B$13,2,0),IFERROR(VLOOKUP(Table2[[#This Row],[player_id]],'Retained Players'!$A$1:$B$13,2,0),""))</f>
        <v/>
      </c>
      <c r="H36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63" s="34" t="str">
        <f>IFERROR(IF(OR(Table2[[#This Row],[Is_Retained_Player]],Table2[[#This Row],[Is_Owner_Player]]),Table2[[#This Row],[Base_Price]],0),"")</f>
        <v/>
      </c>
      <c r="J363" s="40"/>
      <c r="Y363" s="38"/>
      <c r="Z363" s="39"/>
    </row>
    <row r="364" spans="5:26" ht="27" customHeight="1" x14ac:dyDescent="0.2">
      <c r="E364" s="30">
        <f>COUNTIFS($F$2:$F$500, Table2[[#This Row],[MTBC_Team_Name]],$G$2:$G$500,Table2[[#This Row],[MTPL_Team_Name]],$J$2:$J$500,"Sold")</f>
        <v>0</v>
      </c>
      <c r="G364" s="31" t="str">
        <f>IFERROR(VLOOKUP(Table2[[#This Row],[player_id]],'Owner Players'!$A$1:$B$13,2,0),IFERROR(VLOOKUP(Table2[[#This Row],[player_id]],'Retained Players'!$A$1:$B$13,2,0),""))</f>
        <v/>
      </c>
      <c r="H36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64" s="34" t="str">
        <f>IFERROR(IF(OR(Table2[[#This Row],[Is_Retained_Player]],Table2[[#This Row],[Is_Owner_Player]]),Table2[[#This Row],[Base_Price]],0),"")</f>
        <v/>
      </c>
      <c r="J364" s="40"/>
      <c r="Y364" s="38"/>
      <c r="Z364" s="39"/>
    </row>
    <row r="365" spans="5:26" ht="27" customHeight="1" x14ac:dyDescent="0.2">
      <c r="E365" s="30">
        <f>COUNTIFS($F$2:$F$500, Table2[[#This Row],[MTBC_Team_Name]],$G$2:$G$500,Table2[[#This Row],[MTPL_Team_Name]],$J$2:$J$500,"Sold")</f>
        <v>0</v>
      </c>
      <c r="G365" s="31" t="str">
        <f>IFERROR(VLOOKUP(Table2[[#This Row],[player_id]],'Owner Players'!$A$1:$B$13,2,0),IFERROR(VLOOKUP(Table2[[#This Row],[player_id]],'Retained Players'!$A$1:$B$13,2,0),""))</f>
        <v/>
      </c>
      <c r="H36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65" s="34" t="str">
        <f>IFERROR(IF(OR(Table2[[#This Row],[Is_Retained_Player]],Table2[[#This Row],[Is_Owner_Player]]),Table2[[#This Row],[Base_Price]],0),"")</f>
        <v/>
      </c>
      <c r="J365" s="40"/>
      <c r="Y365" s="38"/>
      <c r="Z365" s="39"/>
    </row>
    <row r="366" spans="5:26" ht="27" customHeight="1" x14ac:dyDescent="0.2">
      <c r="E366" s="30">
        <f>COUNTIFS($F$2:$F$500, Table2[[#This Row],[MTBC_Team_Name]],$G$2:$G$500,Table2[[#This Row],[MTPL_Team_Name]],$J$2:$J$500,"Sold")</f>
        <v>0</v>
      </c>
      <c r="G366" s="31" t="str">
        <f>IFERROR(VLOOKUP(Table2[[#This Row],[player_id]],'Owner Players'!$A$1:$B$13,2,0),IFERROR(VLOOKUP(Table2[[#This Row],[player_id]],'Retained Players'!$A$1:$B$13,2,0),""))</f>
        <v/>
      </c>
      <c r="H36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66" s="34" t="str">
        <f>IFERROR(IF(OR(Table2[[#This Row],[Is_Retained_Player]],Table2[[#This Row],[Is_Owner_Player]]),Table2[[#This Row],[Base_Price]],0),"")</f>
        <v/>
      </c>
      <c r="J366" s="40"/>
      <c r="Y366" s="38"/>
      <c r="Z366" s="39"/>
    </row>
    <row r="367" spans="5:26" ht="27" customHeight="1" x14ac:dyDescent="0.2">
      <c r="E367" s="30">
        <f>COUNTIFS($F$2:$F$500, Table2[[#This Row],[MTBC_Team_Name]],$G$2:$G$500,Table2[[#This Row],[MTPL_Team_Name]],$J$2:$J$500,"Sold")</f>
        <v>0</v>
      </c>
      <c r="G367" s="31" t="str">
        <f>IFERROR(VLOOKUP(Table2[[#This Row],[player_id]],'Owner Players'!$A$1:$B$13,2,0),IFERROR(VLOOKUP(Table2[[#This Row],[player_id]],'Retained Players'!$A$1:$B$13,2,0),""))</f>
        <v/>
      </c>
      <c r="H36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67" s="34" t="str">
        <f>IFERROR(IF(OR(Table2[[#This Row],[Is_Retained_Player]],Table2[[#This Row],[Is_Owner_Player]]),Table2[[#This Row],[Base_Price]],0),"")</f>
        <v/>
      </c>
      <c r="J367" s="40"/>
      <c r="Y367" s="38"/>
      <c r="Z367" s="39"/>
    </row>
    <row r="368" spans="5:26" ht="27" customHeight="1" x14ac:dyDescent="0.2">
      <c r="E368" s="30">
        <f>COUNTIFS($F$2:$F$500, Table2[[#This Row],[MTBC_Team_Name]],$G$2:$G$500,Table2[[#This Row],[MTPL_Team_Name]],$J$2:$J$500,"Sold")</f>
        <v>0</v>
      </c>
      <c r="G368" s="31" t="str">
        <f>IFERROR(VLOOKUP(Table2[[#This Row],[player_id]],'Owner Players'!$A$1:$B$13,2,0),IFERROR(VLOOKUP(Table2[[#This Row],[player_id]],'Retained Players'!$A$1:$B$13,2,0),""))</f>
        <v/>
      </c>
      <c r="H36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68" s="34" t="str">
        <f>IFERROR(IF(OR(Table2[[#This Row],[Is_Retained_Player]],Table2[[#This Row],[Is_Owner_Player]]),Table2[[#This Row],[Base_Price]],0),"")</f>
        <v/>
      </c>
      <c r="J368" s="40"/>
      <c r="Y368" s="38"/>
      <c r="Z368" s="39"/>
    </row>
    <row r="369" spans="5:26" ht="27" customHeight="1" x14ac:dyDescent="0.2">
      <c r="E369" s="30">
        <f>COUNTIFS($F$2:$F$500, Table2[[#This Row],[MTBC_Team_Name]],$G$2:$G$500,Table2[[#This Row],[MTPL_Team_Name]],$J$2:$J$500,"Sold")</f>
        <v>0</v>
      </c>
      <c r="G369" s="31" t="str">
        <f>IFERROR(VLOOKUP(Table2[[#This Row],[player_id]],'Owner Players'!$A$1:$B$13,2,0),IFERROR(VLOOKUP(Table2[[#This Row],[player_id]],'Retained Players'!$A$1:$B$13,2,0),""))</f>
        <v/>
      </c>
      <c r="H36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69" s="34" t="str">
        <f>IFERROR(IF(OR(Table2[[#This Row],[Is_Retained_Player]],Table2[[#This Row],[Is_Owner_Player]]),Table2[[#This Row],[Base_Price]],0),"")</f>
        <v/>
      </c>
      <c r="J369" s="40"/>
      <c r="Y369" s="38"/>
      <c r="Z369" s="39"/>
    </row>
    <row r="370" spans="5:26" ht="27" customHeight="1" x14ac:dyDescent="0.2">
      <c r="E370" s="30">
        <f>COUNTIFS($F$2:$F$500, Table2[[#This Row],[MTBC_Team_Name]],$G$2:$G$500,Table2[[#This Row],[MTPL_Team_Name]],$J$2:$J$500,"Sold")</f>
        <v>0</v>
      </c>
      <c r="G370" s="31" t="str">
        <f>IFERROR(VLOOKUP(Table2[[#This Row],[player_id]],'Owner Players'!$A$1:$B$13,2,0),IFERROR(VLOOKUP(Table2[[#This Row],[player_id]],'Retained Players'!$A$1:$B$13,2,0),""))</f>
        <v/>
      </c>
      <c r="H37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70" s="34" t="str">
        <f>IFERROR(IF(OR(Table2[[#This Row],[Is_Retained_Player]],Table2[[#This Row],[Is_Owner_Player]]),Table2[[#This Row],[Base_Price]],0),"")</f>
        <v/>
      </c>
      <c r="J370" s="40"/>
      <c r="Y370" s="38"/>
      <c r="Z370" s="39"/>
    </row>
    <row r="371" spans="5:26" ht="27" customHeight="1" x14ac:dyDescent="0.2">
      <c r="E371" s="30">
        <f>COUNTIFS($F$2:$F$500, Table2[[#This Row],[MTBC_Team_Name]],$G$2:$G$500,Table2[[#This Row],[MTPL_Team_Name]],$J$2:$J$500,"Sold")</f>
        <v>0</v>
      </c>
      <c r="G371" s="31" t="str">
        <f>IFERROR(VLOOKUP(Table2[[#This Row],[player_id]],'Owner Players'!$A$1:$B$13,2,0),IFERROR(VLOOKUP(Table2[[#This Row],[player_id]],'Retained Players'!$A$1:$B$13,2,0),""))</f>
        <v/>
      </c>
      <c r="H37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71" s="34" t="str">
        <f>IFERROR(IF(OR(Table2[[#This Row],[Is_Retained_Player]],Table2[[#This Row],[Is_Owner_Player]]),Table2[[#This Row],[Base_Price]],0),"")</f>
        <v/>
      </c>
      <c r="J371" s="40"/>
      <c r="Y371" s="38"/>
      <c r="Z371" s="39"/>
    </row>
    <row r="372" spans="5:26" ht="27" customHeight="1" x14ac:dyDescent="0.2">
      <c r="E372" s="30">
        <f>COUNTIFS($F$2:$F$500, Table2[[#This Row],[MTBC_Team_Name]],$G$2:$G$500,Table2[[#This Row],[MTPL_Team_Name]],$J$2:$J$500,"Sold")</f>
        <v>0</v>
      </c>
      <c r="G372" s="31" t="str">
        <f>IFERROR(VLOOKUP(Table2[[#This Row],[player_id]],'Owner Players'!$A$1:$B$13,2,0),IFERROR(VLOOKUP(Table2[[#This Row],[player_id]],'Retained Players'!$A$1:$B$13,2,0),""))</f>
        <v/>
      </c>
      <c r="H37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72" s="34" t="str">
        <f>IFERROR(IF(OR(Table2[[#This Row],[Is_Retained_Player]],Table2[[#This Row],[Is_Owner_Player]]),Table2[[#This Row],[Base_Price]],0),"")</f>
        <v/>
      </c>
      <c r="J372" s="40"/>
      <c r="Y372" s="38"/>
      <c r="Z372" s="39"/>
    </row>
    <row r="373" spans="5:26" ht="27" customHeight="1" x14ac:dyDescent="0.2">
      <c r="E373" s="30">
        <f>COUNTIFS($F$2:$F$500, Table2[[#This Row],[MTBC_Team_Name]],$G$2:$G$500,Table2[[#This Row],[MTPL_Team_Name]],$J$2:$J$500,"Sold")</f>
        <v>0</v>
      </c>
      <c r="G373" s="31" t="str">
        <f>IFERROR(VLOOKUP(Table2[[#This Row],[player_id]],'Owner Players'!$A$1:$B$13,2,0),IFERROR(VLOOKUP(Table2[[#This Row],[player_id]],'Retained Players'!$A$1:$B$13,2,0),""))</f>
        <v/>
      </c>
      <c r="H37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73" s="34" t="str">
        <f>IFERROR(IF(OR(Table2[[#This Row],[Is_Retained_Player]],Table2[[#This Row],[Is_Owner_Player]]),Table2[[#This Row],[Base_Price]],0),"")</f>
        <v/>
      </c>
      <c r="J373" s="40"/>
      <c r="Y373" s="38"/>
      <c r="Z373" s="39"/>
    </row>
    <row r="374" spans="5:26" ht="27" customHeight="1" x14ac:dyDescent="0.2">
      <c r="E374" s="30">
        <f>COUNTIFS($F$2:$F$500, Table2[[#This Row],[MTBC_Team_Name]],$G$2:$G$500,Table2[[#This Row],[MTPL_Team_Name]],$J$2:$J$500,"Sold")</f>
        <v>0</v>
      </c>
      <c r="G374" s="31" t="str">
        <f>IFERROR(VLOOKUP(Table2[[#This Row],[player_id]],'Owner Players'!$A$1:$B$13,2,0),IFERROR(VLOOKUP(Table2[[#This Row],[player_id]],'Retained Players'!$A$1:$B$13,2,0),""))</f>
        <v/>
      </c>
      <c r="H37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74" s="34" t="str">
        <f>IFERROR(IF(OR(Table2[[#This Row],[Is_Retained_Player]],Table2[[#This Row],[Is_Owner_Player]]),Table2[[#This Row],[Base_Price]],0),"")</f>
        <v/>
      </c>
      <c r="J374" s="40"/>
      <c r="Y374" s="38"/>
      <c r="Z374" s="39"/>
    </row>
    <row r="375" spans="5:26" ht="27" customHeight="1" x14ac:dyDescent="0.2">
      <c r="E375" s="30">
        <f>COUNTIFS($F$2:$F$500, Table2[[#This Row],[MTBC_Team_Name]],$G$2:$G$500,Table2[[#This Row],[MTPL_Team_Name]],$J$2:$J$500,"Sold")</f>
        <v>0</v>
      </c>
      <c r="G375" s="31" t="str">
        <f>IFERROR(VLOOKUP(Table2[[#This Row],[player_id]],'Owner Players'!$A$1:$B$13,2,0),IFERROR(VLOOKUP(Table2[[#This Row],[player_id]],'Retained Players'!$A$1:$B$13,2,0),""))</f>
        <v/>
      </c>
      <c r="H37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75" s="34" t="str">
        <f>IFERROR(IF(OR(Table2[[#This Row],[Is_Retained_Player]],Table2[[#This Row],[Is_Owner_Player]]),Table2[[#This Row],[Base_Price]],0),"")</f>
        <v/>
      </c>
      <c r="J375" s="40"/>
      <c r="Y375" s="38"/>
      <c r="Z375" s="39"/>
    </row>
    <row r="376" spans="5:26" ht="27" customHeight="1" x14ac:dyDescent="0.2">
      <c r="E376" s="30">
        <f>COUNTIFS($F$2:$F$500, Table2[[#This Row],[MTBC_Team_Name]],$G$2:$G$500,Table2[[#This Row],[MTPL_Team_Name]],$J$2:$J$500,"Sold")</f>
        <v>0</v>
      </c>
      <c r="G376" s="31" t="str">
        <f>IFERROR(VLOOKUP(Table2[[#This Row],[player_id]],'Owner Players'!$A$1:$B$13,2,0),IFERROR(VLOOKUP(Table2[[#This Row],[player_id]],'Retained Players'!$A$1:$B$13,2,0),""))</f>
        <v/>
      </c>
      <c r="H37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76" s="34" t="str">
        <f>IFERROR(IF(OR(Table2[[#This Row],[Is_Retained_Player]],Table2[[#This Row],[Is_Owner_Player]]),Table2[[#This Row],[Base_Price]],0),"")</f>
        <v/>
      </c>
      <c r="J376" s="40"/>
      <c r="Y376" s="38"/>
      <c r="Z376" s="39"/>
    </row>
    <row r="377" spans="5:26" ht="27" customHeight="1" x14ac:dyDescent="0.2">
      <c r="E377" s="30">
        <f>COUNTIFS($F$2:$F$500, Table2[[#This Row],[MTBC_Team_Name]],$G$2:$G$500,Table2[[#This Row],[MTPL_Team_Name]],$J$2:$J$500,"Sold")</f>
        <v>0</v>
      </c>
      <c r="G377" s="31" t="str">
        <f>IFERROR(VLOOKUP(Table2[[#This Row],[player_id]],'Owner Players'!$A$1:$B$13,2,0),IFERROR(VLOOKUP(Table2[[#This Row],[player_id]],'Retained Players'!$A$1:$B$13,2,0),""))</f>
        <v/>
      </c>
      <c r="H37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77" s="34" t="str">
        <f>IFERROR(IF(OR(Table2[[#This Row],[Is_Retained_Player]],Table2[[#This Row],[Is_Owner_Player]]),Table2[[#This Row],[Base_Price]],0),"")</f>
        <v/>
      </c>
      <c r="J377" s="40"/>
      <c r="Y377" s="38"/>
      <c r="Z377" s="39"/>
    </row>
    <row r="378" spans="5:26" ht="27" customHeight="1" x14ac:dyDescent="0.2">
      <c r="E378" s="30">
        <f>COUNTIFS($F$2:$F$500, Table2[[#This Row],[MTBC_Team_Name]],$G$2:$G$500,Table2[[#This Row],[MTPL_Team_Name]],$J$2:$J$500,"Sold")</f>
        <v>0</v>
      </c>
      <c r="G378" s="31" t="str">
        <f>IFERROR(VLOOKUP(Table2[[#This Row],[player_id]],'Owner Players'!$A$1:$B$13,2,0),IFERROR(VLOOKUP(Table2[[#This Row],[player_id]],'Retained Players'!$A$1:$B$13,2,0),""))</f>
        <v/>
      </c>
      <c r="H37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78" s="34" t="str">
        <f>IFERROR(IF(OR(Table2[[#This Row],[Is_Retained_Player]],Table2[[#This Row],[Is_Owner_Player]]),Table2[[#This Row],[Base_Price]],0),"")</f>
        <v/>
      </c>
      <c r="J378" s="40"/>
      <c r="Y378" s="38"/>
      <c r="Z378" s="39"/>
    </row>
    <row r="379" spans="5:26" ht="27" customHeight="1" x14ac:dyDescent="0.2">
      <c r="E379" s="30">
        <f>COUNTIFS($F$2:$F$500, Table2[[#This Row],[MTBC_Team_Name]],$G$2:$G$500,Table2[[#This Row],[MTPL_Team_Name]],$J$2:$J$500,"Sold")</f>
        <v>0</v>
      </c>
      <c r="G379" s="31" t="str">
        <f>IFERROR(VLOOKUP(Table2[[#This Row],[player_id]],'Owner Players'!$A$1:$B$13,2,0),IFERROR(VLOOKUP(Table2[[#This Row],[player_id]],'Retained Players'!$A$1:$B$13,2,0),""))</f>
        <v/>
      </c>
      <c r="H37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79" s="34" t="str">
        <f>IFERROR(IF(OR(Table2[[#This Row],[Is_Retained_Player]],Table2[[#This Row],[Is_Owner_Player]]),Table2[[#This Row],[Base_Price]],0),"")</f>
        <v/>
      </c>
      <c r="J379" s="40"/>
      <c r="Y379" s="38"/>
      <c r="Z379" s="39"/>
    </row>
    <row r="380" spans="5:26" ht="27" customHeight="1" x14ac:dyDescent="0.2">
      <c r="E380" s="30">
        <f>COUNTIFS($F$2:$F$500, Table2[[#This Row],[MTBC_Team_Name]],$G$2:$G$500,Table2[[#This Row],[MTPL_Team_Name]],$J$2:$J$500,"Sold")</f>
        <v>0</v>
      </c>
      <c r="G380" s="31" t="str">
        <f>IFERROR(VLOOKUP(Table2[[#This Row],[player_id]],'Owner Players'!$A$1:$B$13,2,0),IFERROR(VLOOKUP(Table2[[#This Row],[player_id]],'Retained Players'!$A$1:$B$13,2,0),""))</f>
        <v/>
      </c>
      <c r="H38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80" s="34" t="str">
        <f>IFERROR(IF(OR(Table2[[#This Row],[Is_Retained_Player]],Table2[[#This Row],[Is_Owner_Player]]),Table2[[#This Row],[Base_Price]],0),"")</f>
        <v/>
      </c>
      <c r="J380" s="40"/>
      <c r="Y380" s="38"/>
      <c r="Z380" s="39"/>
    </row>
    <row r="381" spans="5:26" ht="27" customHeight="1" x14ac:dyDescent="0.2">
      <c r="E381" s="30">
        <f>COUNTIFS($F$2:$F$500, Table2[[#This Row],[MTBC_Team_Name]],$G$2:$G$500,Table2[[#This Row],[MTPL_Team_Name]],$J$2:$J$500,"Sold")</f>
        <v>0</v>
      </c>
      <c r="G381" s="31" t="str">
        <f>IFERROR(VLOOKUP(Table2[[#This Row],[player_id]],'Owner Players'!$A$1:$B$13,2,0),IFERROR(VLOOKUP(Table2[[#This Row],[player_id]],'Retained Players'!$A$1:$B$13,2,0),""))</f>
        <v/>
      </c>
      <c r="H38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81" s="34" t="str">
        <f>IFERROR(IF(OR(Table2[[#This Row],[Is_Retained_Player]],Table2[[#This Row],[Is_Owner_Player]]),Table2[[#This Row],[Base_Price]],0),"")</f>
        <v/>
      </c>
      <c r="J381" s="40"/>
      <c r="Y381" s="38"/>
      <c r="Z381" s="39"/>
    </row>
    <row r="382" spans="5:26" ht="27" customHeight="1" x14ac:dyDescent="0.2">
      <c r="E382" s="30">
        <f>COUNTIFS($F$2:$F$500, Table2[[#This Row],[MTBC_Team_Name]],$G$2:$G$500,Table2[[#This Row],[MTPL_Team_Name]],$J$2:$J$500,"Sold")</f>
        <v>0</v>
      </c>
      <c r="G382" s="31" t="str">
        <f>IFERROR(VLOOKUP(Table2[[#This Row],[player_id]],'Owner Players'!$A$1:$B$13,2,0),IFERROR(VLOOKUP(Table2[[#This Row],[player_id]],'Retained Players'!$A$1:$B$13,2,0),""))</f>
        <v/>
      </c>
      <c r="H38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82" s="34" t="str">
        <f>IFERROR(IF(OR(Table2[[#This Row],[Is_Retained_Player]],Table2[[#This Row],[Is_Owner_Player]]),Table2[[#This Row],[Base_Price]],0),"")</f>
        <v/>
      </c>
      <c r="J382" s="40"/>
      <c r="Y382" s="38"/>
      <c r="Z382" s="39"/>
    </row>
    <row r="383" spans="5:26" ht="27" customHeight="1" x14ac:dyDescent="0.2">
      <c r="E383" s="30">
        <f>COUNTIFS($F$2:$F$500, Table2[[#This Row],[MTBC_Team_Name]],$G$2:$G$500,Table2[[#This Row],[MTPL_Team_Name]],$J$2:$J$500,"Sold")</f>
        <v>0</v>
      </c>
      <c r="G383" s="31" t="str">
        <f>IFERROR(VLOOKUP(Table2[[#This Row],[player_id]],'Owner Players'!$A$1:$B$13,2,0),IFERROR(VLOOKUP(Table2[[#This Row],[player_id]],'Retained Players'!$A$1:$B$13,2,0),""))</f>
        <v/>
      </c>
      <c r="H38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83" s="34" t="str">
        <f>IFERROR(IF(OR(Table2[[#This Row],[Is_Retained_Player]],Table2[[#This Row],[Is_Owner_Player]]),Table2[[#This Row],[Base_Price]],0),"")</f>
        <v/>
      </c>
      <c r="J383" s="40"/>
      <c r="Y383" s="38"/>
      <c r="Z383" s="39"/>
    </row>
    <row r="384" spans="5:26" ht="27" customHeight="1" x14ac:dyDescent="0.2">
      <c r="E384" s="30">
        <f>COUNTIFS($F$2:$F$500, Table2[[#This Row],[MTBC_Team_Name]],$G$2:$G$500,Table2[[#This Row],[MTPL_Team_Name]],$J$2:$J$500,"Sold")</f>
        <v>0</v>
      </c>
      <c r="G384" s="31" t="str">
        <f>IFERROR(VLOOKUP(Table2[[#This Row],[player_id]],'Owner Players'!$A$1:$B$13,2,0),IFERROR(VLOOKUP(Table2[[#This Row],[player_id]],'Retained Players'!$A$1:$B$13,2,0),""))</f>
        <v/>
      </c>
      <c r="H38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84" s="34" t="str">
        <f>IFERROR(IF(OR(Table2[[#This Row],[Is_Retained_Player]],Table2[[#This Row],[Is_Owner_Player]]),Table2[[#This Row],[Base_Price]],0),"")</f>
        <v/>
      </c>
      <c r="J384" s="40"/>
      <c r="Y384" s="38"/>
      <c r="Z384" s="39"/>
    </row>
    <row r="385" spans="5:26" ht="27" customHeight="1" x14ac:dyDescent="0.2">
      <c r="E385" s="30">
        <f>COUNTIFS($F$2:$F$500, Table2[[#This Row],[MTBC_Team_Name]],$G$2:$G$500,Table2[[#This Row],[MTPL_Team_Name]],$J$2:$J$500,"Sold")</f>
        <v>0</v>
      </c>
      <c r="G385" s="31" t="str">
        <f>IFERROR(VLOOKUP(Table2[[#This Row],[player_id]],'Owner Players'!$A$1:$B$13,2,0),IFERROR(VLOOKUP(Table2[[#This Row],[player_id]],'Retained Players'!$A$1:$B$13,2,0),""))</f>
        <v/>
      </c>
      <c r="H38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85" s="34" t="str">
        <f>IFERROR(IF(OR(Table2[[#This Row],[Is_Retained_Player]],Table2[[#This Row],[Is_Owner_Player]]),Table2[[#This Row],[Base_Price]],0),"")</f>
        <v/>
      </c>
      <c r="J385" s="40"/>
      <c r="Y385" s="38"/>
      <c r="Z385" s="39"/>
    </row>
    <row r="386" spans="5:26" ht="27" customHeight="1" x14ac:dyDescent="0.2">
      <c r="E386" s="30">
        <f>COUNTIFS($F$2:$F$500, Table2[[#This Row],[MTBC_Team_Name]],$G$2:$G$500,Table2[[#This Row],[MTPL_Team_Name]],$J$2:$J$500,"Sold")</f>
        <v>0</v>
      </c>
      <c r="G386" s="31" t="str">
        <f>IFERROR(VLOOKUP(Table2[[#This Row],[player_id]],'Owner Players'!$A$1:$B$13,2,0),IFERROR(VLOOKUP(Table2[[#This Row],[player_id]],'Retained Players'!$A$1:$B$13,2,0),""))</f>
        <v/>
      </c>
      <c r="H38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86" s="34" t="str">
        <f>IFERROR(IF(OR(Table2[[#This Row],[Is_Retained_Player]],Table2[[#This Row],[Is_Owner_Player]]),Table2[[#This Row],[Base_Price]],0),"")</f>
        <v/>
      </c>
      <c r="J386" s="40"/>
      <c r="Y386" s="38"/>
      <c r="Z386" s="39"/>
    </row>
    <row r="387" spans="5:26" ht="27" customHeight="1" x14ac:dyDescent="0.2">
      <c r="E387" s="30">
        <f>COUNTIFS($F$2:$F$500, Table2[[#This Row],[MTBC_Team_Name]],$G$2:$G$500,Table2[[#This Row],[MTPL_Team_Name]],$J$2:$J$500,"Sold")</f>
        <v>0</v>
      </c>
      <c r="G387" s="31" t="str">
        <f>IFERROR(VLOOKUP(Table2[[#This Row],[player_id]],'Owner Players'!$A$1:$B$13,2,0),IFERROR(VLOOKUP(Table2[[#This Row],[player_id]],'Retained Players'!$A$1:$B$13,2,0),""))</f>
        <v/>
      </c>
      <c r="H38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87" s="34" t="str">
        <f>IFERROR(IF(OR(Table2[[#This Row],[Is_Retained_Player]],Table2[[#This Row],[Is_Owner_Player]]),Table2[[#This Row],[Base_Price]],0),"")</f>
        <v/>
      </c>
      <c r="J387" s="40"/>
      <c r="Y387" s="38"/>
      <c r="Z387" s="39"/>
    </row>
    <row r="388" spans="5:26" ht="27" customHeight="1" x14ac:dyDescent="0.2">
      <c r="E388" s="30">
        <f>COUNTIFS($F$2:$F$500, Table2[[#This Row],[MTBC_Team_Name]],$G$2:$G$500,Table2[[#This Row],[MTPL_Team_Name]],$J$2:$J$500,"Sold")</f>
        <v>0</v>
      </c>
      <c r="G388" s="31" t="str">
        <f>IFERROR(VLOOKUP(Table2[[#This Row],[player_id]],'Owner Players'!$A$1:$B$13,2,0),IFERROR(VLOOKUP(Table2[[#This Row],[player_id]],'Retained Players'!$A$1:$B$13,2,0),""))</f>
        <v/>
      </c>
      <c r="H38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88" s="34" t="str">
        <f>IFERROR(IF(OR(Table2[[#This Row],[Is_Retained_Player]],Table2[[#This Row],[Is_Owner_Player]]),Table2[[#This Row],[Base_Price]],0),"")</f>
        <v/>
      </c>
      <c r="J388" s="40"/>
      <c r="Y388" s="38"/>
      <c r="Z388" s="39"/>
    </row>
    <row r="389" spans="5:26" ht="27" customHeight="1" x14ac:dyDescent="0.2">
      <c r="E389" s="30">
        <f>COUNTIFS($F$2:$F$500, Table2[[#This Row],[MTBC_Team_Name]],$G$2:$G$500,Table2[[#This Row],[MTPL_Team_Name]],$J$2:$J$500,"Sold")</f>
        <v>0</v>
      </c>
      <c r="G389" s="31" t="str">
        <f>IFERROR(VLOOKUP(Table2[[#This Row],[player_id]],'Owner Players'!$A$1:$B$13,2,0),IFERROR(VLOOKUP(Table2[[#This Row],[player_id]],'Retained Players'!$A$1:$B$13,2,0),""))</f>
        <v/>
      </c>
      <c r="H38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89" s="34" t="str">
        <f>IFERROR(IF(OR(Table2[[#This Row],[Is_Retained_Player]],Table2[[#This Row],[Is_Owner_Player]]),Table2[[#This Row],[Base_Price]],0),"")</f>
        <v/>
      </c>
      <c r="J389" s="40"/>
      <c r="Y389" s="38"/>
      <c r="Z389" s="39"/>
    </row>
    <row r="390" spans="5:26" ht="27" customHeight="1" x14ac:dyDescent="0.2">
      <c r="E390" s="30">
        <f>COUNTIFS($F$2:$F$500, Table2[[#This Row],[MTBC_Team_Name]],$G$2:$G$500,Table2[[#This Row],[MTPL_Team_Name]],$J$2:$J$500,"Sold")</f>
        <v>0</v>
      </c>
      <c r="G390" s="31" t="str">
        <f>IFERROR(VLOOKUP(Table2[[#This Row],[player_id]],'Owner Players'!$A$1:$B$13,2,0),IFERROR(VLOOKUP(Table2[[#This Row],[player_id]],'Retained Players'!$A$1:$B$13,2,0),""))</f>
        <v/>
      </c>
      <c r="H39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90" s="34" t="str">
        <f>IFERROR(IF(OR(Table2[[#This Row],[Is_Retained_Player]],Table2[[#This Row],[Is_Owner_Player]]),Table2[[#This Row],[Base_Price]],0),"")</f>
        <v/>
      </c>
      <c r="J390" s="40"/>
      <c r="Y390" s="38"/>
      <c r="Z390" s="39"/>
    </row>
    <row r="391" spans="5:26" ht="27" customHeight="1" x14ac:dyDescent="0.2">
      <c r="E391" s="30">
        <f>COUNTIFS($F$2:$F$500, Table2[[#This Row],[MTBC_Team_Name]],$G$2:$G$500,Table2[[#This Row],[MTPL_Team_Name]],$J$2:$J$500,"Sold")</f>
        <v>0</v>
      </c>
      <c r="G391" s="31" t="str">
        <f>IFERROR(VLOOKUP(Table2[[#This Row],[player_id]],'Owner Players'!$A$1:$B$13,2,0),IFERROR(VLOOKUP(Table2[[#This Row],[player_id]],'Retained Players'!$A$1:$B$13,2,0),""))</f>
        <v/>
      </c>
      <c r="H39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91" s="34" t="str">
        <f>IFERROR(IF(OR(Table2[[#This Row],[Is_Retained_Player]],Table2[[#This Row],[Is_Owner_Player]]),Table2[[#This Row],[Base_Price]],0),"")</f>
        <v/>
      </c>
      <c r="J391" s="40"/>
      <c r="Y391" s="38"/>
      <c r="Z391" s="39"/>
    </row>
    <row r="392" spans="5:26" ht="27" customHeight="1" x14ac:dyDescent="0.2">
      <c r="E392" s="30">
        <f>COUNTIFS($F$2:$F$500, Table2[[#This Row],[MTBC_Team_Name]],$G$2:$G$500,Table2[[#This Row],[MTPL_Team_Name]],$J$2:$J$500,"Sold")</f>
        <v>0</v>
      </c>
      <c r="G392" s="31" t="str">
        <f>IFERROR(VLOOKUP(Table2[[#This Row],[player_id]],'Owner Players'!$A$1:$B$13,2,0),IFERROR(VLOOKUP(Table2[[#This Row],[player_id]],'Retained Players'!$A$1:$B$13,2,0),""))</f>
        <v/>
      </c>
      <c r="H39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92" s="34" t="str">
        <f>IFERROR(IF(OR(Table2[[#This Row],[Is_Retained_Player]],Table2[[#This Row],[Is_Owner_Player]]),Table2[[#This Row],[Base_Price]],0),"")</f>
        <v/>
      </c>
      <c r="J392" s="40"/>
      <c r="Y392" s="38"/>
      <c r="Z392" s="39"/>
    </row>
    <row r="393" spans="5:26" ht="27" customHeight="1" x14ac:dyDescent="0.2">
      <c r="E393" s="30">
        <f>COUNTIFS($F$2:$F$500, Table2[[#This Row],[MTBC_Team_Name]],$G$2:$G$500,Table2[[#This Row],[MTPL_Team_Name]],$J$2:$J$500,"Sold")</f>
        <v>0</v>
      </c>
      <c r="G393" s="31" t="str">
        <f>IFERROR(VLOOKUP(Table2[[#This Row],[player_id]],'Owner Players'!$A$1:$B$13,2,0),IFERROR(VLOOKUP(Table2[[#This Row],[player_id]],'Retained Players'!$A$1:$B$13,2,0),""))</f>
        <v/>
      </c>
      <c r="H39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93" s="34" t="str">
        <f>IFERROR(IF(OR(Table2[[#This Row],[Is_Retained_Player]],Table2[[#This Row],[Is_Owner_Player]]),Table2[[#This Row],[Base_Price]],0),"")</f>
        <v/>
      </c>
      <c r="J393" s="40"/>
      <c r="Y393" s="38"/>
      <c r="Z393" s="39"/>
    </row>
    <row r="394" spans="5:26" ht="27" customHeight="1" x14ac:dyDescent="0.2">
      <c r="E394" s="30">
        <f>COUNTIFS($F$2:$F$500, Table2[[#This Row],[MTBC_Team_Name]],$G$2:$G$500,Table2[[#This Row],[MTPL_Team_Name]],$J$2:$J$500,"Sold")</f>
        <v>0</v>
      </c>
      <c r="G394" s="31" t="str">
        <f>IFERROR(VLOOKUP(Table2[[#This Row],[player_id]],'Owner Players'!$A$1:$B$13,2,0),IFERROR(VLOOKUP(Table2[[#This Row],[player_id]],'Retained Players'!$A$1:$B$13,2,0),""))</f>
        <v/>
      </c>
      <c r="H39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94" s="34" t="str">
        <f>IFERROR(IF(OR(Table2[[#This Row],[Is_Retained_Player]],Table2[[#This Row],[Is_Owner_Player]]),Table2[[#This Row],[Base_Price]],0),"")</f>
        <v/>
      </c>
      <c r="J394" s="40"/>
      <c r="Y394" s="38"/>
      <c r="Z394" s="39"/>
    </row>
    <row r="395" spans="5:26" ht="27" customHeight="1" x14ac:dyDescent="0.2">
      <c r="E395" s="30">
        <f>COUNTIFS($F$2:$F$500, Table2[[#This Row],[MTBC_Team_Name]],$G$2:$G$500,Table2[[#This Row],[MTPL_Team_Name]],$J$2:$J$500,"Sold")</f>
        <v>0</v>
      </c>
      <c r="G395" s="31" t="str">
        <f>IFERROR(VLOOKUP(Table2[[#This Row],[player_id]],'Owner Players'!$A$1:$B$13,2,0),IFERROR(VLOOKUP(Table2[[#This Row],[player_id]],'Retained Players'!$A$1:$B$13,2,0),""))</f>
        <v/>
      </c>
      <c r="H39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95" s="34" t="str">
        <f>IFERROR(IF(OR(Table2[[#This Row],[Is_Retained_Player]],Table2[[#This Row],[Is_Owner_Player]]),Table2[[#This Row],[Base_Price]],0),"")</f>
        <v/>
      </c>
      <c r="J395" s="40"/>
      <c r="Y395" s="38"/>
      <c r="Z395" s="39"/>
    </row>
    <row r="396" spans="5:26" ht="27" customHeight="1" x14ac:dyDescent="0.2">
      <c r="E396" s="30">
        <f>COUNTIFS($F$2:$F$500, Table2[[#This Row],[MTBC_Team_Name]],$G$2:$G$500,Table2[[#This Row],[MTPL_Team_Name]],$J$2:$J$500,"Sold")</f>
        <v>0</v>
      </c>
      <c r="G396" s="31" t="str">
        <f>IFERROR(VLOOKUP(Table2[[#This Row],[player_id]],'Owner Players'!$A$1:$B$13,2,0),IFERROR(VLOOKUP(Table2[[#This Row],[player_id]],'Retained Players'!$A$1:$B$13,2,0),""))</f>
        <v/>
      </c>
      <c r="H39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96" s="34" t="str">
        <f>IFERROR(IF(OR(Table2[[#This Row],[Is_Retained_Player]],Table2[[#This Row],[Is_Owner_Player]]),Table2[[#This Row],[Base_Price]],0),"")</f>
        <v/>
      </c>
      <c r="J396" s="40"/>
      <c r="Y396" s="38"/>
      <c r="Z396" s="39"/>
    </row>
    <row r="397" spans="5:26" ht="27" customHeight="1" x14ac:dyDescent="0.2">
      <c r="E397" s="30">
        <f>COUNTIFS($F$2:$F$500, Table2[[#This Row],[MTBC_Team_Name]],$G$2:$G$500,Table2[[#This Row],[MTPL_Team_Name]],$J$2:$J$500,"Sold")</f>
        <v>0</v>
      </c>
      <c r="G397" s="31" t="str">
        <f>IFERROR(VLOOKUP(Table2[[#This Row],[player_id]],'Owner Players'!$A$1:$B$13,2,0),IFERROR(VLOOKUP(Table2[[#This Row],[player_id]],'Retained Players'!$A$1:$B$13,2,0),""))</f>
        <v/>
      </c>
      <c r="H39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97" s="34" t="str">
        <f>IFERROR(IF(OR(Table2[[#This Row],[Is_Retained_Player]],Table2[[#This Row],[Is_Owner_Player]]),Table2[[#This Row],[Base_Price]],0),"")</f>
        <v/>
      </c>
      <c r="J397" s="40"/>
      <c r="Y397" s="38"/>
      <c r="Z397" s="39"/>
    </row>
    <row r="398" spans="5:26" ht="27" customHeight="1" x14ac:dyDescent="0.2">
      <c r="E398" s="30">
        <f>COUNTIFS($F$2:$F$500, Table2[[#This Row],[MTBC_Team_Name]],$G$2:$G$500,Table2[[#This Row],[MTPL_Team_Name]],$J$2:$J$500,"Sold")</f>
        <v>0</v>
      </c>
      <c r="G398" s="31" t="str">
        <f>IFERROR(VLOOKUP(Table2[[#This Row],[player_id]],'Owner Players'!$A$1:$B$13,2,0),IFERROR(VLOOKUP(Table2[[#This Row],[player_id]],'Retained Players'!$A$1:$B$13,2,0),""))</f>
        <v/>
      </c>
      <c r="H39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98" s="34" t="str">
        <f>IFERROR(IF(OR(Table2[[#This Row],[Is_Retained_Player]],Table2[[#This Row],[Is_Owner_Player]]),Table2[[#This Row],[Base_Price]],0),"")</f>
        <v/>
      </c>
      <c r="J398" s="40"/>
      <c r="Y398" s="38"/>
      <c r="Z398" s="39"/>
    </row>
    <row r="399" spans="5:26" ht="27" customHeight="1" x14ac:dyDescent="0.2">
      <c r="E399" s="30">
        <f>COUNTIFS($F$2:$F$500, Table2[[#This Row],[MTBC_Team_Name]],$G$2:$G$500,Table2[[#This Row],[MTPL_Team_Name]],$J$2:$J$500,"Sold")</f>
        <v>0</v>
      </c>
      <c r="G399" s="31" t="str">
        <f>IFERROR(VLOOKUP(Table2[[#This Row],[player_id]],'Owner Players'!$A$1:$B$13,2,0),IFERROR(VLOOKUP(Table2[[#This Row],[player_id]],'Retained Players'!$A$1:$B$13,2,0),""))</f>
        <v/>
      </c>
      <c r="H39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399" s="34" t="str">
        <f>IFERROR(IF(OR(Table2[[#This Row],[Is_Retained_Player]],Table2[[#This Row],[Is_Owner_Player]]),Table2[[#This Row],[Base_Price]],0),"")</f>
        <v/>
      </c>
      <c r="J399" s="40"/>
      <c r="Y399" s="38"/>
      <c r="Z399" s="39"/>
    </row>
    <row r="400" spans="5:26" ht="27" customHeight="1" x14ac:dyDescent="0.2">
      <c r="E400" s="30">
        <f>COUNTIFS($F$2:$F$500, Table2[[#This Row],[MTBC_Team_Name]],$G$2:$G$500,Table2[[#This Row],[MTPL_Team_Name]],$J$2:$J$500,"Sold")</f>
        <v>0</v>
      </c>
      <c r="G400" s="31" t="str">
        <f>IFERROR(VLOOKUP(Table2[[#This Row],[player_id]],'Owner Players'!$A$1:$B$13,2,0),IFERROR(VLOOKUP(Table2[[#This Row],[player_id]],'Retained Players'!$A$1:$B$13,2,0),""))</f>
        <v/>
      </c>
      <c r="H40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00" s="34" t="str">
        <f>IFERROR(IF(OR(Table2[[#This Row],[Is_Retained_Player]],Table2[[#This Row],[Is_Owner_Player]]),Table2[[#This Row],[Base_Price]],0),"")</f>
        <v/>
      </c>
      <c r="J400" s="40"/>
      <c r="Y400" s="38"/>
      <c r="Z400" s="39"/>
    </row>
    <row r="401" spans="5:26" ht="27" customHeight="1" x14ac:dyDescent="0.2">
      <c r="E401" s="30">
        <f>COUNTIFS($F$2:$F$500, Table2[[#This Row],[MTBC_Team_Name]],$G$2:$G$500,Table2[[#This Row],[MTPL_Team_Name]],$J$2:$J$500,"Sold")</f>
        <v>0</v>
      </c>
      <c r="G401" s="31" t="str">
        <f>IFERROR(VLOOKUP(Table2[[#This Row],[player_id]],'Owner Players'!$A$1:$B$13,2,0),IFERROR(VLOOKUP(Table2[[#This Row],[player_id]],'Retained Players'!$A$1:$B$13,2,0),""))</f>
        <v/>
      </c>
      <c r="H40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01" s="34" t="str">
        <f>IFERROR(IF(OR(Table2[[#This Row],[Is_Retained_Player]],Table2[[#This Row],[Is_Owner_Player]]),Table2[[#This Row],[Base_Price]],0),"")</f>
        <v/>
      </c>
      <c r="J401" s="40"/>
      <c r="Y401" s="38"/>
      <c r="Z401" s="39"/>
    </row>
    <row r="402" spans="5:26" ht="27" customHeight="1" x14ac:dyDescent="0.2">
      <c r="E402" s="30">
        <f>COUNTIFS($F$2:$F$500, Table2[[#This Row],[MTBC_Team_Name]],$G$2:$G$500,Table2[[#This Row],[MTPL_Team_Name]],$J$2:$J$500,"Sold")</f>
        <v>0</v>
      </c>
      <c r="G402" s="31" t="str">
        <f>IFERROR(VLOOKUP(Table2[[#This Row],[player_id]],'Owner Players'!$A$1:$B$13,2,0),IFERROR(VLOOKUP(Table2[[#This Row],[player_id]],'Retained Players'!$A$1:$B$13,2,0),""))</f>
        <v/>
      </c>
      <c r="H40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02" s="34" t="str">
        <f>IFERROR(IF(OR(Table2[[#This Row],[Is_Retained_Player]],Table2[[#This Row],[Is_Owner_Player]]),Table2[[#This Row],[Base_Price]],0),"")</f>
        <v/>
      </c>
      <c r="J402" s="40"/>
      <c r="Y402" s="38"/>
      <c r="Z402" s="39"/>
    </row>
    <row r="403" spans="5:26" ht="27" customHeight="1" x14ac:dyDescent="0.2">
      <c r="E403" s="30">
        <f>COUNTIFS($F$2:$F$500, Table2[[#This Row],[MTBC_Team_Name]],$G$2:$G$500,Table2[[#This Row],[MTPL_Team_Name]],$J$2:$J$500,"Sold")</f>
        <v>0</v>
      </c>
      <c r="G403" s="31" t="str">
        <f>IFERROR(VLOOKUP(Table2[[#This Row],[player_id]],'Owner Players'!$A$1:$B$13,2,0),IFERROR(VLOOKUP(Table2[[#This Row],[player_id]],'Retained Players'!$A$1:$B$13,2,0),""))</f>
        <v/>
      </c>
      <c r="H40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03" s="34" t="str">
        <f>IFERROR(IF(OR(Table2[[#This Row],[Is_Retained_Player]],Table2[[#This Row],[Is_Owner_Player]]),Table2[[#This Row],[Base_Price]],0),"")</f>
        <v/>
      </c>
      <c r="J403" s="40"/>
      <c r="Y403" s="38"/>
      <c r="Z403" s="39"/>
    </row>
    <row r="404" spans="5:26" ht="27" customHeight="1" x14ac:dyDescent="0.2">
      <c r="E404" s="30">
        <f>COUNTIFS($F$2:$F$500, Table2[[#This Row],[MTBC_Team_Name]],$G$2:$G$500,Table2[[#This Row],[MTPL_Team_Name]],$J$2:$J$500,"Sold")</f>
        <v>0</v>
      </c>
      <c r="G404" s="31" t="str">
        <f>IFERROR(VLOOKUP(Table2[[#This Row],[player_id]],'Owner Players'!$A$1:$B$13,2,0),IFERROR(VLOOKUP(Table2[[#This Row],[player_id]],'Retained Players'!$A$1:$B$13,2,0),""))</f>
        <v/>
      </c>
      <c r="H40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04" s="34" t="str">
        <f>IFERROR(IF(OR(Table2[[#This Row],[Is_Retained_Player]],Table2[[#This Row],[Is_Owner_Player]]),Table2[[#This Row],[Base_Price]],0),"")</f>
        <v/>
      </c>
      <c r="J404" s="40"/>
      <c r="Y404" s="38"/>
      <c r="Z404" s="39"/>
    </row>
    <row r="405" spans="5:26" ht="27" customHeight="1" x14ac:dyDescent="0.2">
      <c r="E405" s="30">
        <f>COUNTIFS($F$2:$F$500, Table2[[#This Row],[MTBC_Team_Name]],$G$2:$G$500,Table2[[#This Row],[MTPL_Team_Name]],$J$2:$J$500,"Sold")</f>
        <v>0</v>
      </c>
      <c r="G405" s="31" t="str">
        <f>IFERROR(VLOOKUP(Table2[[#This Row],[player_id]],'Owner Players'!$A$1:$B$13,2,0),IFERROR(VLOOKUP(Table2[[#This Row],[player_id]],'Retained Players'!$A$1:$B$13,2,0),""))</f>
        <v/>
      </c>
      <c r="H40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05" s="34" t="str">
        <f>IFERROR(IF(OR(Table2[[#This Row],[Is_Retained_Player]],Table2[[#This Row],[Is_Owner_Player]]),Table2[[#This Row],[Base_Price]],0),"")</f>
        <v/>
      </c>
      <c r="J405" s="40"/>
      <c r="Y405" s="38"/>
      <c r="Z405" s="39"/>
    </row>
    <row r="406" spans="5:26" ht="27" customHeight="1" x14ac:dyDescent="0.2">
      <c r="E406" s="30">
        <f>COUNTIFS($F$2:$F$500, Table2[[#This Row],[MTBC_Team_Name]],$G$2:$G$500,Table2[[#This Row],[MTPL_Team_Name]],$J$2:$J$500,"Sold")</f>
        <v>0</v>
      </c>
      <c r="G406" s="31" t="str">
        <f>IFERROR(VLOOKUP(Table2[[#This Row],[player_id]],'Owner Players'!$A$1:$B$13,2,0),IFERROR(VLOOKUP(Table2[[#This Row],[player_id]],'Retained Players'!$A$1:$B$13,2,0),""))</f>
        <v/>
      </c>
      <c r="H40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06" s="34" t="str">
        <f>IFERROR(IF(OR(Table2[[#This Row],[Is_Retained_Player]],Table2[[#This Row],[Is_Owner_Player]]),Table2[[#This Row],[Base_Price]],0),"")</f>
        <v/>
      </c>
      <c r="J406" s="40"/>
      <c r="Y406" s="38"/>
      <c r="Z406" s="39"/>
    </row>
    <row r="407" spans="5:26" ht="27" customHeight="1" x14ac:dyDescent="0.2">
      <c r="E407" s="30">
        <f>COUNTIFS($F$2:$F$500, Table2[[#This Row],[MTBC_Team_Name]],$G$2:$G$500,Table2[[#This Row],[MTPL_Team_Name]],$J$2:$J$500,"Sold")</f>
        <v>0</v>
      </c>
      <c r="G407" s="31" t="str">
        <f>IFERROR(VLOOKUP(Table2[[#This Row],[player_id]],'Owner Players'!$A$1:$B$13,2,0),IFERROR(VLOOKUP(Table2[[#This Row],[player_id]],'Retained Players'!$A$1:$B$13,2,0),""))</f>
        <v/>
      </c>
      <c r="H40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07" s="34" t="str">
        <f>IFERROR(IF(OR(Table2[[#This Row],[Is_Retained_Player]],Table2[[#This Row],[Is_Owner_Player]]),Table2[[#This Row],[Base_Price]],0),"")</f>
        <v/>
      </c>
      <c r="J407" s="40"/>
      <c r="Y407" s="38"/>
      <c r="Z407" s="39"/>
    </row>
    <row r="408" spans="5:26" ht="27" customHeight="1" x14ac:dyDescent="0.2">
      <c r="E408" s="30">
        <f>COUNTIFS($F$2:$F$500, Table2[[#This Row],[MTBC_Team_Name]],$G$2:$G$500,Table2[[#This Row],[MTPL_Team_Name]],$J$2:$J$500,"Sold")</f>
        <v>0</v>
      </c>
      <c r="G408" s="31" t="str">
        <f>IFERROR(VLOOKUP(Table2[[#This Row],[player_id]],'Owner Players'!$A$1:$B$13,2,0),IFERROR(VLOOKUP(Table2[[#This Row],[player_id]],'Retained Players'!$A$1:$B$13,2,0),""))</f>
        <v/>
      </c>
      <c r="H40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08" s="34" t="str">
        <f>IFERROR(IF(OR(Table2[[#This Row],[Is_Retained_Player]],Table2[[#This Row],[Is_Owner_Player]]),Table2[[#This Row],[Base_Price]],0),"")</f>
        <v/>
      </c>
      <c r="J408" s="40"/>
      <c r="Y408" s="38"/>
      <c r="Z408" s="39"/>
    </row>
    <row r="409" spans="5:26" ht="27" customHeight="1" x14ac:dyDescent="0.2">
      <c r="E409" s="30">
        <f>COUNTIFS($F$2:$F$500, Table2[[#This Row],[MTBC_Team_Name]],$G$2:$G$500,Table2[[#This Row],[MTPL_Team_Name]],$J$2:$J$500,"Sold")</f>
        <v>0</v>
      </c>
      <c r="G409" s="31" t="str">
        <f>IFERROR(VLOOKUP(Table2[[#This Row],[player_id]],'Owner Players'!$A$1:$B$13,2,0),IFERROR(VLOOKUP(Table2[[#This Row],[player_id]],'Retained Players'!$A$1:$B$13,2,0),""))</f>
        <v/>
      </c>
      <c r="H40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09" s="34" t="str">
        <f>IFERROR(IF(OR(Table2[[#This Row],[Is_Retained_Player]],Table2[[#This Row],[Is_Owner_Player]]),Table2[[#This Row],[Base_Price]],0),"")</f>
        <v/>
      </c>
      <c r="J409" s="40"/>
      <c r="Y409" s="38"/>
      <c r="Z409" s="39"/>
    </row>
    <row r="410" spans="5:26" ht="27" customHeight="1" x14ac:dyDescent="0.2">
      <c r="E410" s="30">
        <f>COUNTIFS($F$2:$F$500, Table2[[#This Row],[MTBC_Team_Name]],$G$2:$G$500,Table2[[#This Row],[MTPL_Team_Name]],$J$2:$J$500,"Sold")</f>
        <v>0</v>
      </c>
      <c r="G410" s="31" t="str">
        <f>IFERROR(VLOOKUP(Table2[[#This Row],[player_id]],'Owner Players'!$A$1:$B$13,2,0),IFERROR(VLOOKUP(Table2[[#This Row],[player_id]],'Retained Players'!$A$1:$B$13,2,0),""))</f>
        <v/>
      </c>
      <c r="H41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10" s="34" t="str">
        <f>IFERROR(IF(OR(Table2[[#This Row],[Is_Retained_Player]],Table2[[#This Row],[Is_Owner_Player]]),Table2[[#This Row],[Base_Price]],0),"")</f>
        <v/>
      </c>
      <c r="J410" s="40"/>
      <c r="Y410" s="38"/>
      <c r="Z410" s="39"/>
    </row>
    <row r="411" spans="5:26" ht="27" customHeight="1" x14ac:dyDescent="0.2">
      <c r="E411" s="30">
        <f>COUNTIFS($F$2:$F$500, Table2[[#This Row],[MTBC_Team_Name]],$G$2:$G$500,Table2[[#This Row],[MTPL_Team_Name]],$J$2:$J$500,"Sold")</f>
        <v>0</v>
      </c>
      <c r="G411" s="31" t="str">
        <f>IFERROR(VLOOKUP(Table2[[#This Row],[player_id]],'Owner Players'!$A$1:$B$13,2,0),IFERROR(VLOOKUP(Table2[[#This Row],[player_id]],'Retained Players'!$A$1:$B$13,2,0),""))</f>
        <v/>
      </c>
      <c r="H41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11" s="34" t="str">
        <f>IFERROR(IF(OR(Table2[[#This Row],[Is_Retained_Player]],Table2[[#This Row],[Is_Owner_Player]]),Table2[[#This Row],[Base_Price]],0),"")</f>
        <v/>
      </c>
      <c r="J411" s="40"/>
      <c r="Y411" s="38"/>
      <c r="Z411" s="39"/>
    </row>
    <row r="412" spans="5:26" ht="27" customHeight="1" x14ac:dyDescent="0.2">
      <c r="E412" s="30">
        <f>COUNTIFS($F$2:$F$500, Table2[[#This Row],[MTBC_Team_Name]],$G$2:$G$500,Table2[[#This Row],[MTPL_Team_Name]],$J$2:$J$500,"Sold")</f>
        <v>0</v>
      </c>
      <c r="G412" s="31" t="str">
        <f>IFERROR(VLOOKUP(Table2[[#This Row],[player_id]],'Owner Players'!$A$1:$B$13,2,0),IFERROR(VLOOKUP(Table2[[#This Row],[player_id]],'Retained Players'!$A$1:$B$13,2,0),""))</f>
        <v/>
      </c>
      <c r="H41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12" s="34" t="str">
        <f>IFERROR(IF(OR(Table2[[#This Row],[Is_Retained_Player]],Table2[[#This Row],[Is_Owner_Player]]),Table2[[#This Row],[Base_Price]],0),"")</f>
        <v/>
      </c>
      <c r="J412" s="40"/>
      <c r="Y412" s="38"/>
      <c r="Z412" s="39"/>
    </row>
    <row r="413" spans="5:26" ht="27" customHeight="1" x14ac:dyDescent="0.2">
      <c r="E413" s="30">
        <f>COUNTIFS($F$2:$F$500, Table2[[#This Row],[MTBC_Team_Name]],$G$2:$G$500,Table2[[#This Row],[MTPL_Team_Name]],$J$2:$J$500,"Sold")</f>
        <v>0</v>
      </c>
      <c r="G413" s="31" t="str">
        <f>IFERROR(VLOOKUP(Table2[[#This Row],[player_id]],'Owner Players'!$A$1:$B$13,2,0),IFERROR(VLOOKUP(Table2[[#This Row],[player_id]],'Retained Players'!$A$1:$B$13,2,0),""))</f>
        <v/>
      </c>
      <c r="H41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13" s="34" t="str">
        <f>IFERROR(IF(OR(Table2[[#This Row],[Is_Retained_Player]],Table2[[#This Row],[Is_Owner_Player]]),Table2[[#This Row],[Base_Price]],0),"")</f>
        <v/>
      </c>
      <c r="J413" s="40"/>
      <c r="Y413" s="38"/>
      <c r="Z413" s="39"/>
    </row>
    <row r="414" spans="5:26" ht="27" customHeight="1" x14ac:dyDescent="0.2">
      <c r="E414" s="30">
        <f>COUNTIFS($F$2:$F$500, Table2[[#This Row],[MTBC_Team_Name]],$G$2:$G$500,Table2[[#This Row],[MTPL_Team_Name]],$J$2:$J$500,"Sold")</f>
        <v>0</v>
      </c>
      <c r="G414" s="31" t="str">
        <f>IFERROR(VLOOKUP(Table2[[#This Row],[player_id]],'Owner Players'!$A$1:$B$13,2,0),IFERROR(VLOOKUP(Table2[[#This Row],[player_id]],'Retained Players'!$A$1:$B$13,2,0),""))</f>
        <v/>
      </c>
      <c r="H41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14" s="34" t="str">
        <f>IFERROR(IF(OR(Table2[[#This Row],[Is_Retained_Player]],Table2[[#This Row],[Is_Owner_Player]]),Table2[[#This Row],[Base_Price]],0),"")</f>
        <v/>
      </c>
      <c r="J414" s="40"/>
      <c r="Y414" s="38"/>
      <c r="Z414" s="39"/>
    </row>
    <row r="415" spans="5:26" ht="27" customHeight="1" x14ac:dyDescent="0.2">
      <c r="E415" s="30">
        <f>COUNTIFS($F$2:$F$500, Table2[[#This Row],[MTBC_Team_Name]],$G$2:$G$500,Table2[[#This Row],[MTPL_Team_Name]],$J$2:$J$500,"Sold")</f>
        <v>0</v>
      </c>
      <c r="G415" s="31" t="str">
        <f>IFERROR(VLOOKUP(Table2[[#This Row],[player_id]],'Owner Players'!$A$1:$B$13,2,0),IFERROR(VLOOKUP(Table2[[#This Row],[player_id]],'Retained Players'!$A$1:$B$13,2,0),""))</f>
        <v/>
      </c>
      <c r="H41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15" s="34" t="str">
        <f>IFERROR(IF(OR(Table2[[#This Row],[Is_Retained_Player]],Table2[[#This Row],[Is_Owner_Player]]),Table2[[#This Row],[Base_Price]],0),"")</f>
        <v/>
      </c>
      <c r="J415" s="40"/>
      <c r="Y415" s="38"/>
      <c r="Z415" s="39"/>
    </row>
    <row r="416" spans="5:26" ht="27" customHeight="1" x14ac:dyDescent="0.2">
      <c r="E416" s="30">
        <f>COUNTIFS($F$2:$F$500, Table2[[#This Row],[MTBC_Team_Name]],$G$2:$G$500,Table2[[#This Row],[MTPL_Team_Name]],$J$2:$J$500,"Sold")</f>
        <v>0</v>
      </c>
      <c r="G416" s="31" t="str">
        <f>IFERROR(VLOOKUP(Table2[[#This Row],[player_id]],'Owner Players'!$A$1:$B$13,2,0),IFERROR(VLOOKUP(Table2[[#This Row],[player_id]],'Retained Players'!$A$1:$B$13,2,0),""))</f>
        <v/>
      </c>
      <c r="H41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16" s="34" t="str">
        <f>IFERROR(IF(OR(Table2[[#This Row],[Is_Retained_Player]],Table2[[#This Row],[Is_Owner_Player]]),Table2[[#This Row],[Base_Price]],0),"")</f>
        <v/>
      </c>
      <c r="J416" s="40"/>
      <c r="Y416" s="38"/>
      <c r="Z416" s="39"/>
    </row>
    <row r="417" spans="5:26" ht="27" customHeight="1" x14ac:dyDescent="0.2">
      <c r="E417" s="30">
        <f>COUNTIFS($F$2:$F$500, Table2[[#This Row],[MTBC_Team_Name]],$G$2:$G$500,Table2[[#This Row],[MTPL_Team_Name]],$J$2:$J$500,"Sold")</f>
        <v>0</v>
      </c>
      <c r="G417" s="31" t="str">
        <f>IFERROR(VLOOKUP(Table2[[#This Row],[player_id]],'Owner Players'!$A$1:$B$13,2,0),IFERROR(VLOOKUP(Table2[[#This Row],[player_id]],'Retained Players'!$A$1:$B$13,2,0),""))</f>
        <v/>
      </c>
      <c r="H41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17" s="34" t="str">
        <f>IFERROR(IF(OR(Table2[[#This Row],[Is_Retained_Player]],Table2[[#This Row],[Is_Owner_Player]]),Table2[[#This Row],[Base_Price]],0),"")</f>
        <v/>
      </c>
      <c r="J417" s="40"/>
      <c r="Y417" s="38"/>
      <c r="Z417" s="39"/>
    </row>
    <row r="418" spans="5:26" ht="27" customHeight="1" x14ac:dyDescent="0.2">
      <c r="E418" s="30">
        <f>COUNTIFS($F$2:$F$500, Table2[[#This Row],[MTBC_Team_Name]],$G$2:$G$500,Table2[[#This Row],[MTPL_Team_Name]],$J$2:$J$500,"Sold")</f>
        <v>0</v>
      </c>
      <c r="G418" s="31" t="str">
        <f>IFERROR(VLOOKUP(Table2[[#This Row],[player_id]],'Owner Players'!$A$1:$B$13,2,0),IFERROR(VLOOKUP(Table2[[#This Row],[player_id]],'Retained Players'!$A$1:$B$13,2,0),""))</f>
        <v/>
      </c>
      <c r="H41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18" s="34" t="str">
        <f>IFERROR(IF(OR(Table2[[#This Row],[Is_Retained_Player]],Table2[[#This Row],[Is_Owner_Player]]),Table2[[#This Row],[Base_Price]],0),"")</f>
        <v/>
      </c>
      <c r="J418" s="40"/>
      <c r="Y418" s="38"/>
      <c r="Z418" s="39"/>
    </row>
    <row r="419" spans="5:26" ht="27" customHeight="1" x14ac:dyDescent="0.2">
      <c r="E419" s="30">
        <f>COUNTIFS($F$2:$F$500, Table2[[#This Row],[MTBC_Team_Name]],$G$2:$G$500,Table2[[#This Row],[MTPL_Team_Name]],$J$2:$J$500,"Sold")</f>
        <v>0</v>
      </c>
      <c r="G419" s="31" t="str">
        <f>IFERROR(VLOOKUP(Table2[[#This Row],[player_id]],'Owner Players'!$A$1:$B$13,2,0),IFERROR(VLOOKUP(Table2[[#This Row],[player_id]],'Retained Players'!$A$1:$B$13,2,0),""))</f>
        <v/>
      </c>
      <c r="H41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19" s="34" t="str">
        <f>IFERROR(IF(OR(Table2[[#This Row],[Is_Retained_Player]],Table2[[#This Row],[Is_Owner_Player]]),Table2[[#This Row],[Base_Price]],0),"")</f>
        <v/>
      </c>
      <c r="J419" s="40"/>
      <c r="Y419" s="38"/>
      <c r="Z419" s="39"/>
    </row>
    <row r="420" spans="5:26" ht="27" customHeight="1" x14ac:dyDescent="0.2">
      <c r="E420" s="30">
        <f>COUNTIFS($F$2:$F$500, Table2[[#This Row],[MTBC_Team_Name]],$G$2:$G$500,Table2[[#This Row],[MTPL_Team_Name]],$J$2:$J$500,"Sold")</f>
        <v>0</v>
      </c>
      <c r="G420" s="31" t="str">
        <f>IFERROR(VLOOKUP(Table2[[#This Row],[player_id]],'Owner Players'!$A$1:$B$13,2,0),IFERROR(VLOOKUP(Table2[[#This Row],[player_id]],'Retained Players'!$A$1:$B$13,2,0),""))</f>
        <v/>
      </c>
      <c r="H42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20" s="34" t="str">
        <f>IFERROR(IF(OR(Table2[[#This Row],[Is_Retained_Player]],Table2[[#This Row],[Is_Owner_Player]]),Table2[[#This Row],[Base_Price]],0),"")</f>
        <v/>
      </c>
      <c r="J420" s="40"/>
      <c r="Y420" s="38"/>
      <c r="Z420" s="39"/>
    </row>
    <row r="421" spans="5:26" ht="27" customHeight="1" x14ac:dyDescent="0.2">
      <c r="E421" s="30">
        <f>COUNTIFS($F$2:$F$500, Table2[[#This Row],[MTBC_Team_Name]],$G$2:$G$500,Table2[[#This Row],[MTPL_Team_Name]],$J$2:$J$500,"Sold")</f>
        <v>0</v>
      </c>
      <c r="G421" s="31" t="str">
        <f>IFERROR(VLOOKUP(Table2[[#This Row],[player_id]],'Owner Players'!$A$1:$B$13,2,0),IFERROR(VLOOKUP(Table2[[#This Row],[player_id]],'Retained Players'!$A$1:$B$13,2,0),""))</f>
        <v/>
      </c>
      <c r="H42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21" s="34" t="str">
        <f>IFERROR(IF(OR(Table2[[#This Row],[Is_Retained_Player]],Table2[[#This Row],[Is_Owner_Player]]),Table2[[#This Row],[Base_Price]],0),"")</f>
        <v/>
      </c>
      <c r="J421" s="40"/>
      <c r="Y421" s="38"/>
      <c r="Z421" s="39"/>
    </row>
    <row r="422" spans="5:26" ht="27" customHeight="1" x14ac:dyDescent="0.2">
      <c r="E422" s="30">
        <f>COUNTIFS($F$2:$F$500, Table2[[#This Row],[MTBC_Team_Name]],$G$2:$G$500,Table2[[#This Row],[MTPL_Team_Name]],$J$2:$J$500,"Sold")</f>
        <v>0</v>
      </c>
      <c r="G422" s="31" t="str">
        <f>IFERROR(VLOOKUP(Table2[[#This Row],[player_id]],'Owner Players'!$A$1:$B$13,2,0),IFERROR(VLOOKUP(Table2[[#This Row],[player_id]],'Retained Players'!$A$1:$B$13,2,0),""))</f>
        <v/>
      </c>
      <c r="H42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22" s="34" t="str">
        <f>IFERROR(IF(OR(Table2[[#This Row],[Is_Retained_Player]],Table2[[#This Row],[Is_Owner_Player]]),Table2[[#This Row],[Base_Price]],0),"")</f>
        <v/>
      </c>
      <c r="J422" s="40"/>
      <c r="Y422" s="38"/>
      <c r="Z422" s="39"/>
    </row>
    <row r="423" spans="5:26" ht="27" customHeight="1" x14ac:dyDescent="0.2">
      <c r="E423" s="30">
        <f>COUNTIFS($F$2:$F$500, Table2[[#This Row],[MTBC_Team_Name]],$G$2:$G$500,Table2[[#This Row],[MTPL_Team_Name]],$J$2:$J$500,"Sold")</f>
        <v>0</v>
      </c>
      <c r="G423" s="31" t="str">
        <f>IFERROR(VLOOKUP(Table2[[#This Row],[player_id]],'Owner Players'!$A$1:$B$13,2,0),IFERROR(VLOOKUP(Table2[[#This Row],[player_id]],'Retained Players'!$A$1:$B$13,2,0),""))</f>
        <v/>
      </c>
      <c r="H42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23" s="34" t="str">
        <f>IFERROR(IF(OR(Table2[[#This Row],[Is_Retained_Player]],Table2[[#This Row],[Is_Owner_Player]]),Table2[[#This Row],[Base_Price]],0),"")</f>
        <v/>
      </c>
      <c r="J423" s="40"/>
      <c r="Y423" s="38"/>
      <c r="Z423" s="39"/>
    </row>
    <row r="424" spans="5:26" ht="27" customHeight="1" x14ac:dyDescent="0.2">
      <c r="E424" s="30">
        <f>COUNTIFS($F$2:$F$500, Table2[[#This Row],[MTBC_Team_Name]],$G$2:$G$500,Table2[[#This Row],[MTPL_Team_Name]],$J$2:$J$500,"Sold")</f>
        <v>0</v>
      </c>
      <c r="G424" s="31" t="str">
        <f>IFERROR(VLOOKUP(Table2[[#This Row],[player_id]],'Owner Players'!$A$1:$B$13,2,0),IFERROR(VLOOKUP(Table2[[#This Row],[player_id]],'Retained Players'!$A$1:$B$13,2,0),""))</f>
        <v/>
      </c>
      <c r="H42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24" s="34" t="str">
        <f>IFERROR(IF(OR(Table2[[#This Row],[Is_Retained_Player]],Table2[[#This Row],[Is_Owner_Player]]),Table2[[#This Row],[Base_Price]],0),"")</f>
        <v/>
      </c>
      <c r="J424" s="40"/>
      <c r="Y424" s="38"/>
      <c r="Z424" s="39"/>
    </row>
    <row r="425" spans="5:26" ht="27" customHeight="1" x14ac:dyDescent="0.2">
      <c r="E425" s="30">
        <f>COUNTIFS($F$2:$F$500, Table2[[#This Row],[MTBC_Team_Name]],$G$2:$G$500,Table2[[#This Row],[MTPL_Team_Name]],$J$2:$J$500,"Sold")</f>
        <v>0</v>
      </c>
      <c r="G425" s="31" t="str">
        <f>IFERROR(VLOOKUP(Table2[[#This Row],[player_id]],'Owner Players'!$A$1:$B$13,2,0),IFERROR(VLOOKUP(Table2[[#This Row],[player_id]],'Retained Players'!$A$1:$B$13,2,0),""))</f>
        <v/>
      </c>
      <c r="H42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25" s="34" t="str">
        <f>IFERROR(IF(OR(Table2[[#This Row],[Is_Retained_Player]],Table2[[#This Row],[Is_Owner_Player]]),Table2[[#This Row],[Base_Price]],0),"")</f>
        <v/>
      </c>
      <c r="J425" s="40"/>
      <c r="Y425" s="38"/>
      <c r="Z425" s="39"/>
    </row>
    <row r="426" spans="5:26" ht="27" customHeight="1" x14ac:dyDescent="0.2">
      <c r="E426" s="30">
        <f>COUNTIFS($F$2:$F$500, Table2[[#This Row],[MTBC_Team_Name]],$G$2:$G$500,Table2[[#This Row],[MTPL_Team_Name]],$J$2:$J$500,"Sold")</f>
        <v>0</v>
      </c>
      <c r="G426" s="31" t="str">
        <f>IFERROR(VLOOKUP(Table2[[#This Row],[player_id]],'Owner Players'!$A$1:$B$13,2,0),IFERROR(VLOOKUP(Table2[[#This Row],[player_id]],'Retained Players'!$A$1:$B$13,2,0),""))</f>
        <v/>
      </c>
      <c r="H42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26" s="34" t="str">
        <f>IFERROR(IF(OR(Table2[[#This Row],[Is_Retained_Player]],Table2[[#This Row],[Is_Owner_Player]]),Table2[[#This Row],[Base_Price]],0),"")</f>
        <v/>
      </c>
      <c r="J426" s="40"/>
      <c r="Y426" s="38"/>
      <c r="Z426" s="39"/>
    </row>
    <row r="427" spans="5:26" ht="27" customHeight="1" x14ac:dyDescent="0.2">
      <c r="E427" s="30">
        <f>COUNTIFS($F$2:$F$500, Table2[[#This Row],[MTBC_Team_Name]],$G$2:$G$500,Table2[[#This Row],[MTPL_Team_Name]],$J$2:$J$500,"Sold")</f>
        <v>0</v>
      </c>
      <c r="G427" s="31" t="str">
        <f>IFERROR(VLOOKUP(Table2[[#This Row],[player_id]],'Owner Players'!$A$1:$B$13,2,0),IFERROR(VLOOKUP(Table2[[#This Row],[player_id]],'Retained Players'!$A$1:$B$13,2,0),""))</f>
        <v/>
      </c>
      <c r="H42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27" s="34" t="str">
        <f>IFERROR(IF(OR(Table2[[#This Row],[Is_Retained_Player]],Table2[[#This Row],[Is_Owner_Player]]),Table2[[#This Row],[Base_Price]],0),"")</f>
        <v/>
      </c>
      <c r="J427" s="40"/>
      <c r="Y427" s="38"/>
      <c r="Z427" s="39"/>
    </row>
    <row r="428" spans="5:26" ht="27" customHeight="1" x14ac:dyDescent="0.2">
      <c r="E428" s="30">
        <f>COUNTIFS($F$2:$F$500, Table2[[#This Row],[MTBC_Team_Name]],$G$2:$G$500,Table2[[#This Row],[MTPL_Team_Name]],$J$2:$J$500,"Sold")</f>
        <v>0</v>
      </c>
      <c r="G428" s="31" t="str">
        <f>IFERROR(VLOOKUP(Table2[[#This Row],[player_id]],'Owner Players'!$A$1:$B$13,2,0),IFERROR(VLOOKUP(Table2[[#This Row],[player_id]],'Retained Players'!$A$1:$B$13,2,0),""))</f>
        <v/>
      </c>
      <c r="H42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28" s="34" t="str">
        <f>IFERROR(IF(OR(Table2[[#This Row],[Is_Retained_Player]],Table2[[#This Row],[Is_Owner_Player]]),Table2[[#This Row],[Base_Price]],0),"")</f>
        <v/>
      </c>
      <c r="J428" s="40"/>
      <c r="Y428" s="38"/>
      <c r="Z428" s="39"/>
    </row>
    <row r="429" spans="5:26" ht="27" customHeight="1" x14ac:dyDescent="0.2">
      <c r="E429" s="30">
        <f>COUNTIFS($F$2:$F$500, Table2[[#This Row],[MTBC_Team_Name]],$G$2:$G$500,Table2[[#This Row],[MTPL_Team_Name]],$J$2:$J$500,"Sold")</f>
        <v>0</v>
      </c>
      <c r="G429" s="31" t="str">
        <f>IFERROR(VLOOKUP(Table2[[#This Row],[player_id]],'Owner Players'!$A$1:$B$13,2,0),IFERROR(VLOOKUP(Table2[[#This Row],[player_id]],'Retained Players'!$A$1:$B$13,2,0),""))</f>
        <v/>
      </c>
      <c r="H42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29" s="34" t="str">
        <f>IFERROR(IF(OR(Table2[[#This Row],[Is_Retained_Player]],Table2[[#This Row],[Is_Owner_Player]]),Table2[[#This Row],[Base_Price]],0),"")</f>
        <v/>
      </c>
      <c r="J429" s="40"/>
      <c r="Y429" s="38"/>
      <c r="Z429" s="39"/>
    </row>
    <row r="430" spans="5:26" ht="27" customHeight="1" x14ac:dyDescent="0.2">
      <c r="E430" s="30">
        <f>COUNTIFS($F$2:$F$500, Table2[[#This Row],[MTBC_Team_Name]],$G$2:$G$500,Table2[[#This Row],[MTPL_Team_Name]],$J$2:$J$500,"Sold")</f>
        <v>0</v>
      </c>
      <c r="G430" s="31" t="str">
        <f>IFERROR(VLOOKUP(Table2[[#This Row],[player_id]],'Owner Players'!$A$1:$B$13,2,0),IFERROR(VLOOKUP(Table2[[#This Row],[player_id]],'Retained Players'!$A$1:$B$13,2,0),""))</f>
        <v/>
      </c>
      <c r="H43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30" s="34" t="str">
        <f>IFERROR(IF(OR(Table2[[#This Row],[Is_Retained_Player]],Table2[[#This Row],[Is_Owner_Player]]),Table2[[#This Row],[Base_Price]],0),"")</f>
        <v/>
      </c>
      <c r="J430" s="40"/>
      <c r="Y430" s="38"/>
      <c r="Z430" s="39"/>
    </row>
    <row r="431" spans="5:26" ht="27" customHeight="1" x14ac:dyDescent="0.2">
      <c r="E431" s="30">
        <f>COUNTIFS($F$2:$F$500, Table2[[#This Row],[MTBC_Team_Name]],$G$2:$G$500,Table2[[#This Row],[MTPL_Team_Name]],$J$2:$J$500,"Sold")</f>
        <v>0</v>
      </c>
      <c r="G431" s="31" t="str">
        <f>IFERROR(VLOOKUP(Table2[[#This Row],[player_id]],'Owner Players'!$A$1:$B$13,2,0),IFERROR(VLOOKUP(Table2[[#This Row],[player_id]],'Retained Players'!$A$1:$B$13,2,0),""))</f>
        <v/>
      </c>
      <c r="H43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31" s="34" t="str">
        <f>IFERROR(IF(OR(Table2[[#This Row],[Is_Retained_Player]],Table2[[#This Row],[Is_Owner_Player]]),Table2[[#This Row],[Base_Price]],0),"")</f>
        <v/>
      </c>
      <c r="J431" s="40"/>
      <c r="Y431" s="38"/>
      <c r="Z431" s="39"/>
    </row>
    <row r="432" spans="5:26" ht="27" customHeight="1" x14ac:dyDescent="0.2">
      <c r="E432" s="30">
        <f>COUNTIFS($F$2:$F$500, Table2[[#This Row],[MTBC_Team_Name]],$G$2:$G$500,Table2[[#This Row],[MTPL_Team_Name]],$J$2:$J$500,"Sold")</f>
        <v>0</v>
      </c>
      <c r="G432" s="31" t="str">
        <f>IFERROR(VLOOKUP(Table2[[#This Row],[player_id]],'Owner Players'!$A$1:$B$13,2,0),IFERROR(VLOOKUP(Table2[[#This Row],[player_id]],'Retained Players'!$A$1:$B$13,2,0),""))</f>
        <v/>
      </c>
      <c r="H43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32" s="34" t="str">
        <f>IFERROR(IF(OR(Table2[[#This Row],[Is_Retained_Player]],Table2[[#This Row],[Is_Owner_Player]]),Table2[[#This Row],[Base_Price]],0),"")</f>
        <v/>
      </c>
      <c r="J432" s="40"/>
      <c r="Y432" s="38"/>
      <c r="Z432" s="39"/>
    </row>
    <row r="433" spans="5:26" ht="27" customHeight="1" x14ac:dyDescent="0.2">
      <c r="E433" s="30">
        <f>COUNTIFS($F$2:$F$500, Table2[[#This Row],[MTBC_Team_Name]],$G$2:$G$500,Table2[[#This Row],[MTPL_Team_Name]],$J$2:$J$500,"Sold")</f>
        <v>0</v>
      </c>
      <c r="G433" s="31" t="str">
        <f>IFERROR(VLOOKUP(Table2[[#This Row],[player_id]],'Owner Players'!$A$1:$B$13,2,0),IFERROR(VLOOKUP(Table2[[#This Row],[player_id]],'Retained Players'!$A$1:$B$13,2,0),""))</f>
        <v/>
      </c>
      <c r="H43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33" s="34" t="str">
        <f>IFERROR(IF(OR(Table2[[#This Row],[Is_Retained_Player]],Table2[[#This Row],[Is_Owner_Player]]),Table2[[#This Row],[Base_Price]],0),"")</f>
        <v/>
      </c>
      <c r="J433" s="40"/>
      <c r="Y433" s="38"/>
      <c r="Z433" s="39"/>
    </row>
    <row r="434" spans="5:26" ht="27" customHeight="1" x14ac:dyDescent="0.2">
      <c r="E434" s="30">
        <f>COUNTIFS($F$2:$F$500, Table2[[#This Row],[MTBC_Team_Name]],$G$2:$G$500,Table2[[#This Row],[MTPL_Team_Name]],$J$2:$J$500,"Sold")</f>
        <v>0</v>
      </c>
      <c r="G434" s="31" t="str">
        <f>IFERROR(VLOOKUP(Table2[[#This Row],[player_id]],'Owner Players'!$A$1:$B$13,2,0),IFERROR(VLOOKUP(Table2[[#This Row],[player_id]],'Retained Players'!$A$1:$B$13,2,0),""))</f>
        <v/>
      </c>
      <c r="H43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34" s="34" t="str">
        <f>IFERROR(IF(OR(Table2[[#This Row],[Is_Retained_Player]],Table2[[#This Row],[Is_Owner_Player]]),Table2[[#This Row],[Base_Price]],0),"")</f>
        <v/>
      </c>
      <c r="J434" s="40"/>
      <c r="Y434" s="38"/>
      <c r="Z434" s="39"/>
    </row>
    <row r="435" spans="5:26" ht="27" customHeight="1" x14ac:dyDescent="0.2">
      <c r="E435" s="30">
        <f>COUNTIFS($F$2:$F$500, Table2[[#This Row],[MTBC_Team_Name]],$G$2:$G$500,Table2[[#This Row],[MTPL_Team_Name]],$J$2:$J$500,"Sold")</f>
        <v>0</v>
      </c>
      <c r="G435" s="31" t="str">
        <f>IFERROR(VLOOKUP(Table2[[#This Row],[player_id]],'Owner Players'!$A$1:$B$13,2,0),IFERROR(VLOOKUP(Table2[[#This Row],[player_id]],'Retained Players'!$A$1:$B$13,2,0),""))</f>
        <v/>
      </c>
      <c r="H43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35" s="34" t="str">
        <f>IFERROR(IF(OR(Table2[[#This Row],[Is_Retained_Player]],Table2[[#This Row],[Is_Owner_Player]]),Table2[[#This Row],[Base_Price]],0),"")</f>
        <v/>
      </c>
      <c r="J435" s="40"/>
      <c r="Y435" s="38"/>
      <c r="Z435" s="39"/>
    </row>
    <row r="436" spans="5:26" ht="27" customHeight="1" x14ac:dyDescent="0.2">
      <c r="E436" s="30">
        <f>COUNTIFS($F$2:$F$500, Table2[[#This Row],[MTBC_Team_Name]],$G$2:$G$500,Table2[[#This Row],[MTPL_Team_Name]],$J$2:$J$500,"Sold")</f>
        <v>0</v>
      </c>
      <c r="G436" s="31" t="str">
        <f>IFERROR(VLOOKUP(Table2[[#This Row],[player_id]],'Owner Players'!$A$1:$B$13,2,0),IFERROR(VLOOKUP(Table2[[#This Row],[player_id]],'Retained Players'!$A$1:$B$13,2,0),""))</f>
        <v/>
      </c>
      <c r="H43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36" s="34" t="str">
        <f>IFERROR(IF(OR(Table2[[#This Row],[Is_Retained_Player]],Table2[[#This Row],[Is_Owner_Player]]),Table2[[#This Row],[Base_Price]],0),"")</f>
        <v/>
      </c>
      <c r="J436" s="40"/>
      <c r="Y436" s="38"/>
      <c r="Z436" s="39"/>
    </row>
    <row r="437" spans="5:26" ht="27" customHeight="1" x14ac:dyDescent="0.2">
      <c r="E437" s="30">
        <f>COUNTIFS($F$2:$F$500, Table2[[#This Row],[MTBC_Team_Name]],$G$2:$G$500,Table2[[#This Row],[MTPL_Team_Name]],$J$2:$J$500,"Sold")</f>
        <v>0</v>
      </c>
      <c r="G437" s="31" t="str">
        <f>IFERROR(VLOOKUP(Table2[[#This Row],[player_id]],'Owner Players'!$A$1:$B$13,2,0),IFERROR(VLOOKUP(Table2[[#This Row],[player_id]],'Retained Players'!$A$1:$B$13,2,0),""))</f>
        <v/>
      </c>
      <c r="H43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37" s="34" t="str">
        <f>IFERROR(IF(OR(Table2[[#This Row],[Is_Retained_Player]],Table2[[#This Row],[Is_Owner_Player]]),Table2[[#This Row],[Base_Price]],0),"")</f>
        <v/>
      </c>
      <c r="J437" s="40"/>
      <c r="Y437" s="38"/>
      <c r="Z437" s="39"/>
    </row>
    <row r="438" spans="5:26" ht="27" customHeight="1" x14ac:dyDescent="0.2">
      <c r="E438" s="30">
        <f>COUNTIFS($F$2:$F$500, Table2[[#This Row],[MTBC_Team_Name]],$G$2:$G$500,Table2[[#This Row],[MTPL_Team_Name]],$J$2:$J$500,"Sold")</f>
        <v>0</v>
      </c>
      <c r="G438" s="31" t="str">
        <f>IFERROR(VLOOKUP(Table2[[#This Row],[player_id]],'Owner Players'!$A$1:$B$13,2,0),IFERROR(VLOOKUP(Table2[[#This Row],[player_id]],'Retained Players'!$A$1:$B$13,2,0),""))</f>
        <v/>
      </c>
      <c r="H43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38" s="34" t="str">
        <f>IFERROR(IF(OR(Table2[[#This Row],[Is_Retained_Player]],Table2[[#This Row],[Is_Owner_Player]]),Table2[[#This Row],[Base_Price]],0),"")</f>
        <v/>
      </c>
      <c r="J438" s="40"/>
      <c r="Y438" s="38"/>
      <c r="Z438" s="39"/>
    </row>
    <row r="439" spans="5:26" ht="27" customHeight="1" x14ac:dyDescent="0.2">
      <c r="E439" s="30">
        <f>COUNTIFS($F$2:$F$500, Table2[[#This Row],[MTBC_Team_Name]],$G$2:$G$500,Table2[[#This Row],[MTPL_Team_Name]],$J$2:$J$500,"Sold")</f>
        <v>0</v>
      </c>
      <c r="G439" s="31" t="str">
        <f>IFERROR(VLOOKUP(Table2[[#This Row],[player_id]],'Owner Players'!$A$1:$B$13,2,0),IFERROR(VLOOKUP(Table2[[#This Row],[player_id]],'Retained Players'!$A$1:$B$13,2,0),""))</f>
        <v/>
      </c>
      <c r="H43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39" s="34" t="str">
        <f>IFERROR(IF(OR(Table2[[#This Row],[Is_Retained_Player]],Table2[[#This Row],[Is_Owner_Player]]),Table2[[#This Row],[Base_Price]],0),"")</f>
        <v/>
      </c>
      <c r="J439" s="40"/>
      <c r="Y439" s="38"/>
      <c r="Z439" s="39"/>
    </row>
    <row r="440" spans="5:26" ht="27" customHeight="1" x14ac:dyDescent="0.2">
      <c r="E440" s="30">
        <f>COUNTIFS($F$2:$F$500, Table2[[#This Row],[MTBC_Team_Name]],$G$2:$G$500,Table2[[#This Row],[MTPL_Team_Name]],$J$2:$J$500,"Sold")</f>
        <v>0</v>
      </c>
      <c r="G440" s="31" t="str">
        <f>IFERROR(VLOOKUP(Table2[[#This Row],[player_id]],'Owner Players'!$A$1:$B$13,2,0),IFERROR(VLOOKUP(Table2[[#This Row],[player_id]],'Retained Players'!$A$1:$B$13,2,0),""))</f>
        <v/>
      </c>
      <c r="H44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40" s="34" t="str">
        <f>IFERROR(IF(OR(Table2[[#This Row],[Is_Retained_Player]],Table2[[#This Row],[Is_Owner_Player]]),Table2[[#This Row],[Base_Price]],0),"")</f>
        <v/>
      </c>
      <c r="J440" s="40"/>
      <c r="Y440" s="38"/>
      <c r="Z440" s="39"/>
    </row>
    <row r="441" spans="5:26" ht="27" customHeight="1" x14ac:dyDescent="0.2">
      <c r="E441" s="30">
        <f>COUNTIFS($F$2:$F$500, Table2[[#This Row],[MTBC_Team_Name]],$G$2:$G$500,Table2[[#This Row],[MTPL_Team_Name]],$J$2:$J$500,"Sold")</f>
        <v>0</v>
      </c>
      <c r="G441" s="31" t="str">
        <f>IFERROR(VLOOKUP(Table2[[#This Row],[player_id]],'Owner Players'!$A$1:$B$13,2,0),IFERROR(VLOOKUP(Table2[[#This Row],[player_id]],'Retained Players'!$A$1:$B$13,2,0),""))</f>
        <v/>
      </c>
      <c r="H44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41" s="34" t="str">
        <f>IFERROR(IF(OR(Table2[[#This Row],[Is_Retained_Player]],Table2[[#This Row],[Is_Owner_Player]]),Table2[[#This Row],[Base_Price]],0),"")</f>
        <v/>
      </c>
      <c r="J441" s="40"/>
      <c r="Y441" s="38"/>
      <c r="Z441" s="39"/>
    </row>
    <row r="442" spans="5:26" ht="27" customHeight="1" x14ac:dyDescent="0.2">
      <c r="E442" s="30">
        <f>COUNTIFS($F$2:$F$500, Table2[[#This Row],[MTBC_Team_Name]],$G$2:$G$500,Table2[[#This Row],[MTPL_Team_Name]],$J$2:$J$500,"Sold")</f>
        <v>0</v>
      </c>
      <c r="G442" s="31" t="str">
        <f>IFERROR(VLOOKUP(Table2[[#This Row],[player_id]],'Owner Players'!$A$1:$B$13,2,0),IFERROR(VLOOKUP(Table2[[#This Row],[player_id]],'Retained Players'!$A$1:$B$13,2,0),""))</f>
        <v/>
      </c>
      <c r="H44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42" s="34" t="str">
        <f>IFERROR(IF(OR(Table2[[#This Row],[Is_Retained_Player]],Table2[[#This Row],[Is_Owner_Player]]),Table2[[#This Row],[Base_Price]],0),"")</f>
        <v/>
      </c>
      <c r="J442" s="40"/>
      <c r="Y442" s="38"/>
      <c r="Z442" s="39"/>
    </row>
    <row r="443" spans="5:26" ht="27" customHeight="1" x14ac:dyDescent="0.2">
      <c r="E443" s="30">
        <f>COUNTIFS($F$2:$F$500, Table2[[#This Row],[MTBC_Team_Name]],$G$2:$G$500,Table2[[#This Row],[MTPL_Team_Name]],$J$2:$J$500,"Sold")</f>
        <v>0</v>
      </c>
      <c r="G443" s="31" t="str">
        <f>IFERROR(VLOOKUP(Table2[[#This Row],[player_id]],'Owner Players'!$A$1:$B$13,2,0),IFERROR(VLOOKUP(Table2[[#This Row],[player_id]],'Retained Players'!$A$1:$B$13,2,0),""))</f>
        <v/>
      </c>
      <c r="H44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43" s="34" t="str">
        <f>IFERROR(IF(OR(Table2[[#This Row],[Is_Retained_Player]],Table2[[#This Row],[Is_Owner_Player]]),Table2[[#This Row],[Base_Price]],0),"")</f>
        <v/>
      </c>
      <c r="J443" s="40"/>
      <c r="Y443" s="38"/>
      <c r="Z443" s="39"/>
    </row>
    <row r="444" spans="5:26" ht="27" customHeight="1" x14ac:dyDescent="0.2">
      <c r="E444" s="30">
        <f>COUNTIFS($F$2:$F$500, Table2[[#This Row],[MTBC_Team_Name]],$G$2:$G$500,Table2[[#This Row],[MTPL_Team_Name]],$J$2:$J$500,"Sold")</f>
        <v>0</v>
      </c>
      <c r="G444" s="31" t="str">
        <f>IFERROR(VLOOKUP(Table2[[#This Row],[player_id]],'Owner Players'!$A$1:$B$13,2,0),IFERROR(VLOOKUP(Table2[[#This Row],[player_id]],'Retained Players'!$A$1:$B$13,2,0),""))</f>
        <v/>
      </c>
      <c r="H44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44" s="34" t="str">
        <f>IFERROR(IF(OR(Table2[[#This Row],[Is_Retained_Player]],Table2[[#This Row],[Is_Owner_Player]]),Table2[[#This Row],[Base_Price]],0),"")</f>
        <v/>
      </c>
      <c r="J444" s="40"/>
      <c r="Y444" s="38"/>
      <c r="Z444" s="39"/>
    </row>
    <row r="445" spans="5:26" ht="27" customHeight="1" x14ac:dyDescent="0.2">
      <c r="E445" s="30">
        <f>COUNTIFS($F$2:$F$500, Table2[[#This Row],[MTBC_Team_Name]],$G$2:$G$500,Table2[[#This Row],[MTPL_Team_Name]],$J$2:$J$500,"Sold")</f>
        <v>0</v>
      </c>
      <c r="G445" s="31" t="str">
        <f>IFERROR(VLOOKUP(Table2[[#This Row],[player_id]],'Owner Players'!$A$1:$B$13,2,0),IFERROR(VLOOKUP(Table2[[#This Row],[player_id]],'Retained Players'!$A$1:$B$13,2,0),""))</f>
        <v/>
      </c>
      <c r="H44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45" s="34" t="str">
        <f>IFERROR(IF(OR(Table2[[#This Row],[Is_Retained_Player]],Table2[[#This Row],[Is_Owner_Player]]),Table2[[#This Row],[Base_Price]],0),"")</f>
        <v/>
      </c>
      <c r="J445" s="40"/>
      <c r="Y445" s="38"/>
      <c r="Z445" s="39"/>
    </row>
    <row r="446" spans="5:26" ht="27" customHeight="1" x14ac:dyDescent="0.2">
      <c r="E446" s="30">
        <f>COUNTIFS($F$2:$F$500, Table2[[#This Row],[MTBC_Team_Name]],$G$2:$G$500,Table2[[#This Row],[MTPL_Team_Name]],$J$2:$J$500,"Sold")</f>
        <v>0</v>
      </c>
      <c r="G446" s="31" t="str">
        <f>IFERROR(VLOOKUP(Table2[[#This Row],[player_id]],'Owner Players'!$A$1:$B$13,2,0),IFERROR(VLOOKUP(Table2[[#This Row],[player_id]],'Retained Players'!$A$1:$B$13,2,0),""))</f>
        <v/>
      </c>
      <c r="H44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46" s="34" t="str">
        <f>IFERROR(IF(OR(Table2[[#This Row],[Is_Retained_Player]],Table2[[#This Row],[Is_Owner_Player]]),Table2[[#This Row],[Base_Price]],0),"")</f>
        <v/>
      </c>
      <c r="J446" s="40"/>
      <c r="Y446" s="38"/>
      <c r="Z446" s="39"/>
    </row>
    <row r="447" spans="5:26" ht="27" customHeight="1" x14ac:dyDescent="0.2">
      <c r="E447" s="30">
        <f>COUNTIFS($F$2:$F$500, Table2[[#This Row],[MTBC_Team_Name]],$G$2:$G$500,Table2[[#This Row],[MTPL_Team_Name]],$J$2:$J$500,"Sold")</f>
        <v>0</v>
      </c>
      <c r="G447" s="31" t="str">
        <f>IFERROR(VLOOKUP(Table2[[#This Row],[player_id]],'Owner Players'!$A$1:$B$13,2,0),IFERROR(VLOOKUP(Table2[[#This Row],[player_id]],'Retained Players'!$A$1:$B$13,2,0),""))</f>
        <v/>
      </c>
      <c r="H44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47" s="34" t="str">
        <f>IFERROR(IF(OR(Table2[[#This Row],[Is_Retained_Player]],Table2[[#This Row],[Is_Owner_Player]]),Table2[[#This Row],[Base_Price]],0),"")</f>
        <v/>
      </c>
      <c r="J447" s="40"/>
      <c r="Y447" s="38"/>
      <c r="Z447" s="39"/>
    </row>
    <row r="448" spans="5:26" ht="27" customHeight="1" x14ac:dyDescent="0.2">
      <c r="E448" s="30">
        <f>COUNTIFS($F$2:$F$500, Table2[[#This Row],[MTBC_Team_Name]],$G$2:$G$500,Table2[[#This Row],[MTPL_Team_Name]],$J$2:$J$500,"Sold")</f>
        <v>0</v>
      </c>
      <c r="G448" s="31" t="str">
        <f>IFERROR(VLOOKUP(Table2[[#This Row],[player_id]],'Owner Players'!$A$1:$B$13,2,0),IFERROR(VLOOKUP(Table2[[#This Row],[player_id]],'Retained Players'!$A$1:$B$13,2,0),""))</f>
        <v/>
      </c>
      <c r="H44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48" s="34" t="str">
        <f>IFERROR(IF(OR(Table2[[#This Row],[Is_Retained_Player]],Table2[[#This Row],[Is_Owner_Player]]),Table2[[#This Row],[Base_Price]],0),"")</f>
        <v/>
      </c>
      <c r="J448" s="40"/>
      <c r="Y448" s="38"/>
      <c r="Z448" s="39"/>
    </row>
    <row r="449" spans="5:26" ht="27" customHeight="1" x14ac:dyDescent="0.2">
      <c r="E449" s="30">
        <f>COUNTIFS($F$2:$F$500, Table2[[#This Row],[MTBC_Team_Name]],$G$2:$G$500,Table2[[#This Row],[MTPL_Team_Name]],$J$2:$J$500,"Sold")</f>
        <v>0</v>
      </c>
      <c r="G449" s="31" t="str">
        <f>IFERROR(VLOOKUP(Table2[[#This Row],[player_id]],'Owner Players'!$A$1:$B$13,2,0),IFERROR(VLOOKUP(Table2[[#This Row],[player_id]],'Retained Players'!$A$1:$B$13,2,0),""))</f>
        <v/>
      </c>
      <c r="H44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49" s="34" t="str">
        <f>IFERROR(IF(OR(Table2[[#This Row],[Is_Retained_Player]],Table2[[#This Row],[Is_Owner_Player]]),Table2[[#This Row],[Base_Price]],0),"")</f>
        <v/>
      </c>
      <c r="J449" s="40"/>
      <c r="Y449" s="38"/>
      <c r="Z449" s="39"/>
    </row>
    <row r="450" spans="5:26" ht="27" customHeight="1" x14ac:dyDescent="0.2">
      <c r="E450" s="30">
        <f>COUNTIFS($F$2:$F$500, Table2[[#This Row],[MTBC_Team_Name]],$G$2:$G$500,Table2[[#This Row],[MTPL_Team_Name]],$J$2:$J$500,"Sold")</f>
        <v>0</v>
      </c>
      <c r="G450" s="31" t="str">
        <f>IFERROR(VLOOKUP(Table2[[#This Row],[player_id]],'Owner Players'!$A$1:$B$13,2,0),IFERROR(VLOOKUP(Table2[[#This Row],[player_id]],'Retained Players'!$A$1:$B$13,2,0),""))</f>
        <v/>
      </c>
      <c r="H45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50" s="34" t="str">
        <f>IFERROR(IF(OR(Table2[[#This Row],[Is_Retained_Player]],Table2[[#This Row],[Is_Owner_Player]]),Table2[[#This Row],[Base_Price]],0),"")</f>
        <v/>
      </c>
      <c r="J450" s="40"/>
      <c r="Y450" s="38"/>
      <c r="Z450" s="39"/>
    </row>
    <row r="451" spans="5:26" ht="27" customHeight="1" x14ac:dyDescent="0.2">
      <c r="E451" s="30">
        <f>COUNTIFS($F$2:$F$500, Table2[[#This Row],[MTBC_Team_Name]],$G$2:$G$500,Table2[[#This Row],[MTPL_Team_Name]],$J$2:$J$500,"Sold")</f>
        <v>0</v>
      </c>
      <c r="G451" s="31" t="str">
        <f>IFERROR(VLOOKUP(Table2[[#This Row],[player_id]],'Owner Players'!$A$1:$B$13,2,0),IFERROR(VLOOKUP(Table2[[#This Row],[player_id]],'Retained Players'!$A$1:$B$13,2,0),""))</f>
        <v/>
      </c>
      <c r="H45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51" s="34" t="str">
        <f>IFERROR(IF(OR(Table2[[#This Row],[Is_Retained_Player]],Table2[[#This Row],[Is_Owner_Player]]),Table2[[#This Row],[Base_Price]],0),"")</f>
        <v/>
      </c>
      <c r="J451" s="40"/>
      <c r="Y451" s="38"/>
      <c r="Z451" s="39"/>
    </row>
    <row r="452" spans="5:26" ht="27" customHeight="1" x14ac:dyDescent="0.2">
      <c r="E452" s="30">
        <f>COUNTIFS($F$2:$F$500, Table2[[#This Row],[MTBC_Team_Name]],$G$2:$G$500,Table2[[#This Row],[MTPL_Team_Name]],$J$2:$J$500,"Sold")</f>
        <v>0</v>
      </c>
      <c r="G452" s="31" t="str">
        <f>IFERROR(VLOOKUP(Table2[[#This Row],[player_id]],'Owner Players'!$A$1:$B$13,2,0),IFERROR(VLOOKUP(Table2[[#This Row],[player_id]],'Retained Players'!$A$1:$B$13,2,0),""))</f>
        <v/>
      </c>
      <c r="H45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52" s="34" t="str">
        <f>IFERROR(IF(OR(Table2[[#This Row],[Is_Retained_Player]],Table2[[#This Row],[Is_Owner_Player]]),Table2[[#This Row],[Base_Price]],0),"")</f>
        <v/>
      </c>
      <c r="J452" s="40"/>
      <c r="Y452" s="38"/>
      <c r="Z452" s="39"/>
    </row>
    <row r="453" spans="5:26" ht="27" customHeight="1" x14ac:dyDescent="0.2">
      <c r="E453" s="30">
        <f>COUNTIFS($F$2:$F$500, Table2[[#This Row],[MTBC_Team_Name]],$G$2:$G$500,Table2[[#This Row],[MTPL_Team_Name]],$J$2:$J$500,"Sold")</f>
        <v>0</v>
      </c>
      <c r="G453" s="31" t="str">
        <f>IFERROR(VLOOKUP(Table2[[#This Row],[player_id]],'Owner Players'!$A$1:$B$13,2,0),IFERROR(VLOOKUP(Table2[[#This Row],[player_id]],'Retained Players'!$A$1:$B$13,2,0),""))</f>
        <v/>
      </c>
      <c r="H45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53" s="34" t="str">
        <f>IFERROR(IF(OR(Table2[[#This Row],[Is_Retained_Player]],Table2[[#This Row],[Is_Owner_Player]]),Table2[[#This Row],[Base_Price]],0),"")</f>
        <v/>
      </c>
      <c r="J453" s="40"/>
      <c r="Y453" s="38"/>
      <c r="Z453" s="39"/>
    </row>
    <row r="454" spans="5:26" ht="27" customHeight="1" x14ac:dyDescent="0.2">
      <c r="E454" s="30">
        <f>COUNTIFS($F$2:$F$500, Table2[[#This Row],[MTBC_Team_Name]],$G$2:$G$500,Table2[[#This Row],[MTPL_Team_Name]],$J$2:$J$500,"Sold")</f>
        <v>0</v>
      </c>
      <c r="G454" s="31" t="str">
        <f>IFERROR(VLOOKUP(Table2[[#This Row],[player_id]],'Owner Players'!$A$1:$B$13,2,0),IFERROR(VLOOKUP(Table2[[#This Row],[player_id]],'Retained Players'!$A$1:$B$13,2,0),""))</f>
        <v/>
      </c>
      <c r="H45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54" s="34" t="str">
        <f>IFERROR(IF(OR(Table2[[#This Row],[Is_Retained_Player]],Table2[[#This Row],[Is_Owner_Player]]),Table2[[#This Row],[Base_Price]],0),"")</f>
        <v/>
      </c>
      <c r="J454" s="40"/>
      <c r="Y454" s="38"/>
      <c r="Z454" s="39"/>
    </row>
    <row r="455" spans="5:26" ht="27" customHeight="1" x14ac:dyDescent="0.2">
      <c r="E455" s="30">
        <f>COUNTIFS($F$2:$F$500, Table2[[#This Row],[MTBC_Team_Name]],$G$2:$G$500,Table2[[#This Row],[MTPL_Team_Name]],$J$2:$J$500,"Sold")</f>
        <v>0</v>
      </c>
      <c r="G455" s="31" t="str">
        <f>IFERROR(VLOOKUP(Table2[[#This Row],[player_id]],'Owner Players'!$A$1:$B$13,2,0),IFERROR(VLOOKUP(Table2[[#This Row],[player_id]],'Retained Players'!$A$1:$B$13,2,0),""))</f>
        <v/>
      </c>
      <c r="H45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55" s="34" t="str">
        <f>IFERROR(IF(OR(Table2[[#This Row],[Is_Retained_Player]],Table2[[#This Row],[Is_Owner_Player]]),Table2[[#This Row],[Base_Price]],0),"")</f>
        <v/>
      </c>
      <c r="J455" s="40"/>
      <c r="Y455" s="38"/>
      <c r="Z455" s="39"/>
    </row>
    <row r="456" spans="5:26" ht="27" customHeight="1" x14ac:dyDescent="0.2">
      <c r="E456" s="30">
        <f>COUNTIFS($F$2:$F$500, Table2[[#This Row],[MTBC_Team_Name]],$G$2:$G$500,Table2[[#This Row],[MTPL_Team_Name]],$J$2:$J$500,"Sold")</f>
        <v>0</v>
      </c>
      <c r="G456" s="31" t="str">
        <f>IFERROR(VLOOKUP(Table2[[#This Row],[player_id]],'Owner Players'!$A$1:$B$13,2,0),IFERROR(VLOOKUP(Table2[[#This Row],[player_id]],'Retained Players'!$A$1:$B$13,2,0),""))</f>
        <v/>
      </c>
      <c r="H45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56" s="34" t="str">
        <f>IFERROR(IF(OR(Table2[[#This Row],[Is_Retained_Player]],Table2[[#This Row],[Is_Owner_Player]]),Table2[[#This Row],[Base_Price]],0),"")</f>
        <v/>
      </c>
      <c r="J456" s="40"/>
      <c r="Y456" s="38"/>
      <c r="Z456" s="39"/>
    </row>
    <row r="457" spans="5:26" ht="27" customHeight="1" x14ac:dyDescent="0.2">
      <c r="E457" s="30">
        <f>COUNTIFS($F$2:$F$500, Table2[[#This Row],[MTBC_Team_Name]],$G$2:$G$500,Table2[[#This Row],[MTPL_Team_Name]],$J$2:$J$500,"Sold")</f>
        <v>0</v>
      </c>
      <c r="G457" s="31" t="str">
        <f>IFERROR(VLOOKUP(Table2[[#This Row],[player_id]],'Owner Players'!$A$1:$B$13,2,0),IFERROR(VLOOKUP(Table2[[#This Row],[player_id]],'Retained Players'!$A$1:$B$13,2,0),""))</f>
        <v/>
      </c>
      <c r="H45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57" s="34" t="str">
        <f>IFERROR(IF(OR(Table2[[#This Row],[Is_Retained_Player]],Table2[[#This Row],[Is_Owner_Player]]),Table2[[#This Row],[Base_Price]],0),"")</f>
        <v/>
      </c>
      <c r="J457" s="40"/>
      <c r="Y457" s="38"/>
      <c r="Z457" s="39"/>
    </row>
    <row r="458" spans="5:26" ht="27" customHeight="1" x14ac:dyDescent="0.2">
      <c r="E458" s="30">
        <f>COUNTIFS($F$2:$F$500, Table2[[#This Row],[MTBC_Team_Name]],$G$2:$G$500,Table2[[#This Row],[MTPL_Team_Name]],$J$2:$J$500,"Sold")</f>
        <v>0</v>
      </c>
      <c r="G458" s="31" t="str">
        <f>IFERROR(VLOOKUP(Table2[[#This Row],[player_id]],'Owner Players'!$A$1:$B$13,2,0),IFERROR(VLOOKUP(Table2[[#This Row],[player_id]],'Retained Players'!$A$1:$B$13,2,0),""))</f>
        <v/>
      </c>
      <c r="H45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58" s="34" t="str">
        <f>IFERROR(IF(OR(Table2[[#This Row],[Is_Retained_Player]],Table2[[#This Row],[Is_Owner_Player]]),Table2[[#This Row],[Base_Price]],0),"")</f>
        <v/>
      </c>
      <c r="J458" s="40"/>
      <c r="Y458" s="38"/>
      <c r="Z458" s="39"/>
    </row>
    <row r="459" spans="5:26" ht="27" customHeight="1" x14ac:dyDescent="0.2">
      <c r="E459" s="30">
        <f>COUNTIFS($F$2:$F$500, Table2[[#This Row],[MTBC_Team_Name]],$G$2:$G$500,Table2[[#This Row],[MTPL_Team_Name]],$J$2:$J$500,"Sold")</f>
        <v>0</v>
      </c>
      <c r="G459" s="31" t="str">
        <f>IFERROR(VLOOKUP(Table2[[#This Row],[player_id]],'Owner Players'!$A$1:$B$13,2,0),IFERROR(VLOOKUP(Table2[[#This Row],[player_id]],'Retained Players'!$A$1:$B$13,2,0),""))</f>
        <v/>
      </c>
      <c r="H45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59" s="34" t="str">
        <f>IFERROR(IF(OR(Table2[[#This Row],[Is_Retained_Player]],Table2[[#This Row],[Is_Owner_Player]]),Table2[[#This Row],[Base_Price]],0),"")</f>
        <v/>
      </c>
      <c r="J459" s="40"/>
      <c r="Y459" s="38"/>
      <c r="Z459" s="39"/>
    </row>
    <row r="460" spans="5:26" ht="27" customHeight="1" x14ac:dyDescent="0.2">
      <c r="E460" s="30">
        <f>COUNTIFS($F$2:$F$500, Table2[[#This Row],[MTBC_Team_Name]],$G$2:$G$500,Table2[[#This Row],[MTPL_Team_Name]],$J$2:$J$500,"Sold")</f>
        <v>0</v>
      </c>
      <c r="G460" s="31" t="str">
        <f>IFERROR(VLOOKUP(Table2[[#This Row],[player_id]],'Owner Players'!$A$1:$B$13,2,0),IFERROR(VLOOKUP(Table2[[#This Row],[player_id]],'Retained Players'!$A$1:$B$13,2,0),""))</f>
        <v/>
      </c>
      <c r="H46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60" s="34" t="str">
        <f>IFERROR(IF(OR(Table2[[#This Row],[Is_Retained_Player]],Table2[[#This Row],[Is_Owner_Player]]),Table2[[#This Row],[Base_Price]],0),"")</f>
        <v/>
      </c>
      <c r="J460" s="40"/>
      <c r="Y460" s="38"/>
      <c r="Z460" s="39"/>
    </row>
    <row r="461" spans="5:26" ht="27" customHeight="1" x14ac:dyDescent="0.2">
      <c r="E461" s="30">
        <f>COUNTIFS($F$2:$F$500, Table2[[#This Row],[MTBC_Team_Name]],$G$2:$G$500,Table2[[#This Row],[MTPL_Team_Name]],$J$2:$J$500,"Sold")</f>
        <v>0</v>
      </c>
      <c r="G461" s="31" t="str">
        <f>IFERROR(VLOOKUP(Table2[[#This Row],[player_id]],'Owner Players'!$A$1:$B$13,2,0),IFERROR(VLOOKUP(Table2[[#This Row],[player_id]],'Retained Players'!$A$1:$B$13,2,0),""))</f>
        <v/>
      </c>
      <c r="H46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61" s="34" t="str">
        <f>IFERROR(IF(OR(Table2[[#This Row],[Is_Retained_Player]],Table2[[#This Row],[Is_Owner_Player]]),Table2[[#This Row],[Base_Price]],0),"")</f>
        <v/>
      </c>
      <c r="J461" s="40"/>
      <c r="Y461" s="38"/>
      <c r="Z461" s="39"/>
    </row>
    <row r="462" spans="5:26" ht="27" customHeight="1" x14ac:dyDescent="0.2">
      <c r="E462" s="30">
        <f>COUNTIFS($F$2:$F$500, Table2[[#This Row],[MTBC_Team_Name]],$G$2:$G$500,Table2[[#This Row],[MTPL_Team_Name]],$J$2:$J$500,"Sold")</f>
        <v>0</v>
      </c>
      <c r="G462" s="31" t="str">
        <f>IFERROR(VLOOKUP(Table2[[#This Row],[player_id]],'Owner Players'!$A$1:$B$13,2,0),IFERROR(VLOOKUP(Table2[[#This Row],[player_id]],'Retained Players'!$A$1:$B$13,2,0),""))</f>
        <v/>
      </c>
      <c r="H46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62" s="34" t="str">
        <f>IFERROR(IF(OR(Table2[[#This Row],[Is_Retained_Player]],Table2[[#This Row],[Is_Owner_Player]]),Table2[[#This Row],[Base_Price]],0),"")</f>
        <v/>
      </c>
      <c r="J462" s="40"/>
      <c r="Y462" s="38"/>
      <c r="Z462" s="39"/>
    </row>
    <row r="463" spans="5:26" ht="27" customHeight="1" x14ac:dyDescent="0.2">
      <c r="E463" s="30">
        <f>COUNTIFS($F$2:$F$500, Table2[[#This Row],[MTBC_Team_Name]],$G$2:$G$500,Table2[[#This Row],[MTPL_Team_Name]],$J$2:$J$500,"Sold")</f>
        <v>0</v>
      </c>
      <c r="G463" s="31" t="str">
        <f>IFERROR(VLOOKUP(Table2[[#This Row],[player_id]],'Owner Players'!$A$1:$B$13,2,0),IFERROR(VLOOKUP(Table2[[#This Row],[player_id]],'Retained Players'!$A$1:$B$13,2,0),""))</f>
        <v/>
      </c>
      <c r="H46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63" s="34" t="str">
        <f>IFERROR(IF(OR(Table2[[#This Row],[Is_Retained_Player]],Table2[[#This Row],[Is_Owner_Player]]),Table2[[#This Row],[Base_Price]],0),"")</f>
        <v/>
      </c>
      <c r="J463" s="40"/>
      <c r="Y463" s="38"/>
      <c r="Z463" s="39"/>
    </row>
    <row r="464" spans="5:26" ht="27" customHeight="1" x14ac:dyDescent="0.2">
      <c r="E464" s="30">
        <f>COUNTIFS($F$2:$F$500, Table2[[#This Row],[MTBC_Team_Name]],$G$2:$G$500,Table2[[#This Row],[MTPL_Team_Name]],$J$2:$J$500,"Sold")</f>
        <v>0</v>
      </c>
      <c r="G464" s="31" t="str">
        <f>IFERROR(VLOOKUP(Table2[[#This Row],[player_id]],'Owner Players'!$A$1:$B$13,2,0),IFERROR(VLOOKUP(Table2[[#This Row],[player_id]],'Retained Players'!$A$1:$B$13,2,0),""))</f>
        <v/>
      </c>
      <c r="H46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64" s="34" t="str">
        <f>IFERROR(IF(OR(Table2[[#This Row],[Is_Retained_Player]],Table2[[#This Row],[Is_Owner_Player]]),Table2[[#This Row],[Base_Price]],0),"")</f>
        <v/>
      </c>
      <c r="J464" s="40"/>
      <c r="Y464" s="38"/>
      <c r="Z464" s="39"/>
    </row>
    <row r="465" spans="5:26" ht="27" customHeight="1" x14ac:dyDescent="0.2">
      <c r="E465" s="30">
        <f>COUNTIFS($F$2:$F$500, Table2[[#This Row],[MTBC_Team_Name]],$G$2:$G$500,Table2[[#This Row],[MTPL_Team_Name]],$J$2:$J$500,"Sold")</f>
        <v>0</v>
      </c>
      <c r="G465" s="31" t="str">
        <f>IFERROR(VLOOKUP(Table2[[#This Row],[player_id]],'Owner Players'!$A$1:$B$13,2,0),IFERROR(VLOOKUP(Table2[[#This Row],[player_id]],'Retained Players'!$A$1:$B$13,2,0),""))</f>
        <v/>
      </c>
      <c r="H46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65" s="34" t="str">
        <f>IFERROR(IF(OR(Table2[[#This Row],[Is_Retained_Player]],Table2[[#This Row],[Is_Owner_Player]]),Table2[[#This Row],[Base_Price]],0),"")</f>
        <v/>
      </c>
      <c r="J465" s="40"/>
      <c r="Y465" s="38"/>
      <c r="Z465" s="39"/>
    </row>
    <row r="466" spans="5:26" ht="27" customHeight="1" x14ac:dyDescent="0.2">
      <c r="E466" s="30">
        <f>COUNTIFS($F$2:$F$500, Table2[[#This Row],[MTBC_Team_Name]],$G$2:$G$500,Table2[[#This Row],[MTPL_Team_Name]],$J$2:$J$500,"Sold")</f>
        <v>0</v>
      </c>
      <c r="G466" s="31" t="str">
        <f>IFERROR(VLOOKUP(Table2[[#This Row],[player_id]],'Owner Players'!$A$1:$B$13,2,0),IFERROR(VLOOKUP(Table2[[#This Row],[player_id]],'Retained Players'!$A$1:$B$13,2,0),""))</f>
        <v/>
      </c>
      <c r="H46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66" s="34" t="str">
        <f>IFERROR(IF(OR(Table2[[#This Row],[Is_Retained_Player]],Table2[[#This Row],[Is_Owner_Player]]),Table2[[#This Row],[Base_Price]],0),"")</f>
        <v/>
      </c>
      <c r="J466" s="40"/>
      <c r="Y466" s="38"/>
      <c r="Z466" s="39"/>
    </row>
    <row r="467" spans="5:26" ht="27" customHeight="1" x14ac:dyDescent="0.2">
      <c r="E467" s="30">
        <f>COUNTIFS($F$2:$F$500, Table2[[#This Row],[MTBC_Team_Name]],$G$2:$G$500,Table2[[#This Row],[MTPL_Team_Name]],$J$2:$J$500,"Sold")</f>
        <v>0</v>
      </c>
      <c r="G467" s="31" t="str">
        <f>IFERROR(VLOOKUP(Table2[[#This Row],[player_id]],'Owner Players'!$A$1:$B$13,2,0),IFERROR(VLOOKUP(Table2[[#This Row],[player_id]],'Retained Players'!$A$1:$B$13,2,0),""))</f>
        <v/>
      </c>
      <c r="H46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67" s="34" t="str">
        <f>IFERROR(IF(OR(Table2[[#This Row],[Is_Retained_Player]],Table2[[#This Row],[Is_Owner_Player]]),Table2[[#This Row],[Base_Price]],0),"")</f>
        <v/>
      </c>
      <c r="J467" s="40"/>
      <c r="Y467" s="38"/>
      <c r="Z467" s="39"/>
    </row>
    <row r="468" spans="5:26" ht="27" customHeight="1" x14ac:dyDescent="0.2">
      <c r="E468" s="30">
        <f>COUNTIFS($F$2:$F$500, Table2[[#This Row],[MTBC_Team_Name]],$G$2:$G$500,Table2[[#This Row],[MTPL_Team_Name]],$J$2:$J$500,"Sold")</f>
        <v>0</v>
      </c>
      <c r="G468" s="31" t="str">
        <f>IFERROR(VLOOKUP(Table2[[#This Row],[player_id]],'Owner Players'!$A$1:$B$13,2,0),IFERROR(VLOOKUP(Table2[[#This Row],[player_id]],'Retained Players'!$A$1:$B$13,2,0),""))</f>
        <v/>
      </c>
      <c r="H46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68" s="34" t="str">
        <f>IFERROR(IF(OR(Table2[[#This Row],[Is_Retained_Player]],Table2[[#This Row],[Is_Owner_Player]]),Table2[[#This Row],[Base_Price]],0),"")</f>
        <v/>
      </c>
      <c r="J468" s="40"/>
      <c r="Y468" s="38"/>
      <c r="Z468" s="39"/>
    </row>
    <row r="469" spans="5:26" ht="27" customHeight="1" x14ac:dyDescent="0.2">
      <c r="E469" s="30">
        <f>COUNTIFS($F$2:$F$500, Table2[[#This Row],[MTBC_Team_Name]],$G$2:$G$500,Table2[[#This Row],[MTPL_Team_Name]],$J$2:$J$500,"Sold")</f>
        <v>0</v>
      </c>
      <c r="G469" s="31" t="str">
        <f>IFERROR(VLOOKUP(Table2[[#This Row],[player_id]],'Owner Players'!$A$1:$B$13,2,0),IFERROR(VLOOKUP(Table2[[#This Row],[player_id]],'Retained Players'!$A$1:$B$13,2,0),""))</f>
        <v/>
      </c>
      <c r="H46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69" s="34" t="str">
        <f>IFERROR(IF(OR(Table2[[#This Row],[Is_Retained_Player]],Table2[[#This Row],[Is_Owner_Player]]),Table2[[#This Row],[Base_Price]],0),"")</f>
        <v/>
      </c>
      <c r="J469" s="40"/>
      <c r="Y469" s="38"/>
      <c r="Z469" s="39"/>
    </row>
    <row r="470" spans="5:26" ht="27" customHeight="1" x14ac:dyDescent="0.2">
      <c r="E470" s="30">
        <f>COUNTIFS($F$2:$F$500, Table2[[#This Row],[MTBC_Team_Name]],$G$2:$G$500,Table2[[#This Row],[MTPL_Team_Name]],$J$2:$J$500,"Sold")</f>
        <v>0</v>
      </c>
      <c r="G470" s="31" t="str">
        <f>IFERROR(VLOOKUP(Table2[[#This Row],[player_id]],'Owner Players'!$A$1:$B$13,2,0),IFERROR(VLOOKUP(Table2[[#This Row],[player_id]],'Retained Players'!$A$1:$B$13,2,0),""))</f>
        <v/>
      </c>
      <c r="H47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70" s="34" t="str">
        <f>IFERROR(IF(OR(Table2[[#This Row],[Is_Retained_Player]],Table2[[#This Row],[Is_Owner_Player]]),Table2[[#This Row],[Base_Price]],0),"")</f>
        <v/>
      </c>
      <c r="J470" s="40"/>
      <c r="Y470" s="38"/>
      <c r="Z470" s="39"/>
    </row>
    <row r="471" spans="5:26" ht="27" customHeight="1" x14ac:dyDescent="0.2">
      <c r="E471" s="30">
        <f>COUNTIFS($F$2:$F$500, Table2[[#This Row],[MTBC_Team_Name]],$G$2:$G$500,Table2[[#This Row],[MTPL_Team_Name]],$J$2:$J$500,"Sold")</f>
        <v>0</v>
      </c>
      <c r="G471" s="31" t="str">
        <f>IFERROR(VLOOKUP(Table2[[#This Row],[player_id]],'Owner Players'!$A$1:$B$13,2,0),IFERROR(VLOOKUP(Table2[[#This Row],[player_id]],'Retained Players'!$A$1:$B$13,2,0),""))</f>
        <v/>
      </c>
      <c r="H47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71" s="34" t="str">
        <f>IFERROR(IF(OR(Table2[[#This Row],[Is_Retained_Player]],Table2[[#This Row],[Is_Owner_Player]]),Table2[[#This Row],[Base_Price]],0),"")</f>
        <v/>
      </c>
      <c r="J471" s="40"/>
      <c r="Y471" s="38"/>
      <c r="Z471" s="39"/>
    </row>
    <row r="472" spans="5:26" ht="27" customHeight="1" x14ac:dyDescent="0.2">
      <c r="E472" s="30">
        <f>COUNTIFS($F$2:$F$500, Table2[[#This Row],[MTBC_Team_Name]],$G$2:$G$500,Table2[[#This Row],[MTPL_Team_Name]],$J$2:$J$500,"Sold")</f>
        <v>0</v>
      </c>
      <c r="G472" s="31" t="str">
        <f>IFERROR(VLOOKUP(Table2[[#This Row],[player_id]],'Owner Players'!$A$1:$B$13,2,0),IFERROR(VLOOKUP(Table2[[#This Row],[player_id]],'Retained Players'!$A$1:$B$13,2,0),""))</f>
        <v/>
      </c>
      <c r="H47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72" s="34" t="str">
        <f>IFERROR(IF(OR(Table2[[#This Row],[Is_Retained_Player]],Table2[[#This Row],[Is_Owner_Player]]),Table2[[#This Row],[Base_Price]],0),"")</f>
        <v/>
      </c>
      <c r="J472" s="40"/>
      <c r="Y472" s="38"/>
      <c r="Z472" s="39"/>
    </row>
    <row r="473" spans="5:26" ht="27" customHeight="1" x14ac:dyDescent="0.2">
      <c r="E473" s="30">
        <f>COUNTIFS($F$2:$F$500, Table2[[#This Row],[MTBC_Team_Name]],$G$2:$G$500,Table2[[#This Row],[MTPL_Team_Name]],$J$2:$J$500,"Sold")</f>
        <v>0</v>
      </c>
      <c r="G473" s="31" t="str">
        <f>IFERROR(VLOOKUP(Table2[[#This Row],[player_id]],'Owner Players'!$A$1:$B$13,2,0),IFERROR(VLOOKUP(Table2[[#This Row],[player_id]],'Retained Players'!$A$1:$B$13,2,0),""))</f>
        <v/>
      </c>
      <c r="H47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73" s="34" t="str">
        <f>IFERROR(IF(OR(Table2[[#This Row],[Is_Retained_Player]],Table2[[#This Row],[Is_Owner_Player]]),Table2[[#This Row],[Base_Price]],0),"")</f>
        <v/>
      </c>
      <c r="J473" s="40"/>
      <c r="Y473" s="38"/>
      <c r="Z473" s="39"/>
    </row>
    <row r="474" spans="5:26" ht="27" customHeight="1" x14ac:dyDescent="0.2">
      <c r="E474" s="30">
        <f>COUNTIFS($F$2:$F$500, Table2[[#This Row],[MTBC_Team_Name]],$G$2:$G$500,Table2[[#This Row],[MTPL_Team_Name]],$J$2:$J$500,"Sold")</f>
        <v>0</v>
      </c>
      <c r="G474" s="31" t="str">
        <f>IFERROR(VLOOKUP(Table2[[#This Row],[player_id]],'Owner Players'!$A$1:$B$13,2,0),IFERROR(VLOOKUP(Table2[[#This Row],[player_id]],'Retained Players'!$A$1:$B$13,2,0),""))</f>
        <v/>
      </c>
      <c r="H47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74" s="34" t="str">
        <f>IFERROR(IF(OR(Table2[[#This Row],[Is_Retained_Player]],Table2[[#This Row],[Is_Owner_Player]]),Table2[[#This Row],[Base_Price]],0),"")</f>
        <v/>
      </c>
      <c r="J474" s="40"/>
      <c r="Y474" s="38"/>
      <c r="Z474" s="39"/>
    </row>
    <row r="475" spans="5:26" ht="27" customHeight="1" x14ac:dyDescent="0.2">
      <c r="E475" s="30">
        <f>COUNTIFS($F$2:$F$500, Table2[[#This Row],[MTBC_Team_Name]],$G$2:$G$500,Table2[[#This Row],[MTPL_Team_Name]],$J$2:$J$500,"Sold")</f>
        <v>0</v>
      </c>
      <c r="G475" s="31" t="str">
        <f>IFERROR(VLOOKUP(Table2[[#This Row],[player_id]],'Owner Players'!$A$1:$B$13,2,0),IFERROR(VLOOKUP(Table2[[#This Row],[player_id]],'Retained Players'!$A$1:$B$13,2,0),""))</f>
        <v/>
      </c>
      <c r="H47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75" s="34" t="str">
        <f>IFERROR(IF(OR(Table2[[#This Row],[Is_Retained_Player]],Table2[[#This Row],[Is_Owner_Player]]),Table2[[#This Row],[Base_Price]],0),"")</f>
        <v/>
      </c>
      <c r="J475" s="40"/>
      <c r="Y475" s="38"/>
      <c r="Z475" s="39"/>
    </row>
    <row r="476" spans="5:26" ht="27" customHeight="1" x14ac:dyDescent="0.2">
      <c r="E476" s="30">
        <f>COUNTIFS($F$2:$F$500, Table2[[#This Row],[MTBC_Team_Name]],$G$2:$G$500,Table2[[#This Row],[MTPL_Team_Name]],$J$2:$J$500,"Sold")</f>
        <v>0</v>
      </c>
      <c r="G476" s="31" t="str">
        <f>IFERROR(VLOOKUP(Table2[[#This Row],[player_id]],'Owner Players'!$A$1:$B$13,2,0),IFERROR(VLOOKUP(Table2[[#This Row],[player_id]],'Retained Players'!$A$1:$B$13,2,0),""))</f>
        <v/>
      </c>
      <c r="H47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76" s="34" t="str">
        <f>IFERROR(IF(OR(Table2[[#This Row],[Is_Retained_Player]],Table2[[#This Row],[Is_Owner_Player]]),Table2[[#This Row],[Base_Price]],0),"")</f>
        <v/>
      </c>
      <c r="J476" s="40"/>
      <c r="Y476" s="38"/>
      <c r="Z476" s="39"/>
    </row>
    <row r="477" spans="5:26" ht="27" customHeight="1" x14ac:dyDescent="0.2">
      <c r="E477" s="30">
        <f>COUNTIFS($F$2:$F$500, Table2[[#This Row],[MTBC_Team_Name]],$G$2:$G$500,Table2[[#This Row],[MTPL_Team_Name]],$J$2:$J$500,"Sold")</f>
        <v>0</v>
      </c>
      <c r="G477" s="31" t="str">
        <f>IFERROR(VLOOKUP(Table2[[#This Row],[player_id]],'Owner Players'!$A$1:$B$13,2,0),IFERROR(VLOOKUP(Table2[[#This Row],[player_id]],'Retained Players'!$A$1:$B$13,2,0),""))</f>
        <v/>
      </c>
      <c r="H47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77" s="34" t="str">
        <f>IFERROR(IF(OR(Table2[[#This Row],[Is_Retained_Player]],Table2[[#This Row],[Is_Owner_Player]]),Table2[[#This Row],[Base_Price]],0),"")</f>
        <v/>
      </c>
      <c r="J477" s="40"/>
      <c r="Y477" s="38"/>
      <c r="Z477" s="39"/>
    </row>
    <row r="478" spans="5:26" ht="27" customHeight="1" x14ac:dyDescent="0.2">
      <c r="E478" s="30">
        <f>COUNTIFS($F$2:$F$500, Table2[[#This Row],[MTBC_Team_Name]],$G$2:$G$500,Table2[[#This Row],[MTPL_Team_Name]],$J$2:$J$500,"Sold")</f>
        <v>0</v>
      </c>
      <c r="G478" s="31" t="str">
        <f>IFERROR(VLOOKUP(Table2[[#This Row],[player_id]],'Owner Players'!$A$1:$B$13,2,0),IFERROR(VLOOKUP(Table2[[#This Row],[player_id]],'Retained Players'!$A$1:$B$13,2,0),""))</f>
        <v/>
      </c>
      <c r="H47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78" s="34" t="str">
        <f>IFERROR(IF(OR(Table2[[#This Row],[Is_Retained_Player]],Table2[[#This Row],[Is_Owner_Player]]),Table2[[#This Row],[Base_Price]],0),"")</f>
        <v/>
      </c>
      <c r="J478" s="40"/>
      <c r="Y478" s="38"/>
      <c r="Z478" s="39"/>
    </row>
    <row r="479" spans="5:26" ht="27" customHeight="1" x14ac:dyDescent="0.2">
      <c r="E479" s="30">
        <f>COUNTIFS($F$2:$F$500, Table2[[#This Row],[MTBC_Team_Name]],$G$2:$G$500,Table2[[#This Row],[MTPL_Team_Name]],$J$2:$J$500,"Sold")</f>
        <v>0</v>
      </c>
      <c r="G479" s="31" t="str">
        <f>IFERROR(VLOOKUP(Table2[[#This Row],[player_id]],'Owner Players'!$A$1:$B$13,2,0),IFERROR(VLOOKUP(Table2[[#This Row],[player_id]],'Retained Players'!$A$1:$B$13,2,0),""))</f>
        <v/>
      </c>
      <c r="H47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79" s="34" t="str">
        <f>IFERROR(IF(OR(Table2[[#This Row],[Is_Retained_Player]],Table2[[#This Row],[Is_Owner_Player]]),Table2[[#This Row],[Base_Price]],0),"")</f>
        <v/>
      </c>
      <c r="J479" s="40"/>
      <c r="Y479" s="38"/>
      <c r="Z479" s="39"/>
    </row>
    <row r="480" spans="5:26" ht="27" customHeight="1" x14ac:dyDescent="0.2">
      <c r="E480" s="30">
        <f>COUNTIFS($F$2:$F$500, Table2[[#This Row],[MTBC_Team_Name]],$G$2:$G$500,Table2[[#This Row],[MTPL_Team_Name]],$J$2:$J$500,"Sold")</f>
        <v>0</v>
      </c>
      <c r="G480" s="31" t="str">
        <f>IFERROR(VLOOKUP(Table2[[#This Row],[player_id]],'Owner Players'!$A$1:$B$13,2,0),IFERROR(VLOOKUP(Table2[[#This Row],[player_id]],'Retained Players'!$A$1:$B$13,2,0),""))</f>
        <v/>
      </c>
      <c r="H48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80" s="34" t="str">
        <f>IFERROR(IF(OR(Table2[[#This Row],[Is_Retained_Player]],Table2[[#This Row],[Is_Owner_Player]]),Table2[[#This Row],[Base_Price]],0),"")</f>
        <v/>
      </c>
      <c r="J480" s="40"/>
      <c r="Y480" s="38"/>
      <c r="Z480" s="39"/>
    </row>
    <row r="481" spans="5:26" ht="27" customHeight="1" x14ac:dyDescent="0.2">
      <c r="E481" s="30">
        <f>COUNTIFS($F$2:$F$500, Table2[[#This Row],[MTBC_Team_Name]],$G$2:$G$500,Table2[[#This Row],[MTPL_Team_Name]],$J$2:$J$500,"Sold")</f>
        <v>0</v>
      </c>
      <c r="G481" s="31" t="str">
        <f>IFERROR(VLOOKUP(Table2[[#This Row],[player_id]],'Owner Players'!$A$1:$B$13,2,0),IFERROR(VLOOKUP(Table2[[#This Row],[player_id]],'Retained Players'!$A$1:$B$13,2,0),""))</f>
        <v/>
      </c>
      <c r="H48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81" s="34" t="str">
        <f>IFERROR(IF(OR(Table2[[#This Row],[Is_Retained_Player]],Table2[[#This Row],[Is_Owner_Player]]),Table2[[#This Row],[Base_Price]],0),"")</f>
        <v/>
      </c>
      <c r="J481" s="40"/>
      <c r="Y481" s="38"/>
      <c r="Z481" s="39"/>
    </row>
    <row r="482" spans="5:26" ht="27" customHeight="1" x14ac:dyDescent="0.2">
      <c r="E482" s="30">
        <f>COUNTIFS($F$2:$F$500, Table2[[#This Row],[MTBC_Team_Name]],$G$2:$G$500,Table2[[#This Row],[MTPL_Team_Name]],$J$2:$J$500,"Sold")</f>
        <v>0</v>
      </c>
      <c r="G482" s="31" t="str">
        <f>IFERROR(VLOOKUP(Table2[[#This Row],[player_id]],'Owner Players'!$A$1:$B$13,2,0),IFERROR(VLOOKUP(Table2[[#This Row],[player_id]],'Retained Players'!$A$1:$B$13,2,0),""))</f>
        <v/>
      </c>
      <c r="H48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82" s="34" t="str">
        <f>IFERROR(IF(OR(Table2[[#This Row],[Is_Retained_Player]],Table2[[#This Row],[Is_Owner_Player]]),Table2[[#This Row],[Base_Price]],0),"")</f>
        <v/>
      </c>
      <c r="J482" s="40"/>
      <c r="Y482" s="38"/>
      <c r="Z482" s="39"/>
    </row>
    <row r="483" spans="5:26" ht="27" customHeight="1" x14ac:dyDescent="0.2">
      <c r="E483" s="30">
        <f>COUNTIFS($F$2:$F$500, Table2[[#This Row],[MTBC_Team_Name]],$G$2:$G$500,Table2[[#This Row],[MTPL_Team_Name]],$J$2:$J$500,"Sold")</f>
        <v>0</v>
      </c>
      <c r="G483" s="31" t="str">
        <f>IFERROR(VLOOKUP(Table2[[#This Row],[player_id]],'Owner Players'!$A$1:$B$13,2,0),IFERROR(VLOOKUP(Table2[[#This Row],[player_id]],'Retained Players'!$A$1:$B$13,2,0),""))</f>
        <v/>
      </c>
      <c r="H48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83" s="34" t="str">
        <f>IFERROR(IF(OR(Table2[[#This Row],[Is_Retained_Player]],Table2[[#This Row],[Is_Owner_Player]]),Table2[[#This Row],[Base_Price]],0),"")</f>
        <v/>
      </c>
      <c r="J483" s="40"/>
      <c r="Y483" s="38"/>
      <c r="Z483" s="39"/>
    </row>
    <row r="484" spans="5:26" ht="27" customHeight="1" x14ac:dyDescent="0.2">
      <c r="E484" s="30">
        <f>COUNTIFS($F$2:$F$500, Table2[[#This Row],[MTBC_Team_Name]],$G$2:$G$500,Table2[[#This Row],[MTPL_Team_Name]],$J$2:$J$500,"Sold")</f>
        <v>0</v>
      </c>
      <c r="G484" s="31" t="str">
        <f>IFERROR(VLOOKUP(Table2[[#This Row],[player_id]],'Owner Players'!$A$1:$B$13,2,0),IFERROR(VLOOKUP(Table2[[#This Row],[player_id]],'Retained Players'!$A$1:$B$13,2,0),""))</f>
        <v/>
      </c>
      <c r="H48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84" s="34" t="str">
        <f>IFERROR(IF(OR(Table2[[#This Row],[Is_Retained_Player]],Table2[[#This Row],[Is_Owner_Player]]),Table2[[#This Row],[Base_Price]],0),"")</f>
        <v/>
      </c>
      <c r="J484" s="40"/>
      <c r="Y484" s="38"/>
      <c r="Z484" s="39"/>
    </row>
    <row r="485" spans="5:26" ht="27" customHeight="1" x14ac:dyDescent="0.2">
      <c r="E485" s="30">
        <f>COUNTIFS($F$2:$F$500, Table2[[#This Row],[MTBC_Team_Name]],$G$2:$G$500,Table2[[#This Row],[MTPL_Team_Name]],$J$2:$J$500,"Sold")</f>
        <v>0</v>
      </c>
      <c r="G485" s="31" t="str">
        <f>IFERROR(VLOOKUP(Table2[[#This Row],[player_id]],'Owner Players'!$A$1:$B$13,2,0),IFERROR(VLOOKUP(Table2[[#This Row],[player_id]],'Retained Players'!$A$1:$B$13,2,0),""))</f>
        <v/>
      </c>
      <c r="H48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85" s="34" t="str">
        <f>IFERROR(IF(OR(Table2[[#This Row],[Is_Retained_Player]],Table2[[#This Row],[Is_Owner_Player]]),Table2[[#This Row],[Base_Price]],0),"")</f>
        <v/>
      </c>
      <c r="J485" s="40"/>
      <c r="Y485" s="38"/>
      <c r="Z485" s="39"/>
    </row>
    <row r="486" spans="5:26" ht="27" customHeight="1" x14ac:dyDescent="0.2">
      <c r="E486" s="30">
        <f>COUNTIFS($F$2:$F$500, Table2[[#This Row],[MTBC_Team_Name]],$G$2:$G$500,Table2[[#This Row],[MTPL_Team_Name]],$J$2:$J$500,"Sold")</f>
        <v>0</v>
      </c>
      <c r="G486" s="31" t="str">
        <f>IFERROR(VLOOKUP(Table2[[#This Row],[player_id]],'Owner Players'!$A$1:$B$13,2,0),IFERROR(VLOOKUP(Table2[[#This Row],[player_id]],'Retained Players'!$A$1:$B$13,2,0),""))</f>
        <v/>
      </c>
      <c r="H48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86" s="34" t="str">
        <f>IFERROR(IF(OR(Table2[[#This Row],[Is_Retained_Player]],Table2[[#This Row],[Is_Owner_Player]]),Table2[[#This Row],[Base_Price]],0),"")</f>
        <v/>
      </c>
      <c r="J486" s="40"/>
      <c r="Y486" s="38"/>
      <c r="Z486" s="39"/>
    </row>
    <row r="487" spans="5:26" ht="27" customHeight="1" x14ac:dyDescent="0.2">
      <c r="E487" s="30">
        <f>COUNTIFS($F$2:$F$500, Table2[[#This Row],[MTBC_Team_Name]],$G$2:$G$500,Table2[[#This Row],[MTPL_Team_Name]],$J$2:$J$500,"Sold")</f>
        <v>0</v>
      </c>
      <c r="G487" s="31" t="str">
        <f>IFERROR(VLOOKUP(Table2[[#This Row],[player_id]],'Owner Players'!$A$1:$B$13,2,0),IFERROR(VLOOKUP(Table2[[#This Row],[player_id]],'Retained Players'!$A$1:$B$13,2,0),""))</f>
        <v/>
      </c>
      <c r="H48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87" s="34" t="str">
        <f>IFERROR(IF(OR(Table2[[#This Row],[Is_Retained_Player]],Table2[[#This Row],[Is_Owner_Player]]),Table2[[#This Row],[Base_Price]],0),"")</f>
        <v/>
      </c>
      <c r="J487" s="40"/>
      <c r="Y487" s="38"/>
      <c r="Z487" s="39"/>
    </row>
    <row r="488" spans="5:26" ht="27" customHeight="1" x14ac:dyDescent="0.2">
      <c r="E488" s="30">
        <f>COUNTIFS($F$2:$F$500, Table2[[#This Row],[MTBC_Team_Name]],$G$2:$G$500,Table2[[#This Row],[MTPL_Team_Name]],$J$2:$J$500,"Sold")</f>
        <v>0</v>
      </c>
      <c r="G488" s="31" t="str">
        <f>IFERROR(VLOOKUP(Table2[[#This Row],[player_id]],'Owner Players'!$A$1:$B$13,2,0),IFERROR(VLOOKUP(Table2[[#This Row],[player_id]],'Retained Players'!$A$1:$B$13,2,0),""))</f>
        <v/>
      </c>
      <c r="H48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88" s="34" t="str">
        <f>IFERROR(IF(OR(Table2[[#This Row],[Is_Retained_Player]],Table2[[#This Row],[Is_Owner_Player]]),Table2[[#This Row],[Base_Price]],0),"")</f>
        <v/>
      </c>
      <c r="J488" s="40"/>
      <c r="Y488" s="38"/>
      <c r="Z488" s="39"/>
    </row>
    <row r="489" spans="5:26" ht="27" customHeight="1" x14ac:dyDescent="0.2">
      <c r="E489" s="30">
        <f>COUNTIFS($F$2:$F$500, Table2[[#This Row],[MTBC_Team_Name]],$G$2:$G$500,Table2[[#This Row],[MTPL_Team_Name]],$J$2:$J$500,"Sold")</f>
        <v>0</v>
      </c>
      <c r="G489" s="31" t="str">
        <f>IFERROR(VLOOKUP(Table2[[#This Row],[player_id]],'Owner Players'!$A$1:$B$13,2,0),IFERROR(VLOOKUP(Table2[[#This Row],[player_id]],'Retained Players'!$A$1:$B$13,2,0),""))</f>
        <v/>
      </c>
      <c r="H48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89" s="34" t="str">
        <f>IFERROR(IF(OR(Table2[[#This Row],[Is_Retained_Player]],Table2[[#This Row],[Is_Owner_Player]]),Table2[[#This Row],[Base_Price]],0),"")</f>
        <v/>
      </c>
      <c r="J489" s="40"/>
      <c r="Y489" s="38"/>
      <c r="Z489" s="39"/>
    </row>
    <row r="490" spans="5:26" ht="27" customHeight="1" x14ac:dyDescent="0.2">
      <c r="E490" s="30">
        <f>COUNTIFS($F$2:$F$500, Table2[[#This Row],[MTBC_Team_Name]],$G$2:$G$500,Table2[[#This Row],[MTPL_Team_Name]],$J$2:$J$500,"Sold")</f>
        <v>0</v>
      </c>
      <c r="G490" s="31" t="str">
        <f>IFERROR(VLOOKUP(Table2[[#This Row],[player_id]],'Owner Players'!$A$1:$B$13,2,0),IFERROR(VLOOKUP(Table2[[#This Row],[player_id]],'Retained Players'!$A$1:$B$13,2,0),""))</f>
        <v/>
      </c>
      <c r="H49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90" s="34" t="str">
        <f>IFERROR(IF(OR(Table2[[#This Row],[Is_Retained_Player]],Table2[[#This Row],[Is_Owner_Player]]),Table2[[#This Row],[Base_Price]],0),"")</f>
        <v/>
      </c>
      <c r="J490" s="40"/>
      <c r="Y490" s="38"/>
      <c r="Z490" s="39"/>
    </row>
    <row r="491" spans="5:26" ht="27" customHeight="1" x14ac:dyDescent="0.2">
      <c r="E491" s="30">
        <f>COUNTIFS($F$2:$F$500, Table2[[#This Row],[MTBC_Team_Name]],$G$2:$G$500,Table2[[#This Row],[MTPL_Team_Name]],$J$2:$J$500,"Sold")</f>
        <v>0</v>
      </c>
      <c r="G491" s="31" t="str">
        <f>IFERROR(VLOOKUP(Table2[[#This Row],[player_id]],'Owner Players'!$A$1:$B$13,2,0),IFERROR(VLOOKUP(Table2[[#This Row],[player_id]],'Retained Players'!$A$1:$B$13,2,0),""))</f>
        <v/>
      </c>
      <c r="H49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91" s="34" t="str">
        <f>IFERROR(IF(OR(Table2[[#This Row],[Is_Retained_Player]],Table2[[#This Row],[Is_Owner_Player]]),Table2[[#This Row],[Base_Price]],0),"")</f>
        <v/>
      </c>
      <c r="J491" s="40"/>
      <c r="Y491" s="38"/>
      <c r="Z491" s="39"/>
    </row>
    <row r="492" spans="5:26" ht="27" customHeight="1" x14ac:dyDescent="0.2">
      <c r="E492" s="30">
        <f>COUNTIFS($F$2:$F$500, Table2[[#This Row],[MTBC_Team_Name]],$G$2:$G$500,Table2[[#This Row],[MTPL_Team_Name]],$J$2:$J$500,"Sold")</f>
        <v>0</v>
      </c>
      <c r="G492" s="31" t="str">
        <f>IFERROR(VLOOKUP(Table2[[#This Row],[player_id]],'Owner Players'!$A$1:$B$13,2,0),IFERROR(VLOOKUP(Table2[[#This Row],[player_id]],'Retained Players'!$A$1:$B$13,2,0),""))</f>
        <v/>
      </c>
      <c r="H49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92" s="34" t="str">
        <f>IFERROR(IF(OR(Table2[[#This Row],[Is_Retained_Player]],Table2[[#This Row],[Is_Owner_Player]]),Table2[[#This Row],[Base_Price]],0),"")</f>
        <v/>
      </c>
      <c r="J492" s="40"/>
      <c r="Y492" s="38"/>
      <c r="Z492" s="39"/>
    </row>
    <row r="493" spans="5:26" ht="27" customHeight="1" x14ac:dyDescent="0.2">
      <c r="E493" s="30">
        <f>COUNTIFS($F$2:$F$500, Table2[[#This Row],[MTBC_Team_Name]],$G$2:$G$500,Table2[[#This Row],[MTPL_Team_Name]],$J$2:$J$500,"Sold")</f>
        <v>0</v>
      </c>
      <c r="G493" s="31" t="str">
        <f>IFERROR(VLOOKUP(Table2[[#This Row],[player_id]],'Owner Players'!$A$1:$B$13,2,0),IFERROR(VLOOKUP(Table2[[#This Row],[player_id]],'Retained Players'!$A$1:$B$13,2,0),""))</f>
        <v/>
      </c>
      <c r="H49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93" s="34" t="str">
        <f>IFERROR(IF(OR(Table2[[#This Row],[Is_Retained_Player]],Table2[[#This Row],[Is_Owner_Player]]),Table2[[#This Row],[Base_Price]],0),"")</f>
        <v/>
      </c>
      <c r="J493" s="40"/>
      <c r="Y493" s="38"/>
      <c r="Z493" s="39"/>
    </row>
    <row r="494" spans="5:26" ht="27" customHeight="1" x14ac:dyDescent="0.2">
      <c r="E494" s="30">
        <f>COUNTIFS($F$2:$F$500, Table2[[#This Row],[MTBC_Team_Name]],$G$2:$G$500,Table2[[#This Row],[MTPL_Team_Name]],$J$2:$J$500,"Sold")</f>
        <v>0</v>
      </c>
      <c r="G494" s="31" t="str">
        <f>IFERROR(VLOOKUP(Table2[[#This Row],[player_id]],'Owner Players'!$A$1:$B$13,2,0),IFERROR(VLOOKUP(Table2[[#This Row],[player_id]],'Retained Players'!$A$1:$B$13,2,0),""))</f>
        <v/>
      </c>
      <c r="H49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94" s="34" t="str">
        <f>IFERROR(IF(OR(Table2[[#This Row],[Is_Retained_Player]],Table2[[#This Row],[Is_Owner_Player]]),Table2[[#This Row],[Base_Price]],0),"")</f>
        <v/>
      </c>
      <c r="J494" s="40"/>
      <c r="Y494" s="38"/>
      <c r="Z494" s="39"/>
    </row>
    <row r="495" spans="5:26" ht="27" customHeight="1" x14ac:dyDescent="0.2">
      <c r="E495" s="30">
        <f>COUNTIFS($F$2:$F$500, Table2[[#This Row],[MTBC_Team_Name]],$G$2:$G$500,Table2[[#This Row],[MTPL_Team_Name]],$J$2:$J$500,"Sold")</f>
        <v>0</v>
      </c>
      <c r="G495" s="31" t="str">
        <f>IFERROR(VLOOKUP(Table2[[#This Row],[player_id]],'Owner Players'!$A$1:$B$13,2,0),IFERROR(VLOOKUP(Table2[[#This Row],[player_id]],'Retained Players'!$A$1:$B$13,2,0),""))</f>
        <v/>
      </c>
      <c r="H49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95" s="34" t="str">
        <f>IFERROR(IF(OR(Table2[[#This Row],[Is_Retained_Player]],Table2[[#This Row],[Is_Owner_Player]]),Table2[[#This Row],[Base_Price]],0),"")</f>
        <v/>
      </c>
      <c r="J495" s="40"/>
      <c r="Y495" s="38"/>
      <c r="Z495" s="39"/>
    </row>
    <row r="496" spans="5:26" ht="27" customHeight="1" x14ac:dyDescent="0.2">
      <c r="E496" s="30">
        <f>COUNTIFS($F$2:$F$500, Table2[[#This Row],[MTBC_Team_Name]],$G$2:$G$500,Table2[[#This Row],[MTPL_Team_Name]],$J$2:$J$500,"Sold")</f>
        <v>0</v>
      </c>
      <c r="G496" s="31" t="str">
        <f>IFERROR(VLOOKUP(Table2[[#This Row],[player_id]],'Owner Players'!$A$1:$B$13,2,0),IFERROR(VLOOKUP(Table2[[#This Row],[player_id]],'Retained Players'!$A$1:$B$13,2,0),""))</f>
        <v/>
      </c>
      <c r="H49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96" s="34" t="str">
        <f>IFERROR(IF(OR(Table2[[#This Row],[Is_Retained_Player]],Table2[[#This Row],[Is_Owner_Player]]),Table2[[#This Row],[Base_Price]],0),"")</f>
        <v/>
      </c>
      <c r="J496" s="40"/>
      <c r="Y496" s="38"/>
      <c r="Z496" s="39"/>
    </row>
    <row r="497" spans="5:26" ht="27" customHeight="1" x14ac:dyDescent="0.2">
      <c r="E497" s="30">
        <f>COUNTIFS($F$2:$F$500, Table2[[#This Row],[MTBC_Team_Name]],$G$2:$G$500,Table2[[#This Row],[MTPL_Team_Name]],$J$2:$J$500,"Sold")</f>
        <v>0</v>
      </c>
      <c r="G497" s="31" t="str">
        <f>IFERROR(VLOOKUP(Table2[[#This Row],[player_id]],'Owner Players'!$A$1:$B$13,2,0),IFERROR(VLOOKUP(Table2[[#This Row],[player_id]],'Retained Players'!$A$1:$B$13,2,0),""))</f>
        <v/>
      </c>
      <c r="H49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97" s="34" t="str">
        <f>IFERROR(IF(OR(Table2[[#This Row],[Is_Retained_Player]],Table2[[#This Row],[Is_Owner_Player]]),Table2[[#This Row],[Base_Price]],0),"")</f>
        <v/>
      </c>
      <c r="J497" s="40"/>
      <c r="Y497" s="38"/>
      <c r="Z497" s="39"/>
    </row>
    <row r="498" spans="5:26" ht="27" customHeight="1" x14ac:dyDescent="0.2">
      <c r="E498" s="30">
        <f>COUNTIFS($F$2:$F$500, Table2[[#This Row],[MTBC_Team_Name]],$G$2:$G$500,Table2[[#This Row],[MTPL_Team_Name]],$J$2:$J$500,"Sold")</f>
        <v>0</v>
      </c>
      <c r="G498" s="31" t="str">
        <f>IFERROR(VLOOKUP(Table2[[#This Row],[player_id]],'Owner Players'!$A$1:$B$13,2,0),IFERROR(VLOOKUP(Table2[[#This Row],[player_id]],'Retained Players'!$A$1:$B$13,2,0),""))</f>
        <v/>
      </c>
      <c r="H49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98" s="34" t="str">
        <f>IFERROR(IF(OR(Table2[[#This Row],[Is_Retained_Player]],Table2[[#This Row],[Is_Owner_Player]]),Table2[[#This Row],[Base_Price]],0),"")</f>
        <v/>
      </c>
      <c r="J498" s="40"/>
      <c r="Y498" s="38"/>
      <c r="Z498" s="39"/>
    </row>
    <row r="499" spans="5:26" ht="27" customHeight="1" x14ac:dyDescent="0.2">
      <c r="E499" s="30">
        <f>COUNTIFS($F$2:$F$500, Table2[[#This Row],[MTBC_Team_Name]],$G$2:$G$500,Table2[[#This Row],[MTPL_Team_Name]],$J$2:$J$500,"Sold")</f>
        <v>0</v>
      </c>
      <c r="G499" s="31" t="str">
        <f>IFERROR(VLOOKUP(Table2[[#This Row],[player_id]],'Owner Players'!$A$1:$B$13,2,0),IFERROR(VLOOKUP(Table2[[#This Row],[player_id]],'Retained Players'!$A$1:$B$13,2,0),""))</f>
        <v/>
      </c>
      <c r="H49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499" s="34" t="str">
        <f>IFERROR(IF(OR(Table2[[#This Row],[Is_Retained_Player]],Table2[[#This Row],[Is_Owner_Player]]),Table2[[#This Row],[Base_Price]],0),"")</f>
        <v/>
      </c>
      <c r="J499" s="40"/>
      <c r="Y499" s="38"/>
      <c r="Z499" s="39"/>
    </row>
    <row r="500" spans="5:26" ht="27" customHeight="1" x14ac:dyDescent="0.2">
      <c r="E500" s="30">
        <f>COUNTIFS($F$2:$F$500, Table2[[#This Row],[MTBC_Team_Name]],$G$2:$G$500,Table2[[#This Row],[MTPL_Team_Name]],$J$2:$J$500,"Sold")</f>
        <v>0</v>
      </c>
      <c r="G500" s="31" t="str">
        <f>IFERROR(VLOOKUP(Table2[[#This Row],[player_id]],'Owner Players'!$A$1:$B$13,2,0),IFERROR(VLOOKUP(Table2[[#This Row],[player_id]],'Retained Players'!$A$1:$B$13,2,0),""))</f>
        <v/>
      </c>
      <c r="H50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00" s="34" t="str">
        <f>IFERROR(IF(OR(Table2[[#This Row],[Is_Retained_Player]],Table2[[#This Row],[Is_Owner_Player]]),Table2[[#This Row],[Base_Price]],0),"")</f>
        <v/>
      </c>
      <c r="J500" s="40"/>
      <c r="Y500" s="38"/>
      <c r="Z500" s="39"/>
    </row>
    <row r="501" spans="5:26" ht="27" customHeight="1" x14ac:dyDescent="0.2">
      <c r="E501" s="30">
        <f>COUNTIFS($F$2:$F$500, Table2[[#This Row],[MTBC_Team_Name]],$G$2:$G$500,Table2[[#This Row],[MTPL_Team_Name]],$J$2:$J$500,"Sold")</f>
        <v>0</v>
      </c>
      <c r="G501" s="31" t="str">
        <f>IFERROR(VLOOKUP(Table2[[#This Row],[player_id]],'Owner Players'!$A$1:$B$13,2,0),IFERROR(VLOOKUP(Table2[[#This Row],[player_id]],'Retained Players'!$A$1:$B$13,2,0),""))</f>
        <v/>
      </c>
      <c r="H50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01" s="34" t="str">
        <f>IFERROR(IF(OR(Table2[[#This Row],[Is_Retained_Player]],Table2[[#This Row],[Is_Owner_Player]]),Table2[[#This Row],[Base_Price]],0),"")</f>
        <v/>
      </c>
      <c r="J501" s="40"/>
      <c r="Y501" s="38"/>
      <c r="Z501" s="39"/>
    </row>
    <row r="502" spans="5:26" ht="27" customHeight="1" x14ac:dyDescent="0.2">
      <c r="E502" s="30">
        <f>COUNTIFS($F$2:$F$500, Table2[[#This Row],[MTBC_Team_Name]],$G$2:$G$500,Table2[[#This Row],[MTPL_Team_Name]],$J$2:$J$500,"Sold")</f>
        <v>0</v>
      </c>
      <c r="G502" s="31" t="str">
        <f>IFERROR(VLOOKUP(Table2[[#This Row],[player_id]],'Owner Players'!$A$1:$B$13,2,0),IFERROR(VLOOKUP(Table2[[#This Row],[player_id]],'Retained Players'!$A$1:$B$13,2,0),""))</f>
        <v/>
      </c>
      <c r="H50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02" s="34" t="str">
        <f>IFERROR(IF(OR(Table2[[#This Row],[Is_Retained_Player]],Table2[[#This Row],[Is_Owner_Player]]),Table2[[#This Row],[Base_Price]],0),"")</f>
        <v/>
      </c>
      <c r="J502" s="40"/>
      <c r="Y502" s="38"/>
      <c r="Z502" s="39"/>
    </row>
    <row r="503" spans="5:26" ht="27" customHeight="1" x14ac:dyDescent="0.2">
      <c r="E503" s="30">
        <f>COUNTIFS($F$2:$F$500, Table2[[#This Row],[MTBC_Team_Name]],$G$2:$G$500,Table2[[#This Row],[MTPL_Team_Name]],$J$2:$J$500,"Sold")</f>
        <v>0</v>
      </c>
      <c r="G503" s="31" t="str">
        <f>IFERROR(VLOOKUP(Table2[[#This Row],[player_id]],'Owner Players'!$A$1:$B$13,2,0),IFERROR(VLOOKUP(Table2[[#This Row],[player_id]],'Retained Players'!$A$1:$B$13,2,0),""))</f>
        <v/>
      </c>
      <c r="H50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03" s="34" t="str">
        <f>IFERROR(IF(OR(Table2[[#This Row],[Is_Retained_Player]],Table2[[#This Row],[Is_Owner_Player]]),Table2[[#This Row],[Base_Price]],0),"")</f>
        <v/>
      </c>
      <c r="J503" s="40"/>
      <c r="Y503" s="38"/>
      <c r="Z503" s="39"/>
    </row>
    <row r="504" spans="5:26" ht="27" customHeight="1" x14ac:dyDescent="0.2">
      <c r="E504" s="30">
        <f>COUNTIFS($F$2:$F$500, Table2[[#This Row],[MTBC_Team_Name]],$G$2:$G$500,Table2[[#This Row],[MTPL_Team_Name]],$J$2:$J$500,"Sold")</f>
        <v>0</v>
      </c>
      <c r="G504" s="31" t="str">
        <f>IFERROR(VLOOKUP(Table2[[#This Row],[player_id]],'Owner Players'!$A$1:$B$13,2,0),IFERROR(VLOOKUP(Table2[[#This Row],[player_id]],'Retained Players'!$A$1:$B$13,2,0),""))</f>
        <v/>
      </c>
      <c r="H50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04" s="34" t="str">
        <f>IFERROR(IF(OR(Table2[[#This Row],[Is_Retained_Player]],Table2[[#This Row],[Is_Owner_Player]]),Table2[[#This Row],[Base_Price]],0),"")</f>
        <v/>
      </c>
      <c r="J504" s="40"/>
      <c r="Y504" s="38"/>
      <c r="Z504" s="39"/>
    </row>
    <row r="505" spans="5:26" ht="27" customHeight="1" x14ac:dyDescent="0.2">
      <c r="E505" s="30">
        <f>COUNTIFS($F$2:$F$500, Table2[[#This Row],[MTBC_Team_Name]],$G$2:$G$500,Table2[[#This Row],[MTPL_Team_Name]],$J$2:$J$500,"Sold")</f>
        <v>0</v>
      </c>
      <c r="G505" s="31" t="str">
        <f>IFERROR(VLOOKUP(Table2[[#This Row],[player_id]],'Owner Players'!$A$1:$B$13,2,0),IFERROR(VLOOKUP(Table2[[#This Row],[player_id]],'Retained Players'!$A$1:$B$13,2,0),""))</f>
        <v/>
      </c>
      <c r="H50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05" s="34" t="str">
        <f>IFERROR(IF(OR(Table2[[#This Row],[Is_Retained_Player]],Table2[[#This Row],[Is_Owner_Player]]),Table2[[#This Row],[Base_Price]],0),"")</f>
        <v/>
      </c>
      <c r="J505" s="40"/>
      <c r="Y505" s="38"/>
      <c r="Z505" s="39"/>
    </row>
    <row r="506" spans="5:26" ht="27" customHeight="1" x14ac:dyDescent="0.2">
      <c r="E506" s="30">
        <f>COUNTIFS($F$2:$F$500, Table2[[#This Row],[MTBC_Team_Name]],$G$2:$G$500,Table2[[#This Row],[MTPL_Team_Name]],$J$2:$J$500,"Sold")</f>
        <v>0</v>
      </c>
      <c r="G506" s="31" t="str">
        <f>IFERROR(VLOOKUP(Table2[[#This Row],[player_id]],'Owner Players'!$A$1:$B$13,2,0),IFERROR(VLOOKUP(Table2[[#This Row],[player_id]],'Retained Players'!$A$1:$B$13,2,0),""))</f>
        <v/>
      </c>
      <c r="H50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06" s="34" t="str">
        <f>IFERROR(IF(OR(Table2[[#This Row],[Is_Retained_Player]],Table2[[#This Row],[Is_Owner_Player]]),Table2[[#This Row],[Base_Price]],0),"")</f>
        <v/>
      </c>
      <c r="J506" s="40"/>
      <c r="Y506" s="38"/>
      <c r="Z506" s="39"/>
    </row>
    <row r="507" spans="5:26" ht="27" customHeight="1" x14ac:dyDescent="0.2">
      <c r="E507" s="30">
        <f>COUNTIFS($F$2:$F$500, Table2[[#This Row],[MTBC_Team_Name]],$G$2:$G$500,Table2[[#This Row],[MTPL_Team_Name]],$J$2:$J$500,"Sold")</f>
        <v>0</v>
      </c>
      <c r="G507" s="31" t="str">
        <f>IFERROR(VLOOKUP(Table2[[#This Row],[player_id]],'Owner Players'!$A$1:$B$13,2,0),IFERROR(VLOOKUP(Table2[[#This Row],[player_id]],'Retained Players'!$A$1:$B$13,2,0),""))</f>
        <v/>
      </c>
      <c r="H50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07" s="34" t="str">
        <f>IFERROR(IF(OR(Table2[[#This Row],[Is_Retained_Player]],Table2[[#This Row],[Is_Owner_Player]]),Table2[[#This Row],[Base_Price]],0),"")</f>
        <v/>
      </c>
      <c r="J507" s="40"/>
      <c r="Y507" s="38"/>
      <c r="Z507" s="39"/>
    </row>
    <row r="508" spans="5:26" ht="27" customHeight="1" x14ac:dyDescent="0.2">
      <c r="E508" s="30">
        <f>COUNTIFS($F$2:$F$500, Table2[[#This Row],[MTBC_Team_Name]],$G$2:$G$500,Table2[[#This Row],[MTPL_Team_Name]],$J$2:$J$500,"Sold")</f>
        <v>0</v>
      </c>
      <c r="G508" s="31" t="str">
        <f>IFERROR(VLOOKUP(Table2[[#This Row],[player_id]],'Owner Players'!$A$1:$B$13,2,0),IFERROR(VLOOKUP(Table2[[#This Row],[player_id]],'Retained Players'!$A$1:$B$13,2,0),""))</f>
        <v/>
      </c>
      <c r="H50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08" s="34" t="str">
        <f>IFERROR(IF(OR(Table2[[#This Row],[Is_Retained_Player]],Table2[[#This Row],[Is_Owner_Player]]),Table2[[#This Row],[Base_Price]],0),"")</f>
        <v/>
      </c>
      <c r="J508" s="40"/>
      <c r="Y508" s="38"/>
      <c r="Z508" s="39"/>
    </row>
    <row r="509" spans="5:26" ht="27" customHeight="1" x14ac:dyDescent="0.2">
      <c r="E509" s="30">
        <f>COUNTIFS($F$2:$F$500, Table2[[#This Row],[MTBC_Team_Name]],$G$2:$G$500,Table2[[#This Row],[MTPL_Team_Name]],$J$2:$J$500,"Sold")</f>
        <v>0</v>
      </c>
      <c r="G509" s="31" t="str">
        <f>IFERROR(VLOOKUP(Table2[[#This Row],[player_id]],'Owner Players'!$A$1:$B$13,2,0),IFERROR(VLOOKUP(Table2[[#This Row],[player_id]],'Retained Players'!$A$1:$B$13,2,0),""))</f>
        <v/>
      </c>
      <c r="H50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09" s="34" t="str">
        <f>IFERROR(IF(OR(Table2[[#This Row],[Is_Retained_Player]],Table2[[#This Row],[Is_Owner_Player]]),Table2[[#This Row],[Base_Price]],0),"")</f>
        <v/>
      </c>
      <c r="J509" s="40"/>
      <c r="Y509" s="38"/>
      <c r="Z509" s="39"/>
    </row>
    <row r="510" spans="5:26" ht="27" customHeight="1" x14ac:dyDescent="0.2">
      <c r="E510" s="30">
        <f>COUNTIFS($F$2:$F$500, Table2[[#This Row],[MTBC_Team_Name]],$G$2:$G$500,Table2[[#This Row],[MTPL_Team_Name]],$J$2:$J$500,"Sold")</f>
        <v>0</v>
      </c>
      <c r="G510" s="31" t="str">
        <f>IFERROR(VLOOKUP(Table2[[#This Row],[player_id]],'Owner Players'!$A$1:$B$13,2,0),IFERROR(VLOOKUP(Table2[[#This Row],[player_id]],'Retained Players'!$A$1:$B$13,2,0),""))</f>
        <v/>
      </c>
      <c r="H51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10" s="34" t="str">
        <f>IFERROR(IF(OR(Table2[[#This Row],[Is_Retained_Player]],Table2[[#This Row],[Is_Owner_Player]]),Table2[[#This Row],[Base_Price]],0),"")</f>
        <v/>
      </c>
      <c r="J510" s="40"/>
      <c r="Y510" s="38"/>
      <c r="Z510" s="39"/>
    </row>
    <row r="511" spans="5:26" ht="27" customHeight="1" x14ac:dyDescent="0.2">
      <c r="E511" s="30">
        <f>COUNTIFS($F$2:$F$500, Table2[[#This Row],[MTBC_Team_Name]],$G$2:$G$500,Table2[[#This Row],[MTPL_Team_Name]],$J$2:$J$500,"Sold")</f>
        <v>0</v>
      </c>
      <c r="G511" s="31" t="str">
        <f>IFERROR(VLOOKUP(Table2[[#This Row],[player_id]],'Owner Players'!$A$1:$B$13,2,0),IFERROR(VLOOKUP(Table2[[#This Row],[player_id]],'Retained Players'!$A$1:$B$13,2,0),""))</f>
        <v/>
      </c>
      <c r="H51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11" s="34" t="str">
        <f>IFERROR(IF(OR(Table2[[#This Row],[Is_Retained_Player]],Table2[[#This Row],[Is_Owner_Player]]),Table2[[#This Row],[Base_Price]],0),"")</f>
        <v/>
      </c>
      <c r="J511" s="40"/>
      <c r="Y511" s="38"/>
      <c r="Z511" s="39"/>
    </row>
    <row r="512" spans="5:26" ht="27" customHeight="1" x14ac:dyDescent="0.2">
      <c r="E512" s="30">
        <f>COUNTIFS($F$2:$F$500, Table2[[#This Row],[MTBC_Team_Name]],$G$2:$G$500,Table2[[#This Row],[MTPL_Team_Name]],$J$2:$J$500,"Sold")</f>
        <v>0</v>
      </c>
      <c r="G512" s="31" t="str">
        <f>IFERROR(VLOOKUP(Table2[[#This Row],[player_id]],'Owner Players'!$A$1:$B$13,2,0),IFERROR(VLOOKUP(Table2[[#This Row],[player_id]],'Retained Players'!$A$1:$B$13,2,0),""))</f>
        <v/>
      </c>
      <c r="H51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12" s="34" t="str">
        <f>IFERROR(IF(OR(Table2[[#This Row],[Is_Retained_Player]],Table2[[#This Row],[Is_Owner_Player]]),Table2[[#This Row],[Base_Price]],0),"")</f>
        <v/>
      </c>
      <c r="J512" s="40"/>
      <c r="Y512" s="38"/>
      <c r="Z512" s="39"/>
    </row>
    <row r="513" spans="5:26" ht="27" customHeight="1" x14ac:dyDescent="0.2">
      <c r="E513" s="30">
        <f>COUNTIFS($F$2:$F$500, Table2[[#This Row],[MTBC_Team_Name]],$G$2:$G$500,Table2[[#This Row],[MTPL_Team_Name]],$J$2:$J$500,"Sold")</f>
        <v>0</v>
      </c>
      <c r="G513" s="31" t="str">
        <f>IFERROR(VLOOKUP(Table2[[#This Row],[player_id]],'Owner Players'!$A$1:$B$13,2,0),IFERROR(VLOOKUP(Table2[[#This Row],[player_id]],'Retained Players'!$A$1:$B$13,2,0),""))</f>
        <v/>
      </c>
      <c r="H51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13" s="34" t="str">
        <f>IFERROR(IF(OR(Table2[[#This Row],[Is_Retained_Player]],Table2[[#This Row],[Is_Owner_Player]]),Table2[[#This Row],[Base_Price]],0),"")</f>
        <v/>
      </c>
      <c r="J513" s="40"/>
      <c r="Y513" s="38"/>
      <c r="Z513" s="39"/>
    </row>
    <row r="514" spans="5:26" ht="27" customHeight="1" x14ac:dyDescent="0.2">
      <c r="E514" s="30">
        <f>COUNTIFS($F$2:$F$500, Table2[[#This Row],[MTBC_Team_Name]],$G$2:$G$500,Table2[[#This Row],[MTPL_Team_Name]],$J$2:$J$500,"Sold")</f>
        <v>0</v>
      </c>
      <c r="G514" s="31" t="str">
        <f>IFERROR(VLOOKUP(Table2[[#This Row],[player_id]],'Owner Players'!$A$1:$B$13,2,0),IFERROR(VLOOKUP(Table2[[#This Row],[player_id]],'Retained Players'!$A$1:$B$13,2,0),""))</f>
        <v/>
      </c>
      <c r="H51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14" s="34" t="str">
        <f>IFERROR(IF(OR(Table2[[#This Row],[Is_Retained_Player]],Table2[[#This Row],[Is_Owner_Player]]),Table2[[#This Row],[Base_Price]],0),"")</f>
        <v/>
      </c>
      <c r="J514" s="40"/>
      <c r="Y514" s="38"/>
      <c r="Z514" s="39"/>
    </row>
    <row r="515" spans="5:26" ht="27" customHeight="1" x14ac:dyDescent="0.2">
      <c r="E515" s="30">
        <f>COUNTIFS($F$2:$F$500, Table2[[#This Row],[MTBC_Team_Name]],$G$2:$G$500,Table2[[#This Row],[MTPL_Team_Name]],$J$2:$J$500,"Sold")</f>
        <v>0</v>
      </c>
      <c r="G515" s="31" t="str">
        <f>IFERROR(VLOOKUP(Table2[[#This Row],[player_id]],'Owner Players'!$A$1:$B$13,2,0),IFERROR(VLOOKUP(Table2[[#This Row],[player_id]],'Retained Players'!$A$1:$B$13,2,0),""))</f>
        <v/>
      </c>
      <c r="H51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15" s="34" t="str">
        <f>IFERROR(IF(OR(Table2[[#This Row],[Is_Retained_Player]],Table2[[#This Row],[Is_Owner_Player]]),Table2[[#This Row],[Base_Price]],0),"")</f>
        <v/>
      </c>
      <c r="J515" s="40"/>
      <c r="Y515" s="38"/>
      <c r="Z515" s="39"/>
    </row>
    <row r="516" spans="5:26" ht="27" customHeight="1" x14ac:dyDescent="0.2">
      <c r="E516" s="30">
        <f>COUNTIFS($F$2:$F$500, Table2[[#This Row],[MTBC_Team_Name]],$G$2:$G$500,Table2[[#This Row],[MTPL_Team_Name]],$J$2:$J$500,"Sold")</f>
        <v>0</v>
      </c>
      <c r="G516" s="31" t="str">
        <f>IFERROR(VLOOKUP(Table2[[#This Row],[player_id]],'Owner Players'!$A$1:$B$13,2,0),IFERROR(VLOOKUP(Table2[[#This Row],[player_id]],'Retained Players'!$A$1:$B$13,2,0),""))</f>
        <v/>
      </c>
      <c r="H51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16" s="34" t="str">
        <f>IFERROR(IF(OR(Table2[[#This Row],[Is_Retained_Player]],Table2[[#This Row],[Is_Owner_Player]]),Table2[[#This Row],[Base_Price]],0),"")</f>
        <v/>
      </c>
      <c r="J516" s="40"/>
      <c r="Y516" s="38"/>
      <c r="Z516" s="39"/>
    </row>
    <row r="517" spans="5:26" ht="27" customHeight="1" x14ac:dyDescent="0.2">
      <c r="E517" s="30">
        <f>COUNTIFS($F$2:$F$500, Table2[[#This Row],[MTBC_Team_Name]],$G$2:$G$500,Table2[[#This Row],[MTPL_Team_Name]],$J$2:$J$500,"Sold")</f>
        <v>0</v>
      </c>
      <c r="G517" s="31" t="str">
        <f>IFERROR(VLOOKUP(Table2[[#This Row],[player_id]],'Owner Players'!$A$1:$B$13,2,0),IFERROR(VLOOKUP(Table2[[#This Row],[player_id]],'Retained Players'!$A$1:$B$13,2,0),""))</f>
        <v/>
      </c>
      <c r="H51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17" s="34" t="str">
        <f>IFERROR(IF(OR(Table2[[#This Row],[Is_Retained_Player]],Table2[[#This Row],[Is_Owner_Player]]),Table2[[#This Row],[Base_Price]],0),"")</f>
        <v/>
      </c>
      <c r="J517" s="40"/>
      <c r="Y517" s="38"/>
      <c r="Z517" s="39"/>
    </row>
    <row r="518" spans="5:26" ht="27" customHeight="1" x14ac:dyDescent="0.2">
      <c r="E518" s="30">
        <f>COUNTIFS($F$2:$F$500, Table2[[#This Row],[MTBC_Team_Name]],$G$2:$G$500,Table2[[#This Row],[MTPL_Team_Name]],$J$2:$J$500,"Sold")</f>
        <v>0</v>
      </c>
      <c r="G518" s="31" t="str">
        <f>IFERROR(VLOOKUP(Table2[[#This Row],[player_id]],'Owner Players'!$A$1:$B$13,2,0),IFERROR(VLOOKUP(Table2[[#This Row],[player_id]],'Retained Players'!$A$1:$B$13,2,0),""))</f>
        <v/>
      </c>
      <c r="H51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18" s="34" t="str">
        <f>IFERROR(IF(OR(Table2[[#This Row],[Is_Retained_Player]],Table2[[#This Row],[Is_Owner_Player]]),Table2[[#This Row],[Base_Price]],0),"")</f>
        <v/>
      </c>
      <c r="J518" s="40"/>
      <c r="Y518" s="38"/>
      <c r="Z518" s="39"/>
    </row>
    <row r="519" spans="5:26" ht="27" customHeight="1" x14ac:dyDescent="0.2">
      <c r="E519" s="30">
        <f>COUNTIFS($F$2:$F$500, Table2[[#This Row],[MTBC_Team_Name]],$G$2:$G$500,Table2[[#This Row],[MTPL_Team_Name]],$J$2:$J$500,"Sold")</f>
        <v>0</v>
      </c>
      <c r="G519" s="31" t="str">
        <f>IFERROR(VLOOKUP(Table2[[#This Row],[player_id]],'Owner Players'!$A$1:$B$13,2,0),IFERROR(VLOOKUP(Table2[[#This Row],[player_id]],'Retained Players'!$A$1:$B$13,2,0),""))</f>
        <v/>
      </c>
      <c r="H51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19" s="34" t="str">
        <f>IFERROR(IF(OR(Table2[[#This Row],[Is_Retained_Player]],Table2[[#This Row],[Is_Owner_Player]]),Table2[[#This Row],[Base_Price]],0),"")</f>
        <v/>
      </c>
      <c r="J519" s="40"/>
      <c r="Y519" s="38"/>
      <c r="Z519" s="39"/>
    </row>
    <row r="520" spans="5:26" ht="27" customHeight="1" x14ac:dyDescent="0.2">
      <c r="E520" s="30">
        <f>COUNTIFS($F$2:$F$500, Table2[[#This Row],[MTBC_Team_Name]],$G$2:$G$500,Table2[[#This Row],[MTPL_Team_Name]],$J$2:$J$500,"Sold")</f>
        <v>0</v>
      </c>
      <c r="G520" s="31" t="str">
        <f>IFERROR(VLOOKUP(Table2[[#This Row],[player_id]],'Owner Players'!$A$1:$B$13,2,0),IFERROR(VLOOKUP(Table2[[#This Row],[player_id]],'Retained Players'!$A$1:$B$13,2,0),""))</f>
        <v/>
      </c>
      <c r="H52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20" s="34" t="str">
        <f>IFERROR(IF(OR(Table2[[#This Row],[Is_Retained_Player]],Table2[[#This Row],[Is_Owner_Player]]),Table2[[#This Row],[Base_Price]],0),"")</f>
        <v/>
      </c>
      <c r="J520" s="40"/>
      <c r="Y520" s="38"/>
      <c r="Z520" s="39"/>
    </row>
    <row r="521" spans="5:26" ht="27" customHeight="1" x14ac:dyDescent="0.2">
      <c r="E521" s="30">
        <f>COUNTIFS($F$2:$F$500, Table2[[#This Row],[MTBC_Team_Name]],$G$2:$G$500,Table2[[#This Row],[MTPL_Team_Name]],$J$2:$J$500,"Sold")</f>
        <v>0</v>
      </c>
      <c r="G521" s="31" t="str">
        <f>IFERROR(VLOOKUP(Table2[[#This Row],[player_id]],'Owner Players'!$A$1:$B$13,2,0),IFERROR(VLOOKUP(Table2[[#This Row],[player_id]],'Retained Players'!$A$1:$B$13,2,0),""))</f>
        <v/>
      </c>
      <c r="H52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21" s="34" t="str">
        <f>IFERROR(IF(OR(Table2[[#This Row],[Is_Retained_Player]],Table2[[#This Row],[Is_Owner_Player]]),Table2[[#This Row],[Base_Price]],0),"")</f>
        <v/>
      </c>
      <c r="J521" s="40"/>
      <c r="Y521" s="38"/>
      <c r="Z521" s="39"/>
    </row>
    <row r="522" spans="5:26" ht="27" customHeight="1" x14ac:dyDescent="0.2">
      <c r="E522" s="30">
        <f>COUNTIFS($F$2:$F$500, Table2[[#This Row],[MTBC_Team_Name]],$G$2:$G$500,Table2[[#This Row],[MTPL_Team_Name]],$J$2:$J$500,"Sold")</f>
        <v>0</v>
      </c>
      <c r="G522" s="31" t="str">
        <f>IFERROR(VLOOKUP(Table2[[#This Row],[player_id]],'Owner Players'!$A$1:$B$13,2,0),IFERROR(VLOOKUP(Table2[[#This Row],[player_id]],'Retained Players'!$A$1:$B$13,2,0),""))</f>
        <v/>
      </c>
      <c r="H52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22" s="34" t="str">
        <f>IFERROR(IF(OR(Table2[[#This Row],[Is_Retained_Player]],Table2[[#This Row],[Is_Owner_Player]]),Table2[[#This Row],[Base_Price]],0),"")</f>
        <v/>
      </c>
      <c r="J522" s="40"/>
      <c r="Y522" s="38"/>
      <c r="Z522" s="39"/>
    </row>
    <row r="523" spans="5:26" ht="27" customHeight="1" x14ac:dyDescent="0.2">
      <c r="E523" s="30">
        <f>COUNTIFS($F$2:$F$500, Table2[[#This Row],[MTBC_Team_Name]],$G$2:$G$500,Table2[[#This Row],[MTPL_Team_Name]],$J$2:$J$500,"Sold")</f>
        <v>0</v>
      </c>
      <c r="G523" s="31" t="str">
        <f>IFERROR(VLOOKUP(Table2[[#This Row],[player_id]],'Owner Players'!$A$1:$B$13,2,0),IFERROR(VLOOKUP(Table2[[#This Row],[player_id]],'Retained Players'!$A$1:$B$13,2,0),""))</f>
        <v/>
      </c>
      <c r="H52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23" s="34" t="str">
        <f>IFERROR(IF(OR(Table2[[#This Row],[Is_Retained_Player]],Table2[[#This Row],[Is_Owner_Player]]),Table2[[#This Row],[Base_Price]],0),"")</f>
        <v/>
      </c>
      <c r="J523" s="40"/>
      <c r="Y523" s="38"/>
      <c r="Z523" s="39"/>
    </row>
    <row r="524" spans="5:26" ht="27" customHeight="1" x14ac:dyDescent="0.2">
      <c r="E524" s="30">
        <f>COUNTIFS($F$2:$F$500, Table2[[#This Row],[MTBC_Team_Name]],$G$2:$G$500,Table2[[#This Row],[MTPL_Team_Name]],$J$2:$J$500,"Sold")</f>
        <v>0</v>
      </c>
      <c r="G524" s="31" t="str">
        <f>IFERROR(VLOOKUP(Table2[[#This Row],[player_id]],'Owner Players'!$A$1:$B$13,2,0),IFERROR(VLOOKUP(Table2[[#This Row],[player_id]],'Retained Players'!$A$1:$B$13,2,0),""))</f>
        <v/>
      </c>
      <c r="H52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24" s="34" t="str">
        <f>IFERROR(IF(OR(Table2[[#This Row],[Is_Retained_Player]],Table2[[#This Row],[Is_Owner_Player]]),Table2[[#This Row],[Base_Price]],0),"")</f>
        <v/>
      </c>
      <c r="J524" s="40"/>
      <c r="Y524" s="38"/>
      <c r="Z524" s="39"/>
    </row>
    <row r="525" spans="5:26" ht="27" customHeight="1" x14ac:dyDescent="0.2">
      <c r="E525" s="30">
        <f>COUNTIFS($F$2:$F$500, Table2[[#This Row],[MTBC_Team_Name]],$G$2:$G$500,Table2[[#This Row],[MTPL_Team_Name]],$J$2:$J$500,"Sold")</f>
        <v>0</v>
      </c>
      <c r="G525" s="31" t="str">
        <f>IFERROR(VLOOKUP(Table2[[#This Row],[player_id]],'Owner Players'!$A$1:$B$13,2,0),IFERROR(VLOOKUP(Table2[[#This Row],[player_id]],'Retained Players'!$A$1:$B$13,2,0),""))</f>
        <v/>
      </c>
      <c r="H52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25" s="34" t="str">
        <f>IFERROR(IF(OR(Table2[[#This Row],[Is_Retained_Player]],Table2[[#This Row],[Is_Owner_Player]]),Table2[[#This Row],[Base_Price]],0),"")</f>
        <v/>
      </c>
      <c r="J525" s="40"/>
      <c r="Y525" s="38"/>
      <c r="Z525" s="39"/>
    </row>
    <row r="526" spans="5:26" ht="27" customHeight="1" x14ac:dyDescent="0.2">
      <c r="E526" s="30">
        <f>COUNTIFS($F$2:$F$500, Table2[[#This Row],[MTBC_Team_Name]],$G$2:$G$500,Table2[[#This Row],[MTPL_Team_Name]],$J$2:$J$500,"Sold")</f>
        <v>0</v>
      </c>
      <c r="G526" s="31" t="str">
        <f>IFERROR(VLOOKUP(Table2[[#This Row],[player_id]],'Owner Players'!$A$1:$B$13,2,0),IFERROR(VLOOKUP(Table2[[#This Row],[player_id]],'Retained Players'!$A$1:$B$13,2,0),""))</f>
        <v/>
      </c>
      <c r="H52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26" s="34" t="str">
        <f>IFERROR(IF(OR(Table2[[#This Row],[Is_Retained_Player]],Table2[[#This Row],[Is_Owner_Player]]),Table2[[#This Row],[Base_Price]],0),"")</f>
        <v/>
      </c>
      <c r="J526" s="40"/>
      <c r="Y526" s="38"/>
      <c r="Z526" s="39"/>
    </row>
    <row r="527" spans="5:26" ht="27" customHeight="1" x14ac:dyDescent="0.2">
      <c r="E527" s="30">
        <f>COUNTIFS($F$2:$F$500, Table2[[#This Row],[MTBC_Team_Name]],$G$2:$G$500,Table2[[#This Row],[MTPL_Team_Name]],$J$2:$J$500,"Sold")</f>
        <v>0</v>
      </c>
      <c r="G527" s="31" t="str">
        <f>IFERROR(VLOOKUP(Table2[[#This Row],[player_id]],'Owner Players'!$A$1:$B$13,2,0),IFERROR(VLOOKUP(Table2[[#This Row],[player_id]],'Retained Players'!$A$1:$B$13,2,0),""))</f>
        <v/>
      </c>
      <c r="H52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27" s="34" t="str">
        <f>IFERROR(IF(OR(Table2[[#This Row],[Is_Retained_Player]],Table2[[#This Row],[Is_Owner_Player]]),Table2[[#This Row],[Base_Price]],0),"")</f>
        <v/>
      </c>
      <c r="J527" s="40"/>
      <c r="Y527" s="38"/>
      <c r="Z527" s="39"/>
    </row>
    <row r="528" spans="5:26" ht="27" customHeight="1" x14ac:dyDescent="0.2">
      <c r="E528" s="30">
        <f>COUNTIFS($F$2:$F$500, Table2[[#This Row],[MTBC_Team_Name]],$G$2:$G$500,Table2[[#This Row],[MTPL_Team_Name]],$J$2:$J$500,"Sold")</f>
        <v>0</v>
      </c>
      <c r="G528" s="31" t="str">
        <f>IFERROR(VLOOKUP(Table2[[#This Row],[player_id]],'Owner Players'!$A$1:$B$13,2,0),IFERROR(VLOOKUP(Table2[[#This Row],[player_id]],'Retained Players'!$A$1:$B$13,2,0),""))</f>
        <v/>
      </c>
      <c r="H52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28" s="34" t="str">
        <f>IFERROR(IF(OR(Table2[[#This Row],[Is_Retained_Player]],Table2[[#This Row],[Is_Owner_Player]]),Table2[[#This Row],[Base_Price]],0),"")</f>
        <v/>
      </c>
      <c r="J528" s="40"/>
      <c r="Y528" s="38"/>
      <c r="Z528" s="39"/>
    </row>
    <row r="529" spans="5:26" ht="27" customHeight="1" x14ac:dyDescent="0.2">
      <c r="E529" s="30">
        <f>COUNTIFS($F$2:$F$500, Table2[[#This Row],[MTBC_Team_Name]],$G$2:$G$500,Table2[[#This Row],[MTPL_Team_Name]],$J$2:$J$500,"Sold")</f>
        <v>0</v>
      </c>
      <c r="G529" s="31" t="str">
        <f>IFERROR(VLOOKUP(Table2[[#This Row],[player_id]],'Owner Players'!$A$1:$B$13,2,0),IFERROR(VLOOKUP(Table2[[#This Row],[player_id]],'Retained Players'!$A$1:$B$13,2,0),""))</f>
        <v/>
      </c>
      <c r="H52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29" s="34" t="str">
        <f>IFERROR(IF(OR(Table2[[#This Row],[Is_Retained_Player]],Table2[[#This Row],[Is_Owner_Player]]),Table2[[#This Row],[Base_Price]],0),"")</f>
        <v/>
      </c>
      <c r="J529" s="40"/>
      <c r="Y529" s="38"/>
      <c r="Z529" s="39"/>
    </row>
    <row r="530" spans="5:26" ht="27" customHeight="1" x14ac:dyDescent="0.2">
      <c r="E530" s="30">
        <f>COUNTIFS($F$2:$F$500, Table2[[#This Row],[MTBC_Team_Name]],$G$2:$G$500,Table2[[#This Row],[MTPL_Team_Name]],$J$2:$J$500,"Sold")</f>
        <v>0</v>
      </c>
      <c r="G530" s="31" t="str">
        <f>IFERROR(VLOOKUP(Table2[[#This Row],[player_id]],'Owner Players'!$A$1:$B$13,2,0),IFERROR(VLOOKUP(Table2[[#This Row],[player_id]],'Retained Players'!$A$1:$B$13,2,0),""))</f>
        <v/>
      </c>
      <c r="H53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30" s="34" t="str">
        <f>IFERROR(IF(OR(Table2[[#This Row],[Is_Retained_Player]],Table2[[#This Row],[Is_Owner_Player]]),Table2[[#This Row],[Base_Price]],0),"")</f>
        <v/>
      </c>
      <c r="J530" s="40"/>
      <c r="Y530" s="38"/>
      <c r="Z530" s="39"/>
    </row>
    <row r="531" spans="5:26" ht="27" customHeight="1" x14ac:dyDescent="0.2">
      <c r="E531" s="30">
        <f>COUNTIFS($F$2:$F$500, Table2[[#This Row],[MTBC_Team_Name]],$G$2:$G$500,Table2[[#This Row],[MTPL_Team_Name]],$J$2:$J$500,"Sold")</f>
        <v>0</v>
      </c>
      <c r="G531" s="31" t="str">
        <f>IFERROR(VLOOKUP(Table2[[#This Row],[player_id]],'Owner Players'!$A$1:$B$13,2,0),IFERROR(VLOOKUP(Table2[[#This Row],[player_id]],'Retained Players'!$A$1:$B$13,2,0),""))</f>
        <v/>
      </c>
      <c r="H53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31" s="34" t="str">
        <f>IFERROR(IF(OR(Table2[[#This Row],[Is_Retained_Player]],Table2[[#This Row],[Is_Owner_Player]]),Table2[[#This Row],[Base_Price]],0),"")</f>
        <v/>
      </c>
      <c r="J531" s="40"/>
      <c r="Y531" s="38"/>
      <c r="Z531" s="39"/>
    </row>
    <row r="532" spans="5:26" ht="27" customHeight="1" x14ac:dyDescent="0.2">
      <c r="E532" s="30">
        <f>COUNTIFS($F$2:$F$500, Table2[[#This Row],[MTBC_Team_Name]],$G$2:$G$500,Table2[[#This Row],[MTPL_Team_Name]],$J$2:$J$500,"Sold")</f>
        <v>0</v>
      </c>
      <c r="G532" s="31" t="str">
        <f>IFERROR(VLOOKUP(Table2[[#This Row],[player_id]],'Owner Players'!$A$1:$B$13,2,0),IFERROR(VLOOKUP(Table2[[#This Row],[player_id]],'Retained Players'!$A$1:$B$13,2,0),""))</f>
        <v/>
      </c>
      <c r="H53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32" s="34" t="str">
        <f>IFERROR(IF(OR(Table2[[#This Row],[Is_Retained_Player]],Table2[[#This Row],[Is_Owner_Player]]),Table2[[#This Row],[Base_Price]],0),"")</f>
        <v/>
      </c>
      <c r="J532" s="40"/>
      <c r="Y532" s="38"/>
      <c r="Z532" s="39"/>
    </row>
    <row r="533" spans="5:26" ht="27" customHeight="1" x14ac:dyDescent="0.2">
      <c r="E533" s="30">
        <f>COUNTIFS($F$2:$F$500, Table2[[#This Row],[MTBC_Team_Name]],$G$2:$G$500,Table2[[#This Row],[MTPL_Team_Name]],$J$2:$J$500,"Sold")</f>
        <v>0</v>
      </c>
      <c r="G533" s="31" t="str">
        <f>IFERROR(VLOOKUP(Table2[[#This Row],[player_id]],'Owner Players'!$A$1:$B$13,2,0),IFERROR(VLOOKUP(Table2[[#This Row],[player_id]],'Retained Players'!$A$1:$B$13,2,0),""))</f>
        <v/>
      </c>
      <c r="H53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33" s="34" t="str">
        <f>IFERROR(IF(OR(Table2[[#This Row],[Is_Retained_Player]],Table2[[#This Row],[Is_Owner_Player]]),Table2[[#This Row],[Base_Price]],0),"")</f>
        <v/>
      </c>
      <c r="J533" s="40"/>
      <c r="Y533" s="38"/>
      <c r="Z533" s="39"/>
    </row>
    <row r="534" spans="5:26" ht="27" customHeight="1" x14ac:dyDescent="0.2">
      <c r="E534" s="30">
        <f>COUNTIFS($F$2:$F$500, Table2[[#This Row],[MTBC_Team_Name]],$G$2:$G$500,Table2[[#This Row],[MTPL_Team_Name]],$J$2:$J$500,"Sold")</f>
        <v>0</v>
      </c>
      <c r="G534" s="31" t="str">
        <f>IFERROR(VLOOKUP(Table2[[#This Row],[player_id]],'Owner Players'!$A$1:$B$13,2,0),IFERROR(VLOOKUP(Table2[[#This Row],[player_id]],'Retained Players'!$A$1:$B$13,2,0),""))</f>
        <v/>
      </c>
      <c r="H53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34" s="34" t="str">
        <f>IFERROR(IF(OR(Table2[[#This Row],[Is_Retained_Player]],Table2[[#This Row],[Is_Owner_Player]]),Table2[[#This Row],[Base_Price]],0),"")</f>
        <v/>
      </c>
      <c r="J534" s="40"/>
      <c r="Y534" s="38"/>
      <c r="Z534" s="39"/>
    </row>
    <row r="535" spans="5:26" ht="27" customHeight="1" x14ac:dyDescent="0.2">
      <c r="E535" s="30">
        <f>COUNTIFS($F$2:$F$500, Table2[[#This Row],[MTBC_Team_Name]],$G$2:$G$500,Table2[[#This Row],[MTPL_Team_Name]],$J$2:$J$500,"Sold")</f>
        <v>0</v>
      </c>
      <c r="G535" s="31" t="str">
        <f>IFERROR(VLOOKUP(Table2[[#This Row],[player_id]],'Owner Players'!$A$1:$B$13,2,0),IFERROR(VLOOKUP(Table2[[#This Row],[player_id]],'Retained Players'!$A$1:$B$13,2,0),""))</f>
        <v/>
      </c>
      <c r="H53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35" s="34" t="str">
        <f>IFERROR(IF(OR(Table2[[#This Row],[Is_Retained_Player]],Table2[[#This Row],[Is_Owner_Player]]),Table2[[#This Row],[Base_Price]],0),"")</f>
        <v/>
      </c>
      <c r="J535" s="40"/>
      <c r="Y535" s="38"/>
      <c r="Z535" s="39"/>
    </row>
    <row r="536" spans="5:26" ht="27" customHeight="1" x14ac:dyDescent="0.2">
      <c r="E536" s="30">
        <f>COUNTIFS($F$2:$F$500, Table2[[#This Row],[MTBC_Team_Name]],$G$2:$G$500,Table2[[#This Row],[MTPL_Team_Name]],$J$2:$J$500,"Sold")</f>
        <v>0</v>
      </c>
      <c r="G536" s="31" t="str">
        <f>IFERROR(VLOOKUP(Table2[[#This Row],[player_id]],'Owner Players'!$A$1:$B$13,2,0),IFERROR(VLOOKUP(Table2[[#This Row],[player_id]],'Retained Players'!$A$1:$B$13,2,0),""))</f>
        <v/>
      </c>
      <c r="H53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36" s="34" t="str">
        <f>IFERROR(IF(OR(Table2[[#This Row],[Is_Retained_Player]],Table2[[#This Row],[Is_Owner_Player]]),Table2[[#This Row],[Base_Price]],0),"")</f>
        <v/>
      </c>
      <c r="J536" s="40"/>
      <c r="Y536" s="38"/>
      <c r="Z536" s="39"/>
    </row>
    <row r="537" spans="5:26" ht="27" customHeight="1" x14ac:dyDescent="0.2">
      <c r="E537" s="30">
        <f>COUNTIFS($F$2:$F$500, Table2[[#This Row],[MTBC_Team_Name]],$G$2:$G$500,Table2[[#This Row],[MTPL_Team_Name]],$J$2:$J$500,"Sold")</f>
        <v>0</v>
      </c>
      <c r="G537" s="31" t="str">
        <f>IFERROR(VLOOKUP(Table2[[#This Row],[player_id]],'Owner Players'!$A$1:$B$13,2,0),IFERROR(VLOOKUP(Table2[[#This Row],[player_id]],'Retained Players'!$A$1:$B$13,2,0),""))</f>
        <v/>
      </c>
      <c r="H53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37" s="34" t="str">
        <f>IFERROR(IF(OR(Table2[[#This Row],[Is_Retained_Player]],Table2[[#This Row],[Is_Owner_Player]]),Table2[[#This Row],[Base_Price]],0),"")</f>
        <v/>
      </c>
      <c r="J537" s="40"/>
      <c r="Y537" s="38"/>
      <c r="Z537" s="39"/>
    </row>
    <row r="538" spans="5:26" ht="27" customHeight="1" x14ac:dyDescent="0.2">
      <c r="E538" s="30">
        <f>COUNTIFS($F$2:$F$500, Table2[[#This Row],[MTBC_Team_Name]],$G$2:$G$500,Table2[[#This Row],[MTPL_Team_Name]],$J$2:$J$500,"Sold")</f>
        <v>0</v>
      </c>
      <c r="G538" s="31" t="str">
        <f>IFERROR(VLOOKUP(Table2[[#This Row],[player_id]],'Owner Players'!$A$1:$B$13,2,0),IFERROR(VLOOKUP(Table2[[#This Row],[player_id]],'Retained Players'!$A$1:$B$13,2,0),""))</f>
        <v/>
      </c>
      <c r="H53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38" s="34" t="str">
        <f>IFERROR(IF(OR(Table2[[#This Row],[Is_Retained_Player]],Table2[[#This Row],[Is_Owner_Player]]),Table2[[#This Row],[Base_Price]],0),"")</f>
        <v/>
      </c>
      <c r="J538" s="40"/>
      <c r="Y538" s="38"/>
      <c r="Z538" s="39"/>
    </row>
    <row r="539" spans="5:26" ht="27" customHeight="1" x14ac:dyDescent="0.2">
      <c r="E539" s="30">
        <f>COUNTIFS($F$2:$F$500, Table2[[#This Row],[MTBC_Team_Name]],$G$2:$G$500,Table2[[#This Row],[MTPL_Team_Name]],$J$2:$J$500,"Sold")</f>
        <v>0</v>
      </c>
      <c r="G539" s="31" t="str">
        <f>IFERROR(VLOOKUP(Table2[[#This Row],[player_id]],'Owner Players'!$A$1:$B$13,2,0),IFERROR(VLOOKUP(Table2[[#This Row],[player_id]],'Retained Players'!$A$1:$B$13,2,0),""))</f>
        <v/>
      </c>
      <c r="H53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39" s="34" t="str">
        <f>IFERROR(IF(OR(Table2[[#This Row],[Is_Retained_Player]],Table2[[#This Row],[Is_Owner_Player]]),Table2[[#This Row],[Base_Price]],0),"")</f>
        <v/>
      </c>
      <c r="J539" s="40"/>
      <c r="Y539" s="38"/>
      <c r="Z539" s="39"/>
    </row>
    <row r="540" spans="5:26" ht="27" customHeight="1" x14ac:dyDescent="0.2">
      <c r="E540" s="30">
        <f>COUNTIFS($F$2:$F$500, Table2[[#This Row],[MTBC_Team_Name]],$G$2:$G$500,Table2[[#This Row],[MTPL_Team_Name]],$J$2:$J$500,"Sold")</f>
        <v>0</v>
      </c>
      <c r="G540" s="31" t="str">
        <f>IFERROR(VLOOKUP(Table2[[#This Row],[player_id]],'Owner Players'!$A$1:$B$13,2,0),IFERROR(VLOOKUP(Table2[[#This Row],[player_id]],'Retained Players'!$A$1:$B$13,2,0),""))</f>
        <v/>
      </c>
      <c r="H54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40" s="34" t="str">
        <f>IFERROR(IF(OR(Table2[[#This Row],[Is_Retained_Player]],Table2[[#This Row],[Is_Owner_Player]]),Table2[[#This Row],[Base_Price]],0),"")</f>
        <v/>
      </c>
      <c r="J540" s="40"/>
      <c r="Y540" s="38"/>
      <c r="Z540" s="39"/>
    </row>
    <row r="541" spans="5:26" ht="27" customHeight="1" x14ac:dyDescent="0.2">
      <c r="E541" s="30">
        <f>COUNTIFS($F$2:$F$500, Table2[[#This Row],[MTBC_Team_Name]],$G$2:$G$500,Table2[[#This Row],[MTPL_Team_Name]],$J$2:$J$500,"Sold")</f>
        <v>0</v>
      </c>
      <c r="G541" s="31" t="str">
        <f>IFERROR(VLOOKUP(Table2[[#This Row],[player_id]],'Owner Players'!$A$1:$B$13,2,0),IFERROR(VLOOKUP(Table2[[#This Row],[player_id]],'Retained Players'!$A$1:$B$13,2,0),""))</f>
        <v/>
      </c>
      <c r="H54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41" s="34" t="str">
        <f>IFERROR(IF(OR(Table2[[#This Row],[Is_Retained_Player]],Table2[[#This Row],[Is_Owner_Player]]),Table2[[#This Row],[Base_Price]],0),"")</f>
        <v/>
      </c>
      <c r="J541" s="40"/>
      <c r="Y541" s="38"/>
      <c r="Z541" s="39"/>
    </row>
    <row r="542" spans="5:26" ht="27" customHeight="1" x14ac:dyDescent="0.2">
      <c r="E542" s="30">
        <f>COUNTIFS($F$2:$F$500, Table2[[#This Row],[MTBC_Team_Name]],$G$2:$G$500,Table2[[#This Row],[MTPL_Team_Name]],$J$2:$J$500,"Sold")</f>
        <v>0</v>
      </c>
      <c r="G542" s="31" t="str">
        <f>IFERROR(VLOOKUP(Table2[[#This Row],[player_id]],'Owner Players'!$A$1:$B$13,2,0),IFERROR(VLOOKUP(Table2[[#This Row],[player_id]],'Retained Players'!$A$1:$B$13,2,0),""))</f>
        <v/>
      </c>
      <c r="H54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42" s="34" t="str">
        <f>IFERROR(IF(OR(Table2[[#This Row],[Is_Retained_Player]],Table2[[#This Row],[Is_Owner_Player]]),Table2[[#This Row],[Base_Price]],0),"")</f>
        <v/>
      </c>
      <c r="J542" s="40"/>
      <c r="Y542" s="38"/>
      <c r="Z542" s="39"/>
    </row>
    <row r="543" spans="5:26" ht="27" customHeight="1" x14ac:dyDescent="0.2">
      <c r="E543" s="30">
        <f>COUNTIFS($F$2:$F$500, Table2[[#This Row],[MTBC_Team_Name]],$G$2:$G$500,Table2[[#This Row],[MTPL_Team_Name]],$J$2:$J$500,"Sold")</f>
        <v>0</v>
      </c>
      <c r="G543" s="31" t="str">
        <f>IFERROR(VLOOKUP(Table2[[#This Row],[player_id]],'Owner Players'!$A$1:$B$13,2,0),IFERROR(VLOOKUP(Table2[[#This Row],[player_id]],'Retained Players'!$A$1:$B$13,2,0),""))</f>
        <v/>
      </c>
      <c r="H54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43" s="34" t="str">
        <f>IFERROR(IF(OR(Table2[[#This Row],[Is_Retained_Player]],Table2[[#This Row],[Is_Owner_Player]]),Table2[[#This Row],[Base_Price]],0),"")</f>
        <v/>
      </c>
      <c r="J543" s="40"/>
      <c r="Y543" s="38"/>
      <c r="Z543" s="39"/>
    </row>
    <row r="544" spans="5:26" ht="27" customHeight="1" x14ac:dyDescent="0.2">
      <c r="E544" s="30">
        <f>COUNTIFS($F$2:$F$500, Table2[[#This Row],[MTBC_Team_Name]],$G$2:$G$500,Table2[[#This Row],[MTPL_Team_Name]],$J$2:$J$500,"Sold")</f>
        <v>0</v>
      </c>
      <c r="G544" s="31" t="str">
        <f>IFERROR(VLOOKUP(Table2[[#This Row],[player_id]],'Owner Players'!$A$1:$B$13,2,0),IFERROR(VLOOKUP(Table2[[#This Row],[player_id]],'Retained Players'!$A$1:$B$13,2,0),""))</f>
        <v/>
      </c>
      <c r="H54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44" s="34" t="str">
        <f>IFERROR(IF(OR(Table2[[#This Row],[Is_Retained_Player]],Table2[[#This Row],[Is_Owner_Player]]),Table2[[#This Row],[Base_Price]],0),"")</f>
        <v/>
      </c>
      <c r="J544" s="40"/>
      <c r="Y544" s="38"/>
      <c r="Z544" s="39"/>
    </row>
    <row r="545" spans="5:26" ht="27" customHeight="1" x14ac:dyDescent="0.2">
      <c r="E545" s="30">
        <f>COUNTIFS($F$2:$F$500, Table2[[#This Row],[MTBC_Team_Name]],$G$2:$G$500,Table2[[#This Row],[MTPL_Team_Name]],$J$2:$J$500,"Sold")</f>
        <v>0</v>
      </c>
      <c r="G545" s="31" t="str">
        <f>IFERROR(VLOOKUP(Table2[[#This Row],[player_id]],'Owner Players'!$A$1:$B$13,2,0),IFERROR(VLOOKUP(Table2[[#This Row],[player_id]],'Retained Players'!$A$1:$B$13,2,0),""))</f>
        <v/>
      </c>
      <c r="H54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45" s="34" t="str">
        <f>IFERROR(IF(OR(Table2[[#This Row],[Is_Retained_Player]],Table2[[#This Row],[Is_Owner_Player]]),Table2[[#This Row],[Base_Price]],0),"")</f>
        <v/>
      </c>
      <c r="J545" s="40"/>
      <c r="Y545" s="38"/>
      <c r="Z545" s="39"/>
    </row>
    <row r="546" spans="5:26" ht="27" customHeight="1" x14ac:dyDescent="0.2">
      <c r="E546" s="30">
        <f>COUNTIFS($F$2:$F$500, Table2[[#This Row],[MTBC_Team_Name]],$G$2:$G$500,Table2[[#This Row],[MTPL_Team_Name]],$J$2:$J$500,"Sold")</f>
        <v>0</v>
      </c>
      <c r="G546" s="31" t="str">
        <f>IFERROR(VLOOKUP(Table2[[#This Row],[player_id]],'Owner Players'!$A$1:$B$13,2,0),IFERROR(VLOOKUP(Table2[[#This Row],[player_id]],'Retained Players'!$A$1:$B$13,2,0),""))</f>
        <v/>
      </c>
      <c r="H54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46" s="34" t="str">
        <f>IFERROR(IF(OR(Table2[[#This Row],[Is_Retained_Player]],Table2[[#This Row],[Is_Owner_Player]]),Table2[[#This Row],[Base_Price]],0),"")</f>
        <v/>
      </c>
      <c r="J546" s="40"/>
      <c r="Y546" s="38"/>
      <c r="Z546" s="39"/>
    </row>
    <row r="547" spans="5:26" ht="27" customHeight="1" x14ac:dyDescent="0.2">
      <c r="E547" s="30">
        <f>COUNTIFS($F$2:$F$500, Table2[[#This Row],[MTBC_Team_Name]],$G$2:$G$500,Table2[[#This Row],[MTPL_Team_Name]],$J$2:$J$500,"Sold")</f>
        <v>0</v>
      </c>
      <c r="G547" s="31" t="str">
        <f>IFERROR(VLOOKUP(Table2[[#This Row],[player_id]],'Owner Players'!$A$1:$B$13,2,0),IFERROR(VLOOKUP(Table2[[#This Row],[player_id]],'Retained Players'!$A$1:$B$13,2,0),""))</f>
        <v/>
      </c>
      <c r="H54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47" s="34" t="str">
        <f>IFERROR(IF(OR(Table2[[#This Row],[Is_Retained_Player]],Table2[[#This Row],[Is_Owner_Player]]),Table2[[#This Row],[Base_Price]],0),"")</f>
        <v/>
      </c>
      <c r="J547" s="40"/>
      <c r="Y547" s="38"/>
      <c r="Z547" s="39"/>
    </row>
    <row r="548" spans="5:26" ht="27" customHeight="1" x14ac:dyDescent="0.2">
      <c r="E548" s="30">
        <f>COUNTIFS($F$2:$F$500, Table2[[#This Row],[MTBC_Team_Name]],$G$2:$G$500,Table2[[#This Row],[MTPL_Team_Name]],$J$2:$J$500,"Sold")</f>
        <v>0</v>
      </c>
      <c r="G548" s="31" t="str">
        <f>IFERROR(VLOOKUP(Table2[[#This Row],[player_id]],'Owner Players'!$A$1:$B$13,2,0),IFERROR(VLOOKUP(Table2[[#This Row],[player_id]],'Retained Players'!$A$1:$B$13,2,0),""))</f>
        <v/>
      </c>
      <c r="H54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48" s="34" t="str">
        <f>IFERROR(IF(OR(Table2[[#This Row],[Is_Retained_Player]],Table2[[#This Row],[Is_Owner_Player]]),Table2[[#This Row],[Base_Price]],0),"")</f>
        <v/>
      </c>
      <c r="J548" s="40"/>
      <c r="Y548" s="38"/>
      <c r="Z548" s="39"/>
    </row>
    <row r="549" spans="5:26" ht="27" customHeight="1" x14ac:dyDescent="0.2">
      <c r="E549" s="30">
        <f>COUNTIFS($F$2:$F$500, Table2[[#This Row],[MTBC_Team_Name]],$G$2:$G$500,Table2[[#This Row],[MTPL_Team_Name]],$J$2:$J$500,"Sold")</f>
        <v>0</v>
      </c>
      <c r="G549" s="31" t="str">
        <f>IFERROR(VLOOKUP(Table2[[#This Row],[player_id]],'Owner Players'!$A$1:$B$13,2,0),IFERROR(VLOOKUP(Table2[[#This Row],[player_id]],'Retained Players'!$A$1:$B$13,2,0),""))</f>
        <v/>
      </c>
      <c r="H54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49" s="34" t="str">
        <f>IFERROR(IF(OR(Table2[[#This Row],[Is_Retained_Player]],Table2[[#This Row],[Is_Owner_Player]]),Table2[[#This Row],[Base_Price]],0),"")</f>
        <v/>
      </c>
      <c r="J549" s="40"/>
      <c r="Y549" s="38"/>
      <c r="Z549" s="39"/>
    </row>
    <row r="550" spans="5:26" ht="27" customHeight="1" x14ac:dyDescent="0.2">
      <c r="E550" s="30">
        <f>COUNTIFS($F$2:$F$500, Table2[[#This Row],[MTBC_Team_Name]],$G$2:$G$500,Table2[[#This Row],[MTPL_Team_Name]],$J$2:$J$500,"Sold")</f>
        <v>0</v>
      </c>
      <c r="G550" s="31" t="str">
        <f>IFERROR(VLOOKUP(Table2[[#This Row],[player_id]],'Owner Players'!$A$1:$B$13,2,0),IFERROR(VLOOKUP(Table2[[#This Row],[player_id]],'Retained Players'!$A$1:$B$13,2,0),""))</f>
        <v/>
      </c>
      <c r="H55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50" s="34" t="str">
        <f>IFERROR(IF(OR(Table2[[#This Row],[Is_Retained_Player]],Table2[[#This Row],[Is_Owner_Player]]),Table2[[#This Row],[Base_Price]],0),"")</f>
        <v/>
      </c>
      <c r="J550" s="40"/>
      <c r="Y550" s="38"/>
      <c r="Z550" s="39"/>
    </row>
    <row r="551" spans="5:26" ht="27" customHeight="1" x14ac:dyDescent="0.2">
      <c r="E551" s="30">
        <f>COUNTIFS($F$2:$F$500, Table2[[#This Row],[MTBC_Team_Name]],$G$2:$G$500,Table2[[#This Row],[MTPL_Team_Name]],$J$2:$J$500,"Sold")</f>
        <v>0</v>
      </c>
      <c r="G551" s="31" t="str">
        <f>IFERROR(VLOOKUP(Table2[[#This Row],[player_id]],'Owner Players'!$A$1:$B$13,2,0),IFERROR(VLOOKUP(Table2[[#This Row],[player_id]],'Retained Players'!$A$1:$B$13,2,0),""))</f>
        <v/>
      </c>
      <c r="H55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51" s="34" t="str">
        <f>IFERROR(IF(OR(Table2[[#This Row],[Is_Retained_Player]],Table2[[#This Row],[Is_Owner_Player]]),Table2[[#This Row],[Base_Price]],0),"")</f>
        <v/>
      </c>
      <c r="J551" s="40"/>
      <c r="Y551" s="38"/>
      <c r="Z551" s="39"/>
    </row>
    <row r="552" spans="5:26" ht="27" customHeight="1" x14ac:dyDescent="0.2">
      <c r="E552" s="30">
        <f>COUNTIFS($F$2:$F$500, Table2[[#This Row],[MTBC_Team_Name]],$G$2:$G$500,Table2[[#This Row],[MTPL_Team_Name]],$J$2:$J$500,"Sold")</f>
        <v>0</v>
      </c>
      <c r="G552" s="31" t="str">
        <f>IFERROR(VLOOKUP(Table2[[#This Row],[player_id]],'Owner Players'!$A$1:$B$13,2,0),IFERROR(VLOOKUP(Table2[[#This Row],[player_id]],'Retained Players'!$A$1:$B$13,2,0),""))</f>
        <v/>
      </c>
      <c r="H55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52" s="34" t="str">
        <f>IFERROR(IF(OR(Table2[[#This Row],[Is_Retained_Player]],Table2[[#This Row],[Is_Owner_Player]]),Table2[[#This Row],[Base_Price]],0),"")</f>
        <v/>
      </c>
      <c r="J552" s="40"/>
      <c r="Y552" s="38"/>
      <c r="Z552" s="39"/>
    </row>
    <row r="553" spans="5:26" ht="27" customHeight="1" x14ac:dyDescent="0.2">
      <c r="E553" s="30">
        <f>COUNTIFS($F$2:$F$500, Table2[[#This Row],[MTBC_Team_Name]],$G$2:$G$500,Table2[[#This Row],[MTPL_Team_Name]],$J$2:$J$500,"Sold")</f>
        <v>0</v>
      </c>
      <c r="G553" s="31" t="str">
        <f>IFERROR(VLOOKUP(Table2[[#This Row],[player_id]],'Owner Players'!$A$1:$B$13,2,0),IFERROR(VLOOKUP(Table2[[#This Row],[player_id]],'Retained Players'!$A$1:$B$13,2,0),""))</f>
        <v/>
      </c>
      <c r="H55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53" s="34" t="str">
        <f>IFERROR(IF(OR(Table2[[#This Row],[Is_Retained_Player]],Table2[[#This Row],[Is_Owner_Player]]),Table2[[#This Row],[Base_Price]],0),"")</f>
        <v/>
      </c>
      <c r="J553" s="40"/>
      <c r="Y553" s="38"/>
      <c r="Z553" s="39"/>
    </row>
    <row r="554" spans="5:26" ht="27" customHeight="1" x14ac:dyDescent="0.2">
      <c r="E554" s="30">
        <f>COUNTIFS($F$2:$F$500, Table2[[#This Row],[MTBC_Team_Name]],$G$2:$G$500,Table2[[#This Row],[MTPL_Team_Name]],$J$2:$J$500,"Sold")</f>
        <v>0</v>
      </c>
      <c r="G554" s="31" t="str">
        <f>IFERROR(VLOOKUP(Table2[[#This Row],[player_id]],'Owner Players'!$A$1:$B$13,2,0),IFERROR(VLOOKUP(Table2[[#This Row],[player_id]],'Retained Players'!$A$1:$B$13,2,0),""))</f>
        <v/>
      </c>
      <c r="H55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54" s="34" t="str">
        <f>IFERROR(IF(OR(Table2[[#This Row],[Is_Retained_Player]],Table2[[#This Row],[Is_Owner_Player]]),Table2[[#This Row],[Base_Price]],0),"")</f>
        <v/>
      </c>
      <c r="J554" s="40"/>
      <c r="Y554" s="38"/>
      <c r="Z554" s="39"/>
    </row>
    <row r="555" spans="5:26" ht="27" customHeight="1" x14ac:dyDescent="0.2">
      <c r="E555" s="30">
        <f>COUNTIFS($F$2:$F$500, Table2[[#This Row],[MTBC_Team_Name]],$G$2:$G$500,Table2[[#This Row],[MTPL_Team_Name]],$J$2:$J$500,"Sold")</f>
        <v>0</v>
      </c>
      <c r="G555" s="31" t="str">
        <f>IFERROR(VLOOKUP(Table2[[#This Row],[player_id]],'Owner Players'!$A$1:$B$13,2,0),IFERROR(VLOOKUP(Table2[[#This Row],[player_id]],'Retained Players'!$A$1:$B$13,2,0),""))</f>
        <v/>
      </c>
      <c r="H55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55" s="34" t="str">
        <f>IFERROR(IF(OR(Table2[[#This Row],[Is_Retained_Player]],Table2[[#This Row],[Is_Owner_Player]]),Table2[[#This Row],[Base_Price]],0),"")</f>
        <v/>
      </c>
      <c r="J555" s="40"/>
      <c r="Y555" s="38"/>
      <c r="Z555" s="39"/>
    </row>
    <row r="556" spans="5:26" ht="27" customHeight="1" x14ac:dyDescent="0.2">
      <c r="E556" s="30">
        <f>COUNTIFS($F$2:$F$500, Table2[[#This Row],[MTBC_Team_Name]],$G$2:$G$500,Table2[[#This Row],[MTPL_Team_Name]],$J$2:$J$500,"Sold")</f>
        <v>0</v>
      </c>
      <c r="G556" s="31" t="str">
        <f>IFERROR(VLOOKUP(Table2[[#This Row],[player_id]],'Owner Players'!$A$1:$B$13,2,0),IFERROR(VLOOKUP(Table2[[#This Row],[player_id]],'Retained Players'!$A$1:$B$13,2,0),""))</f>
        <v/>
      </c>
      <c r="H55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56" s="34" t="str">
        <f>IFERROR(IF(OR(Table2[[#This Row],[Is_Retained_Player]],Table2[[#This Row],[Is_Owner_Player]]),Table2[[#This Row],[Base_Price]],0),"")</f>
        <v/>
      </c>
      <c r="J556" s="40"/>
      <c r="Y556" s="38"/>
      <c r="Z556" s="39"/>
    </row>
    <row r="557" spans="5:26" ht="27" customHeight="1" x14ac:dyDescent="0.2">
      <c r="E557" s="30">
        <f>COUNTIFS($F$2:$F$500, Table2[[#This Row],[MTBC_Team_Name]],$G$2:$G$500,Table2[[#This Row],[MTPL_Team_Name]],$J$2:$J$500,"Sold")</f>
        <v>0</v>
      </c>
      <c r="G557" s="31" t="str">
        <f>IFERROR(VLOOKUP(Table2[[#This Row],[player_id]],'Owner Players'!$A$1:$B$13,2,0),IFERROR(VLOOKUP(Table2[[#This Row],[player_id]],'Retained Players'!$A$1:$B$13,2,0),""))</f>
        <v/>
      </c>
      <c r="H55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57" s="34" t="str">
        <f>IFERROR(IF(OR(Table2[[#This Row],[Is_Retained_Player]],Table2[[#This Row],[Is_Owner_Player]]),Table2[[#This Row],[Base_Price]],0),"")</f>
        <v/>
      </c>
      <c r="J557" s="40"/>
      <c r="Y557" s="38"/>
      <c r="Z557" s="39"/>
    </row>
    <row r="558" spans="5:26" ht="27" customHeight="1" x14ac:dyDescent="0.2">
      <c r="E558" s="30">
        <f>COUNTIFS($F$2:$F$500, Table2[[#This Row],[MTBC_Team_Name]],$G$2:$G$500,Table2[[#This Row],[MTPL_Team_Name]],$J$2:$J$500,"Sold")</f>
        <v>0</v>
      </c>
      <c r="G558" s="31" t="str">
        <f>IFERROR(VLOOKUP(Table2[[#This Row],[player_id]],'Owner Players'!$A$1:$B$13,2,0),IFERROR(VLOOKUP(Table2[[#This Row],[player_id]],'Retained Players'!$A$1:$B$13,2,0),""))</f>
        <v/>
      </c>
      <c r="H55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58" s="34" t="str">
        <f>IFERROR(IF(OR(Table2[[#This Row],[Is_Retained_Player]],Table2[[#This Row],[Is_Owner_Player]]),Table2[[#This Row],[Base_Price]],0),"")</f>
        <v/>
      </c>
      <c r="J558" s="40"/>
      <c r="Y558" s="38"/>
      <c r="Z558" s="39"/>
    </row>
    <row r="559" spans="5:26" ht="27" customHeight="1" x14ac:dyDescent="0.2">
      <c r="E559" s="30">
        <f>COUNTIFS($F$2:$F$500, Table2[[#This Row],[MTBC_Team_Name]],$G$2:$G$500,Table2[[#This Row],[MTPL_Team_Name]],$J$2:$J$500,"Sold")</f>
        <v>0</v>
      </c>
      <c r="G559" s="31" t="str">
        <f>IFERROR(VLOOKUP(Table2[[#This Row],[player_id]],'Owner Players'!$A$1:$B$13,2,0),IFERROR(VLOOKUP(Table2[[#This Row],[player_id]],'Retained Players'!$A$1:$B$13,2,0),""))</f>
        <v/>
      </c>
      <c r="H55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59" s="34" t="str">
        <f>IFERROR(IF(OR(Table2[[#This Row],[Is_Retained_Player]],Table2[[#This Row],[Is_Owner_Player]]),Table2[[#This Row],[Base_Price]],0),"")</f>
        <v/>
      </c>
      <c r="J559" s="40"/>
      <c r="Y559" s="38"/>
      <c r="Z559" s="39"/>
    </row>
    <row r="560" spans="5:26" ht="27" customHeight="1" x14ac:dyDescent="0.2">
      <c r="E560" s="30">
        <f>COUNTIFS($F$2:$F$500, Table2[[#This Row],[MTBC_Team_Name]],$G$2:$G$500,Table2[[#This Row],[MTPL_Team_Name]],$J$2:$J$500,"Sold")</f>
        <v>0</v>
      </c>
      <c r="G560" s="31" t="str">
        <f>IFERROR(VLOOKUP(Table2[[#This Row],[player_id]],'Owner Players'!$A$1:$B$13,2,0),IFERROR(VLOOKUP(Table2[[#This Row],[player_id]],'Retained Players'!$A$1:$B$13,2,0),""))</f>
        <v/>
      </c>
      <c r="H56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60" s="34" t="str">
        <f>IFERROR(IF(OR(Table2[[#This Row],[Is_Retained_Player]],Table2[[#This Row],[Is_Owner_Player]]),Table2[[#This Row],[Base_Price]],0),"")</f>
        <v/>
      </c>
      <c r="J560" s="40"/>
      <c r="Y560" s="38"/>
      <c r="Z560" s="39"/>
    </row>
    <row r="561" spans="5:26" ht="27" customHeight="1" x14ac:dyDescent="0.2">
      <c r="E561" s="30">
        <f>COUNTIFS($F$2:$F$500, Table2[[#This Row],[MTBC_Team_Name]],$G$2:$G$500,Table2[[#This Row],[MTPL_Team_Name]],$J$2:$J$500,"Sold")</f>
        <v>0</v>
      </c>
      <c r="G561" s="31" t="str">
        <f>IFERROR(VLOOKUP(Table2[[#This Row],[player_id]],'Owner Players'!$A$1:$B$13,2,0),IFERROR(VLOOKUP(Table2[[#This Row],[player_id]],'Retained Players'!$A$1:$B$13,2,0),""))</f>
        <v/>
      </c>
      <c r="H56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61" s="34" t="str">
        <f>IFERROR(IF(OR(Table2[[#This Row],[Is_Retained_Player]],Table2[[#This Row],[Is_Owner_Player]]),Table2[[#This Row],[Base_Price]],0),"")</f>
        <v/>
      </c>
      <c r="J561" s="40"/>
      <c r="Y561" s="38"/>
      <c r="Z561" s="39"/>
    </row>
    <row r="562" spans="5:26" ht="27" customHeight="1" x14ac:dyDescent="0.2">
      <c r="E562" s="30">
        <f>COUNTIFS($F$2:$F$500, Table2[[#This Row],[MTBC_Team_Name]],$G$2:$G$500,Table2[[#This Row],[MTPL_Team_Name]],$J$2:$J$500,"Sold")</f>
        <v>0</v>
      </c>
      <c r="G562" s="31" t="str">
        <f>IFERROR(VLOOKUP(Table2[[#This Row],[player_id]],'Owner Players'!$A$1:$B$13,2,0),IFERROR(VLOOKUP(Table2[[#This Row],[player_id]],'Retained Players'!$A$1:$B$13,2,0),""))</f>
        <v/>
      </c>
      <c r="H56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62" s="34" t="str">
        <f>IFERROR(IF(OR(Table2[[#This Row],[Is_Retained_Player]],Table2[[#This Row],[Is_Owner_Player]]),Table2[[#This Row],[Base_Price]],0),"")</f>
        <v/>
      </c>
      <c r="J562" s="40"/>
      <c r="Y562" s="38"/>
      <c r="Z562" s="39"/>
    </row>
    <row r="563" spans="5:26" ht="27" customHeight="1" x14ac:dyDescent="0.2">
      <c r="E563" s="30">
        <f>COUNTIFS($F$2:$F$500, Table2[[#This Row],[MTBC_Team_Name]],$G$2:$G$500,Table2[[#This Row],[MTPL_Team_Name]],$J$2:$J$500,"Sold")</f>
        <v>0</v>
      </c>
      <c r="G563" s="31" t="str">
        <f>IFERROR(VLOOKUP(Table2[[#This Row],[player_id]],'Owner Players'!$A$1:$B$13,2,0),IFERROR(VLOOKUP(Table2[[#This Row],[player_id]],'Retained Players'!$A$1:$B$13,2,0),""))</f>
        <v/>
      </c>
      <c r="H56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63" s="34" t="str">
        <f>IFERROR(IF(OR(Table2[[#This Row],[Is_Retained_Player]],Table2[[#This Row],[Is_Owner_Player]]),Table2[[#This Row],[Base_Price]],0),"")</f>
        <v/>
      </c>
      <c r="J563" s="40"/>
      <c r="Y563" s="38"/>
      <c r="Z563" s="39"/>
    </row>
    <row r="564" spans="5:26" ht="27" customHeight="1" x14ac:dyDescent="0.2">
      <c r="E564" s="30">
        <f>COUNTIFS($F$2:$F$500, Table2[[#This Row],[MTBC_Team_Name]],$G$2:$G$500,Table2[[#This Row],[MTPL_Team_Name]],$J$2:$J$500,"Sold")</f>
        <v>0</v>
      </c>
      <c r="G564" s="31" t="str">
        <f>IFERROR(VLOOKUP(Table2[[#This Row],[player_id]],'Owner Players'!$A$1:$B$13,2,0),IFERROR(VLOOKUP(Table2[[#This Row],[player_id]],'Retained Players'!$A$1:$B$13,2,0),""))</f>
        <v/>
      </c>
      <c r="H56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64" s="34" t="str">
        <f>IFERROR(IF(OR(Table2[[#This Row],[Is_Retained_Player]],Table2[[#This Row],[Is_Owner_Player]]),Table2[[#This Row],[Base_Price]],0),"")</f>
        <v/>
      </c>
      <c r="J564" s="40"/>
      <c r="Y564" s="38"/>
      <c r="Z564" s="39"/>
    </row>
    <row r="565" spans="5:26" ht="27" customHeight="1" x14ac:dyDescent="0.2">
      <c r="E565" s="30">
        <f>COUNTIFS($F$2:$F$500, Table2[[#This Row],[MTBC_Team_Name]],$G$2:$G$500,Table2[[#This Row],[MTPL_Team_Name]],$J$2:$J$500,"Sold")</f>
        <v>0</v>
      </c>
      <c r="G565" s="31" t="str">
        <f>IFERROR(VLOOKUP(Table2[[#This Row],[player_id]],'Owner Players'!$A$1:$B$13,2,0),IFERROR(VLOOKUP(Table2[[#This Row],[player_id]],'Retained Players'!$A$1:$B$13,2,0),""))</f>
        <v/>
      </c>
      <c r="H56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65" s="34" t="str">
        <f>IFERROR(IF(OR(Table2[[#This Row],[Is_Retained_Player]],Table2[[#This Row],[Is_Owner_Player]]),Table2[[#This Row],[Base_Price]],0),"")</f>
        <v/>
      </c>
      <c r="J565" s="40"/>
      <c r="Y565" s="38"/>
      <c r="Z565" s="39"/>
    </row>
    <row r="566" spans="5:26" ht="27" customHeight="1" x14ac:dyDescent="0.2">
      <c r="E566" s="30">
        <f>COUNTIFS($F$2:$F$500, Table2[[#This Row],[MTBC_Team_Name]],$G$2:$G$500,Table2[[#This Row],[MTPL_Team_Name]],$J$2:$J$500,"Sold")</f>
        <v>0</v>
      </c>
      <c r="G566" s="31" t="str">
        <f>IFERROR(VLOOKUP(Table2[[#This Row],[player_id]],'Owner Players'!$A$1:$B$13,2,0),IFERROR(VLOOKUP(Table2[[#This Row],[player_id]],'Retained Players'!$A$1:$B$13,2,0),""))</f>
        <v/>
      </c>
      <c r="H56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66" s="34" t="str">
        <f>IFERROR(IF(OR(Table2[[#This Row],[Is_Retained_Player]],Table2[[#This Row],[Is_Owner_Player]]),Table2[[#This Row],[Base_Price]],0),"")</f>
        <v/>
      </c>
      <c r="J566" s="40"/>
      <c r="Y566" s="38"/>
      <c r="Z566" s="39"/>
    </row>
    <row r="567" spans="5:26" ht="27" customHeight="1" x14ac:dyDescent="0.2">
      <c r="E567" s="30">
        <f>COUNTIFS($F$2:$F$500, Table2[[#This Row],[MTBC_Team_Name]],$G$2:$G$500,Table2[[#This Row],[MTPL_Team_Name]],$J$2:$J$500,"Sold")</f>
        <v>0</v>
      </c>
      <c r="G567" s="31" t="str">
        <f>IFERROR(VLOOKUP(Table2[[#This Row],[player_id]],'Owner Players'!$A$1:$B$13,2,0),IFERROR(VLOOKUP(Table2[[#This Row],[player_id]],'Retained Players'!$A$1:$B$13,2,0),""))</f>
        <v/>
      </c>
      <c r="H56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67" s="34" t="str">
        <f>IFERROR(IF(OR(Table2[[#This Row],[Is_Retained_Player]],Table2[[#This Row],[Is_Owner_Player]]),Table2[[#This Row],[Base_Price]],0),"")</f>
        <v/>
      </c>
      <c r="J567" s="40"/>
      <c r="Y567" s="38"/>
      <c r="Z567" s="39"/>
    </row>
    <row r="568" spans="5:26" ht="27" customHeight="1" x14ac:dyDescent="0.2">
      <c r="E568" s="30">
        <f>COUNTIFS($F$2:$F$500, Table2[[#This Row],[MTBC_Team_Name]],$G$2:$G$500,Table2[[#This Row],[MTPL_Team_Name]],$J$2:$J$500,"Sold")</f>
        <v>0</v>
      </c>
      <c r="G568" s="31" t="str">
        <f>IFERROR(VLOOKUP(Table2[[#This Row],[player_id]],'Owner Players'!$A$1:$B$13,2,0),IFERROR(VLOOKUP(Table2[[#This Row],[player_id]],'Retained Players'!$A$1:$B$13,2,0),""))</f>
        <v/>
      </c>
      <c r="H56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68" s="34" t="str">
        <f>IFERROR(IF(OR(Table2[[#This Row],[Is_Retained_Player]],Table2[[#This Row],[Is_Owner_Player]]),Table2[[#This Row],[Base_Price]],0),"")</f>
        <v/>
      </c>
      <c r="J568" s="40"/>
      <c r="Y568" s="38"/>
      <c r="Z568" s="39"/>
    </row>
    <row r="569" spans="5:26" ht="27" customHeight="1" x14ac:dyDescent="0.2">
      <c r="E569" s="30">
        <f>COUNTIFS($F$2:$F$500, Table2[[#This Row],[MTBC_Team_Name]],$G$2:$G$500,Table2[[#This Row],[MTPL_Team_Name]],$J$2:$J$500,"Sold")</f>
        <v>0</v>
      </c>
      <c r="G569" s="31" t="str">
        <f>IFERROR(VLOOKUP(Table2[[#This Row],[player_id]],'Owner Players'!$A$1:$B$13,2,0),IFERROR(VLOOKUP(Table2[[#This Row],[player_id]],'Retained Players'!$A$1:$B$13,2,0),""))</f>
        <v/>
      </c>
      <c r="H56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69" s="34" t="str">
        <f>IFERROR(IF(OR(Table2[[#This Row],[Is_Retained_Player]],Table2[[#This Row],[Is_Owner_Player]]),Table2[[#This Row],[Base_Price]],0),"")</f>
        <v/>
      </c>
      <c r="J569" s="40"/>
      <c r="Y569" s="38"/>
      <c r="Z569" s="39"/>
    </row>
    <row r="570" spans="5:26" ht="27" customHeight="1" x14ac:dyDescent="0.2">
      <c r="E570" s="30">
        <f>COUNTIFS($F$2:$F$500, Table2[[#This Row],[MTBC_Team_Name]],$G$2:$G$500,Table2[[#This Row],[MTPL_Team_Name]],$J$2:$J$500,"Sold")</f>
        <v>0</v>
      </c>
      <c r="G570" s="31" t="str">
        <f>IFERROR(VLOOKUP(Table2[[#This Row],[player_id]],'Owner Players'!$A$1:$B$13,2,0),IFERROR(VLOOKUP(Table2[[#This Row],[player_id]],'Retained Players'!$A$1:$B$13,2,0),""))</f>
        <v/>
      </c>
      <c r="H57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70" s="34" t="str">
        <f>IFERROR(IF(OR(Table2[[#This Row],[Is_Retained_Player]],Table2[[#This Row],[Is_Owner_Player]]),Table2[[#This Row],[Base_Price]],0),"")</f>
        <v/>
      </c>
      <c r="J570" s="40"/>
      <c r="Y570" s="38"/>
      <c r="Z570" s="39"/>
    </row>
    <row r="571" spans="5:26" ht="27" customHeight="1" x14ac:dyDescent="0.2">
      <c r="E571" s="30">
        <f>COUNTIFS($F$2:$F$500, Table2[[#This Row],[MTBC_Team_Name]],$G$2:$G$500,Table2[[#This Row],[MTPL_Team_Name]],$J$2:$J$500,"Sold")</f>
        <v>0</v>
      </c>
      <c r="G571" s="31" t="str">
        <f>IFERROR(VLOOKUP(Table2[[#This Row],[player_id]],'Owner Players'!$A$1:$B$13,2,0),IFERROR(VLOOKUP(Table2[[#This Row],[player_id]],'Retained Players'!$A$1:$B$13,2,0),""))</f>
        <v/>
      </c>
      <c r="H57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71" s="34" t="str">
        <f>IFERROR(IF(OR(Table2[[#This Row],[Is_Retained_Player]],Table2[[#This Row],[Is_Owner_Player]]),Table2[[#This Row],[Base_Price]],0),"")</f>
        <v/>
      </c>
      <c r="J571" s="40"/>
      <c r="Y571" s="38"/>
      <c r="Z571" s="39"/>
    </row>
    <row r="572" spans="5:26" ht="27" customHeight="1" x14ac:dyDescent="0.2">
      <c r="E572" s="30">
        <f>COUNTIFS($F$2:$F$500, Table2[[#This Row],[MTBC_Team_Name]],$G$2:$G$500,Table2[[#This Row],[MTPL_Team_Name]],$J$2:$J$500,"Sold")</f>
        <v>0</v>
      </c>
      <c r="G572" s="31" t="str">
        <f>IFERROR(VLOOKUP(Table2[[#This Row],[player_id]],'Owner Players'!$A$1:$B$13,2,0),IFERROR(VLOOKUP(Table2[[#This Row],[player_id]],'Retained Players'!$A$1:$B$13,2,0),""))</f>
        <v/>
      </c>
      <c r="H57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72" s="34" t="str">
        <f>IFERROR(IF(OR(Table2[[#This Row],[Is_Retained_Player]],Table2[[#This Row],[Is_Owner_Player]]),Table2[[#This Row],[Base_Price]],0),"")</f>
        <v/>
      </c>
      <c r="J572" s="40"/>
      <c r="Y572" s="38"/>
      <c r="Z572" s="39"/>
    </row>
    <row r="573" spans="5:26" ht="27" customHeight="1" x14ac:dyDescent="0.2">
      <c r="E573" s="30">
        <f>COUNTIFS($F$2:$F$500, Table2[[#This Row],[MTBC_Team_Name]],$G$2:$G$500,Table2[[#This Row],[MTPL_Team_Name]],$J$2:$J$500,"Sold")</f>
        <v>0</v>
      </c>
      <c r="G573" s="31" t="str">
        <f>IFERROR(VLOOKUP(Table2[[#This Row],[player_id]],'Owner Players'!$A$1:$B$13,2,0),IFERROR(VLOOKUP(Table2[[#This Row],[player_id]],'Retained Players'!$A$1:$B$13,2,0),""))</f>
        <v/>
      </c>
      <c r="H57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73" s="34" t="str">
        <f>IFERROR(IF(OR(Table2[[#This Row],[Is_Retained_Player]],Table2[[#This Row],[Is_Owner_Player]]),Table2[[#This Row],[Base_Price]],0),"")</f>
        <v/>
      </c>
      <c r="J573" s="40"/>
      <c r="Y573" s="38"/>
      <c r="Z573" s="39"/>
    </row>
    <row r="574" spans="5:26" ht="27" customHeight="1" x14ac:dyDescent="0.2">
      <c r="E574" s="30">
        <f>COUNTIFS($F$2:$F$500, Table2[[#This Row],[MTBC_Team_Name]],$G$2:$G$500,Table2[[#This Row],[MTPL_Team_Name]],$J$2:$J$500,"Sold")</f>
        <v>0</v>
      </c>
      <c r="G574" s="31" t="str">
        <f>IFERROR(VLOOKUP(Table2[[#This Row],[player_id]],'Owner Players'!$A$1:$B$13,2,0),IFERROR(VLOOKUP(Table2[[#This Row],[player_id]],'Retained Players'!$A$1:$B$13,2,0),""))</f>
        <v/>
      </c>
      <c r="H57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74" s="34" t="str">
        <f>IFERROR(IF(OR(Table2[[#This Row],[Is_Retained_Player]],Table2[[#This Row],[Is_Owner_Player]]),Table2[[#This Row],[Base_Price]],0),"")</f>
        <v/>
      </c>
      <c r="J574" s="40"/>
      <c r="Y574" s="38"/>
      <c r="Z574" s="39"/>
    </row>
    <row r="575" spans="5:26" ht="27" customHeight="1" x14ac:dyDescent="0.2">
      <c r="E575" s="30">
        <f>COUNTIFS($F$2:$F$500, Table2[[#This Row],[MTBC_Team_Name]],$G$2:$G$500,Table2[[#This Row],[MTPL_Team_Name]],$J$2:$J$500,"Sold")</f>
        <v>0</v>
      </c>
      <c r="G575" s="31" t="str">
        <f>IFERROR(VLOOKUP(Table2[[#This Row],[player_id]],'Owner Players'!$A$1:$B$13,2,0),IFERROR(VLOOKUP(Table2[[#This Row],[player_id]],'Retained Players'!$A$1:$B$13,2,0),""))</f>
        <v/>
      </c>
      <c r="H57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75" s="34" t="str">
        <f>IFERROR(IF(OR(Table2[[#This Row],[Is_Retained_Player]],Table2[[#This Row],[Is_Owner_Player]]),Table2[[#This Row],[Base_Price]],0),"")</f>
        <v/>
      </c>
      <c r="J575" s="40"/>
      <c r="Y575" s="38"/>
      <c r="Z575" s="39"/>
    </row>
    <row r="576" spans="5:26" ht="27" customHeight="1" x14ac:dyDescent="0.2">
      <c r="E576" s="30">
        <f>COUNTIFS($F$2:$F$500, Table2[[#This Row],[MTBC_Team_Name]],$G$2:$G$500,Table2[[#This Row],[MTPL_Team_Name]],$J$2:$J$500,"Sold")</f>
        <v>0</v>
      </c>
      <c r="G576" s="31" t="str">
        <f>IFERROR(VLOOKUP(Table2[[#This Row],[player_id]],'Owner Players'!$A$1:$B$13,2,0),IFERROR(VLOOKUP(Table2[[#This Row],[player_id]],'Retained Players'!$A$1:$B$13,2,0),""))</f>
        <v/>
      </c>
      <c r="H57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76" s="34" t="str">
        <f>IFERROR(IF(OR(Table2[[#This Row],[Is_Retained_Player]],Table2[[#This Row],[Is_Owner_Player]]),Table2[[#This Row],[Base_Price]],0),"")</f>
        <v/>
      </c>
      <c r="J576" s="40"/>
      <c r="Y576" s="38"/>
      <c r="Z576" s="39"/>
    </row>
    <row r="577" spans="5:26" ht="27" customHeight="1" x14ac:dyDescent="0.2">
      <c r="E577" s="30">
        <f>COUNTIFS($F$2:$F$500, Table2[[#This Row],[MTBC_Team_Name]],$G$2:$G$500,Table2[[#This Row],[MTPL_Team_Name]],$J$2:$J$500,"Sold")</f>
        <v>0</v>
      </c>
      <c r="G577" s="31" t="str">
        <f>IFERROR(VLOOKUP(Table2[[#This Row],[player_id]],'Owner Players'!$A$1:$B$13,2,0),IFERROR(VLOOKUP(Table2[[#This Row],[player_id]],'Retained Players'!$A$1:$B$13,2,0),""))</f>
        <v/>
      </c>
      <c r="H57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77" s="34" t="str">
        <f>IFERROR(IF(OR(Table2[[#This Row],[Is_Retained_Player]],Table2[[#This Row],[Is_Owner_Player]]),Table2[[#This Row],[Base_Price]],0),"")</f>
        <v/>
      </c>
      <c r="J577" s="40"/>
      <c r="Y577" s="38"/>
      <c r="Z577" s="39"/>
    </row>
    <row r="578" spans="5:26" ht="27" customHeight="1" x14ac:dyDescent="0.2">
      <c r="E578" s="30">
        <f>COUNTIFS($F$2:$F$500, Table2[[#This Row],[MTBC_Team_Name]],$G$2:$G$500,Table2[[#This Row],[MTPL_Team_Name]],$J$2:$J$500,"Sold")</f>
        <v>0</v>
      </c>
      <c r="G578" s="31" t="str">
        <f>IFERROR(VLOOKUP(Table2[[#This Row],[player_id]],'Owner Players'!$A$1:$B$13,2,0),IFERROR(VLOOKUP(Table2[[#This Row],[player_id]],'Retained Players'!$A$1:$B$13,2,0),""))</f>
        <v/>
      </c>
      <c r="H57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78" s="34" t="str">
        <f>IFERROR(IF(OR(Table2[[#This Row],[Is_Retained_Player]],Table2[[#This Row],[Is_Owner_Player]]),Table2[[#This Row],[Base_Price]],0),"")</f>
        <v/>
      </c>
      <c r="J578" s="40"/>
      <c r="Y578" s="38"/>
      <c r="Z578" s="39"/>
    </row>
    <row r="579" spans="5:26" ht="27" customHeight="1" x14ac:dyDescent="0.2">
      <c r="E579" s="30">
        <f>COUNTIFS($F$2:$F$500, Table2[[#This Row],[MTBC_Team_Name]],$G$2:$G$500,Table2[[#This Row],[MTPL_Team_Name]],$J$2:$J$500,"Sold")</f>
        <v>0</v>
      </c>
      <c r="G579" s="31" t="str">
        <f>IFERROR(VLOOKUP(Table2[[#This Row],[player_id]],'Owner Players'!$A$1:$B$13,2,0),IFERROR(VLOOKUP(Table2[[#This Row],[player_id]],'Retained Players'!$A$1:$B$13,2,0),""))</f>
        <v/>
      </c>
      <c r="H57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79" s="34" t="str">
        <f>IFERROR(IF(OR(Table2[[#This Row],[Is_Retained_Player]],Table2[[#This Row],[Is_Owner_Player]]),Table2[[#This Row],[Base_Price]],0),"")</f>
        <v/>
      </c>
      <c r="J579" s="40"/>
      <c r="Y579" s="38"/>
      <c r="Z579" s="39"/>
    </row>
    <row r="580" spans="5:26" ht="27" customHeight="1" x14ac:dyDescent="0.2">
      <c r="E580" s="30">
        <f>COUNTIFS($F$2:$F$500, Table2[[#This Row],[MTBC_Team_Name]],$G$2:$G$500,Table2[[#This Row],[MTPL_Team_Name]],$J$2:$J$500,"Sold")</f>
        <v>0</v>
      </c>
      <c r="G580" s="31" t="str">
        <f>IFERROR(VLOOKUP(Table2[[#This Row],[player_id]],'Owner Players'!$A$1:$B$13,2,0),IFERROR(VLOOKUP(Table2[[#This Row],[player_id]],'Retained Players'!$A$1:$B$13,2,0),""))</f>
        <v/>
      </c>
      <c r="H58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80" s="34" t="str">
        <f>IFERROR(IF(OR(Table2[[#This Row],[Is_Retained_Player]],Table2[[#This Row],[Is_Owner_Player]]),Table2[[#This Row],[Base_Price]],0),"")</f>
        <v/>
      </c>
      <c r="J580" s="40"/>
      <c r="Y580" s="38"/>
      <c r="Z580" s="39"/>
    </row>
    <row r="581" spans="5:26" ht="27" customHeight="1" x14ac:dyDescent="0.2">
      <c r="E581" s="30">
        <f>COUNTIFS($F$2:$F$500, Table2[[#This Row],[MTBC_Team_Name]],$G$2:$G$500,Table2[[#This Row],[MTPL_Team_Name]],$J$2:$J$500,"Sold")</f>
        <v>0</v>
      </c>
      <c r="G581" s="31" t="str">
        <f>IFERROR(VLOOKUP(Table2[[#This Row],[player_id]],'Owner Players'!$A$1:$B$13,2,0),IFERROR(VLOOKUP(Table2[[#This Row],[player_id]],'Retained Players'!$A$1:$B$13,2,0),""))</f>
        <v/>
      </c>
      <c r="H58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81" s="34" t="str">
        <f>IFERROR(IF(OR(Table2[[#This Row],[Is_Retained_Player]],Table2[[#This Row],[Is_Owner_Player]]),Table2[[#This Row],[Base_Price]],0),"")</f>
        <v/>
      </c>
      <c r="J581" s="40"/>
      <c r="Y581" s="38"/>
      <c r="Z581" s="39"/>
    </row>
    <row r="582" spans="5:26" ht="27" customHeight="1" x14ac:dyDescent="0.2">
      <c r="E582" s="30">
        <f>COUNTIFS($F$2:$F$500, Table2[[#This Row],[MTBC_Team_Name]],$G$2:$G$500,Table2[[#This Row],[MTPL_Team_Name]],$J$2:$J$500,"Sold")</f>
        <v>0</v>
      </c>
      <c r="G582" s="31" t="str">
        <f>IFERROR(VLOOKUP(Table2[[#This Row],[player_id]],'Owner Players'!$A$1:$B$13,2,0),IFERROR(VLOOKUP(Table2[[#This Row],[player_id]],'Retained Players'!$A$1:$B$13,2,0),""))</f>
        <v/>
      </c>
      <c r="H58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82" s="34" t="str">
        <f>IFERROR(IF(OR(Table2[[#This Row],[Is_Retained_Player]],Table2[[#This Row],[Is_Owner_Player]]),Table2[[#This Row],[Base_Price]],0),"")</f>
        <v/>
      </c>
      <c r="J582" s="40"/>
      <c r="Y582" s="38"/>
      <c r="Z582" s="39"/>
    </row>
    <row r="583" spans="5:26" ht="27" customHeight="1" x14ac:dyDescent="0.2">
      <c r="E583" s="30">
        <f>COUNTIFS($F$2:$F$500, Table2[[#This Row],[MTBC_Team_Name]],$G$2:$G$500,Table2[[#This Row],[MTPL_Team_Name]],$J$2:$J$500,"Sold")</f>
        <v>0</v>
      </c>
      <c r="G583" s="31" t="str">
        <f>IFERROR(VLOOKUP(Table2[[#This Row],[player_id]],'Owner Players'!$A$1:$B$13,2,0),IFERROR(VLOOKUP(Table2[[#This Row],[player_id]],'Retained Players'!$A$1:$B$13,2,0),""))</f>
        <v/>
      </c>
      <c r="H58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83" s="34" t="str">
        <f>IFERROR(IF(OR(Table2[[#This Row],[Is_Retained_Player]],Table2[[#This Row],[Is_Owner_Player]]),Table2[[#This Row],[Base_Price]],0),"")</f>
        <v/>
      </c>
      <c r="J583" s="40"/>
      <c r="Y583" s="38"/>
      <c r="Z583" s="39"/>
    </row>
    <row r="584" spans="5:26" ht="27" customHeight="1" x14ac:dyDescent="0.2">
      <c r="E584" s="30">
        <f>COUNTIFS($F$2:$F$500, Table2[[#This Row],[MTBC_Team_Name]],$G$2:$G$500,Table2[[#This Row],[MTPL_Team_Name]],$J$2:$J$500,"Sold")</f>
        <v>0</v>
      </c>
      <c r="G584" s="31" t="str">
        <f>IFERROR(VLOOKUP(Table2[[#This Row],[player_id]],'Owner Players'!$A$1:$B$13,2,0),IFERROR(VLOOKUP(Table2[[#This Row],[player_id]],'Retained Players'!$A$1:$B$13,2,0),""))</f>
        <v/>
      </c>
      <c r="H58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84" s="34" t="str">
        <f>IFERROR(IF(OR(Table2[[#This Row],[Is_Retained_Player]],Table2[[#This Row],[Is_Owner_Player]]),Table2[[#This Row],[Base_Price]],0),"")</f>
        <v/>
      </c>
      <c r="J584" s="40"/>
      <c r="Y584" s="38"/>
      <c r="Z584" s="39"/>
    </row>
    <row r="585" spans="5:26" ht="27" customHeight="1" x14ac:dyDescent="0.2">
      <c r="E585" s="30">
        <f>COUNTIFS($F$2:$F$500, Table2[[#This Row],[MTBC_Team_Name]],$G$2:$G$500,Table2[[#This Row],[MTPL_Team_Name]],$J$2:$J$500,"Sold")</f>
        <v>0</v>
      </c>
      <c r="G585" s="31" t="str">
        <f>IFERROR(VLOOKUP(Table2[[#This Row],[player_id]],'Owner Players'!$A$1:$B$13,2,0),IFERROR(VLOOKUP(Table2[[#This Row],[player_id]],'Retained Players'!$A$1:$B$13,2,0),""))</f>
        <v/>
      </c>
      <c r="H58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85" s="34" t="str">
        <f>IFERROR(IF(OR(Table2[[#This Row],[Is_Retained_Player]],Table2[[#This Row],[Is_Owner_Player]]),Table2[[#This Row],[Base_Price]],0),"")</f>
        <v/>
      </c>
      <c r="J585" s="40"/>
      <c r="Y585" s="38"/>
      <c r="Z585" s="39"/>
    </row>
    <row r="586" spans="5:26" ht="27" customHeight="1" x14ac:dyDescent="0.2">
      <c r="E586" s="30">
        <f>COUNTIFS($F$2:$F$500, Table2[[#This Row],[MTBC_Team_Name]],$G$2:$G$500,Table2[[#This Row],[MTPL_Team_Name]],$J$2:$J$500,"Sold")</f>
        <v>0</v>
      </c>
      <c r="G586" s="31" t="str">
        <f>IFERROR(VLOOKUP(Table2[[#This Row],[player_id]],'Owner Players'!$A$1:$B$13,2,0),IFERROR(VLOOKUP(Table2[[#This Row],[player_id]],'Retained Players'!$A$1:$B$13,2,0),""))</f>
        <v/>
      </c>
      <c r="H58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86" s="34" t="str">
        <f>IFERROR(IF(OR(Table2[[#This Row],[Is_Retained_Player]],Table2[[#This Row],[Is_Owner_Player]]),Table2[[#This Row],[Base_Price]],0),"")</f>
        <v/>
      </c>
      <c r="J586" s="40"/>
      <c r="Y586" s="38"/>
      <c r="Z586" s="39"/>
    </row>
    <row r="587" spans="5:26" ht="27" customHeight="1" x14ac:dyDescent="0.2">
      <c r="E587" s="30">
        <f>COUNTIFS($F$2:$F$500, Table2[[#This Row],[MTBC_Team_Name]],$G$2:$G$500,Table2[[#This Row],[MTPL_Team_Name]],$J$2:$J$500,"Sold")</f>
        <v>0</v>
      </c>
      <c r="G587" s="31" t="str">
        <f>IFERROR(VLOOKUP(Table2[[#This Row],[player_id]],'Owner Players'!$A$1:$B$13,2,0),IFERROR(VLOOKUP(Table2[[#This Row],[player_id]],'Retained Players'!$A$1:$B$13,2,0),""))</f>
        <v/>
      </c>
      <c r="H58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87" s="34" t="str">
        <f>IFERROR(IF(OR(Table2[[#This Row],[Is_Retained_Player]],Table2[[#This Row],[Is_Owner_Player]]),Table2[[#This Row],[Base_Price]],0),"")</f>
        <v/>
      </c>
      <c r="J587" s="40"/>
      <c r="Y587" s="38"/>
      <c r="Z587" s="39"/>
    </row>
    <row r="588" spans="5:26" ht="27" customHeight="1" x14ac:dyDescent="0.2">
      <c r="E588" s="30">
        <f>COUNTIFS($F$2:$F$500, Table2[[#This Row],[MTBC_Team_Name]],$G$2:$G$500,Table2[[#This Row],[MTPL_Team_Name]],$J$2:$J$500,"Sold")</f>
        <v>0</v>
      </c>
      <c r="G588" s="31" t="str">
        <f>IFERROR(VLOOKUP(Table2[[#This Row],[player_id]],'Owner Players'!$A$1:$B$13,2,0),IFERROR(VLOOKUP(Table2[[#This Row],[player_id]],'Retained Players'!$A$1:$B$13,2,0),""))</f>
        <v/>
      </c>
      <c r="H58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88" s="34" t="str">
        <f>IFERROR(IF(OR(Table2[[#This Row],[Is_Retained_Player]],Table2[[#This Row],[Is_Owner_Player]]),Table2[[#This Row],[Base_Price]],0),"")</f>
        <v/>
      </c>
      <c r="J588" s="40"/>
      <c r="Y588" s="38"/>
      <c r="Z588" s="39"/>
    </row>
    <row r="589" spans="5:26" ht="27" customHeight="1" x14ac:dyDescent="0.2">
      <c r="E589" s="30">
        <f>COUNTIFS($F$2:$F$500, Table2[[#This Row],[MTBC_Team_Name]],$G$2:$G$500,Table2[[#This Row],[MTPL_Team_Name]],$J$2:$J$500,"Sold")</f>
        <v>0</v>
      </c>
      <c r="G589" s="31" t="str">
        <f>IFERROR(VLOOKUP(Table2[[#This Row],[player_id]],'Owner Players'!$A$1:$B$13,2,0),IFERROR(VLOOKUP(Table2[[#This Row],[player_id]],'Retained Players'!$A$1:$B$13,2,0),""))</f>
        <v/>
      </c>
      <c r="H58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89" s="34" t="str">
        <f>IFERROR(IF(OR(Table2[[#This Row],[Is_Retained_Player]],Table2[[#This Row],[Is_Owner_Player]]),Table2[[#This Row],[Base_Price]],0),"")</f>
        <v/>
      </c>
      <c r="J589" s="40"/>
      <c r="Y589" s="38"/>
      <c r="Z589" s="39"/>
    </row>
    <row r="590" spans="5:26" ht="27" customHeight="1" x14ac:dyDescent="0.2">
      <c r="E590" s="30">
        <f>COUNTIFS($F$2:$F$500, Table2[[#This Row],[MTBC_Team_Name]],$G$2:$G$500,Table2[[#This Row],[MTPL_Team_Name]],$J$2:$J$500,"Sold")</f>
        <v>0</v>
      </c>
      <c r="G590" s="31" t="str">
        <f>IFERROR(VLOOKUP(Table2[[#This Row],[player_id]],'Owner Players'!$A$1:$B$13,2,0),IFERROR(VLOOKUP(Table2[[#This Row],[player_id]],'Retained Players'!$A$1:$B$13,2,0),""))</f>
        <v/>
      </c>
      <c r="H59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90" s="34" t="str">
        <f>IFERROR(IF(OR(Table2[[#This Row],[Is_Retained_Player]],Table2[[#This Row],[Is_Owner_Player]]),Table2[[#This Row],[Base_Price]],0),"")</f>
        <v/>
      </c>
      <c r="J590" s="40"/>
      <c r="Y590" s="38"/>
      <c r="Z590" s="39"/>
    </row>
    <row r="591" spans="5:26" ht="27" customHeight="1" x14ac:dyDescent="0.2">
      <c r="E591" s="30">
        <f>COUNTIFS($F$2:$F$500, Table2[[#This Row],[MTBC_Team_Name]],$G$2:$G$500,Table2[[#This Row],[MTPL_Team_Name]],$J$2:$J$500,"Sold")</f>
        <v>0</v>
      </c>
      <c r="G591" s="31" t="str">
        <f>IFERROR(VLOOKUP(Table2[[#This Row],[player_id]],'Owner Players'!$A$1:$B$13,2,0),IFERROR(VLOOKUP(Table2[[#This Row],[player_id]],'Retained Players'!$A$1:$B$13,2,0),""))</f>
        <v/>
      </c>
      <c r="H59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91" s="34" t="str">
        <f>IFERROR(IF(OR(Table2[[#This Row],[Is_Retained_Player]],Table2[[#This Row],[Is_Owner_Player]]),Table2[[#This Row],[Base_Price]],0),"")</f>
        <v/>
      </c>
      <c r="J591" s="40"/>
      <c r="Y591" s="38"/>
      <c r="Z591" s="39"/>
    </row>
    <row r="592" spans="5:26" ht="27" customHeight="1" x14ac:dyDescent="0.2">
      <c r="E592" s="30">
        <f>COUNTIFS($F$2:$F$500, Table2[[#This Row],[MTBC_Team_Name]],$G$2:$G$500,Table2[[#This Row],[MTPL_Team_Name]],$J$2:$J$500,"Sold")</f>
        <v>0</v>
      </c>
      <c r="G592" s="31" t="str">
        <f>IFERROR(VLOOKUP(Table2[[#This Row],[player_id]],'Owner Players'!$A$1:$B$13,2,0),IFERROR(VLOOKUP(Table2[[#This Row],[player_id]],'Retained Players'!$A$1:$B$13,2,0),""))</f>
        <v/>
      </c>
      <c r="H59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92" s="34" t="str">
        <f>IFERROR(IF(OR(Table2[[#This Row],[Is_Retained_Player]],Table2[[#This Row],[Is_Owner_Player]]),Table2[[#This Row],[Base_Price]],0),"")</f>
        <v/>
      </c>
      <c r="J592" s="40"/>
      <c r="Y592" s="38"/>
      <c r="Z592" s="39"/>
    </row>
    <row r="593" spans="5:26" ht="27" customHeight="1" x14ac:dyDescent="0.2">
      <c r="E593" s="30">
        <f>COUNTIFS($F$2:$F$500, Table2[[#This Row],[MTBC_Team_Name]],$G$2:$G$500,Table2[[#This Row],[MTPL_Team_Name]],$J$2:$J$500,"Sold")</f>
        <v>0</v>
      </c>
      <c r="G593" s="31" t="str">
        <f>IFERROR(VLOOKUP(Table2[[#This Row],[player_id]],'Owner Players'!$A$1:$B$13,2,0),IFERROR(VLOOKUP(Table2[[#This Row],[player_id]],'Retained Players'!$A$1:$B$13,2,0),""))</f>
        <v/>
      </c>
      <c r="H59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93" s="34" t="str">
        <f>IFERROR(IF(OR(Table2[[#This Row],[Is_Retained_Player]],Table2[[#This Row],[Is_Owner_Player]]),Table2[[#This Row],[Base_Price]],0),"")</f>
        <v/>
      </c>
      <c r="J593" s="40"/>
      <c r="Y593" s="38"/>
      <c r="Z593" s="39"/>
    </row>
    <row r="594" spans="5:26" ht="27" customHeight="1" x14ac:dyDescent="0.2">
      <c r="E594" s="30">
        <f>COUNTIFS($F$2:$F$500, Table2[[#This Row],[MTBC_Team_Name]],$G$2:$G$500,Table2[[#This Row],[MTPL_Team_Name]],$J$2:$J$500,"Sold")</f>
        <v>0</v>
      </c>
      <c r="G594" s="31" t="str">
        <f>IFERROR(VLOOKUP(Table2[[#This Row],[player_id]],'Owner Players'!$A$1:$B$13,2,0),IFERROR(VLOOKUP(Table2[[#This Row],[player_id]],'Retained Players'!$A$1:$B$13,2,0),""))</f>
        <v/>
      </c>
      <c r="H59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94" s="34" t="str">
        <f>IFERROR(IF(OR(Table2[[#This Row],[Is_Retained_Player]],Table2[[#This Row],[Is_Owner_Player]]),Table2[[#This Row],[Base_Price]],0),"")</f>
        <v/>
      </c>
      <c r="J594" s="40"/>
      <c r="Y594" s="38"/>
      <c r="Z594" s="39"/>
    </row>
    <row r="595" spans="5:26" ht="27" customHeight="1" x14ac:dyDescent="0.2">
      <c r="E595" s="30">
        <f>COUNTIFS($F$2:$F$500, Table2[[#This Row],[MTBC_Team_Name]],$G$2:$G$500,Table2[[#This Row],[MTPL_Team_Name]],$J$2:$J$500,"Sold")</f>
        <v>0</v>
      </c>
      <c r="G595" s="31" t="str">
        <f>IFERROR(VLOOKUP(Table2[[#This Row],[player_id]],'Owner Players'!$A$1:$B$13,2,0),IFERROR(VLOOKUP(Table2[[#This Row],[player_id]],'Retained Players'!$A$1:$B$13,2,0),""))</f>
        <v/>
      </c>
      <c r="H59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95" s="34" t="str">
        <f>IFERROR(IF(OR(Table2[[#This Row],[Is_Retained_Player]],Table2[[#This Row],[Is_Owner_Player]]),Table2[[#This Row],[Base_Price]],0),"")</f>
        <v/>
      </c>
      <c r="J595" s="40"/>
      <c r="Y595" s="38"/>
      <c r="Z595" s="39"/>
    </row>
    <row r="596" spans="5:26" ht="27" customHeight="1" x14ac:dyDescent="0.2">
      <c r="E596" s="30">
        <f>COUNTIFS($F$2:$F$500, Table2[[#This Row],[MTBC_Team_Name]],$G$2:$G$500,Table2[[#This Row],[MTPL_Team_Name]],$J$2:$J$500,"Sold")</f>
        <v>0</v>
      </c>
      <c r="G596" s="31" t="str">
        <f>IFERROR(VLOOKUP(Table2[[#This Row],[player_id]],'Owner Players'!$A$1:$B$13,2,0),IFERROR(VLOOKUP(Table2[[#This Row],[player_id]],'Retained Players'!$A$1:$B$13,2,0),""))</f>
        <v/>
      </c>
      <c r="H59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96" s="34" t="str">
        <f>IFERROR(IF(OR(Table2[[#This Row],[Is_Retained_Player]],Table2[[#This Row],[Is_Owner_Player]]),Table2[[#This Row],[Base_Price]],0),"")</f>
        <v/>
      </c>
      <c r="J596" s="40"/>
      <c r="Y596" s="38"/>
      <c r="Z596" s="39"/>
    </row>
    <row r="597" spans="5:26" ht="27" customHeight="1" x14ac:dyDescent="0.2">
      <c r="E597" s="30">
        <f>COUNTIFS($F$2:$F$500, Table2[[#This Row],[MTBC_Team_Name]],$G$2:$G$500,Table2[[#This Row],[MTPL_Team_Name]],$J$2:$J$500,"Sold")</f>
        <v>0</v>
      </c>
      <c r="G597" s="31" t="str">
        <f>IFERROR(VLOOKUP(Table2[[#This Row],[player_id]],'Owner Players'!$A$1:$B$13,2,0),IFERROR(VLOOKUP(Table2[[#This Row],[player_id]],'Retained Players'!$A$1:$B$13,2,0),""))</f>
        <v/>
      </c>
      <c r="H59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97" s="34" t="str">
        <f>IFERROR(IF(OR(Table2[[#This Row],[Is_Retained_Player]],Table2[[#This Row],[Is_Owner_Player]]),Table2[[#This Row],[Base_Price]],0),"")</f>
        <v/>
      </c>
      <c r="J597" s="40"/>
      <c r="Y597" s="38"/>
      <c r="Z597" s="39"/>
    </row>
    <row r="598" spans="5:26" ht="27" customHeight="1" x14ac:dyDescent="0.2">
      <c r="E598" s="30">
        <f>COUNTIFS($F$2:$F$500, Table2[[#This Row],[MTBC_Team_Name]],$G$2:$G$500,Table2[[#This Row],[MTPL_Team_Name]],$J$2:$J$500,"Sold")</f>
        <v>0</v>
      </c>
      <c r="G598" s="31" t="str">
        <f>IFERROR(VLOOKUP(Table2[[#This Row],[player_id]],'Owner Players'!$A$1:$B$13,2,0),IFERROR(VLOOKUP(Table2[[#This Row],[player_id]],'Retained Players'!$A$1:$B$13,2,0),""))</f>
        <v/>
      </c>
      <c r="H59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98" s="34" t="str">
        <f>IFERROR(IF(OR(Table2[[#This Row],[Is_Retained_Player]],Table2[[#This Row],[Is_Owner_Player]]),Table2[[#This Row],[Base_Price]],0),"")</f>
        <v/>
      </c>
      <c r="J598" s="40"/>
      <c r="Y598" s="38"/>
      <c r="Z598" s="39"/>
    </row>
    <row r="599" spans="5:26" ht="27" customHeight="1" x14ac:dyDescent="0.2">
      <c r="E599" s="30">
        <f>COUNTIFS($F$2:$F$500, Table2[[#This Row],[MTBC_Team_Name]],$G$2:$G$500,Table2[[#This Row],[MTPL_Team_Name]],$J$2:$J$500,"Sold")</f>
        <v>0</v>
      </c>
      <c r="G599" s="31" t="str">
        <f>IFERROR(VLOOKUP(Table2[[#This Row],[player_id]],'Owner Players'!$A$1:$B$13,2,0),IFERROR(VLOOKUP(Table2[[#This Row],[player_id]],'Retained Players'!$A$1:$B$13,2,0),""))</f>
        <v/>
      </c>
      <c r="H59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599" s="34" t="str">
        <f>IFERROR(IF(OR(Table2[[#This Row],[Is_Retained_Player]],Table2[[#This Row],[Is_Owner_Player]]),Table2[[#This Row],[Base_Price]],0),"")</f>
        <v/>
      </c>
      <c r="J599" s="40"/>
      <c r="Y599" s="38"/>
      <c r="Z599" s="39"/>
    </row>
    <row r="600" spans="5:26" ht="27" customHeight="1" x14ac:dyDescent="0.2">
      <c r="E600" s="30">
        <f>COUNTIFS($F$2:$F$500, Table2[[#This Row],[MTBC_Team_Name]],$G$2:$G$500,Table2[[#This Row],[MTPL_Team_Name]],$J$2:$J$500,"Sold")</f>
        <v>0</v>
      </c>
      <c r="G600" s="31" t="str">
        <f>IFERROR(VLOOKUP(Table2[[#This Row],[player_id]],'Owner Players'!$A$1:$B$13,2,0),IFERROR(VLOOKUP(Table2[[#This Row],[player_id]],'Retained Players'!$A$1:$B$13,2,0),""))</f>
        <v/>
      </c>
      <c r="H60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00" s="34" t="str">
        <f>IFERROR(IF(OR(Table2[[#This Row],[Is_Retained_Player]],Table2[[#This Row],[Is_Owner_Player]]),Table2[[#This Row],[Base_Price]],0),"")</f>
        <v/>
      </c>
      <c r="J600" s="40"/>
      <c r="Y600" s="38"/>
      <c r="Z600" s="39"/>
    </row>
    <row r="601" spans="5:26" ht="27" customHeight="1" x14ac:dyDescent="0.2">
      <c r="E601" s="30">
        <f>COUNTIFS($F$2:$F$500, Table2[[#This Row],[MTBC_Team_Name]],$G$2:$G$500,Table2[[#This Row],[MTPL_Team_Name]],$J$2:$J$500,"Sold")</f>
        <v>0</v>
      </c>
      <c r="G601" s="31" t="str">
        <f>IFERROR(VLOOKUP(Table2[[#This Row],[player_id]],'Owner Players'!$A$1:$B$13,2,0),IFERROR(VLOOKUP(Table2[[#This Row],[player_id]],'Retained Players'!$A$1:$B$13,2,0),""))</f>
        <v/>
      </c>
      <c r="H60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01" s="34" t="str">
        <f>IFERROR(IF(OR(Table2[[#This Row],[Is_Retained_Player]],Table2[[#This Row],[Is_Owner_Player]]),Table2[[#This Row],[Base_Price]],0),"")</f>
        <v/>
      </c>
      <c r="J601" s="40"/>
      <c r="Y601" s="38"/>
      <c r="Z601" s="39"/>
    </row>
    <row r="602" spans="5:26" ht="27" customHeight="1" x14ac:dyDescent="0.2">
      <c r="E602" s="30">
        <f>COUNTIFS($F$2:$F$500, Table2[[#This Row],[MTBC_Team_Name]],$G$2:$G$500,Table2[[#This Row],[MTPL_Team_Name]],$J$2:$J$500,"Sold")</f>
        <v>0</v>
      </c>
      <c r="G602" s="31" t="str">
        <f>IFERROR(VLOOKUP(Table2[[#This Row],[player_id]],'Owner Players'!$A$1:$B$13,2,0),IFERROR(VLOOKUP(Table2[[#This Row],[player_id]],'Retained Players'!$A$1:$B$13,2,0),""))</f>
        <v/>
      </c>
      <c r="H60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02" s="34" t="str">
        <f>IFERROR(IF(OR(Table2[[#This Row],[Is_Retained_Player]],Table2[[#This Row],[Is_Owner_Player]]),Table2[[#This Row],[Base_Price]],0),"")</f>
        <v/>
      </c>
      <c r="J602" s="40"/>
      <c r="Y602" s="38"/>
      <c r="Z602" s="39"/>
    </row>
    <row r="603" spans="5:26" ht="27" customHeight="1" x14ac:dyDescent="0.2">
      <c r="E603" s="30">
        <f>COUNTIFS($F$2:$F$500, Table2[[#This Row],[MTBC_Team_Name]],$G$2:$G$500,Table2[[#This Row],[MTPL_Team_Name]],$J$2:$J$500,"Sold")</f>
        <v>0</v>
      </c>
      <c r="G603" s="31" t="str">
        <f>IFERROR(VLOOKUP(Table2[[#This Row],[player_id]],'Owner Players'!$A$1:$B$13,2,0),IFERROR(VLOOKUP(Table2[[#This Row],[player_id]],'Retained Players'!$A$1:$B$13,2,0),""))</f>
        <v/>
      </c>
      <c r="H60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03" s="34" t="str">
        <f>IFERROR(IF(OR(Table2[[#This Row],[Is_Retained_Player]],Table2[[#This Row],[Is_Owner_Player]]),Table2[[#This Row],[Base_Price]],0),"")</f>
        <v/>
      </c>
      <c r="J603" s="40"/>
      <c r="Y603" s="38"/>
      <c r="Z603" s="39"/>
    </row>
    <row r="604" spans="5:26" ht="27" customHeight="1" x14ac:dyDescent="0.2">
      <c r="E604" s="30">
        <f>COUNTIFS($F$2:$F$500, Table2[[#This Row],[MTBC_Team_Name]],$G$2:$G$500,Table2[[#This Row],[MTPL_Team_Name]],$J$2:$J$500,"Sold")</f>
        <v>0</v>
      </c>
      <c r="G604" s="31" t="str">
        <f>IFERROR(VLOOKUP(Table2[[#This Row],[player_id]],'Owner Players'!$A$1:$B$13,2,0),IFERROR(VLOOKUP(Table2[[#This Row],[player_id]],'Retained Players'!$A$1:$B$13,2,0),""))</f>
        <v/>
      </c>
      <c r="H60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04" s="34" t="str">
        <f>IFERROR(IF(OR(Table2[[#This Row],[Is_Retained_Player]],Table2[[#This Row],[Is_Owner_Player]]),Table2[[#This Row],[Base_Price]],0),"")</f>
        <v/>
      </c>
      <c r="J604" s="40"/>
      <c r="Y604" s="38"/>
      <c r="Z604" s="39"/>
    </row>
    <row r="605" spans="5:26" ht="27" customHeight="1" x14ac:dyDescent="0.2">
      <c r="E605" s="30">
        <f>COUNTIFS($F$2:$F$500, Table2[[#This Row],[MTBC_Team_Name]],$G$2:$G$500,Table2[[#This Row],[MTPL_Team_Name]],$J$2:$J$500,"Sold")</f>
        <v>0</v>
      </c>
      <c r="G605" s="31" t="str">
        <f>IFERROR(VLOOKUP(Table2[[#This Row],[player_id]],'Owner Players'!$A$1:$B$13,2,0),IFERROR(VLOOKUP(Table2[[#This Row],[player_id]],'Retained Players'!$A$1:$B$13,2,0),""))</f>
        <v/>
      </c>
      <c r="H60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05" s="34" t="str">
        <f>IFERROR(IF(OR(Table2[[#This Row],[Is_Retained_Player]],Table2[[#This Row],[Is_Owner_Player]]),Table2[[#This Row],[Base_Price]],0),"")</f>
        <v/>
      </c>
      <c r="J605" s="40"/>
      <c r="Y605" s="38"/>
      <c r="Z605" s="39"/>
    </row>
    <row r="606" spans="5:26" ht="27" customHeight="1" x14ac:dyDescent="0.2">
      <c r="E606" s="30">
        <f>COUNTIFS($F$2:$F$500, Table2[[#This Row],[MTBC_Team_Name]],$G$2:$G$500,Table2[[#This Row],[MTPL_Team_Name]],$J$2:$J$500,"Sold")</f>
        <v>0</v>
      </c>
      <c r="G606" s="31" t="str">
        <f>IFERROR(VLOOKUP(Table2[[#This Row],[player_id]],'Owner Players'!$A$1:$B$13,2,0),IFERROR(VLOOKUP(Table2[[#This Row],[player_id]],'Retained Players'!$A$1:$B$13,2,0),""))</f>
        <v/>
      </c>
      <c r="H60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06" s="34" t="str">
        <f>IFERROR(IF(OR(Table2[[#This Row],[Is_Retained_Player]],Table2[[#This Row],[Is_Owner_Player]]),Table2[[#This Row],[Base_Price]],0),"")</f>
        <v/>
      </c>
      <c r="J606" s="40"/>
      <c r="Y606" s="38"/>
      <c r="Z606" s="39"/>
    </row>
    <row r="607" spans="5:26" ht="27" customHeight="1" x14ac:dyDescent="0.2">
      <c r="E607" s="30">
        <f>COUNTIFS($F$2:$F$500, Table2[[#This Row],[MTBC_Team_Name]],$G$2:$G$500,Table2[[#This Row],[MTPL_Team_Name]],$J$2:$J$500,"Sold")</f>
        <v>0</v>
      </c>
      <c r="G607" s="31" t="str">
        <f>IFERROR(VLOOKUP(Table2[[#This Row],[player_id]],'Owner Players'!$A$1:$B$13,2,0),IFERROR(VLOOKUP(Table2[[#This Row],[player_id]],'Retained Players'!$A$1:$B$13,2,0),""))</f>
        <v/>
      </c>
      <c r="H60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07" s="34" t="str">
        <f>IFERROR(IF(OR(Table2[[#This Row],[Is_Retained_Player]],Table2[[#This Row],[Is_Owner_Player]]),Table2[[#This Row],[Base_Price]],0),"")</f>
        <v/>
      </c>
      <c r="J607" s="40"/>
      <c r="Y607" s="38"/>
      <c r="Z607" s="39"/>
    </row>
    <row r="608" spans="5:26" ht="27" customHeight="1" x14ac:dyDescent="0.2">
      <c r="E608" s="30">
        <f>COUNTIFS($F$2:$F$500, Table2[[#This Row],[MTBC_Team_Name]],$G$2:$G$500,Table2[[#This Row],[MTPL_Team_Name]],$J$2:$J$500,"Sold")</f>
        <v>0</v>
      </c>
      <c r="G608" s="31" t="str">
        <f>IFERROR(VLOOKUP(Table2[[#This Row],[player_id]],'Owner Players'!$A$1:$B$13,2,0),IFERROR(VLOOKUP(Table2[[#This Row],[player_id]],'Retained Players'!$A$1:$B$13,2,0),""))</f>
        <v/>
      </c>
      <c r="H60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08" s="34" t="str">
        <f>IFERROR(IF(OR(Table2[[#This Row],[Is_Retained_Player]],Table2[[#This Row],[Is_Owner_Player]]),Table2[[#This Row],[Base_Price]],0),"")</f>
        <v/>
      </c>
      <c r="J608" s="40"/>
      <c r="Y608" s="38"/>
      <c r="Z608" s="39"/>
    </row>
    <row r="609" spans="5:26" ht="27" customHeight="1" x14ac:dyDescent="0.2">
      <c r="E609" s="30">
        <f>COUNTIFS($F$2:$F$500, Table2[[#This Row],[MTBC_Team_Name]],$G$2:$G$500,Table2[[#This Row],[MTPL_Team_Name]],$J$2:$J$500,"Sold")</f>
        <v>0</v>
      </c>
      <c r="G609" s="31" t="str">
        <f>IFERROR(VLOOKUP(Table2[[#This Row],[player_id]],'Owner Players'!$A$1:$B$13,2,0),IFERROR(VLOOKUP(Table2[[#This Row],[player_id]],'Retained Players'!$A$1:$B$13,2,0),""))</f>
        <v/>
      </c>
      <c r="H60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09" s="34" t="str">
        <f>IFERROR(IF(OR(Table2[[#This Row],[Is_Retained_Player]],Table2[[#This Row],[Is_Owner_Player]]),Table2[[#This Row],[Base_Price]],0),"")</f>
        <v/>
      </c>
      <c r="J609" s="40"/>
      <c r="Y609" s="38"/>
      <c r="Z609" s="39"/>
    </row>
    <row r="610" spans="5:26" ht="27" customHeight="1" x14ac:dyDescent="0.2">
      <c r="E610" s="30">
        <f>COUNTIFS($F$2:$F$500, Table2[[#This Row],[MTBC_Team_Name]],$G$2:$G$500,Table2[[#This Row],[MTPL_Team_Name]],$J$2:$J$500,"Sold")</f>
        <v>0</v>
      </c>
      <c r="G610" s="31" t="str">
        <f>IFERROR(VLOOKUP(Table2[[#This Row],[player_id]],'Owner Players'!$A$1:$B$13,2,0),IFERROR(VLOOKUP(Table2[[#This Row],[player_id]],'Retained Players'!$A$1:$B$13,2,0),""))</f>
        <v/>
      </c>
      <c r="H61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10" s="34" t="str">
        <f>IFERROR(IF(OR(Table2[[#This Row],[Is_Retained_Player]],Table2[[#This Row],[Is_Owner_Player]]),Table2[[#This Row],[Base_Price]],0),"")</f>
        <v/>
      </c>
      <c r="J610" s="40"/>
      <c r="Y610" s="38"/>
      <c r="Z610" s="39"/>
    </row>
    <row r="611" spans="5:26" ht="27" customHeight="1" x14ac:dyDescent="0.2">
      <c r="E611" s="30">
        <f>COUNTIFS($F$2:$F$500, Table2[[#This Row],[MTBC_Team_Name]],$G$2:$G$500,Table2[[#This Row],[MTPL_Team_Name]],$J$2:$J$500,"Sold")</f>
        <v>0</v>
      </c>
      <c r="G611" s="31" t="str">
        <f>IFERROR(VLOOKUP(Table2[[#This Row],[player_id]],'Owner Players'!$A$1:$B$13,2,0),IFERROR(VLOOKUP(Table2[[#This Row],[player_id]],'Retained Players'!$A$1:$B$13,2,0),""))</f>
        <v/>
      </c>
      <c r="H61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11" s="34" t="str">
        <f>IFERROR(IF(OR(Table2[[#This Row],[Is_Retained_Player]],Table2[[#This Row],[Is_Owner_Player]]),Table2[[#This Row],[Base_Price]],0),"")</f>
        <v/>
      </c>
      <c r="J611" s="40"/>
      <c r="Y611" s="38"/>
      <c r="Z611" s="39"/>
    </row>
    <row r="612" spans="5:26" ht="27" customHeight="1" x14ac:dyDescent="0.2">
      <c r="E612" s="30">
        <f>COUNTIFS($F$2:$F$500, Table2[[#This Row],[MTBC_Team_Name]],$G$2:$G$500,Table2[[#This Row],[MTPL_Team_Name]],$J$2:$J$500,"Sold")</f>
        <v>0</v>
      </c>
      <c r="G612" s="31" t="str">
        <f>IFERROR(VLOOKUP(Table2[[#This Row],[player_id]],'Owner Players'!$A$1:$B$13,2,0),IFERROR(VLOOKUP(Table2[[#This Row],[player_id]],'Retained Players'!$A$1:$B$13,2,0),""))</f>
        <v/>
      </c>
      <c r="H61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12" s="34" t="str">
        <f>IFERROR(IF(OR(Table2[[#This Row],[Is_Retained_Player]],Table2[[#This Row],[Is_Owner_Player]]),Table2[[#This Row],[Base_Price]],0),"")</f>
        <v/>
      </c>
      <c r="J612" s="40"/>
      <c r="Y612" s="38"/>
      <c r="Z612" s="39"/>
    </row>
    <row r="613" spans="5:26" ht="27" customHeight="1" x14ac:dyDescent="0.2">
      <c r="E613" s="30">
        <f>COUNTIFS($F$2:$F$500, Table2[[#This Row],[MTBC_Team_Name]],$G$2:$G$500,Table2[[#This Row],[MTPL_Team_Name]],$J$2:$J$500,"Sold")</f>
        <v>0</v>
      </c>
      <c r="G613" s="31" t="str">
        <f>IFERROR(VLOOKUP(Table2[[#This Row],[player_id]],'Owner Players'!$A$1:$B$13,2,0),IFERROR(VLOOKUP(Table2[[#This Row],[player_id]],'Retained Players'!$A$1:$B$13,2,0),""))</f>
        <v/>
      </c>
      <c r="H61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13" s="34" t="str">
        <f>IFERROR(IF(OR(Table2[[#This Row],[Is_Retained_Player]],Table2[[#This Row],[Is_Owner_Player]]),Table2[[#This Row],[Base_Price]],0),"")</f>
        <v/>
      </c>
      <c r="J613" s="40"/>
      <c r="Y613" s="38"/>
      <c r="Z613" s="39"/>
    </row>
    <row r="614" spans="5:26" ht="27" customHeight="1" x14ac:dyDescent="0.2">
      <c r="E614" s="30">
        <f>COUNTIFS($F$2:$F$500, Table2[[#This Row],[MTBC_Team_Name]],$G$2:$G$500,Table2[[#This Row],[MTPL_Team_Name]],$J$2:$J$500,"Sold")</f>
        <v>0</v>
      </c>
      <c r="G614" s="31" t="str">
        <f>IFERROR(VLOOKUP(Table2[[#This Row],[player_id]],'Owner Players'!$A$1:$B$13,2,0),IFERROR(VLOOKUP(Table2[[#This Row],[player_id]],'Retained Players'!$A$1:$B$13,2,0),""))</f>
        <v/>
      </c>
      <c r="H61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14" s="34" t="str">
        <f>IFERROR(IF(OR(Table2[[#This Row],[Is_Retained_Player]],Table2[[#This Row],[Is_Owner_Player]]),Table2[[#This Row],[Base_Price]],0),"")</f>
        <v/>
      </c>
      <c r="J614" s="40"/>
      <c r="Y614" s="38"/>
      <c r="Z614" s="39"/>
    </row>
    <row r="615" spans="5:26" ht="27" customHeight="1" x14ac:dyDescent="0.2">
      <c r="E615" s="30">
        <f>COUNTIFS($F$2:$F$500, Table2[[#This Row],[MTBC_Team_Name]],$G$2:$G$500,Table2[[#This Row],[MTPL_Team_Name]],$J$2:$J$500,"Sold")</f>
        <v>0</v>
      </c>
      <c r="G615" s="31" t="str">
        <f>IFERROR(VLOOKUP(Table2[[#This Row],[player_id]],'Owner Players'!$A$1:$B$13,2,0),IFERROR(VLOOKUP(Table2[[#This Row],[player_id]],'Retained Players'!$A$1:$B$13,2,0),""))</f>
        <v/>
      </c>
      <c r="H61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15" s="34" t="str">
        <f>IFERROR(IF(OR(Table2[[#This Row],[Is_Retained_Player]],Table2[[#This Row],[Is_Owner_Player]]),Table2[[#This Row],[Base_Price]],0),"")</f>
        <v/>
      </c>
      <c r="J615" s="40"/>
      <c r="Y615" s="38"/>
      <c r="Z615" s="39"/>
    </row>
    <row r="616" spans="5:26" ht="27" customHeight="1" x14ac:dyDescent="0.2">
      <c r="E616" s="30">
        <f>COUNTIFS($F$2:$F$500, Table2[[#This Row],[MTBC_Team_Name]],$G$2:$G$500,Table2[[#This Row],[MTPL_Team_Name]],$J$2:$J$500,"Sold")</f>
        <v>0</v>
      </c>
      <c r="G616" s="31" t="str">
        <f>IFERROR(VLOOKUP(Table2[[#This Row],[player_id]],'Owner Players'!$A$1:$B$13,2,0),IFERROR(VLOOKUP(Table2[[#This Row],[player_id]],'Retained Players'!$A$1:$B$13,2,0),""))</f>
        <v/>
      </c>
      <c r="H61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16" s="34" t="str">
        <f>IFERROR(IF(OR(Table2[[#This Row],[Is_Retained_Player]],Table2[[#This Row],[Is_Owner_Player]]),Table2[[#This Row],[Base_Price]],0),"")</f>
        <v/>
      </c>
      <c r="J616" s="40"/>
      <c r="Y616" s="38"/>
      <c r="Z616" s="39"/>
    </row>
    <row r="617" spans="5:26" ht="27" customHeight="1" x14ac:dyDescent="0.2">
      <c r="E617" s="30">
        <f>COUNTIFS($F$2:$F$500, Table2[[#This Row],[MTBC_Team_Name]],$G$2:$G$500,Table2[[#This Row],[MTPL_Team_Name]],$J$2:$J$500,"Sold")</f>
        <v>0</v>
      </c>
      <c r="G617" s="31" t="str">
        <f>IFERROR(VLOOKUP(Table2[[#This Row],[player_id]],'Owner Players'!$A$1:$B$13,2,0),IFERROR(VLOOKUP(Table2[[#This Row],[player_id]],'Retained Players'!$A$1:$B$13,2,0),""))</f>
        <v/>
      </c>
      <c r="H61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17" s="34" t="str">
        <f>IFERROR(IF(OR(Table2[[#This Row],[Is_Retained_Player]],Table2[[#This Row],[Is_Owner_Player]]),Table2[[#This Row],[Base_Price]],0),"")</f>
        <v/>
      </c>
      <c r="J617" s="40"/>
      <c r="Y617" s="38"/>
      <c r="Z617" s="39"/>
    </row>
    <row r="618" spans="5:26" ht="27" customHeight="1" x14ac:dyDescent="0.2">
      <c r="E618" s="30">
        <f>COUNTIFS($F$2:$F$500, Table2[[#This Row],[MTBC_Team_Name]],$G$2:$G$500,Table2[[#This Row],[MTPL_Team_Name]],$J$2:$J$500,"Sold")</f>
        <v>0</v>
      </c>
      <c r="G618" s="31" t="str">
        <f>IFERROR(VLOOKUP(Table2[[#This Row],[player_id]],'Owner Players'!$A$1:$B$13,2,0),IFERROR(VLOOKUP(Table2[[#This Row],[player_id]],'Retained Players'!$A$1:$B$13,2,0),""))</f>
        <v/>
      </c>
      <c r="H61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18" s="34" t="str">
        <f>IFERROR(IF(OR(Table2[[#This Row],[Is_Retained_Player]],Table2[[#This Row],[Is_Owner_Player]]),Table2[[#This Row],[Base_Price]],0),"")</f>
        <v/>
      </c>
      <c r="J618" s="40"/>
      <c r="Y618" s="38"/>
      <c r="Z618" s="39"/>
    </row>
    <row r="619" spans="5:26" ht="27" customHeight="1" x14ac:dyDescent="0.2">
      <c r="E619" s="30">
        <f>COUNTIFS($F$2:$F$500, Table2[[#This Row],[MTBC_Team_Name]],$G$2:$G$500,Table2[[#This Row],[MTPL_Team_Name]],$J$2:$J$500,"Sold")</f>
        <v>0</v>
      </c>
      <c r="G619" s="31" t="str">
        <f>IFERROR(VLOOKUP(Table2[[#This Row],[player_id]],'Owner Players'!$A$1:$B$13,2,0),IFERROR(VLOOKUP(Table2[[#This Row],[player_id]],'Retained Players'!$A$1:$B$13,2,0),""))</f>
        <v/>
      </c>
      <c r="H61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19" s="34" t="str">
        <f>IFERROR(IF(OR(Table2[[#This Row],[Is_Retained_Player]],Table2[[#This Row],[Is_Owner_Player]]),Table2[[#This Row],[Base_Price]],0),"")</f>
        <v/>
      </c>
      <c r="J619" s="40"/>
      <c r="Y619" s="38"/>
      <c r="Z619" s="39"/>
    </row>
    <row r="620" spans="5:26" ht="27" customHeight="1" x14ac:dyDescent="0.2">
      <c r="E620" s="30">
        <f>COUNTIFS($F$2:$F$500, Table2[[#This Row],[MTBC_Team_Name]],$G$2:$G$500,Table2[[#This Row],[MTPL_Team_Name]],$J$2:$J$500,"Sold")</f>
        <v>0</v>
      </c>
      <c r="G620" s="31" t="str">
        <f>IFERROR(VLOOKUP(Table2[[#This Row],[player_id]],'Owner Players'!$A$1:$B$13,2,0),IFERROR(VLOOKUP(Table2[[#This Row],[player_id]],'Retained Players'!$A$1:$B$13,2,0),""))</f>
        <v/>
      </c>
      <c r="H62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20" s="34" t="str">
        <f>IFERROR(IF(OR(Table2[[#This Row],[Is_Retained_Player]],Table2[[#This Row],[Is_Owner_Player]]),Table2[[#This Row],[Base_Price]],0),"")</f>
        <v/>
      </c>
      <c r="J620" s="40"/>
      <c r="Y620" s="38"/>
      <c r="Z620" s="39"/>
    </row>
    <row r="621" spans="5:26" ht="27" customHeight="1" x14ac:dyDescent="0.2">
      <c r="E621" s="30">
        <f>COUNTIFS($F$2:$F$500, Table2[[#This Row],[MTBC_Team_Name]],$G$2:$G$500,Table2[[#This Row],[MTPL_Team_Name]],$J$2:$J$500,"Sold")</f>
        <v>0</v>
      </c>
      <c r="G621" s="31" t="str">
        <f>IFERROR(VLOOKUP(Table2[[#This Row],[player_id]],'Owner Players'!$A$1:$B$13,2,0),IFERROR(VLOOKUP(Table2[[#This Row],[player_id]],'Retained Players'!$A$1:$B$13,2,0),""))</f>
        <v/>
      </c>
      <c r="H62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21" s="34" t="str">
        <f>IFERROR(IF(OR(Table2[[#This Row],[Is_Retained_Player]],Table2[[#This Row],[Is_Owner_Player]]),Table2[[#This Row],[Base_Price]],0),"")</f>
        <v/>
      </c>
      <c r="J621" s="40"/>
      <c r="Y621" s="38"/>
      <c r="Z621" s="39"/>
    </row>
    <row r="622" spans="5:26" ht="27" customHeight="1" x14ac:dyDescent="0.2">
      <c r="E622" s="30">
        <f>COUNTIFS($F$2:$F$500, Table2[[#This Row],[MTBC_Team_Name]],$G$2:$G$500,Table2[[#This Row],[MTPL_Team_Name]],$J$2:$J$500,"Sold")</f>
        <v>0</v>
      </c>
      <c r="G622" s="31" t="str">
        <f>IFERROR(VLOOKUP(Table2[[#This Row],[player_id]],'Owner Players'!$A$1:$B$13,2,0),IFERROR(VLOOKUP(Table2[[#This Row],[player_id]],'Retained Players'!$A$1:$B$13,2,0),""))</f>
        <v/>
      </c>
      <c r="H62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22" s="34" t="str">
        <f>IFERROR(IF(OR(Table2[[#This Row],[Is_Retained_Player]],Table2[[#This Row],[Is_Owner_Player]]),Table2[[#This Row],[Base_Price]],0),"")</f>
        <v/>
      </c>
      <c r="J622" s="40"/>
      <c r="Y622" s="38"/>
      <c r="Z622" s="39"/>
    </row>
    <row r="623" spans="5:26" ht="27" customHeight="1" x14ac:dyDescent="0.2">
      <c r="E623" s="30">
        <f>COUNTIFS($F$2:$F$500, Table2[[#This Row],[MTBC_Team_Name]],$G$2:$G$500,Table2[[#This Row],[MTPL_Team_Name]],$J$2:$J$500,"Sold")</f>
        <v>0</v>
      </c>
      <c r="G623" s="31" t="str">
        <f>IFERROR(VLOOKUP(Table2[[#This Row],[player_id]],'Owner Players'!$A$1:$B$13,2,0),IFERROR(VLOOKUP(Table2[[#This Row],[player_id]],'Retained Players'!$A$1:$B$13,2,0),""))</f>
        <v/>
      </c>
      <c r="H62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23" s="34" t="str">
        <f>IFERROR(IF(OR(Table2[[#This Row],[Is_Retained_Player]],Table2[[#This Row],[Is_Owner_Player]]),Table2[[#This Row],[Base_Price]],0),"")</f>
        <v/>
      </c>
      <c r="J623" s="40"/>
      <c r="Y623" s="38"/>
      <c r="Z623" s="39"/>
    </row>
    <row r="624" spans="5:26" ht="27" customHeight="1" x14ac:dyDescent="0.2">
      <c r="E624" s="30">
        <f>COUNTIFS($F$2:$F$500, Table2[[#This Row],[MTBC_Team_Name]],$G$2:$G$500,Table2[[#This Row],[MTPL_Team_Name]],$J$2:$J$500,"Sold")</f>
        <v>0</v>
      </c>
      <c r="G624" s="31" t="str">
        <f>IFERROR(VLOOKUP(Table2[[#This Row],[player_id]],'Owner Players'!$A$1:$B$13,2,0),IFERROR(VLOOKUP(Table2[[#This Row],[player_id]],'Retained Players'!$A$1:$B$13,2,0),""))</f>
        <v/>
      </c>
      <c r="H62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24" s="34" t="str">
        <f>IFERROR(IF(OR(Table2[[#This Row],[Is_Retained_Player]],Table2[[#This Row],[Is_Owner_Player]]),Table2[[#This Row],[Base_Price]],0),"")</f>
        <v/>
      </c>
      <c r="J624" s="40"/>
      <c r="Y624" s="38"/>
      <c r="Z624" s="39"/>
    </row>
    <row r="625" spans="5:26" ht="27" customHeight="1" x14ac:dyDescent="0.2">
      <c r="E625" s="30">
        <f>COUNTIFS($F$2:$F$500, Table2[[#This Row],[MTBC_Team_Name]],$G$2:$G$500,Table2[[#This Row],[MTPL_Team_Name]],$J$2:$J$500,"Sold")</f>
        <v>0</v>
      </c>
      <c r="G625" s="31" t="str">
        <f>IFERROR(VLOOKUP(Table2[[#This Row],[player_id]],'Owner Players'!$A$1:$B$13,2,0),IFERROR(VLOOKUP(Table2[[#This Row],[player_id]],'Retained Players'!$A$1:$B$13,2,0),""))</f>
        <v/>
      </c>
      <c r="H62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25" s="34" t="str">
        <f>IFERROR(IF(OR(Table2[[#This Row],[Is_Retained_Player]],Table2[[#This Row],[Is_Owner_Player]]),Table2[[#This Row],[Base_Price]],0),"")</f>
        <v/>
      </c>
      <c r="J625" s="40"/>
      <c r="Y625" s="38"/>
      <c r="Z625" s="39"/>
    </row>
    <row r="626" spans="5:26" ht="27" customHeight="1" x14ac:dyDescent="0.2">
      <c r="E626" s="30">
        <f>COUNTIFS($F$2:$F$500, Table2[[#This Row],[MTBC_Team_Name]],$G$2:$G$500,Table2[[#This Row],[MTPL_Team_Name]],$J$2:$J$500,"Sold")</f>
        <v>0</v>
      </c>
      <c r="G626" s="31" t="str">
        <f>IFERROR(VLOOKUP(Table2[[#This Row],[player_id]],'Owner Players'!$A$1:$B$13,2,0),IFERROR(VLOOKUP(Table2[[#This Row],[player_id]],'Retained Players'!$A$1:$B$13,2,0),""))</f>
        <v/>
      </c>
      <c r="H62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26" s="34" t="str">
        <f>IFERROR(IF(OR(Table2[[#This Row],[Is_Retained_Player]],Table2[[#This Row],[Is_Owner_Player]]),Table2[[#This Row],[Base_Price]],0),"")</f>
        <v/>
      </c>
      <c r="J626" s="40"/>
      <c r="Y626" s="38"/>
      <c r="Z626" s="39"/>
    </row>
    <row r="627" spans="5:26" ht="27" customHeight="1" x14ac:dyDescent="0.2">
      <c r="E627" s="30">
        <f>COUNTIFS($F$2:$F$500, Table2[[#This Row],[MTBC_Team_Name]],$G$2:$G$500,Table2[[#This Row],[MTPL_Team_Name]],$J$2:$J$500,"Sold")</f>
        <v>0</v>
      </c>
      <c r="G627" s="31" t="str">
        <f>IFERROR(VLOOKUP(Table2[[#This Row],[player_id]],'Owner Players'!$A$1:$B$13,2,0),IFERROR(VLOOKUP(Table2[[#This Row],[player_id]],'Retained Players'!$A$1:$B$13,2,0),""))</f>
        <v/>
      </c>
      <c r="H62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27" s="34" t="str">
        <f>IFERROR(IF(OR(Table2[[#This Row],[Is_Retained_Player]],Table2[[#This Row],[Is_Owner_Player]]),Table2[[#This Row],[Base_Price]],0),"")</f>
        <v/>
      </c>
      <c r="J627" s="40"/>
      <c r="Y627" s="38"/>
      <c r="Z627" s="39"/>
    </row>
    <row r="628" spans="5:26" ht="27" customHeight="1" x14ac:dyDescent="0.2">
      <c r="E628" s="30">
        <f>COUNTIFS($F$2:$F$500, Table2[[#This Row],[MTBC_Team_Name]],$G$2:$G$500,Table2[[#This Row],[MTPL_Team_Name]],$J$2:$J$500,"Sold")</f>
        <v>0</v>
      </c>
      <c r="G628" s="31" t="str">
        <f>IFERROR(VLOOKUP(Table2[[#This Row],[player_id]],'Owner Players'!$A$1:$B$13,2,0),IFERROR(VLOOKUP(Table2[[#This Row],[player_id]],'Retained Players'!$A$1:$B$13,2,0),""))</f>
        <v/>
      </c>
      <c r="H62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28" s="34" t="str">
        <f>IFERROR(IF(OR(Table2[[#This Row],[Is_Retained_Player]],Table2[[#This Row],[Is_Owner_Player]]),Table2[[#This Row],[Base_Price]],0),"")</f>
        <v/>
      </c>
      <c r="J628" s="40"/>
      <c r="Y628" s="38"/>
      <c r="Z628" s="39"/>
    </row>
    <row r="629" spans="5:26" ht="27" customHeight="1" x14ac:dyDescent="0.2">
      <c r="E629" s="30">
        <f>COUNTIFS($F$2:$F$500, Table2[[#This Row],[MTBC_Team_Name]],$G$2:$G$500,Table2[[#This Row],[MTPL_Team_Name]],$J$2:$J$500,"Sold")</f>
        <v>0</v>
      </c>
      <c r="G629" s="31" t="str">
        <f>IFERROR(VLOOKUP(Table2[[#This Row],[player_id]],'Owner Players'!$A$1:$B$13,2,0),IFERROR(VLOOKUP(Table2[[#This Row],[player_id]],'Retained Players'!$A$1:$B$13,2,0),""))</f>
        <v/>
      </c>
      <c r="H62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29" s="34" t="str">
        <f>IFERROR(IF(OR(Table2[[#This Row],[Is_Retained_Player]],Table2[[#This Row],[Is_Owner_Player]]),Table2[[#This Row],[Base_Price]],0),"")</f>
        <v/>
      </c>
      <c r="J629" s="40"/>
      <c r="Y629" s="38"/>
      <c r="Z629" s="39"/>
    </row>
    <row r="630" spans="5:26" ht="27" customHeight="1" x14ac:dyDescent="0.2">
      <c r="E630" s="30">
        <f>COUNTIFS($F$2:$F$500, Table2[[#This Row],[MTBC_Team_Name]],$G$2:$G$500,Table2[[#This Row],[MTPL_Team_Name]],$J$2:$J$500,"Sold")</f>
        <v>0</v>
      </c>
      <c r="G630" s="31" t="str">
        <f>IFERROR(VLOOKUP(Table2[[#This Row],[player_id]],'Owner Players'!$A$1:$B$13,2,0),IFERROR(VLOOKUP(Table2[[#This Row],[player_id]],'Retained Players'!$A$1:$B$13,2,0),""))</f>
        <v/>
      </c>
      <c r="H63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30" s="34" t="str">
        <f>IFERROR(IF(OR(Table2[[#This Row],[Is_Retained_Player]],Table2[[#This Row],[Is_Owner_Player]]),Table2[[#This Row],[Base_Price]],0),"")</f>
        <v/>
      </c>
      <c r="J630" s="40"/>
      <c r="Y630" s="38"/>
      <c r="Z630" s="39"/>
    </row>
    <row r="631" spans="5:26" ht="27" customHeight="1" x14ac:dyDescent="0.2">
      <c r="E631" s="30">
        <f>COUNTIFS($F$2:$F$500, Table2[[#This Row],[MTBC_Team_Name]],$G$2:$G$500,Table2[[#This Row],[MTPL_Team_Name]],$J$2:$J$500,"Sold")</f>
        <v>0</v>
      </c>
      <c r="G631" s="31" t="str">
        <f>IFERROR(VLOOKUP(Table2[[#This Row],[player_id]],'Owner Players'!$A$1:$B$13,2,0),IFERROR(VLOOKUP(Table2[[#This Row],[player_id]],'Retained Players'!$A$1:$B$13,2,0),""))</f>
        <v/>
      </c>
      <c r="H63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31" s="34" t="str">
        <f>IFERROR(IF(OR(Table2[[#This Row],[Is_Retained_Player]],Table2[[#This Row],[Is_Owner_Player]]),Table2[[#This Row],[Base_Price]],0),"")</f>
        <v/>
      </c>
      <c r="J631" s="40"/>
      <c r="Y631" s="38"/>
      <c r="Z631" s="39"/>
    </row>
    <row r="632" spans="5:26" ht="27" customHeight="1" x14ac:dyDescent="0.2">
      <c r="E632" s="30">
        <f>COUNTIFS($F$2:$F$500, Table2[[#This Row],[MTBC_Team_Name]],$G$2:$G$500,Table2[[#This Row],[MTPL_Team_Name]],$J$2:$J$500,"Sold")</f>
        <v>0</v>
      </c>
      <c r="G632" s="31" t="str">
        <f>IFERROR(VLOOKUP(Table2[[#This Row],[player_id]],'Owner Players'!$A$1:$B$13,2,0),IFERROR(VLOOKUP(Table2[[#This Row],[player_id]],'Retained Players'!$A$1:$B$13,2,0),""))</f>
        <v/>
      </c>
      <c r="H63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32" s="34" t="str">
        <f>IFERROR(IF(OR(Table2[[#This Row],[Is_Retained_Player]],Table2[[#This Row],[Is_Owner_Player]]),Table2[[#This Row],[Base_Price]],0),"")</f>
        <v/>
      </c>
      <c r="J632" s="40"/>
      <c r="Y632" s="38"/>
      <c r="Z632" s="39"/>
    </row>
    <row r="633" spans="5:26" ht="27" customHeight="1" x14ac:dyDescent="0.2">
      <c r="E633" s="30">
        <f>COUNTIFS($F$2:$F$500, Table2[[#This Row],[MTBC_Team_Name]],$G$2:$G$500,Table2[[#This Row],[MTPL_Team_Name]],$J$2:$J$500,"Sold")</f>
        <v>0</v>
      </c>
      <c r="G633" s="31" t="str">
        <f>IFERROR(VLOOKUP(Table2[[#This Row],[player_id]],'Owner Players'!$A$1:$B$13,2,0),IFERROR(VLOOKUP(Table2[[#This Row],[player_id]],'Retained Players'!$A$1:$B$13,2,0),""))</f>
        <v/>
      </c>
      <c r="H63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33" s="34" t="str">
        <f>IFERROR(IF(OR(Table2[[#This Row],[Is_Retained_Player]],Table2[[#This Row],[Is_Owner_Player]]),Table2[[#This Row],[Base_Price]],0),"")</f>
        <v/>
      </c>
      <c r="J633" s="40"/>
      <c r="Y633" s="38"/>
      <c r="Z633" s="39"/>
    </row>
    <row r="634" spans="5:26" ht="27" customHeight="1" x14ac:dyDescent="0.2">
      <c r="E634" s="30">
        <f>COUNTIFS($F$2:$F$500, Table2[[#This Row],[MTBC_Team_Name]],$G$2:$G$500,Table2[[#This Row],[MTPL_Team_Name]],$J$2:$J$500,"Sold")</f>
        <v>0</v>
      </c>
      <c r="G634" s="31" t="str">
        <f>IFERROR(VLOOKUP(Table2[[#This Row],[player_id]],'Owner Players'!$A$1:$B$13,2,0),IFERROR(VLOOKUP(Table2[[#This Row],[player_id]],'Retained Players'!$A$1:$B$13,2,0),""))</f>
        <v/>
      </c>
      <c r="H63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34" s="34" t="str">
        <f>IFERROR(IF(OR(Table2[[#This Row],[Is_Retained_Player]],Table2[[#This Row],[Is_Owner_Player]]),Table2[[#This Row],[Base_Price]],0),"")</f>
        <v/>
      </c>
      <c r="J634" s="40"/>
      <c r="Y634" s="38"/>
      <c r="Z634" s="39"/>
    </row>
    <row r="635" spans="5:26" ht="27" customHeight="1" x14ac:dyDescent="0.2">
      <c r="E635" s="30">
        <f>COUNTIFS($F$2:$F$500, Table2[[#This Row],[MTBC_Team_Name]],$G$2:$G$500,Table2[[#This Row],[MTPL_Team_Name]],$J$2:$J$500,"Sold")</f>
        <v>0</v>
      </c>
      <c r="G635" s="31" t="str">
        <f>IFERROR(VLOOKUP(Table2[[#This Row],[player_id]],'Owner Players'!$A$1:$B$13,2,0),IFERROR(VLOOKUP(Table2[[#This Row],[player_id]],'Retained Players'!$A$1:$B$13,2,0),""))</f>
        <v/>
      </c>
      <c r="H63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35" s="34" t="str">
        <f>IFERROR(IF(OR(Table2[[#This Row],[Is_Retained_Player]],Table2[[#This Row],[Is_Owner_Player]]),Table2[[#This Row],[Base_Price]],0),"")</f>
        <v/>
      </c>
      <c r="J635" s="40"/>
      <c r="Y635" s="38"/>
      <c r="Z635" s="39"/>
    </row>
    <row r="636" spans="5:26" ht="27" customHeight="1" x14ac:dyDescent="0.2">
      <c r="E636" s="30">
        <f>COUNTIFS($F$2:$F$500, Table2[[#This Row],[MTBC_Team_Name]],$G$2:$G$500,Table2[[#This Row],[MTPL_Team_Name]],$J$2:$J$500,"Sold")</f>
        <v>0</v>
      </c>
      <c r="G636" s="31" t="str">
        <f>IFERROR(VLOOKUP(Table2[[#This Row],[player_id]],'Owner Players'!$A$1:$B$13,2,0),IFERROR(VLOOKUP(Table2[[#This Row],[player_id]],'Retained Players'!$A$1:$B$13,2,0),""))</f>
        <v/>
      </c>
      <c r="H63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36" s="34" t="str">
        <f>IFERROR(IF(OR(Table2[[#This Row],[Is_Retained_Player]],Table2[[#This Row],[Is_Owner_Player]]),Table2[[#This Row],[Base_Price]],0),"")</f>
        <v/>
      </c>
      <c r="J636" s="40"/>
      <c r="Y636" s="38"/>
      <c r="Z636" s="39"/>
    </row>
    <row r="637" spans="5:26" ht="27" customHeight="1" x14ac:dyDescent="0.2">
      <c r="E637" s="30">
        <f>COUNTIFS($F$2:$F$500, Table2[[#This Row],[MTBC_Team_Name]],$G$2:$G$500,Table2[[#This Row],[MTPL_Team_Name]],$J$2:$J$500,"Sold")</f>
        <v>0</v>
      </c>
      <c r="G637" s="31" t="str">
        <f>IFERROR(VLOOKUP(Table2[[#This Row],[player_id]],'Owner Players'!$A$1:$B$13,2,0),IFERROR(VLOOKUP(Table2[[#This Row],[player_id]],'Retained Players'!$A$1:$B$13,2,0),""))</f>
        <v/>
      </c>
      <c r="H63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37" s="34" t="str">
        <f>IFERROR(IF(OR(Table2[[#This Row],[Is_Retained_Player]],Table2[[#This Row],[Is_Owner_Player]]),Table2[[#This Row],[Base_Price]],0),"")</f>
        <v/>
      </c>
      <c r="J637" s="40"/>
      <c r="Y637" s="38"/>
      <c r="Z637" s="39"/>
    </row>
    <row r="638" spans="5:26" ht="27" customHeight="1" x14ac:dyDescent="0.2">
      <c r="E638" s="30">
        <f>COUNTIFS($F$2:$F$500, Table2[[#This Row],[MTBC_Team_Name]],$G$2:$G$500,Table2[[#This Row],[MTPL_Team_Name]],$J$2:$J$500,"Sold")</f>
        <v>0</v>
      </c>
      <c r="G638" s="31" t="str">
        <f>IFERROR(VLOOKUP(Table2[[#This Row],[player_id]],'Owner Players'!$A$1:$B$13,2,0),IFERROR(VLOOKUP(Table2[[#This Row],[player_id]],'Retained Players'!$A$1:$B$13,2,0),""))</f>
        <v/>
      </c>
      <c r="H63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38" s="34" t="str">
        <f>IFERROR(IF(OR(Table2[[#This Row],[Is_Retained_Player]],Table2[[#This Row],[Is_Owner_Player]]),Table2[[#This Row],[Base_Price]],0),"")</f>
        <v/>
      </c>
      <c r="J638" s="40"/>
      <c r="Y638" s="38"/>
      <c r="Z638" s="39"/>
    </row>
    <row r="639" spans="5:26" ht="27" customHeight="1" x14ac:dyDescent="0.2">
      <c r="E639" s="30">
        <f>COUNTIFS($F$2:$F$500, Table2[[#This Row],[MTBC_Team_Name]],$G$2:$G$500,Table2[[#This Row],[MTPL_Team_Name]],$J$2:$J$500,"Sold")</f>
        <v>0</v>
      </c>
      <c r="G639" s="31" t="str">
        <f>IFERROR(VLOOKUP(Table2[[#This Row],[player_id]],'Owner Players'!$A$1:$B$13,2,0),IFERROR(VLOOKUP(Table2[[#This Row],[player_id]],'Retained Players'!$A$1:$B$13,2,0),""))</f>
        <v/>
      </c>
      <c r="H63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39" s="34" t="str">
        <f>IFERROR(IF(OR(Table2[[#This Row],[Is_Retained_Player]],Table2[[#This Row],[Is_Owner_Player]]),Table2[[#This Row],[Base_Price]],0),"")</f>
        <v/>
      </c>
      <c r="J639" s="40"/>
      <c r="Y639" s="38"/>
      <c r="Z639" s="39"/>
    </row>
    <row r="640" spans="5:26" ht="27" customHeight="1" x14ac:dyDescent="0.2">
      <c r="E640" s="30">
        <f>COUNTIFS($F$2:$F$500, Table2[[#This Row],[MTBC_Team_Name]],$G$2:$G$500,Table2[[#This Row],[MTPL_Team_Name]],$J$2:$J$500,"Sold")</f>
        <v>0</v>
      </c>
      <c r="G640" s="31" t="str">
        <f>IFERROR(VLOOKUP(Table2[[#This Row],[player_id]],'Owner Players'!$A$1:$B$13,2,0),IFERROR(VLOOKUP(Table2[[#This Row],[player_id]],'Retained Players'!$A$1:$B$13,2,0),""))</f>
        <v/>
      </c>
      <c r="H64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40" s="34" t="str">
        <f>IFERROR(IF(OR(Table2[[#This Row],[Is_Retained_Player]],Table2[[#This Row],[Is_Owner_Player]]),Table2[[#This Row],[Base_Price]],0),"")</f>
        <v/>
      </c>
      <c r="J640" s="40"/>
      <c r="Y640" s="38"/>
      <c r="Z640" s="39"/>
    </row>
    <row r="641" spans="5:26" ht="27" customHeight="1" x14ac:dyDescent="0.2">
      <c r="E641" s="30">
        <f>COUNTIFS($F$2:$F$500, Table2[[#This Row],[MTBC_Team_Name]],$G$2:$G$500,Table2[[#This Row],[MTPL_Team_Name]],$J$2:$J$500,"Sold")</f>
        <v>0</v>
      </c>
      <c r="G641" s="31" t="str">
        <f>IFERROR(VLOOKUP(Table2[[#This Row],[player_id]],'Owner Players'!$A$1:$B$13,2,0),IFERROR(VLOOKUP(Table2[[#This Row],[player_id]],'Retained Players'!$A$1:$B$13,2,0),""))</f>
        <v/>
      </c>
      <c r="H64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41" s="34" t="str">
        <f>IFERROR(IF(OR(Table2[[#This Row],[Is_Retained_Player]],Table2[[#This Row],[Is_Owner_Player]]),Table2[[#This Row],[Base_Price]],0),"")</f>
        <v/>
      </c>
      <c r="J641" s="40"/>
      <c r="Y641" s="38"/>
      <c r="Z641" s="39"/>
    </row>
    <row r="642" spans="5:26" ht="27" customHeight="1" x14ac:dyDescent="0.2">
      <c r="E642" s="30">
        <f>COUNTIFS($F$2:$F$500, Table2[[#This Row],[MTBC_Team_Name]],$G$2:$G$500,Table2[[#This Row],[MTPL_Team_Name]],$J$2:$J$500,"Sold")</f>
        <v>0</v>
      </c>
      <c r="G642" s="31" t="str">
        <f>IFERROR(VLOOKUP(Table2[[#This Row],[player_id]],'Owner Players'!$A$1:$B$13,2,0),IFERROR(VLOOKUP(Table2[[#This Row],[player_id]],'Retained Players'!$A$1:$B$13,2,0),""))</f>
        <v/>
      </c>
      <c r="H64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42" s="34" t="str">
        <f>IFERROR(IF(OR(Table2[[#This Row],[Is_Retained_Player]],Table2[[#This Row],[Is_Owner_Player]]),Table2[[#This Row],[Base_Price]],0),"")</f>
        <v/>
      </c>
      <c r="J642" s="40"/>
      <c r="Y642" s="38"/>
      <c r="Z642" s="39"/>
    </row>
    <row r="643" spans="5:26" ht="27" customHeight="1" x14ac:dyDescent="0.2">
      <c r="E643" s="30">
        <f>COUNTIFS($F$2:$F$500, Table2[[#This Row],[MTBC_Team_Name]],$G$2:$G$500,Table2[[#This Row],[MTPL_Team_Name]],$J$2:$J$500,"Sold")</f>
        <v>0</v>
      </c>
      <c r="G643" s="31" t="str">
        <f>IFERROR(VLOOKUP(Table2[[#This Row],[player_id]],'Owner Players'!$A$1:$B$13,2,0),IFERROR(VLOOKUP(Table2[[#This Row],[player_id]],'Retained Players'!$A$1:$B$13,2,0),""))</f>
        <v/>
      </c>
      <c r="H643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43" s="34" t="str">
        <f>IFERROR(IF(OR(Table2[[#This Row],[Is_Retained_Player]],Table2[[#This Row],[Is_Owner_Player]]),Table2[[#This Row],[Base_Price]],0),"")</f>
        <v/>
      </c>
      <c r="J643" s="40"/>
      <c r="Y643" s="38"/>
      <c r="Z643" s="39"/>
    </row>
    <row r="644" spans="5:26" ht="27" customHeight="1" x14ac:dyDescent="0.2">
      <c r="E644" s="30">
        <f>COUNTIFS($F$2:$F$500, Table2[[#This Row],[MTBC_Team_Name]],$G$2:$G$500,Table2[[#This Row],[MTPL_Team_Name]],$J$2:$J$500,"Sold")</f>
        <v>0</v>
      </c>
      <c r="G644" s="31" t="str">
        <f>IFERROR(VLOOKUP(Table2[[#This Row],[player_id]],'Owner Players'!$A$1:$B$13,2,0),IFERROR(VLOOKUP(Table2[[#This Row],[player_id]],'Retained Players'!$A$1:$B$13,2,0),""))</f>
        <v/>
      </c>
      <c r="H644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44" s="34" t="str">
        <f>IFERROR(IF(OR(Table2[[#This Row],[Is_Retained_Player]],Table2[[#This Row],[Is_Owner_Player]]),Table2[[#This Row],[Base_Price]],0),"")</f>
        <v/>
      </c>
      <c r="J644" s="40"/>
      <c r="Y644" s="38"/>
      <c r="Z644" s="39"/>
    </row>
    <row r="645" spans="5:26" ht="27" customHeight="1" x14ac:dyDescent="0.2">
      <c r="E645" s="30">
        <f>COUNTIFS($F$2:$F$500, Table2[[#This Row],[MTBC_Team_Name]],$G$2:$G$500,Table2[[#This Row],[MTPL_Team_Name]],$J$2:$J$500,"Sold")</f>
        <v>0</v>
      </c>
      <c r="G645" s="31" t="str">
        <f>IFERROR(VLOOKUP(Table2[[#This Row],[player_id]],'Owner Players'!$A$1:$B$13,2,0),IFERROR(VLOOKUP(Table2[[#This Row],[player_id]],'Retained Players'!$A$1:$B$13,2,0),""))</f>
        <v/>
      </c>
      <c r="H645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45" s="34" t="str">
        <f>IFERROR(IF(OR(Table2[[#This Row],[Is_Retained_Player]],Table2[[#This Row],[Is_Owner_Player]]),Table2[[#This Row],[Base_Price]],0),"")</f>
        <v/>
      </c>
      <c r="J645" s="40"/>
      <c r="Y645" s="38"/>
      <c r="Z645" s="39"/>
    </row>
    <row r="646" spans="5:26" ht="27" customHeight="1" x14ac:dyDescent="0.2">
      <c r="E646" s="30">
        <f>COUNTIFS($F$2:$F$500, Table2[[#This Row],[MTBC_Team_Name]],$G$2:$G$500,Table2[[#This Row],[MTPL_Team_Name]],$J$2:$J$500,"Sold")</f>
        <v>0</v>
      </c>
      <c r="G646" s="31" t="str">
        <f>IFERROR(VLOOKUP(Table2[[#This Row],[player_id]],'Owner Players'!$A$1:$B$13,2,0),IFERROR(VLOOKUP(Table2[[#This Row],[player_id]],'Retained Players'!$A$1:$B$13,2,0),""))</f>
        <v/>
      </c>
      <c r="H646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46" s="34" t="str">
        <f>IFERROR(IF(OR(Table2[[#This Row],[Is_Retained_Player]],Table2[[#This Row],[Is_Owner_Player]]),Table2[[#This Row],[Base_Price]],0),"")</f>
        <v/>
      </c>
      <c r="J646" s="40"/>
      <c r="Y646" s="38"/>
      <c r="Z646" s="39"/>
    </row>
    <row r="647" spans="5:26" ht="27" customHeight="1" x14ac:dyDescent="0.2">
      <c r="E647" s="30">
        <f>COUNTIFS($F$2:$F$500, Table2[[#This Row],[MTBC_Team_Name]],$G$2:$G$500,Table2[[#This Row],[MTPL_Team_Name]],$J$2:$J$500,"Sold")</f>
        <v>0</v>
      </c>
      <c r="G647" s="31" t="str">
        <f>IFERROR(VLOOKUP(Table2[[#This Row],[player_id]],'Owner Players'!$A$1:$B$13,2,0),IFERROR(VLOOKUP(Table2[[#This Row],[player_id]],'Retained Players'!$A$1:$B$13,2,0),""))</f>
        <v/>
      </c>
      <c r="H647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47" s="34" t="str">
        <f>IFERROR(IF(OR(Table2[[#This Row],[Is_Retained_Player]],Table2[[#This Row],[Is_Owner_Player]]),Table2[[#This Row],[Base_Price]],0),"")</f>
        <v/>
      </c>
      <c r="J647" s="40"/>
      <c r="Y647" s="38"/>
      <c r="Z647" s="39"/>
    </row>
    <row r="648" spans="5:26" ht="27" customHeight="1" x14ac:dyDescent="0.2">
      <c r="E648" s="30">
        <f>COUNTIFS($F$2:$F$500, Table2[[#This Row],[MTBC_Team_Name]],$G$2:$G$500,Table2[[#This Row],[MTPL_Team_Name]],$J$2:$J$500,"Sold")</f>
        <v>0</v>
      </c>
      <c r="G648" s="31" t="str">
        <f>IFERROR(VLOOKUP(Table2[[#This Row],[player_id]],'Owner Players'!$A$1:$B$13,2,0),IFERROR(VLOOKUP(Table2[[#This Row],[player_id]],'Retained Players'!$A$1:$B$13,2,0),""))</f>
        <v/>
      </c>
      <c r="H648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48" s="34" t="str">
        <f>IFERROR(IF(OR(Table2[[#This Row],[Is_Retained_Player]],Table2[[#This Row],[Is_Owner_Player]]),Table2[[#This Row],[Base_Price]],0),"")</f>
        <v/>
      </c>
      <c r="J648" s="40"/>
      <c r="Y648" s="38"/>
      <c r="Z648" s="39"/>
    </row>
    <row r="649" spans="5:26" ht="27" customHeight="1" x14ac:dyDescent="0.2">
      <c r="E649" s="30">
        <f>COUNTIFS($F$2:$F$500, Table2[[#This Row],[MTBC_Team_Name]],$G$2:$G$500,Table2[[#This Row],[MTPL_Team_Name]],$J$2:$J$500,"Sold")</f>
        <v>0</v>
      </c>
      <c r="G649" s="31" t="str">
        <f>IFERROR(VLOOKUP(Table2[[#This Row],[player_id]],'Owner Players'!$A$1:$B$13,2,0),IFERROR(VLOOKUP(Table2[[#This Row],[player_id]],'Retained Players'!$A$1:$B$13,2,0),""))</f>
        <v/>
      </c>
      <c r="H649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49" s="34" t="str">
        <f>IFERROR(IF(OR(Table2[[#This Row],[Is_Retained_Player]],Table2[[#This Row],[Is_Owner_Player]]),Table2[[#This Row],[Base_Price]],0),"")</f>
        <v/>
      </c>
      <c r="J649" s="40"/>
      <c r="Y649" s="38"/>
      <c r="Z649" s="39"/>
    </row>
    <row r="650" spans="5:26" ht="27" customHeight="1" x14ac:dyDescent="0.2">
      <c r="E650" s="30">
        <f>COUNTIFS($F$2:$F$500, Table2[[#This Row],[MTBC_Team_Name]],$G$2:$G$500,Table2[[#This Row],[MTPL_Team_Name]],$J$2:$J$500,"Sold")</f>
        <v>0</v>
      </c>
      <c r="G650" s="31" t="str">
        <f>IFERROR(VLOOKUP(Table2[[#This Row],[player_id]],'Owner Players'!$A$1:$B$13,2,0),IFERROR(VLOOKUP(Table2[[#This Row],[player_id]],'Retained Players'!$A$1:$B$13,2,0),""))</f>
        <v/>
      </c>
      <c r="H650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50" s="34" t="str">
        <f>IFERROR(IF(OR(Table2[[#This Row],[Is_Retained_Player]],Table2[[#This Row],[Is_Owner_Player]]),Table2[[#This Row],[Base_Price]],0),"")</f>
        <v/>
      </c>
      <c r="J650" s="40"/>
      <c r="Y650" s="38"/>
      <c r="Z650" s="39"/>
    </row>
    <row r="651" spans="5:26" ht="27" customHeight="1" x14ac:dyDescent="0.2">
      <c r="E651" s="30">
        <f>COUNTIFS($F$2:$F$500, Table2[[#This Row],[MTBC_Team_Name]],$G$2:$G$500,Table2[[#This Row],[MTPL_Team_Name]],$J$2:$J$500,"Sold")</f>
        <v>0</v>
      </c>
      <c r="G651" s="31" t="str">
        <f>IFERROR(VLOOKUP(Table2[[#This Row],[player_id]],'Owner Players'!$A$1:$B$13,2,0),IFERROR(VLOOKUP(Table2[[#This Row],[player_id]],'Retained Players'!$A$1:$B$13,2,0),""))</f>
        <v/>
      </c>
      <c r="H651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51" s="34" t="str">
        <f>IFERROR(IF(OR(Table2[[#This Row],[Is_Retained_Player]],Table2[[#This Row],[Is_Owner_Player]]),Table2[[#This Row],[Base_Price]],0),"")</f>
        <v/>
      </c>
      <c r="J651" s="40"/>
      <c r="Y651" s="38"/>
      <c r="Z651" s="39"/>
    </row>
    <row r="652" spans="5:26" ht="27" customHeight="1" x14ac:dyDescent="0.2">
      <c r="E652" s="30">
        <f>COUNTIFS($F$2:$F$500, Table2[[#This Row],[MTBC_Team_Name]],$G$2:$G$500,Table2[[#This Row],[MTPL_Team_Name]],$J$2:$J$500,"Sold")</f>
        <v>0</v>
      </c>
      <c r="G652" s="31" t="str">
        <f>IFERROR(VLOOKUP(Table2[[#This Row],[player_id]],'Owner Players'!$A$1:$B$13,2,0),IFERROR(VLOOKUP(Table2[[#This Row],[player_id]],'Retained Players'!$A$1:$B$13,2,0),""))</f>
        <v/>
      </c>
      <c r="H652" s="34">
        <f>IF(Table2[[#This Row],[Overall_Rank]]&lt;=Player_Split_Up!$D$4,Player_Split_Up!$A$4,IF(Table2[[#This Row],[Overall_Rank]]&lt;=Player_Split_Up!$D$5,Player_Split_Up!$A$5,IF(Table2[[#This Row],[Overall_Rank]]&lt;=Player_Split_Up!$D$6,Player_Split_Up!$A$6,IF(Table2[[#This Row],[Overall_Rank]]&lt;=Player_Split_Up!$D$7,Player_Split_Up!$A$7,IF(Table2[[#This Row],[Overall_Rank]]&lt;=Player_Split_Up!$D$8,Player_Split_Up!$A$8)))))</f>
        <v>50000</v>
      </c>
      <c r="I652" s="34" t="str">
        <f>IFERROR(IF(OR(Table2[[#This Row],[Is_Retained_Player]],Table2[[#This Row],[Is_Owner_Player]]),Table2[[#This Row],[Base_Price]],0),"")</f>
        <v/>
      </c>
      <c r="J652" s="40"/>
      <c r="Y652" s="38"/>
      <c r="Z652" s="39"/>
    </row>
  </sheetData>
  <conditionalFormatting sqref="J2:J652">
    <cfRule type="cellIs" dxfId="4" priority="4" stopIfTrue="1" operator="equal">
      <formula>"Sold"</formula>
    </cfRule>
  </conditionalFormatting>
  <conditionalFormatting sqref="E2">
    <cfRule type="cellIs" dxfId="3" priority="2" operator="equal">
      <formula>3</formula>
    </cfRule>
    <cfRule type="cellIs" dxfId="2" priority="3" operator="equal">
      <formula>3</formula>
    </cfRule>
  </conditionalFormatting>
  <conditionalFormatting sqref="E1:E1048576">
    <cfRule type="cellIs" dxfId="1" priority="1" operator="equal">
      <formula>3</formula>
    </cfRule>
  </conditionalFormatting>
  <hyperlinks>
    <hyperlink ref="C109" r:id="rId1" xr:uid="{415905FD-4973-D54C-BAD8-F66330A26C7E}"/>
  </hyperlinks>
  <pageMargins left="0.7" right="0.7" top="0.75" bottom="0.75" header="0.3" footer="0.3"/>
  <ignoredErrors>
    <ignoredError sqref="A3:H105 A239:D652 F239:F652 J240:AF652 A238:H238 K238:AF238 K239:AF239 A2:H2 J2:AF2 J3:AF237 A107:H237 A106:B106 D106:H106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4A88-94B8-4341-A541-C80066E00F66}">
  <dimension ref="A1:K30"/>
  <sheetViews>
    <sheetView workbookViewId="0">
      <pane xSplit="2" ySplit="4" topLeftCell="F5" activePane="bottomRight" state="frozen"/>
      <selection pane="topRight" activeCell="D1" sqref="D1"/>
      <selection pane="bottomLeft" activeCell="A5" sqref="A5"/>
      <selection pane="bottomRight" activeCell="J8" sqref="J8"/>
    </sheetView>
  </sheetViews>
  <sheetFormatPr baseColWidth="10" defaultRowHeight="26" customHeight="1" x14ac:dyDescent="0.2"/>
  <cols>
    <col min="1" max="1" width="39.6640625" style="13" customWidth="1"/>
    <col min="2" max="2" width="30.33203125" style="13" customWidth="1"/>
    <col min="3" max="3" width="19.33203125" style="10" bestFit="1" customWidth="1"/>
    <col min="4" max="4" width="25.83203125" style="13" bestFit="1" customWidth="1"/>
    <col min="5" max="5" width="28.6640625" style="13" customWidth="1"/>
    <col min="6" max="6" width="24.5" style="13" customWidth="1"/>
    <col min="7" max="7" width="16" style="10" bestFit="1" customWidth="1"/>
    <col min="8" max="8" width="18" style="10" customWidth="1"/>
    <col min="9" max="9" width="25.83203125" style="13" customWidth="1"/>
    <col min="10" max="10" width="23.5" style="13" bestFit="1" customWidth="1"/>
    <col min="11" max="11" width="25.83203125" style="13" customWidth="1"/>
    <col min="12" max="16384" width="10.83203125" style="13"/>
  </cols>
  <sheetData>
    <row r="1" spans="1:11" ht="26" customHeight="1" x14ac:dyDescent="0.2">
      <c r="A1" s="28" t="s">
        <v>28</v>
      </c>
      <c r="B1" s="29" t="s">
        <v>587</v>
      </c>
      <c r="D1" s="11"/>
      <c r="E1" s="11"/>
      <c r="F1" s="11"/>
      <c r="G1" s="12"/>
      <c r="H1" s="12"/>
      <c r="I1" s="11"/>
    </row>
    <row r="2" spans="1:11" ht="26" customHeight="1" x14ac:dyDescent="0.2">
      <c r="A2" s="14" t="s">
        <v>588</v>
      </c>
      <c r="B2" s="15">
        <v>1000000</v>
      </c>
      <c r="D2" s="11"/>
      <c r="E2" s="11"/>
      <c r="F2" s="11"/>
      <c r="G2" s="12"/>
      <c r="H2" s="12"/>
      <c r="I2" s="11"/>
    </row>
    <row r="3" spans="1:11" ht="26" customHeight="1" x14ac:dyDescent="0.2">
      <c r="A3" s="11"/>
      <c r="B3" s="11"/>
      <c r="C3" s="12"/>
      <c r="D3" s="11"/>
      <c r="E3" s="11"/>
      <c r="F3" s="11"/>
      <c r="G3" s="16">
        <f>SUM(Table1['# of players 
acquired
])</f>
        <v>19</v>
      </c>
      <c r="H3" s="16">
        <f>SUM(Table1[Remaining 
'# of players])</f>
        <v>137</v>
      </c>
      <c r="I3" s="11"/>
    </row>
    <row r="4" spans="1:11" ht="84" x14ac:dyDescent="0.2">
      <c r="A4" s="17" t="s">
        <v>29</v>
      </c>
      <c r="B4" s="17" t="s">
        <v>585</v>
      </c>
      <c r="C4" s="17" t="s">
        <v>30</v>
      </c>
      <c r="D4" s="17" t="s">
        <v>31</v>
      </c>
      <c r="E4" s="17" t="s">
        <v>32</v>
      </c>
      <c r="F4" s="17" t="s">
        <v>33</v>
      </c>
      <c r="G4" s="17" t="s">
        <v>586</v>
      </c>
      <c r="H4" s="17" t="s">
        <v>34</v>
      </c>
      <c r="I4" s="18" t="s">
        <v>35</v>
      </c>
      <c r="J4" s="17" t="s">
        <v>581</v>
      </c>
      <c r="K4" s="17" t="s">
        <v>582</v>
      </c>
    </row>
    <row r="5" spans="1:11" ht="26" customHeight="1" x14ac:dyDescent="0.2">
      <c r="A5" s="19" t="s">
        <v>36</v>
      </c>
      <c r="B5" s="19"/>
      <c r="C5" s="20" t="s">
        <v>37</v>
      </c>
      <c r="D5" s="21">
        <f t="shared" ref="D5:D16" si="0">IF(EXACT(C5, "N"),$B$2+$B$1,$B$2)</f>
        <v>1000000</v>
      </c>
      <c r="E5" s="21">
        <f ca="1">SUMIF('MTPL Players'!$G$2:$I$914, Table1[[#This Row],[Franchise/Team]], 'MTPL Players'!$I$2:$I$914)</f>
        <v>50000</v>
      </c>
      <c r="F5" s="21">
        <f ca="1">D5-E5</f>
        <v>950000</v>
      </c>
      <c r="G5" s="20">
        <f>COUNTIF(Table2[MTPL_Team_Name],Table1[[#This Row],[Franchise/Team]])</f>
        <v>2</v>
      </c>
      <c r="H5" s="20">
        <f>13-Table1[[#This Row],['# of players 
acquired
]]</f>
        <v>11</v>
      </c>
      <c r="I5" s="22">
        <f ca="1">Table1[[#This Row],[Current balance]] - (Table1[[#This Row],[Remaining 
'# of players]] -1) * 10000</f>
        <v>850000</v>
      </c>
      <c r="J5" s="19">
        <v>513263</v>
      </c>
      <c r="K5" s="19">
        <v>218565</v>
      </c>
    </row>
    <row r="6" spans="1:11" ht="26" customHeight="1" x14ac:dyDescent="0.2">
      <c r="A6" s="19" t="s">
        <v>38</v>
      </c>
      <c r="B6" s="19"/>
      <c r="C6" s="20" t="s">
        <v>37</v>
      </c>
      <c r="D6" s="21">
        <f t="shared" si="0"/>
        <v>1000000</v>
      </c>
      <c r="E6" s="21">
        <f ca="1">SUMIF('MTPL Players'!$G$2:$I$914, Table1[[#This Row],[Franchise/Team]], 'MTPL Players'!$I$2:$I$914)</f>
        <v>50000</v>
      </c>
      <c r="F6" s="21">
        <f t="shared" ref="F6:F16" ca="1" si="1">D6-E6</f>
        <v>950000</v>
      </c>
      <c r="G6" s="20">
        <f>COUNTIF(Table2[MTPL_Team_Name],Table1[[#This Row],[Franchise/Team]])</f>
        <v>2</v>
      </c>
      <c r="H6" s="20">
        <f>13-Table1[[#This Row],['# of players 
acquired
]]</f>
        <v>11</v>
      </c>
      <c r="I6" s="22">
        <f ca="1">Table1[[#This Row],[Current balance]] - (Table1[[#This Row],[Remaining 
'# of players]] -1) * 10000</f>
        <v>850000</v>
      </c>
      <c r="J6" s="19">
        <v>529603</v>
      </c>
      <c r="K6" s="19">
        <v>512955</v>
      </c>
    </row>
    <row r="7" spans="1:11" ht="26" customHeight="1" x14ac:dyDescent="0.2">
      <c r="A7" s="19" t="s">
        <v>39</v>
      </c>
      <c r="B7" s="19"/>
      <c r="C7" s="20" t="s">
        <v>37</v>
      </c>
      <c r="D7" s="21">
        <f t="shared" si="0"/>
        <v>1000000</v>
      </c>
      <c r="E7" s="21">
        <f ca="1">SUMIF('MTPL Players'!$G$2:$I$914, Table1[[#This Row],[Franchise/Team]], 'MTPL Players'!$I$2:$I$914)</f>
        <v>20000</v>
      </c>
      <c r="F7" s="21">
        <f t="shared" ca="1" si="1"/>
        <v>980000</v>
      </c>
      <c r="G7" s="20">
        <f>COUNTIF(Table2[MTPL_Team_Name],Table1[[#This Row],[Franchise/Team]])</f>
        <v>2</v>
      </c>
      <c r="H7" s="20">
        <f>13-Table1[[#This Row],['# of players 
acquired
]]</f>
        <v>11</v>
      </c>
      <c r="I7" s="22">
        <f ca="1">Table1[[#This Row],[Current balance]] - (Table1[[#This Row],[Remaining 
'# of players]] -1) * 10000</f>
        <v>880000</v>
      </c>
      <c r="J7" s="19">
        <v>512824</v>
      </c>
      <c r="K7" s="19">
        <v>513160</v>
      </c>
    </row>
    <row r="8" spans="1:11" ht="26" customHeight="1" x14ac:dyDescent="0.2">
      <c r="A8" s="19" t="s">
        <v>40</v>
      </c>
      <c r="B8" s="19"/>
      <c r="C8" s="20" t="s">
        <v>37</v>
      </c>
      <c r="D8" s="21">
        <f t="shared" si="0"/>
        <v>1000000</v>
      </c>
      <c r="E8" s="21">
        <f ca="1">SUMIF('MTPL Players'!$G$2:$I$914, Table1[[#This Row],[Franchise/Team]], 'MTPL Players'!$I$2:$I$914)</f>
        <v>40000</v>
      </c>
      <c r="F8" s="21">
        <f t="shared" ca="1" si="1"/>
        <v>960000</v>
      </c>
      <c r="G8" s="20">
        <f>COUNTIF(Table2[MTPL_Team_Name],Table1[[#This Row],[Franchise/Team]])</f>
        <v>1</v>
      </c>
      <c r="H8" s="20">
        <f>13-Table1[[#This Row],['# of players 
acquired
]]</f>
        <v>12</v>
      </c>
      <c r="I8" s="22">
        <f ca="1">Table1[[#This Row],[Current balance]] - (Table1[[#This Row],[Remaining 
'# of players]] -1) * 10000</f>
        <v>850000</v>
      </c>
      <c r="J8" s="19">
        <v>869526</v>
      </c>
      <c r="K8" s="19">
        <v>512676</v>
      </c>
    </row>
    <row r="9" spans="1:11" ht="26" customHeight="1" x14ac:dyDescent="0.2">
      <c r="A9" s="19" t="s">
        <v>41</v>
      </c>
      <c r="B9" s="19"/>
      <c r="C9" s="20" t="s">
        <v>42</v>
      </c>
      <c r="D9" s="21">
        <f t="shared" si="0"/>
        <v>1050000</v>
      </c>
      <c r="E9" s="21">
        <f ca="1">SUMIF('MTPL Players'!$G$2:$I$914, Table1[[#This Row],[Franchise/Team]], 'MTPL Players'!$I$2:$I$914)</f>
        <v>0</v>
      </c>
      <c r="F9" s="21">
        <f t="shared" ca="1" si="1"/>
        <v>1050000</v>
      </c>
      <c r="G9" s="20">
        <f>COUNTIF(Table2[MTPL_Team_Name],Table1[[#This Row],[Franchise/Team]])</f>
        <v>0</v>
      </c>
      <c r="H9" s="20">
        <f>13-Table1[[#This Row],['# of players 
acquired
]]</f>
        <v>13</v>
      </c>
      <c r="I9" s="22">
        <f ca="1">Table1[[#This Row],[Current balance]] - (Table1[[#This Row],[Remaining 
'# of players]] -1) * 10000</f>
        <v>930000</v>
      </c>
      <c r="J9" s="19"/>
      <c r="K9" s="19"/>
    </row>
    <row r="10" spans="1:11" ht="26" customHeight="1" x14ac:dyDescent="0.2">
      <c r="A10" s="19" t="s">
        <v>43</v>
      </c>
      <c r="B10" s="19"/>
      <c r="C10" s="20" t="s">
        <v>37</v>
      </c>
      <c r="D10" s="21">
        <f t="shared" si="0"/>
        <v>1000000</v>
      </c>
      <c r="E10" s="21">
        <f ca="1">SUMIF('MTPL Players'!$G$2:$I$914, Table1[[#This Row],[Franchise/Team]], 'MTPL Players'!$I$2:$I$914)</f>
        <v>60000</v>
      </c>
      <c r="F10" s="21">
        <f t="shared" ca="1" si="1"/>
        <v>940000</v>
      </c>
      <c r="G10" s="20">
        <f>COUNTIF(Table2[MTPL_Team_Name],Table1[[#This Row],[Franchise/Team]])</f>
        <v>2</v>
      </c>
      <c r="H10" s="20">
        <f>13-Table1[[#This Row],['# of players 
acquired
]]</f>
        <v>11</v>
      </c>
      <c r="I10" s="22">
        <f ca="1">Table1[[#This Row],[Current balance]] - (Table1[[#This Row],[Remaining 
'# of players]] -1) * 10000</f>
        <v>840000</v>
      </c>
      <c r="J10" s="19">
        <v>513074</v>
      </c>
      <c r="K10" s="19">
        <v>513086</v>
      </c>
    </row>
    <row r="11" spans="1:11" ht="26" customHeight="1" x14ac:dyDescent="0.2">
      <c r="A11" s="19" t="s">
        <v>44</v>
      </c>
      <c r="B11" s="19"/>
      <c r="C11" s="20" t="s">
        <v>42</v>
      </c>
      <c r="D11" s="21">
        <f t="shared" si="0"/>
        <v>1050000</v>
      </c>
      <c r="E11" s="21">
        <f ca="1">SUMIF('MTPL Players'!$G$2:$I$914, Table1[[#This Row],[Franchise/Team]], 'MTPL Players'!$I$2:$I$914)</f>
        <v>50000</v>
      </c>
      <c r="F11" s="21">
        <f t="shared" ca="1" si="1"/>
        <v>1000000</v>
      </c>
      <c r="G11" s="20">
        <f>COUNTIF(Table2[MTPL_Team_Name],Table1[[#This Row],[Franchise/Team]])</f>
        <v>1</v>
      </c>
      <c r="H11" s="20">
        <f>13-Table1[[#This Row],['# of players 
acquired
]]</f>
        <v>12</v>
      </c>
      <c r="I11" s="22">
        <f ca="1">Table1[[#This Row],[Current balance]] - (Table1[[#This Row],[Remaining 
'# of players]] -1) * 10000</f>
        <v>890000</v>
      </c>
      <c r="J11" s="19"/>
      <c r="K11" s="19">
        <v>218684</v>
      </c>
    </row>
    <row r="12" spans="1:11" ht="26" customHeight="1" x14ac:dyDescent="0.2">
      <c r="A12" s="19" t="s">
        <v>45</v>
      </c>
      <c r="B12" s="19"/>
      <c r="C12" s="20" t="s">
        <v>37</v>
      </c>
      <c r="D12" s="21">
        <f t="shared" si="0"/>
        <v>1000000</v>
      </c>
      <c r="E12" s="21">
        <f ca="1">SUMIF('MTPL Players'!$G$2:$I$914, Table1[[#This Row],[Franchise/Team]], 'MTPL Players'!$I$2:$I$914)</f>
        <v>80000</v>
      </c>
      <c r="F12" s="21">
        <f t="shared" ca="1" si="1"/>
        <v>920000</v>
      </c>
      <c r="G12" s="20">
        <f>COUNTIF(Table2[MTPL_Team_Name],Table1[[#This Row],[Franchise/Team]])</f>
        <v>2</v>
      </c>
      <c r="H12" s="20">
        <f>13-Table1[[#This Row],['# of players 
acquired
]]</f>
        <v>11</v>
      </c>
      <c r="I12" s="22">
        <f ca="1">Table1[[#This Row],[Current balance]] - (Table1[[#This Row],[Remaining 
'# of players]] -1) * 10000</f>
        <v>820000</v>
      </c>
      <c r="J12" s="19">
        <v>513153</v>
      </c>
      <c r="K12" s="19">
        <v>513264</v>
      </c>
    </row>
    <row r="13" spans="1:11" ht="26" customHeight="1" x14ac:dyDescent="0.2">
      <c r="A13" s="19" t="s">
        <v>46</v>
      </c>
      <c r="B13" s="19"/>
      <c r="C13" s="20" t="s">
        <v>37</v>
      </c>
      <c r="D13" s="21">
        <f t="shared" si="0"/>
        <v>1000000</v>
      </c>
      <c r="E13" s="21">
        <f ca="1">SUMIF('MTPL Players'!$G$2:$I$914, Table1[[#This Row],[Franchise/Team]], 'MTPL Players'!$I$2:$I$914)</f>
        <v>100000</v>
      </c>
      <c r="F13" s="21">
        <f t="shared" ca="1" si="1"/>
        <v>900000</v>
      </c>
      <c r="G13" s="20">
        <f>COUNTIF(Table2[MTPL_Team_Name],Table1[[#This Row],[Franchise/Team]])</f>
        <v>2</v>
      </c>
      <c r="H13" s="20">
        <f>13-Table1[[#This Row],['# of players 
acquired
]]</f>
        <v>11</v>
      </c>
      <c r="I13" s="22">
        <f ca="1">Table1[[#This Row],[Current balance]] - (Table1[[#This Row],[Remaining 
'# of players]] -1) * 10000</f>
        <v>800000</v>
      </c>
      <c r="J13" s="19">
        <v>512831</v>
      </c>
      <c r="K13" s="19">
        <v>513357</v>
      </c>
    </row>
    <row r="14" spans="1:11" ht="26" customHeight="1" x14ac:dyDescent="0.2">
      <c r="A14" s="19" t="s">
        <v>47</v>
      </c>
      <c r="B14" s="19"/>
      <c r="C14" s="20" t="s">
        <v>37</v>
      </c>
      <c r="D14" s="21">
        <f t="shared" si="0"/>
        <v>1000000</v>
      </c>
      <c r="E14" s="21">
        <f ca="1">SUMIF('MTPL Players'!$G$2:$I$914, Table1[[#This Row],[Franchise/Team]], 'MTPL Players'!$I$2:$I$914)</f>
        <v>100000</v>
      </c>
      <c r="F14" s="21">
        <f t="shared" ca="1" si="1"/>
        <v>900000</v>
      </c>
      <c r="G14" s="20">
        <f>COUNTIF(Table2[MTPL_Team_Name],Table1[[#This Row],[Franchise/Team]])</f>
        <v>2</v>
      </c>
      <c r="H14" s="20">
        <f>13-Table1[[#This Row],['# of players 
acquired
]]</f>
        <v>11</v>
      </c>
      <c r="I14" s="22">
        <f ca="1">Table1[[#This Row],[Current balance]] - (Table1[[#This Row],[Remaining 
'# of players]] -1) * 10000</f>
        <v>800000</v>
      </c>
      <c r="J14" s="19">
        <v>482179</v>
      </c>
      <c r="K14" s="19">
        <v>513352</v>
      </c>
    </row>
    <row r="15" spans="1:11" ht="26" customHeight="1" x14ac:dyDescent="0.2">
      <c r="A15" s="19" t="s">
        <v>48</v>
      </c>
      <c r="B15" s="19"/>
      <c r="C15" s="20" t="s">
        <v>37</v>
      </c>
      <c r="D15" s="21">
        <f t="shared" si="0"/>
        <v>1000000</v>
      </c>
      <c r="E15" s="21">
        <f ca="1">SUMIF('MTPL Players'!$G$2:$I$914, Table1[[#This Row],[Franchise/Team]], 'MTPL Players'!$I$2:$I$914)</f>
        <v>60000</v>
      </c>
      <c r="F15" s="21">
        <f t="shared" ca="1" si="1"/>
        <v>940000</v>
      </c>
      <c r="G15" s="20">
        <f>COUNTIF(Table2[MTPL_Team_Name],Table1[[#This Row],[Franchise/Team]])</f>
        <v>2</v>
      </c>
      <c r="H15" s="20">
        <f>13-Table1[[#This Row],['# of players 
acquired
]]</f>
        <v>11</v>
      </c>
      <c r="I15" s="22">
        <f ca="1">Table1[[#This Row],[Current balance]] - (Table1[[#This Row],[Remaining 
'# of players]] -1) * 10000</f>
        <v>840000</v>
      </c>
      <c r="J15" s="19">
        <v>514484</v>
      </c>
      <c r="K15" s="19">
        <v>529178</v>
      </c>
    </row>
    <row r="16" spans="1:11" ht="26" customHeight="1" x14ac:dyDescent="0.2">
      <c r="A16" s="23" t="s">
        <v>49</v>
      </c>
      <c r="B16" s="23"/>
      <c r="C16" s="24" t="s">
        <v>42</v>
      </c>
      <c r="D16" s="21">
        <f t="shared" si="0"/>
        <v>1050000</v>
      </c>
      <c r="E16" s="21">
        <f ca="1">SUMIF('MTPL Players'!$G$2:$I$914, Table1[[#This Row],[Franchise/Team]], 'MTPL Players'!$I$2:$I$914)</f>
        <v>50000</v>
      </c>
      <c r="F16" s="25">
        <f t="shared" ca="1" si="1"/>
        <v>1000000</v>
      </c>
      <c r="G16" s="20">
        <f>COUNTIF(Table2[MTPL_Team_Name],Table1[[#This Row],[Franchise/Team]])</f>
        <v>1</v>
      </c>
      <c r="H16" s="20">
        <f>13-Table1[[#This Row],['# of players 
acquired
]]</f>
        <v>12</v>
      </c>
      <c r="I16" s="15">
        <f ca="1">Table1[[#This Row],[Current balance]] - (Table1[[#This Row],[Remaining 
'# of players]] -1) * 10000</f>
        <v>890000</v>
      </c>
      <c r="J16" s="19"/>
      <c r="K16" s="19">
        <v>179174</v>
      </c>
    </row>
    <row r="19" spans="1:2" ht="26" customHeight="1" x14ac:dyDescent="0.2">
      <c r="A19" s="26"/>
      <c r="B19" s="26"/>
    </row>
    <row r="20" spans="1:2" ht="26" customHeight="1" x14ac:dyDescent="0.2">
      <c r="A20" s="26"/>
      <c r="B20" s="26"/>
    </row>
    <row r="21" spans="1:2" ht="26" customHeight="1" x14ac:dyDescent="0.2">
      <c r="A21" s="26"/>
      <c r="B21" s="26"/>
    </row>
    <row r="22" spans="1:2" ht="26" customHeight="1" x14ac:dyDescent="0.2">
      <c r="A22" s="27"/>
      <c r="B22" s="27"/>
    </row>
    <row r="23" spans="1:2" ht="26" customHeight="1" x14ac:dyDescent="0.2">
      <c r="A23" s="26"/>
      <c r="B23" s="26"/>
    </row>
    <row r="24" spans="1:2" ht="26" customHeight="1" x14ac:dyDescent="0.2">
      <c r="A24" s="26"/>
      <c r="B24" s="26"/>
    </row>
    <row r="25" spans="1:2" ht="26" customHeight="1" x14ac:dyDescent="0.2">
      <c r="A25" s="26"/>
      <c r="B25" s="26"/>
    </row>
    <row r="26" spans="1:2" ht="26" customHeight="1" x14ac:dyDescent="0.2">
      <c r="A26" s="26"/>
      <c r="B26" s="26"/>
    </row>
    <row r="27" spans="1:2" ht="26" customHeight="1" x14ac:dyDescent="0.2">
      <c r="A27" s="26"/>
      <c r="B27" s="26"/>
    </row>
    <row r="28" spans="1:2" ht="26" customHeight="1" x14ac:dyDescent="0.2">
      <c r="A28" s="26"/>
      <c r="B28" s="26"/>
    </row>
    <row r="29" spans="1:2" ht="26" customHeight="1" x14ac:dyDescent="0.2">
      <c r="A29" s="26"/>
      <c r="B29" s="26"/>
    </row>
    <row r="30" spans="1:2" ht="26" customHeight="1" x14ac:dyDescent="0.2">
      <c r="A30" s="26"/>
      <c r="B30" s="26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C6A1-5D9C-5E4D-A3CF-935D66AA4073}">
  <dimension ref="A1:B13"/>
  <sheetViews>
    <sheetView workbookViewId="0">
      <selection activeCell="D13" sqref="D13"/>
    </sheetView>
  </sheetViews>
  <sheetFormatPr baseColWidth="10" defaultRowHeight="27" customHeight="1" x14ac:dyDescent="0.2"/>
  <cols>
    <col min="1" max="1" width="17" customWidth="1"/>
    <col min="2" max="2" width="42.83203125" customWidth="1"/>
  </cols>
  <sheetData>
    <row r="1" spans="1:2" ht="27" customHeight="1" x14ac:dyDescent="0.2">
      <c r="A1" s="4" t="s">
        <v>583</v>
      </c>
      <c r="B1" s="4" t="s">
        <v>584</v>
      </c>
    </row>
    <row r="2" spans="1:2" ht="27" customHeight="1" x14ac:dyDescent="0.2">
      <c r="A2" s="5">
        <v>513263</v>
      </c>
      <c r="B2" s="5" t="s">
        <v>36</v>
      </c>
    </row>
    <row r="3" spans="1:2" ht="27" customHeight="1" x14ac:dyDescent="0.2">
      <c r="A3" s="6">
        <v>529603</v>
      </c>
      <c r="B3" s="6" t="s">
        <v>38</v>
      </c>
    </row>
    <row r="4" spans="1:2" ht="27" customHeight="1" x14ac:dyDescent="0.2">
      <c r="A4" s="5">
        <v>512824</v>
      </c>
      <c r="B4" s="5" t="s">
        <v>39</v>
      </c>
    </row>
    <row r="5" spans="1:2" ht="27" customHeight="1" x14ac:dyDescent="0.2">
      <c r="A5" s="6">
        <v>869526</v>
      </c>
      <c r="B5" s="6" t="s">
        <v>40</v>
      </c>
    </row>
    <row r="6" spans="1:2" ht="27" customHeight="1" x14ac:dyDescent="0.2">
      <c r="A6" s="5"/>
      <c r="B6" s="5" t="s">
        <v>41</v>
      </c>
    </row>
    <row r="7" spans="1:2" ht="27" customHeight="1" x14ac:dyDescent="0.2">
      <c r="A7" s="6">
        <v>513074</v>
      </c>
      <c r="B7" s="6" t="s">
        <v>43</v>
      </c>
    </row>
    <row r="8" spans="1:2" ht="27" customHeight="1" x14ac:dyDescent="0.2">
      <c r="A8" s="5"/>
      <c r="B8" s="5" t="s">
        <v>44</v>
      </c>
    </row>
    <row r="9" spans="1:2" ht="27" customHeight="1" x14ac:dyDescent="0.2">
      <c r="A9" s="6">
        <v>513153</v>
      </c>
      <c r="B9" s="6" t="s">
        <v>45</v>
      </c>
    </row>
    <row r="10" spans="1:2" ht="27" customHeight="1" x14ac:dyDescent="0.2">
      <c r="A10" s="5">
        <v>512831</v>
      </c>
      <c r="B10" s="5" t="s">
        <v>46</v>
      </c>
    </row>
    <row r="11" spans="1:2" ht="27" customHeight="1" x14ac:dyDescent="0.2">
      <c r="A11" s="6">
        <v>482179</v>
      </c>
      <c r="B11" s="6" t="s">
        <v>47</v>
      </c>
    </row>
    <row r="12" spans="1:2" ht="27" customHeight="1" x14ac:dyDescent="0.2">
      <c r="A12" s="5">
        <v>514484</v>
      </c>
      <c r="B12" s="5" t="s">
        <v>48</v>
      </c>
    </row>
    <row r="13" spans="1:2" ht="27" customHeight="1" x14ac:dyDescent="0.2">
      <c r="A13" s="6"/>
      <c r="B13" s="6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9B373-42B3-8546-B26D-1AA80562A278}">
  <dimension ref="A1:B13"/>
  <sheetViews>
    <sheetView workbookViewId="0">
      <selection activeCell="B16" sqref="B16"/>
    </sheetView>
  </sheetViews>
  <sheetFormatPr baseColWidth="10" defaultRowHeight="25" customHeight="1" x14ac:dyDescent="0.2"/>
  <cols>
    <col min="1" max="1" width="22.5" customWidth="1"/>
    <col min="2" max="2" width="37" customWidth="1"/>
  </cols>
  <sheetData>
    <row r="1" spans="1:2" ht="25" customHeight="1" x14ac:dyDescent="0.2">
      <c r="A1" s="7" t="s">
        <v>583</v>
      </c>
      <c r="B1" s="4" t="s">
        <v>584</v>
      </c>
    </row>
    <row r="2" spans="1:2" ht="25" customHeight="1" x14ac:dyDescent="0.2">
      <c r="A2" s="9">
        <v>218565</v>
      </c>
      <c r="B2" s="5" t="s">
        <v>36</v>
      </c>
    </row>
    <row r="3" spans="1:2" ht="25" customHeight="1" x14ac:dyDescent="0.2">
      <c r="A3" s="6">
        <v>512955</v>
      </c>
      <c r="B3" s="6" t="s">
        <v>38</v>
      </c>
    </row>
    <row r="4" spans="1:2" ht="25" customHeight="1" x14ac:dyDescent="0.2">
      <c r="A4" s="9">
        <v>513160</v>
      </c>
      <c r="B4" s="5" t="s">
        <v>39</v>
      </c>
    </row>
    <row r="5" spans="1:2" ht="25" customHeight="1" x14ac:dyDescent="0.2">
      <c r="A5" s="6"/>
      <c r="B5" s="6" t="s">
        <v>40</v>
      </c>
    </row>
    <row r="6" spans="1:2" ht="25" customHeight="1" x14ac:dyDescent="0.2">
      <c r="A6" s="9"/>
      <c r="B6" s="5" t="s">
        <v>41</v>
      </c>
    </row>
    <row r="7" spans="1:2" ht="25" customHeight="1" x14ac:dyDescent="0.2">
      <c r="A7" s="6">
        <v>513086</v>
      </c>
      <c r="B7" s="6" t="s">
        <v>43</v>
      </c>
    </row>
    <row r="8" spans="1:2" ht="25" customHeight="1" x14ac:dyDescent="0.2">
      <c r="A8" s="9">
        <v>218684</v>
      </c>
      <c r="B8" s="5" t="s">
        <v>44</v>
      </c>
    </row>
    <row r="9" spans="1:2" ht="25" customHeight="1" x14ac:dyDescent="0.2">
      <c r="A9" s="6">
        <v>513264</v>
      </c>
      <c r="B9" s="6" t="s">
        <v>45</v>
      </c>
    </row>
    <row r="10" spans="1:2" ht="25" customHeight="1" x14ac:dyDescent="0.2">
      <c r="A10" s="9">
        <v>513357</v>
      </c>
      <c r="B10" s="5" t="s">
        <v>46</v>
      </c>
    </row>
    <row r="11" spans="1:2" ht="25" customHeight="1" x14ac:dyDescent="0.2">
      <c r="A11" s="6">
        <v>513352</v>
      </c>
      <c r="B11" s="6" t="s">
        <v>47</v>
      </c>
    </row>
    <row r="12" spans="1:2" ht="25" customHeight="1" x14ac:dyDescent="0.2">
      <c r="A12" s="9">
        <v>529178</v>
      </c>
      <c r="B12" s="5" t="s">
        <v>48</v>
      </c>
    </row>
    <row r="13" spans="1:2" ht="25" customHeight="1" x14ac:dyDescent="0.2">
      <c r="A13" s="6">
        <v>179174</v>
      </c>
      <c r="B13" s="6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EA1D-5924-B048-BE83-B33F8C479E2B}">
  <dimension ref="A2:D9"/>
  <sheetViews>
    <sheetView workbookViewId="0">
      <selection activeCell="D15" sqref="D15"/>
    </sheetView>
  </sheetViews>
  <sheetFormatPr baseColWidth="10" defaultColWidth="15.6640625" defaultRowHeight="23" customHeight="1" x14ac:dyDescent="0.2"/>
  <cols>
    <col min="1" max="1" width="15.6640625" style="2"/>
  </cols>
  <sheetData>
    <row r="2" spans="1:4" ht="23" customHeight="1" x14ac:dyDescent="0.2">
      <c r="A2" s="3"/>
      <c r="B2" s="8">
        <f>SUM(B4:B8)</f>
        <v>1</v>
      </c>
      <c r="C2" s="1">
        <v>238</v>
      </c>
      <c r="D2" s="1"/>
    </row>
    <row r="3" spans="1:4" ht="23" customHeight="1" x14ac:dyDescent="0.2">
      <c r="A3" s="3" t="s">
        <v>589</v>
      </c>
      <c r="B3" s="8" t="s">
        <v>590</v>
      </c>
      <c r="C3" s="1" t="s">
        <v>591</v>
      </c>
      <c r="D3" s="1" t="s">
        <v>592</v>
      </c>
    </row>
    <row r="4" spans="1:4" ht="23" customHeight="1" x14ac:dyDescent="0.2">
      <c r="A4" s="3">
        <v>50000</v>
      </c>
      <c r="B4" s="8">
        <v>0.1</v>
      </c>
      <c r="C4" s="1">
        <f>ROUNDUP($C$2*B4,0)</f>
        <v>24</v>
      </c>
      <c r="D4" s="1">
        <f>C4</f>
        <v>24</v>
      </c>
    </row>
    <row r="5" spans="1:4" ht="23" customHeight="1" x14ac:dyDescent="0.2">
      <c r="A5" s="3">
        <v>40000</v>
      </c>
      <c r="B5" s="8">
        <v>0.15</v>
      </c>
      <c r="C5" s="1">
        <f>ROUNDUP($C$2*B5,0)</f>
        <v>36</v>
      </c>
      <c r="D5" s="1">
        <f>C5+C4</f>
        <v>60</v>
      </c>
    </row>
    <row r="6" spans="1:4" ht="23" customHeight="1" x14ac:dyDescent="0.2">
      <c r="A6" s="3">
        <v>30000</v>
      </c>
      <c r="B6" s="8">
        <v>0.2</v>
      </c>
      <c r="C6" s="1">
        <f>ROUNDUP($C$2*B6,0)</f>
        <v>48</v>
      </c>
      <c r="D6" s="1">
        <f>C6+D5</f>
        <v>108</v>
      </c>
    </row>
    <row r="7" spans="1:4" ht="23" customHeight="1" x14ac:dyDescent="0.2">
      <c r="A7" s="3">
        <v>20000</v>
      </c>
      <c r="B7" s="8">
        <v>0.25</v>
      </c>
      <c r="C7" s="1">
        <f>ROUNDUP($C$2*B7,0)</f>
        <v>60</v>
      </c>
      <c r="D7" s="1">
        <f t="shared" ref="D7:D8" si="0">C7+D6</f>
        <v>168</v>
      </c>
    </row>
    <row r="8" spans="1:4" ht="23" customHeight="1" x14ac:dyDescent="0.2">
      <c r="A8" s="3">
        <v>10000</v>
      </c>
      <c r="B8" s="8">
        <v>0.3</v>
      </c>
      <c r="C8" s="1">
        <f>ROUNDUP($C$2*B8,0)</f>
        <v>72</v>
      </c>
      <c r="D8" s="1">
        <f t="shared" si="0"/>
        <v>240</v>
      </c>
    </row>
    <row r="9" spans="1:4" ht="23" customHeight="1" x14ac:dyDescent="0.2">
      <c r="A9" s="3"/>
      <c r="B9" s="1"/>
      <c r="C9" s="1">
        <f>SUM(C4:C8)</f>
        <v>240</v>
      </c>
      <c r="D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MTPL Players</vt:lpstr>
      <vt:lpstr>MTPL Teams</vt:lpstr>
      <vt:lpstr>Owner Players</vt:lpstr>
      <vt:lpstr>Retained Players</vt:lpstr>
      <vt:lpstr>Player_Split_Up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2019-08-16T23:05:15Z</dcterms:created>
  <dcterms:modified xsi:type="dcterms:W3CDTF">2019-08-18T03:49:15Z</dcterms:modified>
</cp:coreProperties>
</file>