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6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8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9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0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1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22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23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24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25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26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27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28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2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30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31.xml" ContentType="application/vnd.openxmlformats-officedocument.drawing+xml"/>
  <Override PartName="/xl/tables/table7.xml" ContentType="application/vnd.openxmlformats-officedocument.spreadsheetml.tab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pivotTables/pivotTable11.xml" ContentType="application/vnd.openxmlformats-officedocument.spreadsheetml.pivotTable+xml"/>
  <Override PartName="/xl/drawings/drawing32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pivotTables/pivotTable12.xml" ContentType="application/vnd.openxmlformats-officedocument.spreadsheetml.pivotTable+xml"/>
  <Override PartName="/xl/drawings/drawing33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34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35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36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pivotTables/pivotTable13.xml" ContentType="application/vnd.openxmlformats-officedocument.spreadsheetml.pivotTable+xml"/>
  <Override PartName="/xl/drawings/drawing37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pivotTables/pivotTable14.xml" ContentType="application/vnd.openxmlformats-officedocument.spreadsheetml.pivotTable+xml"/>
  <Override PartName="/xl/drawings/drawing38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51a83836298c685d/Documents/"/>
    </mc:Choice>
  </mc:AlternateContent>
  <xr:revisionPtr revIDLastSave="62" documentId="8_{D7D7856E-014C-4175-9FE9-2DF6C58B9B19}" xr6:coauthVersionLast="47" xr6:coauthVersionMax="47" xr10:uidLastSave="{060FEB05-AF73-4E9A-97A0-AC53E9B6E351}"/>
  <bookViews>
    <workbookView xWindow="-108" yWindow="-108" windowWidth="23256" windowHeight="12456" tabRatio="826" firstSheet="21" activeTab="21" xr2:uid="{00000000-000D-0000-FFFF-FFFF00000000}"/>
  </bookViews>
  <sheets>
    <sheet name="Sex_ratio" sheetId="6" r:id="rId1"/>
    <sheet name="Age_mean" sheetId="30" r:id="rId2"/>
    <sheet name="Rangecount_birth_weight" sheetId="5" r:id="rId3"/>
    <sheet name="PreOP-O2Support" sheetId="8" r:id="rId4"/>
    <sheet name="Sheet1" sheetId="87" r:id="rId5"/>
    <sheet name="Congential Anomaly" sheetId="9" r:id="rId6"/>
    <sheet name="CA" sheetId="89" r:id="rId7"/>
    <sheet name="Age_Attime_of_Surgery" sheetId="25" r:id="rId8"/>
    <sheet name="Type of TOF" sheetId="19" r:id="rId9"/>
    <sheet name="Term_PreTerm" sheetId="21" r:id="rId10"/>
    <sheet name="Length" sheetId="26" r:id="rId11"/>
    <sheet name="cry_notcry" sheetId="24" r:id="rId12"/>
    <sheet name="Procedure" sheetId="32" r:id="rId13"/>
    <sheet name="RangeAGE_Dis_Death" sheetId="36" r:id="rId14"/>
    <sheet name="RangePOD_Dis_Death" sheetId="44" r:id="rId15"/>
    <sheet name="reversal &amp; extubation" sheetId="45" r:id="rId16"/>
    <sheet name="Position" sheetId="42" r:id="rId17"/>
    <sheet name="Surgery__duration" sheetId="39" r:id="rId18"/>
    <sheet name="Diff Methods of Intubation" sheetId="47" r:id="rId19"/>
    <sheet name="Duration_Hospitlization" sheetId="48" r:id="rId20"/>
    <sheet name="Pulse_Mean+SD (2)" sheetId="51" r:id="rId21"/>
    <sheet name="Temp_Mean+SD" sheetId="50" r:id="rId22"/>
    <sheet name="SPO2_Mean+SD" sheetId="53" r:id="rId23"/>
    <sheet name="EtCO2_Mean+SD" sheetId="54" r:id="rId24"/>
    <sheet name="RR-Mean+SD" sheetId="55" r:id="rId25"/>
    <sheet name="PO_followup_Pulse" sheetId="56" r:id="rId26"/>
    <sheet name="POFollowup_Temp" sheetId="58" r:id="rId27"/>
    <sheet name="POFollowUp_Urine" sheetId="59" r:id="rId28"/>
    <sheet name="POFollowup_PainScore" sheetId="60" r:id="rId29"/>
    <sheet name="Duration_of_Hospit_Mean+SD" sheetId="61" r:id="rId30"/>
    <sheet name="Postop_SPO2_O2supp_venti" sheetId="57" r:id="rId31"/>
    <sheet name="POD_Extubation" sheetId="64" r:id="rId32"/>
    <sheet name="Weights at time of birth(J)" sheetId="74" r:id="rId33"/>
    <sheet name="RS" sheetId="29" r:id="rId34"/>
    <sheet name="Number of Death_Discharge" sheetId="75" r:id="rId35"/>
    <sheet name="POD_Discharge" sheetId="77" r:id="rId36"/>
    <sheet name="BP_Mean+SD" sheetId="79" r:id="rId37"/>
    <sheet name="SBP-DBP-MBP bifurcate" sheetId="83" r:id="rId38"/>
    <sheet name="BP_sheet" sheetId="78" r:id="rId39"/>
    <sheet name="Processed_data" sheetId="1" r:id="rId40"/>
    <sheet name="Copy_data" sheetId="16" r:id="rId41"/>
    <sheet name="Death _Data_Sheet" sheetId="62" r:id="rId42"/>
    <sheet name="Cong. anomaly_death" sheetId="84" r:id="rId43"/>
    <sheet name="Cong. anomaly_discharge" sheetId="85" r:id="rId44"/>
    <sheet name="Discharge_Data_Sheet" sheetId="63" r:id="rId45"/>
    <sheet name="Venti.support_discharge_death" sheetId="86" r:id="rId46"/>
    <sheet name="Age at time of Discharge" sheetId="40" r:id="rId47"/>
    <sheet name="induction method" sheetId="81" r:id="rId48"/>
  </sheets>
  <externalReferences>
    <externalReference r:id="rId49"/>
  </externalReferences>
  <definedNames>
    <definedName name="_xlnm._FilterDatabase" localSheetId="40" hidden="1">Copy_data!$A$1:$HD$46</definedName>
    <definedName name="_xlnm._FilterDatabase" localSheetId="18" hidden="1">'Diff Methods of Intubation'!$B$1:$D$1</definedName>
    <definedName name="_xlnm._FilterDatabase" localSheetId="39" hidden="1">Processed_data!$A$1:$HI$51</definedName>
    <definedName name="BG">Processed_data!$C$50</definedName>
    <definedName name="CM">Processed_data!$FV$38</definedName>
    <definedName name="FT">Processed_data!$HA$2</definedName>
    <definedName name="GN">Processed_data!$FU$31</definedName>
    <definedName name="GV">Processed_data!$Q$3</definedName>
    <definedName name="GW">Processed_data!$GV$2</definedName>
    <definedName name="GY" localSheetId="40">Copy_data!$FX$3</definedName>
    <definedName name="GY">Processed_data!$GC$3</definedName>
    <definedName name="HA">Processed_data!$GW$2</definedName>
    <definedName name="J">Processed_data!$HE$49</definedName>
  </definedNames>
  <calcPr calcId="191028"/>
  <pivotCaches>
    <pivotCache cacheId="0" r:id="rId50"/>
    <pivotCache cacheId="1" r:id="rId51"/>
    <pivotCache cacheId="2" r:id="rId52"/>
    <pivotCache cacheId="3" r:id="rId53"/>
    <pivotCache cacheId="4" r:id="rId5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50" l="1"/>
  <c r="B3" i="24"/>
  <c r="B2" i="24"/>
  <c r="I10" i="85"/>
  <c r="I9" i="85"/>
  <c r="J6" i="85"/>
  <c r="J5" i="85"/>
  <c r="F11" i="85"/>
  <c r="E11" i="85"/>
  <c r="C2" i="83"/>
  <c r="F2" i="83"/>
  <c r="C3" i="83"/>
  <c r="F3" i="83"/>
  <c r="C4" i="83"/>
  <c r="F4" i="83"/>
  <c r="C5" i="83"/>
  <c r="F5" i="83"/>
  <c r="C6" i="83"/>
  <c r="F6" i="83"/>
  <c r="C7" i="83"/>
  <c r="F7" i="83"/>
  <c r="C8" i="83"/>
  <c r="F8" i="83"/>
  <c r="C9" i="83"/>
  <c r="F9" i="83"/>
  <c r="C10" i="83"/>
  <c r="F10" i="83"/>
  <c r="C11" i="83"/>
  <c r="F11" i="83"/>
  <c r="C12" i="83"/>
  <c r="F12" i="83"/>
  <c r="C13" i="83"/>
  <c r="F13" i="83"/>
  <c r="C14" i="83"/>
  <c r="F14" i="83"/>
  <c r="C15" i="83"/>
  <c r="F15" i="83"/>
  <c r="C16" i="83"/>
  <c r="F16" i="83"/>
  <c r="C17" i="83"/>
  <c r="F17" i="83"/>
  <c r="C18" i="83"/>
  <c r="F18" i="83"/>
  <c r="C19" i="83"/>
  <c r="F19" i="83"/>
  <c r="C20" i="83"/>
  <c r="F20" i="83"/>
  <c r="C21" i="83"/>
  <c r="F21" i="83"/>
  <c r="C22" i="83"/>
  <c r="F22" i="83"/>
  <c r="C23" i="83"/>
  <c r="F23" i="83"/>
  <c r="C24" i="83"/>
  <c r="F24" i="83"/>
  <c r="C25" i="83"/>
  <c r="F25" i="83"/>
  <c r="C26" i="83"/>
  <c r="F26" i="83"/>
  <c r="C27" i="83"/>
  <c r="F27" i="83"/>
  <c r="C28" i="83"/>
  <c r="F28" i="83"/>
  <c r="C29" i="83"/>
  <c r="F29" i="83"/>
  <c r="C30" i="83"/>
  <c r="F30" i="83"/>
  <c r="C31" i="83"/>
  <c r="F31" i="83"/>
  <c r="C32" i="83"/>
  <c r="F32" i="83"/>
  <c r="C33" i="83"/>
  <c r="F33" i="83"/>
  <c r="C34" i="83"/>
  <c r="F34" i="83"/>
  <c r="C35" i="83"/>
  <c r="F35" i="83"/>
  <c r="C36" i="83"/>
  <c r="F36" i="83"/>
  <c r="C37" i="83"/>
  <c r="F37" i="83"/>
  <c r="B6" i="74"/>
  <c r="B5" i="74"/>
  <c r="B4" i="74"/>
  <c r="B3" i="74"/>
  <c r="B2" i="74"/>
  <c r="B1" i="74"/>
  <c r="HE51" i="1"/>
  <c r="C7" i="57"/>
  <c r="C8" i="57"/>
  <c r="C9" i="57"/>
  <c r="B23" i="57"/>
  <c r="C26" i="57"/>
  <c r="C25" i="57"/>
  <c r="C24" i="57"/>
  <c r="C23" i="57"/>
  <c r="B26" i="57"/>
  <c r="B25" i="57"/>
  <c r="B24" i="57"/>
  <c r="C20" i="57"/>
  <c r="B20" i="57"/>
  <c r="C19" i="57"/>
  <c r="B19" i="57"/>
  <c r="D10" i="57"/>
  <c r="D9" i="57"/>
  <c r="D8" i="57"/>
  <c r="D7" i="57"/>
  <c r="C10" i="57"/>
  <c r="C4" i="57"/>
  <c r="B4" i="57"/>
  <c r="C2" i="61"/>
  <c r="B2" i="61"/>
  <c r="C5" i="60"/>
  <c r="C4" i="60"/>
  <c r="C3" i="60"/>
  <c r="C2" i="60"/>
  <c r="B5" i="60"/>
  <c r="B4" i="60"/>
  <c r="B3" i="60"/>
  <c r="B2" i="60"/>
  <c r="C5" i="59"/>
  <c r="C4" i="59"/>
  <c r="C3" i="59"/>
  <c r="C2" i="59"/>
  <c r="B5" i="59"/>
  <c r="B4" i="59"/>
  <c r="B3" i="59"/>
  <c r="B2" i="59"/>
  <c r="C5" i="58"/>
  <c r="C4" i="58"/>
  <c r="C3" i="58"/>
  <c r="C2" i="58"/>
  <c r="B5" i="58"/>
  <c r="B4" i="58"/>
  <c r="B3" i="58"/>
  <c r="B2" i="58"/>
  <c r="C3" i="57"/>
  <c r="C2" i="57"/>
  <c r="B3" i="57"/>
  <c r="B2" i="57"/>
  <c r="C5" i="56"/>
  <c r="C4" i="56"/>
  <c r="C3" i="56"/>
  <c r="C2" i="56"/>
  <c r="B5" i="56"/>
  <c r="B4" i="56"/>
  <c r="B3" i="56"/>
  <c r="B2" i="56"/>
  <c r="C13" i="55"/>
  <c r="C12" i="55"/>
  <c r="C11" i="55"/>
  <c r="C10" i="55"/>
  <c r="C9" i="55"/>
  <c r="C8" i="55"/>
  <c r="C7" i="55"/>
  <c r="C6" i="55"/>
  <c r="C5" i="55"/>
  <c r="C4" i="55"/>
  <c r="C3" i="55"/>
  <c r="C2" i="55"/>
  <c r="B13" i="55"/>
  <c r="B12" i="55"/>
  <c r="B11" i="55"/>
  <c r="B10" i="55"/>
  <c r="B9" i="55"/>
  <c r="B8" i="55"/>
  <c r="B7" i="55"/>
  <c r="B6" i="55"/>
  <c r="B5" i="55"/>
  <c r="B4" i="55"/>
  <c r="B3" i="55"/>
  <c r="B2" i="55"/>
  <c r="C13" i="54"/>
  <c r="C12" i="54"/>
  <c r="C11" i="54"/>
  <c r="C10" i="54"/>
  <c r="C9" i="54"/>
  <c r="C8" i="54"/>
  <c r="C7" i="54"/>
  <c r="C6" i="54"/>
  <c r="C5" i="54"/>
  <c r="C4" i="54"/>
  <c r="C3" i="54"/>
  <c r="C2" i="54"/>
  <c r="B13" i="54"/>
  <c r="B12" i="54"/>
  <c r="B11" i="54"/>
  <c r="B10" i="54"/>
  <c r="B9" i="54"/>
  <c r="B8" i="54"/>
  <c r="B7" i="54"/>
  <c r="B6" i="54"/>
  <c r="B5" i="54"/>
  <c r="B4" i="54"/>
  <c r="B3" i="54"/>
  <c r="B2" i="54"/>
  <c r="C13" i="53"/>
  <c r="C12" i="53"/>
  <c r="C11" i="53"/>
  <c r="C10" i="53"/>
  <c r="C9" i="53"/>
  <c r="C8" i="53"/>
  <c r="C7" i="53"/>
  <c r="C6" i="53"/>
  <c r="C5" i="53"/>
  <c r="C4" i="53"/>
  <c r="C3" i="53"/>
  <c r="C2" i="53"/>
  <c r="B13" i="53"/>
  <c r="B12" i="53"/>
  <c r="B11" i="53"/>
  <c r="B10" i="53"/>
  <c r="B9" i="53"/>
  <c r="B8" i="53"/>
  <c r="B7" i="53"/>
  <c r="B6" i="53"/>
  <c r="B5" i="53"/>
  <c r="B4" i="53"/>
  <c r="B3" i="53"/>
  <c r="B2" i="53"/>
  <c r="C13" i="51"/>
  <c r="C12" i="51"/>
  <c r="C11" i="51"/>
  <c r="C10" i="51"/>
  <c r="C9" i="51"/>
  <c r="C8" i="51"/>
  <c r="C7" i="51"/>
  <c r="C6" i="51"/>
  <c r="C5" i="51"/>
  <c r="C4" i="51"/>
  <c r="C3" i="51"/>
  <c r="C2" i="51"/>
  <c r="B13" i="51"/>
  <c r="B12" i="51"/>
  <c r="B11" i="51"/>
  <c r="B10" i="51"/>
  <c r="B9" i="51"/>
  <c r="B8" i="51"/>
  <c r="B7" i="51"/>
  <c r="B6" i="51"/>
  <c r="B5" i="51"/>
  <c r="B4" i="51"/>
  <c r="B3" i="51"/>
  <c r="B2" i="51"/>
  <c r="C13" i="50"/>
  <c r="C12" i="50"/>
  <c r="C11" i="50"/>
  <c r="C10" i="50"/>
  <c r="C9" i="50"/>
  <c r="C8" i="50"/>
  <c r="C7" i="50"/>
  <c r="C6" i="50"/>
  <c r="C5" i="50"/>
  <c r="C4" i="50"/>
  <c r="C3" i="50"/>
  <c r="B13" i="50"/>
  <c r="B12" i="50"/>
  <c r="B11" i="50"/>
  <c r="B10" i="50"/>
  <c r="B9" i="50"/>
  <c r="B8" i="50"/>
  <c r="B7" i="50"/>
  <c r="B6" i="50"/>
  <c r="B5" i="50"/>
  <c r="B4" i="50"/>
  <c r="B3" i="50"/>
  <c r="B2" i="50"/>
  <c r="BH41" i="1"/>
  <c r="BH42" i="1"/>
  <c r="BH43" i="1"/>
  <c r="BH44" i="1"/>
  <c r="BH45" i="1"/>
  <c r="BH46" i="1"/>
  <c r="BH47" i="1"/>
  <c r="BH48" i="1"/>
  <c r="BH49" i="1"/>
  <c r="BH50" i="1"/>
  <c r="BH51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2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2" i="1"/>
  <c r="BB2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4" i="1"/>
  <c r="BB3" i="1"/>
  <c r="B3" i="45"/>
  <c r="B4" i="45"/>
  <c r="B8" i="44"/>
  <c r="C7" i="44"/>
  <c r="F7" i="44" s="1"/>
  <c r="C3" i="44"/>
  <c r="F3" i="44" s="1"/>
  <c r="C2" i="44"/>
  <c r="F2" i="44" s="1"/>
  <c r="B7" i="44"/>
  <c r="E7" i="44" s="1"/>
  <c r="B2" i="36"/>
  <c r="F2" i="36" s="1"/>
  <c r="B8" i="36"/>
  <c r="F8" i="36" s="1"/>
  <c r="C3" i="36"/>
  <c r="E3" i="36" s="1"/>
  <c r="C2" i="36"/>
  <c r="E2" i="36" s="1"/>
  <c r="B2" i="42"/>
  <c r="B3" i="42"/>
  <c r="B4" i="39"/>
  <c r="E5" i="39" s="1"/>
  <c r="B3" i="39"/>
  <c r="E4" i="39" s="1"/>
  <c r="B2" i="39"/>
  <c r="E3" i="39" s="1"/>
  <c r="B1" i="39"/>
  <c r="E2" i="39" s="1"/>
  <c r="C2" i="5"/>
  <c r="G6" i="5"/>
  <c r="G5" i="5"/>
  <c r="G4" i="5"/>
  <c r="G3" i="5"/>
  <c r="G2" i="5"/>
  <c r="G1" i="5"/>
  <c r="B2" i="29"/>
  <c r="B3" i="29"/>
  <c r="B2" i="25"/>
  <c r="B6" i="25"/>
  <c r="B5" i="25"/>
  <c r="B4" i="25"/>
  <c r="B3" i="25"/>
  <c r="HE50" i="1"/>
  <c r="HE49" i="1"/>
  <c r="HE48" i="1"/>
  <c r="HE47" i="1"/>
  <c r="HE46" i="1"/>
  <c r="HE45" i="1"/>
  <c r="HE44" i="1"/>
  <c r="HE43" i="1"/>
  <c r="B7" i="36" s="1"/>
  <c r="F7" i="36" s="1"/>
  <c r="HE42" i="1"/>
  <c r="HE41" i="1"/>
  <c r="HE40" i="1"/>
  <c r="HE39" i="1"/>
  <c r="HE38" i="1"/>
  <c r="HE37" i="1"/>
  <c r="HE36" i="1"/>
  <c r="HE35" i="1"/>
  <c r="HE34" i="1"/>
  <c r="HE33" i="1"/>
  <c r="HE32" i="1"/>
  <c r="B6" i="64" s="1"/>
  <c r="HE31" i="1"/>
  <c r="B5" i="44" s="1"/>
  <c r="E5" i="44" s="1"/>
  <c r="HE30" i="1"/>
  <c r="C3" i="64" s="1"/>
  <c r="HE29" i="1"/>
  <c r="HE28" i="1"/>
  <c r="C8" i="44" s="1"/>
  <c r="F8" i="44" s="1"/>
  <c r="HE27" i="1"/>
  <c r="HE26" i="1"/>
  <c r="HE25" i="1"/>
  <c r="HE24" i="1"/>
  <c r="HE23" i="1"/>
  <c r="HE22" i="1"/>
  <c r="HE21" i="1"/>
  <c r="HE20" i="1"/>
  <c r="B5" i="64" s="1"/>
  <c r="HE19" i="1"/>
  <c r="HE18" i="1"/>
  <c r="HE17" i="1"/>
  <c r="HE16" i="1"/>
  <c r="HE15" i="1"/>
  <c r="HE14" i="1"/>
  <c r="HE13" i="1"/>
  <c r="HE12" i="1"/>
  <c r="HE11" i="1"/>
  <c r="HE10" i="1"/>
  <c r="HE9" i="1"/>
  <c r="HE8" i="1"/>
  <c r="HE7" i="1"/>
  <c r="HE6" i="1"/>
  <c r="HE5" i="1"/>
  <c r="C7" i="36" s="1"/>
  <c r="E7" i="36" s="1"/>
  <c r="HE4" i="1"/>
  <c r="HE3" i="1"/>
  <c r="C4" i="36" s="1"/>
  <c r="E4" i="36" s="1"/>
  <c r="HE2" i="1"/>
  <c r="D3" i="24"/>
  <c r="C3" i="24" s="1"/>
  <c r="D2" i="24"/>
  <c r="C2" i="24" s="1"/>
  <c r="B6" i="19"/>
  <c r="B5" i="19"/>
  <c r="B4" i="19"/>
  <c r="B3" i="19"/>
  <c r="B2" i="19"/>
  <c r="I51" i="1"/>
  <c r="GZ11" i="16"/>
  <c r="I11" i="16"/>
  <c r="GZ34" i="16"/>
  <c r="I34" i="16"/>
  <c r="GZ28" i="16"/>
  <c r="I28" i="16"/>
  <c r="GZ35" i="16"/>
  <c r="I35" i="16"/>
  <c r="GZ29" i="16"/>
  <c r="I29" i="16"/>
  <c r="GZ16" i="16"/>
  <c r="I16" i="16"/>
  <c r="GZ32" i="16"/>
  <c r="I32" i="16"/>
  <c r="GZ14" i="16"/>
  <c r="I14" i="16"/>
  <c r="GZ50" i="16"/>
  <c r="I50" i="16"/>
  <c r="GZ15" i="16"/>
  <c r="I15" i="16"/>
  <c r="GZ7" i="16"/>
  <c r="I7" i="16"/>
  <c r="GZ6" i="16"/>
  <c r="I6" i="16"/>
  <c r="GZ49" i="16"/>
  <c r="I49" i="16"/>
  <c r="GZ13" i="16"/>
  <c r="I13" i="16"/>
  <c r="GZ5" i="16"/>
  <c r="I5" i="16"/>
  <c r="GZ36" i="16"/>
  <c r="I36" i="16"/>
  <c r="GZ31" i="16"/>
  <c r="I31" i="16"/>
  <c r="GZ48" i="16"/>
  <c r="I48" i="16"/>
  <c r="GZ12" i="16"/>
  <c r="I12" i="16"/>
  <c r="GZ17" i="16"/>
  <c r="I17" i="16"/>
  <c r="GZ20" i="16"/>
  <c r="I20" i="16"/>
  <c r="GZ33" i="16"/>
  <c r="I33" i="16"/>
  <c r="GZ26" i="16"/>
  <c r="I26" i="16"/>
  <c r="GZ3" i="16"/>
  <c r="I3" i="16"/>
  <c r="GZ37" i="16"/>
  <c r="I37" i="16"/>
  <c r="GZ18" i="16"/>
  <c r="I18" i="16"/>
  <c r="GZ4" i="16"/>
  <c r="I4" i="16"/>
  <c r="GZ2" i="16"/>
  <c r="I2" i="16"/>
  <c r="GZ47" i="16"/>
  <c r="I47" i="16"/>
  <c r="GZ10" i="16"/>
  <c r="I10" i="16"/>
  <c r="GZ9" i="16"/>
  <c r="I9" i="16"/>
  <c r="GZ24" i="16"/>
  <c r="I24" i="16"/>
  <c r="GZ46" i="16"/>
  <c r="I46" i="16"/>
  <c r="GZ8" i="16"/>
  <c r="I8" i="16"/>
  <c r="GZ21" i="16"/>
  <c r="I21" i="16"/>
  <c r="GZ25" i="16"/>
  <c r="I25" i="16"/>
  <c r="GZ22" i="16"/>
  <c r="I22" i="16"/>
  <c r="GZ45" i="16"/>
  <c r="I45" i="16"/>
  <c r="GZ44" i="16"/>
  <c r="I44" i="16"/>
  <c r="GZ42" i="16"/>
  <c r="I42" i="16"/>
  <c r="GZ39" i="16"/>
  <c r="I39" i="16"/>
  <c r="GZ38" i="16"/>
  <c r="I38" i="16"/>
  <c r="GZ43" i="16"/>
  <c r="I43" i="16"/>
  <c r="GZ40" i="16"/>
  <c r="I40" i="16"/>
  <c r="GZ19" i="16"/>
  <c r="I19" i="16"/>
  <c r="GZ23" i="16"/>
  <c r="I23" i="16"/>
  <c r="GZ30" i="16"/>
  <c r="I30" i="16"/>
  <c r="GZ41" i="16"/>
  <c r="I41" i="16"/>
  <c r="GZ27" i="16"/>
  <c r="I27" i="16"/>
  <c r="I43" i="1"/>
  <c r="I44" i="1"/>
  <c r="I45" i="1"/>
  <c r="I46" i="1"/>
  <c r="I47" i="1"/>
  <c r="I48" i="1"/>
  <c r="I49" i="1"/>
  <c r="I50" i="1"/>
  <c r="I25" i="1"/>
  <c r="I24" i="1"/>
  <c r="I26" i="1"/>
  <c r="I33" i="1"/>
  <c r="I31" i="1"/>
  <c r="I32" i="1"/>
  <c r="I29" i="1"/>
  <c r="I27" i="1"/>
  <c r="I28" i="1"/>
  <c r="I30" i="1"/>
  <c r="I38" i="1"/>
  <c r="I17" i="1"/>
  <c r="I34" i="1"/>
  <c r="I41" i="1"/>
  <c r="I23" i="1"/>
  <c r="I22" i="1"/>
  <c r="I21" i="1"/>
  <c r="I18" i="1"/>
  <c r="I37" i="1"/>
  <c r="I20" i="1"/>
  <c r="I36" i="1"/>
  <c r="I35" i="1"/>
  <c r="I19" i="1"/>
  <c r="I40" i="1"/>
  <c r="I39" i="1"/>
  <c r="I42" i="1"/>
  <c r="I4" i="1"/>
  <c r="I2" i="1"/>
  <c r="I3" i="1"/>
  <c r="I5" i="1"/>
  <c r="I6" i="1"/>
  <c r="I7" i="1"/>
  <c r="I11" i="1"/>
  <c r="I8" i="1"/>
  <c r="I9" i="1"/>
  <c r="I10" i="1"/>
  <c r="I12" i="1"/>
  <c r="I13" i="1"/>
  <c r="I14" i="1"/>
  <c r="I15" i="1"/>
  <c r="I16" i="1"/>
  <c r="C2" i="29" l="1"/>
  <c r="C3" i="29"/>
  <c r="B7" i="64"/>
  <c r="C4" i="64"/>
  <c r="C5" i="64"/>
  <c r="B3" i="64"/>
  <c r="C6" i="64"/>
  <c r="B4" i="64"/>
  <c r="C7" i="64"/>
  <c r="C2" i="64"/>
  <c r="B2" i="64"/>
  <c r="BI3" i="1"/>
  <c r="BI4" i="1"/>
  <c r="BI51" i="1"/>
  <c r="BI43" i="1"/>
  <c r="BI35" i="1"/>
  <c r="BI27" i="1"/>
  <c r="BI19" i="1"/>
  <c r="BI11" i="1"/>
  <c r="BI44" i="1"/>
  <c r="BI36" i="1"/>
  <c r="BI28" i="1"/>
  <c r="BI20" i="1"/>
  <c r="BI12" i="1"/>
  <c r="BI45" i="1"/>
  <c r="BI37" i="1"/>
  <c r="BI29" i="1"/>
  <c r="BI21" i="1"/>
  <c r="BI13" i="1"/>
  <c r="BI5" i="1"/>
  <c r="BI2" i="1"/>
  <c r="BI49" i="1"/>
  <c r="BI41" i="1"/>
  <c r="BI47" i="1"/>
  <c r="BI39" i="1"/>
  <c r="BI31" i="1"/>
  <c r="BI23" i="1"/>
  <c r="BI15" i="1"/>
  <c r="BI7" i="1"/>
  <c r="BI46" i="1"/>
  <c r="BI38" i="1"/>
  <c r="BI30" i="1"/>
  <c r="BI22" i="1"/>
  <c r="BI14" i="1"/>
  <c r="BI6" i="1"/>
  <c r="BI50" i="1"/>
  <c r="BI42" i="1"/>
  <c r="BI34" i="1"/>
  <c r="BI26" i="1"/>
  <c r="BI18" i="1"/>
  <c r="BI10" i="1"/>
  <c r="BI33" i="1"/>
  <c r="BI25" i="1"/>
  <c r="BI17" i="1"/>
  <c r="BI9" i="1"/>
  <c r="BI48" i="1"/>
  <c r="BI40" i="1"/>
  <c r="BI32" i="1"/>
  <c r="BI24" i="1"/>
  <c r="BI16" i="1"/>
  <c r="BI8" i="1"/>
  <c r="C6" i="36"/>
  <c r="E6" i="36" s="1"/>
  <c r="C5" i="44"/>
  <c r="F5" i="44" s="1"/>
  <c r="C4" i="44"/>
  <c r="F4" i="44" s="1"/>
  <c r="B3" i="44"/>
  <c r="E3" i="44" s="1"/>
  <c r="B6" i="44"/>
  <c r="E6" i="44" s="1"/>
  <c r="B4" i="44"/>
  <c r="E4" i="44" s="1"/>
  <c r="C6" i="44"/>
  <c r="F6" i="44" s="1"/>
  <c r="E8" i="44"/>
  <c r="B2" i="44"/>
  <c r="B6" i="36"/>
  <c r="F6" i="36" s="1"/>
  <c r="C5" i="36"/>
  <c r="E5" i="36" s="1"/>
  <c r="B4" i="36"/>
  <c r="F4" i="36" s="1"/>
  <c r="C8" i="36"/>
  <c r="E8" i="36" s="1"/>
  <c r="B3" i="36"/>
  <c r="F3" i="36" s="1"/>
  <c r="B5" i="36"/>
  <c r="F5" i="36" s="1"/>
  <c r="C3" i="19"/>
  <c r="D5" i="5"/>
  <c r="C5" i="19"/>
  <c r="C3" i="5"/>
  <c r="C4" i="19"/>
  <c r="B2" i="5"/>
  <c r="D6" i="5"/>
  <c r="C7" i="5"/>
  <c r="C6" i="19"/>
  <c r="B6" i="5"/>
  <c r="D2" i="5"/>
  <c r="C6" i="5"/>
  <c r="B7" i="5"/>
  <c r="D3" i="5"/>
  <c r="B4" i="5"/>
  <c r="D4" i="5"/>
  <c r="C2" i="19"/>
  <c r="C4" i="5"/>
  <c r="B3" i="5"/>
  <c r="C5" i="5"/>
  <c r="D7" i="5"/>
  <c r="B5" i="5"/>
  <c r="C8" i="64" l="1"/>
  <c r="B8" i="64"/>
  <c r="E2" i="44"/>
  <c r="B9" i="44"/>
  <c r="C2" i="47"/>
  <c r="C5" i="47"/>
  <c r="C9" i="47"/>
  <c r="C6" i="47"/>
  <c r="C3" i="47"/>
  <c r="C7" i="47"/>
  <c r="C8" i="47"/>
  <c r="C4" i="47"/>
  <c r="C9" i="44"/>
  <c r="C9" i="36"/>
  <c r="B9" i="36"/>
  <c r="E11" i="47" l="1"/>
  <c r="D4" i="47" s="1"/>
  <c r="D6" i="47" l="1"/>
  <c r="D3" i="47"/>
  <c r="D9" i="47"/>
  <c r="D5" i="47"/>
  <c r="D7" i="47"/>
  <c r="D2" i="47"/>
  <c r="D8" i="47"/>
  <c r="A2" i="48" l="1"/>
</calcChain>
</file>

<file path=xl/sharedStrings.xml><?xml version="1.0" encoding="utf-8"?>
<sst xmlns="http://schemas.openxmlformats.org/spreadsheetml/2006/main" count="17030" uniqueCount="1130">
  <si>
    <t>Sex</t>
  </si>
  <si>
    <t>Sex Ratio</t>
  </si>
  <si>
    <t>FCH</t>
  </si>
  <si>
    <t>MCH</t>
  </si>
  <si>
    <t>Grand Total</t>
  </si>
  <si>
    <t>Number of male/female patient by age</t>
  </si>
  <si>
    <t xml:space="preserve">         Age in Days </t>
  </si>
  <si>
    <t>MEAN</t>
  </si>
  <si>
    <t/>
  </si>
  <si>
    <t>MIN</t>
  </si>
  <si>
    <t>MAX</t>
  </si>
  <si>
    <t>MEDIAN</t>
  </si>
  <si>
    <t>MODE</t>
  </si>
  <si>
    <t>Std.Div</t>
  </si>
  <si>
    <t>Birth weight</t>
  </si>
  <si>
    <t>COUNT</t>
  </si>
  <si>
    <t>Male</t>
  </si>
  <si>
    <t>Female</t>
  </si>
  <si>
    <t>0-1000</t>
  </si>
  <si>
    <t>1000-1500</t>
  </si>
  <si>
    <t>1500-2000</t>
  </si>
  <si>
    <t>2000-2500</t>
  </si>
  <si>
    <t>2500-3000</t>
  </si>
  <si>
    <t>3000-3500</t>
  </si>
  <si>
    <t>Total Number of patient by weight</t>
  </si>
  <si>
    <t>Row Labels</t>
  </si>
  <si>
    <t>Sum of Male</t>
  </si>
  <si>
    <t>Sum of Female</t>
  </si>
  <si>
    <t>Pre-OP O2-Support</t>
  </si>
  <si>
    <t>Air vo</t>
  </si>
  <si>
    <t>NP</t>
  </si>
  <si>
    <t>O2 hood</t>
  </si>
  <si>
    <t>RA</t>
  </si>
  <si>
    <t>venti.</t>
  </si>
  <si>
    <t>type of congenital anomaly</t>
  </si>
  <si>
    <t>No. of patient</t>
  </si>
  <si>
    <t>ARM</t>
  </si>
  <si>
    <t>ARM(RVF)</t>
  </si>
  <si>
    <t>ARM(RVF)+ RAA</t>
  </si>
  <si>
    <t>CHD (ASD)+ Ectopic left kidney fused with right kidney at lower pole.</t>
  </si>
  <si>
    <t>CHD (HRHS)</t>
  </si>
  <si>
    <t>CHD (PFO)/ moderate PAH /small PDA</t>
  </si>
  <si>
    <t>Coaca</t>
  </si>
  <si>
    <t>Down Syndrom</t>
  </si>
  <si>
    <t>Not identified</t>
  </si>
  <si>
    <t>RAA</t>
  </si>
  <si>
    <t>(blank)</t>
  </si>
  <si>
    <t>VACTERL</t>
  </si>
  <si>
    <t>Congenital Anomaly</t>
  </si>
  <si>
    <t>No. of Patients</t>
  </si>
  <si>
    <t>Total</t>
  </si>
  <si>
    <t>Age in Days</t>
  </si>
  <si>
    <t>0 - 1</t>
  </si>
  <si>
    <t>Number of Patients</t>
  </si>
  <si>
    <t>2 - 3</t>
  </si>
  <si>
    <t>3 - 7</t>
  </si>
  <si>
    <t>7 - 15</t>
  </si>
  <si>
    <t xml:space="preserve">15 - </t>
  </si>
  <si>
    <t>Type Of TOF</t>
  </si>
  <si>
    <t>Count</t>
  </si>
  <si>
    <t>Percentage</t>
  </si>
  <si>
    <t>A</t>
  </si>
  <si>
    <t>B</t>
  </si>
  <si>
    <t>C</t>
  </si>
  <si>
    <t>D</t>
  </si>
  <si>
    <t>E</t>
  </si>
  <si>
    <t>prematurity</t>
  </si>
  <si>
    <t xml:space="preserve">Number of Patients </t>
  </si>
  <si>
    <t>Pre-term</t>
  </si>
  <si>
    <t>Term</t>
  </si>
  <si>
    <t>AGA</t>
  </si>
  <si>
    <t>SGA</t>
  </si>
  <si>
    <t>Category</t>
  </si>
  <si>
    <t>CSAB</t>
  </si>
  <si>
    <t>Not CSAB</t>
  </si>
  <si>
    <t>NVD</t>
  </si>
  <si>
    <t>LSCS</t>
  </si>
  <si>
    <t>Procedure</t>
  </si>
  <si>
    <t>Gastrostomy Esopheagostomy</t>
  </si>
  <si>
    <t>Rt. PLT with TOF C repair</t>
  </si>
  <si>
    <t>Rt. PLT with TOF C repair + Y-V anoplasty</t>
  </si>
  <si>
    <t>Rt. PLT with TOF C repair +Rt. Transverse colostomy</t>
  </si>
  <si>
    <t>Rt. PLT with TOF C repair+ Rt. Transverse colostomy+ Duodeno duodenostomy</t>
  </si>
  <si>
    <t>Age (Days)</t>
  </si>
  <si>
    <t>Death</t>
  </si>
  <si>
    <t>Discharge</t>
  </si>
  <si>
    <t>Age (days)</t>
  </si>
  <si>
    <t>1-3</t>
  </si>
  <si>
    <t>4-6</t>
  </si>
  <si>
    <t>7-10</t>
  </si>
  <si>
    <t>11-13</t>
  </si>
  <si>
    <t>14-17</t>
  </si>
  <si>
    <t>18-20</t>
  </si>
  <si>
    <t>20</t>
  </si>
  <si>
    <t>20+</t>
  </si>
  <si>
    <t>POD</t>
  </si>
  <si>
    <t>21 +</t>
  </si>
  <si>
    <t>Reversal &amp; Extubation</t>
  </si>
  <si>
    <t>No. of Patients(%)</t>
  </si>
  <si>
    <t>Reverse not Extubated</t>
  </si>
  <si>
    <t>Not Reversed Not Extubated</t>
  </si>
  <si>
    <t>Reversed+Extubated</t>
  </si>
  <si>
    <t>Type of Position</t>
  </si>
  <si>
    <t>Left Lateral</t>
  </si>
  <si>
    <t>Supine with neck extension</t>
  </si>
  <si>
    <t xml:space="preserve">Duration of Surgery </t>
  </si>
  <si>
    <t>Average duration of surgery</t>
  </si>
  <si>
    <t>Minimum duration of surgery</t>
  </si>
  <si>
    <t>Maximum duration of surgery</t>
  </si>
  <si>
    <t>Frequent duration od surgery</t>
  </si>
  <si>
    <t>SEVO/PROPOFOL/SCOLINE/ATRACURRIUM</t>
  </si>
  <si>
    <t>Types of Induction</t>
  </si>
  <si>
    <t>NoYesYesNo</t>
  </si>
  <si>
    <t>Propofol+Scoline</t>
  </si>
  <si>
    <t>YesNoNoNo</t>
  </si>
  <si>
    <t>Propofol+Atracurrium</t>
  </si>
  <si>
    <t>YesNoYesNo</t>
  </si>
  <si>
    <t>SEVO+Propofol</t>
  </si>
  <si>
    <t>NoYesNoYes</t>
  </si>
  <si>
    <t>SEVO+Scoline</t>
  </si>
  <si>
    <t>YesNoNoYes</t>
  </si>
  <si>
    <t>SEVO</t>
  </si>
  <si>
    <t>YesYesYesNo</t>
  </si>
  <si>
    <t>SEVO+Atracurrium</t>
  </si>
  <si>
    <t>YesYesNoNo</t>
  </si>
  <si>
    <t>SEVO+Propofol+Scoline</t>
  </si>
  <si>
    <t>YesYesNoYes</t>
  </si>
  <si>
    <t>SEVO+Propofol+Atracurrium</t>
  </si>
  <si>
    <t>Induction method</t>
  </si>
  <si>
    <t>count</t>
  </si>
  <si>
    <t>Inhalational induction</t>
  </si>
  <si>
    <t>IV Induction</t>
  </si>
  <si>
    <t>Balance anaesthesia</t>
  </si>
  <si>
    <t>Patients</t>
  </si>
  <si>
    <t>MINI</t>
  </si>
  <si>
    <t>SD</t>
  </si>
  <si>
    <t>Time</t>
  </si>
  <si>
    <t>Mean HR</t>
  </si>
  <si>
    <t>std deviation (HR)</t>
  </si>
  <si>
    <t>Baseline</t>
  </si>
  <si>
    <t>After Pre Medication</t>
  </si>
  <si>
    <t>After Induction</t>
  </si>
  <si>
    <t>After Intubation</t>
  </si>
  <si>
    <t>After Positioning</t>
  </si>
  <si>
    <t>15 min after Induction</t>
  </si>
  <si>
    <t>After skin Incision</t>
  </si>
  <si>
    <t>30 min after Induction</t>
  </si>
  <si>
    <t>During ligation of Fistula</t>
  </si>
  <si>
    <t>After completion of Fistula ligation</t>
  </si>
  <si>
    <t>After completion of Surgery</t>
  </si>
  <si>
    <t>After Extubation</t>
  </si>
  <si>
    <t>Mean Temp.</t>
  </si>
  <si>
    <t>SD (Temp.)</t>
  </si>
  <si>
    <r>
      <rPr>
        <sz val="11"/>
        <color rgb="FF000000"/>
        <rFont val="Calibri"/>
        <scheme val="minor"/>
      </rPr>
      <t>SPO</t>
    </r>
    <r>
      <rPr>
        <sz val="8"/>
        <color rgb="FF000000"/>
        <rFont val="Calibri"/>
        <scheme val="minor"/>
      </rPr>
      <t>2</t>
    </r>
  </si>
  <si>
    <r>
      <rPr>
        <sz val="11"/>
        <color rgb="FF000000"/>
        <rFont val="Calibri"/>
        <scheme val="minor"/>
      </rPr>
      <t>Mean SPO</t>
    </r>
    <r>
      <rPr>
        <sz val="8"/>
        <color rgb="FF000000"/>
        <rFont val="Calibri"/>
        <scheme val="minor"/>
      </rPr>
      <t>2</t>
    </r>
  </si>
  <si>
    <r>
      <rPr>
        <sz val="11"/>
        <color rgb="FF000000"/>
        <rFont val="Calibri"/>
        <scheme val="minor"/>
      </rPr>
      <t>SD (SPO</t>
    </r>
    <r>
      <rPr>
        <sz val="8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>)</t>
    </r>
  </si>
  <si>
    <r>
      <rPr>
        <sz val="11"/>
        <color rgb="FF000000"/>
        <rFont val="Calibri"/>
        <scheme val="minor"/>
      </rPr>
      <t>Mean EtCO</t>
    </r>
    <r>
      <rPr>
        <sz val="8"/>
        <color rgb="FF000000"/>
        <rFont val="Calibri"/>
        <scheme val="minor"/>
      </rPr>
      <t>2</t>
    </r>
  </si>
  <si>
    <r>
      <rPr>
        <sz val="11"/>
        <color rgb="FF000000"/>
        <rFont val="Calibri"/>
        <scheme val="minor"/>
      </rPr>
      <t>SD (EtCO</t>
    </r>
    <r>
      <rPr>
        <sz val="8"/>
        <color rgb="FF000000"/>
        <rFont val="Calibri"/>
        <scheme val="minor"/>
      </rPr>
      <t>2</t>
    </r>
    <r>
      <rPr>
        <sz val="11"/>
        <color rgb="FF000000"/>
        <rFont val="Calibri"/>
        <scheme val="minor"/>
      </rPr>
      <t>)</t>
    </r>
  </si>
  <si>
    <t>Mean RR</t>
  </si>
  <si>
    <t>SD (RR)</t>
  </si>
  <si>
    <t>After Pre-Medication</t>
  </si>
  <si>
    <t>Mean</t>
  </si>
  <si>
    <t>Within 24 hours</t>
  </si>
  <si>
    <t>After 48 hours</t>
  </si>
  <si>
    <t>Day of Extubation</t>
  </si>
  <si>
    <t>Day of Discharge</t>
  </si>
  <si>
    <t>Post-operative Temperature (℃)</t>
  </si>
  <si>
    <t>Day of Dischrage</t>
  </si>
  <si>
    <t>Post-operative Urine output</t>
  </si>
  <si>
    <t>Post-operative Pain Score</t>
  </si>
  <si>
    <t xml:space="preserve">Time </t>
  </si>
  <si>
    <t>Duration of Hospitalisation</t>
  </si>
  <si>
    <t>Post-operative SPO2</t>
  </si>
  <si>
    <t>Post-operative O2 support</t>
  </si>
  <si>
    <t>Within 24hrs</t>
  </si>
  <si>
    <t>After 48 hrs</t>
  </si>
  <si>
    <t>Column1</t>
  </si>
  <si>
    <t>Air Vo</t>
  </si>
  <si>
    <t>Venti. Support</t>
  </si>
  <si>
    <t xml:space="preserve">Venti.Support required </t>
  </si>
  <si>
    <t>Yes</t>
  </si>
  <si>
    <t>No</t>
  </si>
  <si>
    <t>After 48hrs</t>
  </si>
  <si>
    <r>
      <rPr>
        <b/>
        <sz val="11"/>
        <color rgb="FFFFFFFF"/>
        <rFont val="Calibri"/>
        <scheme val="minor"/>
      </rPr>
      <t>Post-operative O</t>
    </r>
    <r>
      <rPr>
        <b/>
        <sz val="8"/>
        <color rgb="FFFFFFFF"/>
        <rFont val="Calibri"/>
        <scheme val="minor"/>
      </rPr>
      <t>2</t>
    </r>
    <r>
      <rPr>
        <b/>
        <sz val="11"/>
        <color rgb="FFFFFFFF"/>
        <rFont val="Calibri"/>
        <scheme val="minor"/>
      </rPr>
      <t xml:space="preserve"> support(days)</t>
    </r>
  </si>
  <si>
    <t>Room air</t>
  </si>
  <si>
    <t xml:space="preserve">Air vo </t>
  </si>
  <si>
    <t xml:space="preserve">Ventilatory </t>
  </si>
  <si>
    <t>POD of Extubation(Days)</t>
  </si>
  <si>
    <t>till death</t>
  </si>
  <si>
    <t xml:space="preserve">Total </t>
  </si>
  <si>
    <t>Categories of RS</t>
  </si>
  <si>
    <t>BALE+ creps</t>
  </si>
  <si>
    <t>BALE+ clear</t>
  </si>
  <si>
    <t>Patients status</t>
  </si>
  <si>
    <t>POD of discharge</t>
  </si>
  <si>
    <t>No. of patients</t>
  </si>
  <si>
    <t>Scenarioes</t>
  </si>
  <si>
    <t>BP_Type</t>
  </si>
  <si>
    <t>SBP</t>
  </si>
  <si>
    <t>DBP</t>
  </si>
  <si>
    <t>MAP</t>
  </si>
  <si>
    <t>After completion of Fistula Ligation</t>
  </si>
  <si>
    <t>Intra-operative Data_BP (SBP/DBP/MAP) (mm Hg)_Baseline</t>
  </si>
  <si>
    <t>SBP_Baseline</t>
  </si>
  <si>
    <t>DBP_Baseline</t>
  </si>
  <si>
    <t>MAP_Baseline</t>
  </si>
  <si>
    <t>Intra-operative Data_BP (SBP/DBP/MAP) (mm Hg)_After pre-medication</t>
  </si>
  <si>
    <t>SBP_AfterPre-medication</t>
  </si>
  <si>
    <t>DBP_AfterPre-medication</t>
  </si>
  <si>
    <t>MAP_AfterPre-medication</t>
  </si>
  <si>
    <t>Intra-operative Data_BP (SBP/DBP/MAP) (mm Hg)_After induction</t>
  </si>
  <si>
    <t>SBP_After Induction</t>
  </si>
  <si>
    <t>DBP_After Induction</t>
  </si>
  <si>
    <t>MAP_After Induction</t>
  </si>
  <si>
    <t>Intra-operative Data_BP (SBP/DBP/MAP) (mm Hg)_After Intubation</t>
  </si>
  <si>
    <t>SBP_After Intubation</t>
  </si>
  <si>
    <t>DBP_After Intubation</t>
  </si>
  <si>
    <t>MAP_After Intubation</t>
  </si>
  <si>
    <t>Intra-operative Data_BP (SBP/DBP/MAP) (mm Hg)_After positioning</t>
  </si>
  <si>
    <t>SBP_After Positioning</t>
  </si>
  <si>
    <t>DBP_After Positioning</t>
  </si>
  <si>
    <t>MAP_After Positioning</t>
  </si>
  <si>
    <t>Intra-operative Data_BP (SBP/DBP/MAP) (mm Hg)_15 min after Induction</t>
  </si>
  <si>
    <t>SBP_15 min after Induction</t>
  </si>
  <si>
    <t>DBP_15 min after Induction</t>
  </si>
  <si>
    <t>MAP_15 min after Induction</t>
  </si>
  <si>
    <t>Intra-operative Data_BP (SBP/DBP/MAP) (mm Hg)_After skin Incision</t>
  </si>
  <si>
    <t>SBP_After skin Incision</t>
  </si>
  <si>
    <t>DBP_After skin Incision</t>
  </si>
  <si>
    <t>MAP_After skin Incision</t>
  </si>
  <si>
    <t>Intra-operative Data_BP (SBP/DBP/MAP) (mm Hg)_30 min after Induction</t>
  </si>
  <si>
    <t>SBP_30 min After Induction</t>
  </si>
  <si>
    <t>DBP_30 min After Induction</t>
  </si>
  <si>
    <t>MAP_30 min After Induction</t>
  </si>
  <si>
    <t>Intra-operative Data_BP (SBP/DBP/MAP) (mm Hg)_During ligation of Fistula</t>
  </si>
  <si>
    <t>SBP_During ligation of Fistula</t>
  </si>
  <si>
    <t>DBP_During ligation of Fistula</t>
  </si>
  <si>
    <t>MAP_During ligation of Fistula</t>
  </si>
  <si>
    <t>Intra-operative Data_BP (SBP/DBP/MAP) (mm Hg)_After completion of fistula Ligation</t>
  </si>
  <si>
    <t>SBP_After completion of Fistula Ligation</t>
  </si>
  <si>
    <t>DBP_After completion of Fistula Ligation</t>
  </si>
  <si>
    <t>MAP_After completion of Fistula Ligation</t>
  </si>
  <si>
    <t>Intra-operative Data_BP (SBP/DBP/MAP) (mm Hg)_After completion of Surgery</t>
  </si>
  <si>
    <t>SBP_After completion of Surgery</t>
  </si>
  <si>
    <t>DBP_After completion of Surgery</t>
  </si>
  <si>
    <t>MAP_After completion of Surgery</t>
  </si>
  <si>
    <t>Intra-operative Data_BP (SBP/DBP/MAP) (mm Hg)_After Extubation</t>
  </si>
  <si>
    <t>SBP_After Extubation</t>
  </si>
  <si>
    <t>DBP_After Extubation</t>
  </si>
  <si>
    <t>MAP_After Extubation</t>
  </si>
  <si>
    <t>122/76/91</t>
  </si>
  <si>
    <t>124/78/93</t>
  </si>
  <si>
    <t>106/72/83</t>
  </si>
  <si>
    <t>114/82/93</t>
  </si>
  <si>
    <t>120/84/96</t>
  </si>
  <si>
    <t>124/88/98</t>
  </si>
  <si>
    <t>122/80/94</t>
  </si>
  <si>
    <t>120/72/88</t>
  </si>
  <si>
    <t>118/70/86</t>
  </si>
  <si>
    <t>122/78/92</t>
  </si>
  <si>
    <t>122/84/97</t>
  </si>
  <si>
    <t>90/60/70</t>
  </si>
  <si>
    <t>98/62/74</t>
  </si>
  <si>
    <t>92/64/73</t>
  </si>
  <si>
    <t>94/66/75</t>
  </si>
  <si>
    <t>92/62/72</t>
  </si>
  <si>
    <t>90/62/71</t>
  </si>
  <si>
    <t>96/62/73</t>
  </si>
  <si>
    <t>94/64/74</t>
  </si>
  <si>
    <t>94/60/71</t>
  </si>
  <si>
    <t>90/42/58</t>
  </si>
  <si>
    <t>92/44/60</t>
  </si>
  <si>
    <t>100/52/68</t>
  </si>
  <si>
    <t>102/62/75</t>
  </si>
  <si>
    <t>104/60/75</t>
  </si>
  <si>
    <t>90/40/57</t>
  </si>
  <si>
    <t>92/40/57</t>
  </si>
  <si>
    <t>90/42/59</t>
  </si>
  <si>
    <t>94/42/59</t>
  </si>
  <si>
    <t>94/46/62</t>
  </si>
  <si>
    <t>96/42/60</t>
  </si>
  <si>
    <t>100/40/60</t>
  </si>
  <si>
    <t>102/40/61</t>
  </si>
  <si>
    <t>104/52/69</t>
  </si>
  <si>
    <t>106/50/69</t>
  </si>
  <si>
    <t>94/40/58</t>
  </si>
  <si>
    <t>94/44/61</t>
  </si>
  <si>
    <t>92/60/71</t>
  </si>
  <si>
    <t>88/56/67</t>
  </si>
  <si>
    <t>96/60/72</t>
  </si>
  <si>
    <t>98/64/75</t>
  </si>
  <si>
    <t>94/58/70</t>
  </si>
  <si>
    <t>88/62/71</t>
  </si>
  <si>
    <t>88/60/69</t>
  </si>
  <si>
    <t>92/58/69</t>
  </si>
  <si>
    <t>94/54/67</t>
  </si>
  <si>
    <t>86/56/66</t>
  </si>
  <si>
    <t>90/58/69</t>
  </si>
  <si>
    <t>94/62/73</t>
  </si>
  <si>
    <t>98/66/77</t>
  </si>
  <si>
    <t>96/40/59</t>
  </si>
  <si>
    <t>80/40/53</t>
  </si>
  <si>
    <t>80/42/55</t>
  </si>
  <si>
    <t>86/35/58</t>
  </si>
  <si>
    <t>74/27/43</t>
  </si>
  <si>
    <t>80/30/48</t>
  </si>
  <si>
    <t>160/74/94</t>
  </si>
  <si>
    <t>112/70/74</t>
  </si>
  <si>
    <t>118/84/100</t>
  </si>
  <si>
    <t>76/25/37</t>
  </si>
  <si>
    <t>62/21/36</t>
  </si>
  <si>
    <t>92/36/55</t>
  </si>
  <si>
    <t>98/32/54</t>
  </si>
  <si>
    <t>102/42/62</t>
  </si>
  <si>
    <t>96/98/64</t>
  </si>
  <si>
    <t>94/42/39</t>
  </si>
  <si>
    <t>96/36/56</t>
  </si>
  <si>
    <t>96/44/61</t>
  </si>
  <si>
    <t>90/36/54</t>
  </si>
  <si>
    <t>92/32/52</t>
  </si>
  <si>
    <t>94/49/61</t>
  </si>
  <si>
    <t>104/42/63</t>
  </si>
  <si>
    <t>112/52/72</t>
  </si>
  <si>
    <t>114/44/67</t>
  </si>
  <si>
    <t>104/44/69</t>
  </si>
  <si>
    <t>94/32/53</t>
  </si>
  <si>
    <t>84/40/59</t>
  </si>
  <si>
    <t>86/44/58</t>
  </si>
  <si>
    <t>84/48/60</t>
  </si>
  <si>
    <t>84/44/57</t>
  </si>
  <si>
    <t>82/42/55</t>
  </si>
  <si>
    <t>86/46/59</t>
  </si>
  <si>
    <t>84/46/59</t>
  </si>
  <si>
    <t>86/48/61</t>
  </si>
  <si>
    <t>82/44/57</t>
  </si>
  <si>
    <t>86/40/55</t>
  </si>
  <si>
    <t>155/83/98</t>
  </si>
  <si>
    <t>148/80/103</t>
  </si>
  <si>
    <t>130/68/89</t>
  </si>
  <si>
    <t>100/78/85</t>
  </si>
  <si>
    <t>98/50/66</t>
  </si>
  <si>
    <t>86/48/59</t>
  </si>
  <si>
    <t>84/30/48</t>
  </si>
  <si>
    <t>82/48/59</t>
  </si>
  <si>
    <t>89/65/76</t>
  </si>
  <si>
    <t>110/84/93</t>
  </si>
  <si>
    <t>108/61/76</t>
  </si>
  <si>
    <t>91/58/69</t>
  </si>
  <si>
    <t>88/51/63</t>
  </si>
  <si>
    <t>101/60/73</t>
  </si>
  <si>
    <t>95/59/71</t>
  </si>
  <si>
    <t>91/55/67</t>
  </si>
  <si>
    <t>90/46/61</t>
  </si>
  <si>
    <t>92/44/61</t>
  </si>
  <si>
    <t>99/50/66</t>
  </si>
  <si>
    <t>122/97/105</t>
  </si>
  <si>
    <t>132/98/109</t>
  </si>
  <si>
    <t>138/96/110</t>
  </si>
  <si>
    <t>136/94/108</t>
  </si>
  <si>
    <t>144/98/113</t>
  </si>
  <si>
    <t>136/96/109</t>
  </si>
  <si>
    <t>138/98/111</t>
  </si>
  <si>
    <t>115/84/94</t>
  </si>
  <si>
    <t>40/10/20</t>
  </si>
  <si>
    <t>115/92/103</t>
  </si>
  <si>
    <t>148/104/119</t>
  </si>
  <si>
    <t>152/106/120</t>
  </si>
  <si>
    <t>83/38/53</t>
  </si>
  <si>
    <t>90/30/50</t>
  </si>
  <si>
    <t>92/42/51</t>
  </si>
  <si>
    <t>93/42/59</t>
  </si>
  <si>
    <t>94/41/59</t>
  </si>
  <si>
    <t>100/42/61</t>
  </si>
  <si>
    <t>94/38/57</t>
  </si>
  <si>
    <t>92/42/59</t>
  </si>
  <si>
    <t>93/44/60</t>
  </si>
  <si>
    <t>94/36/55</t>
  </si>
  <si>
    <t>96/42/58</t>
  </si>
  <si>
    <t>90/44/59</t>
  </si>
  <si>
    <t>88/40/56</t>
  </si>
  <si>
    <t>84/38/53</t>
  </si>
  <si>
    <t>88/38/55</t>
  </si>
  <si>
    <t>92/38/56</t>
  </si>
  <si>
    <t>94/34/54</t>
  </si>
  <si>
    <t>80/32/48</t>
  </si>
  <si>
    <t>84/34/51</t>
  </si>
  <si>
    <t>82/34/50</t>
  </si>
  <si>
    <t>110/42/65</t>
  </si>
  <si>
    <t>120/48/72</t>
  </si>
  <si>
    <t>108/44/69</t>
  </si>
  <si>
    <t>118/60/79</t>
  </si>
  <si>
    <t>128/68/88</t>
  </si>
  <si>
    <t>106/60/75</t>
  </si>
  <si>
    <t>98/58/71</t>
  </si>
  <si>
    <t>92/52/65</t>
  </si>
  <si>
    <t>92/50/64</t>
  </si>
  <si>
    <t>96/48/64</t>
  </si>
  <si>
    <t>96/52/67</t>
  </si>
  <si>
    <t>94/50/65</t>
  </si>
  <si>
    <t>93/48/63</t>
  </si>
  <si>
    <t>95/56/69</t>
  </si>
  <si>
    <t>96/54/68</t>
  </si>
  <si>
    <t>90/52/65</t>
  </si>
  <si>
    <t>92/54/67</t>
  </si>
  <si>
    <t>90/32/51</t>
  </si>
  <si>
    <t>92/34/53</t>
  </si>
  <si>
    <t>80/36/51</t>
  </si>
  <si>
    <t>86/32/50</t>
  </si>
  <si>
    <t>80/34/49</t>
  </si>
  <si>
    <t>84/40/55</t>
  </si>
  <si>
    <t>86/42/55</t>
  </si>
  <si>
    <t>82/30/47</t>
  </si>
  <si>
    <t>84/32/49</t>
  </si>
  <si>
    <t>82/29/47</t>
  </si>
  <si>
    <t>86/34/51</t>
  </si>
  <si>
    <t>85/32/50</t>
  </si>
  <si>
    <t>86/30/49</t>
  </si>
  <si>
    <t>88/34/52</t>
  </si>
  <si>
    <t>110/58/75</t>
  </si>
  <si>
    <t>108/58/75</t>
  </si>
  <si>
    <t>106/56/73</t>
  </si>
  <si>
    <t>116/60/79</t>
  </si>
  <si>
    <t>106/62/77</t>
  </si>
  <si>
    <t>98/60/73</t>
  </si>
  <si>
    <t>94/52/66</t>
  </si>
  <si>
    <t>96/56/69</t>
  </si>
  <si>
    <t>94/56/69</t>
  </si>
  <si>
    <t>92/46/61</t>
  </si>
  <si>
    <t>82/32/49</t>
  </si>
  <si>
    <t>84/36/52</t>
  </si>
  <si>
    <t>86/42/57</t>
  </si>
  <si>
    <t>88/42/57</t>
  </si>
  <si>
    <t>88/44/59</t>
  </si>
  <si>
    <t>84/42/56</t>
  </si>
  <si>
    <t>80/38/52</t>
  </si>
  <si>
    <t>82/36/51</t>
  </si>
  <si>
    <t>88/40/55</t>
  </si>
  <si>
    <t>96/38/57</t>
  </si>
  <si>
    <t>98/36/57</t>
  </si>
  <si>
    <t>81/40/54</t>
  </si>
  <si>
    <t>82/40/54</t>
  </si>
  <si>
    <t>86/40/53</t>
  </si>
  <si>
    <t>98/40/59</t>
  </si>
  <si>
    <t>68/20/36</t>
  </si>
  <si>
    <t>66/19/35</t>
  </si>
  <si>
    <t>74/32/46</t>
  </si>
  <si>
    <t>70/30/43</t>
  </si>
  <si>
    <t>72/34/47</t>
  </si>
  <si>
    <t>70/34/46</t>
  </si>
  <si>
    <t>76/34/48</t>
  </si>
  <si>
    <t>74/26/42</t>
  </si>
  <si>
    <t>70/22/38</t>
  </si>
  <si>
    <t>74/20/38</t>
  </si>
  <si>
    <t>70/28/42</t>
  </si>
  <si>
    <t>74/30/45</t>
  </si>
  <si>
    <t>74/40/51</t>
  </si>
  <si>
    <t>76/42/53</t>
  </si>
  <si>
    <t>78/40/53</t>
  </si>
  <si>
    <t>70/42/51</t>
  </si>
  <si>
    <t>78/44/55</t>
  </si>
  <si>
    <t>76/38/51</t>
  </si>
  <si>
    <t>76/32/47</t>
  </si>
  <si>
    <t>78/34/49</t>
  </si>
  <si>
    <t>78/30/46</t>
  </si>
  <si>
    <t>110/52/71</t>
  </si>
  <si>
    <t>102/54/70</t>
  </si>
  <si>
    <t>100/56/71</t>
  </si>
  <si>
    <t>96/58/71</t>
  </si>
  <si>
    <t>98/42/61</t>
  </si>
  <si>
    <t>94/30/51</t>
  </si>
  <si>
    <t>94/42/60</t>
  </si>
  <si>
    <t>98/38/58</t>
  </si>
  <si>
    <t>98/34/55</t>
  </si>
  <si>
    <t>96/32/53</t>
  </si>
  <si>
    <t>96/30/52</t>
  </si>
  <si>
    <t>96/34/55</t>
  </si>
  <si>
    <t>90/38/55</t>
  </si>
  <si>
    <t>110/40/63</t>
  </si>
  <si>
    <t>102/50/67</t>
  </si>
  <si>
    <t>116/52/73</t>
  </si>
  <si>
    <t>126/54/78</t>
  </si>
  <si>
    <t>112/50/71</t>
  </si>
  <si>
    <t>102/52/69</t>
  </si>
  <si>
    <t>110/54/73</t>
  </si>
  <si>
    <t>108/56/73</t>
  </si>
  <si>
    <t>108/57/74</t>
  </si>
  <si>
    <t>118/58/78</t>
  </si>
  <si>
    <t>120/58/79</t>
  </si>
  <si>
    <t>98/48/65</t>
  </si>
  <si>
    <t>96/26/49</t>
  </si>
  <si>
    <t>86/38/54</t>
  </si>
  <si>
    <t>88/36/53</t>
  </si>
  <si>
    <t>100/68/79</t>
  </si>
  <si>
    <t>108/48/68</t>
  </si>
  <si>
    <t>108/50/69</t>
  </si>
  <si>
    <t>100/58/72</t>
  </si>
  <si>
    <t>118/40/66</t>
  </si>
  <si>
    <t>118/50/73</t>
  </si>
  <si>
    <t>116/58/77</t>
  </si>
  <si>
    <t>76/44/55</t>
  </si>
  <si>
    <t>96/46/59</t>
  </si>
  <si>
    <t>78/42/54</t>
  </si>
  <si>
    <t>70/38/49</t>
  </si>
  <si>
    <t>70/45/34</t>
  </si>
  <si>
    <t>98/30/53</t>
  </si>
  <si>
    <t>100/44/63</t>
  </si>
  <si>
    <t>104/54/71</t>
  </si>
  <si>
    <t>88/32/51</t>
  </si>
  <si>
    <t>106/58/74</t>
  </si>
  <si>
    <t>106/52/70</t>
  </si>
  <si>
    <t>108/54/72</t>
  </si>
  <si>
    <t>110/56/74</t>
  </si>
  <si>
    <t>112/48/69</t>
  </si>
  <si>
    <t>114/40/65</t>
  </si>
  <si>
    <t>118/42/67</t>
  </si>
  <si>
    <t>116/44/68</t>
  </si>
  <si>
    <t>110/48/69</t>
  </si>
  <si>
    <t>110/38/62</t>
  </si>
  <si>
    <t>108/40/63</t>
  </si>
  <si>
    <t>118/56/77</t>
  </si>
  <si>
    <t>108/60/76</t>
  </si>
  <si>
    <t>116/72/87</t>
  </si>
  <si>
    <t>106/70/82</t>
  </si>
  <si>
    <t>107/72/84</t>
  </si>
  <si>
    <t>108/74/85</t>
  </si>
  <si>
    <t>118/72/87</t>
  </si>
  <si>
    <t>102/44/63</t>
  </si>
  <si>
    <t>96/50/65</t>
  </si>
  <si>
    <t>98/52/67</t>
  </si>
  <si>
    <t>99/54/69</t>
  </si>
  <si>
    <t>Demographic Data_Sr.No_Sr.No</t>
  </si>
  <si>
    <t>Demographic Data_Patient name_Patient name</t>
  </si>
  <si>
    <t>Demographic Data_Patient ID_Patient ID</t>
  </si>
  <si>
    <t>Demographic Data_Indoor No._Indoor No.</t>
  </si>
  <si>
    <t>Demographic Data_Age_Age(days)</t>
  </si>
  <si>
    <t>Demographic Data_ Sex_ Sex</t>
  </si>
  <si>
    <t>Demographic Data_DOB_DOB</t>
  </si>
  <si>
    <t>Demographic Data_Birth Weight (kg)_Birth Weight (kg)</t>
  </si>
  <si>
    <t>filter_birth_weight</t>
  </si>
  <si>
    <t>Demographic Data_Weight (kg)_Weight (kg)</t>
  </si>
  <si>
    <t>Demographic Data_Length_Length</t>
  </si>
  <si>
    <t>Demographic Data_Pre-term/ Term_Pre-term/ Term</t>
  </si>
  <si>
    <t>Demographic Data_Date/Time of admission_Date/Time of admission</t>
  </si>
  <si>
    <t>Demographic Data_Diagnosis_Diagnosis</t>
  </si>
  <si>
    <t>Demographic Data_Type of TOF_Type of TOF</t>
  </si>
  <si>
    <t>Demographic Data_Associated congenital abnormalities_Associated congenital abnormalities</t>
  </si>
  <si>
    <t>Demographic Data_Procedure_Procedure</t>
  </si>
  <si>
    <t>Demographic Data_Age at time of Surgery_Age at time of Surgery(days)</t>
  </si>
  <si>
    <t>Demographic Data_Date of Surgery_Date of Surgery</t>
  </si>
  <si>
    <t>Demographic Data_Birth History_Birth History</t>
  </si>
  <si>
    <t>Demographic Data_Pre-Op O2 Support_Pre-Op O2 Support</t>
  </si>
  <si>
    <t>Examination_General Examination_Presentation</t>
  </si>
  <si>
    <t>Examination_General Examination_Consciousness</t>
  </si>
  <si>
    <t>Examination_General Examination_Oral Cavity</t>
  </si>
  <si>
    <t>Examination_General Examination_Spine</t>
  </si>
  <si>
    <t>Examination_General Examination_Cynosis</t>
  </si>
  <si>
    <t>Examination_General Examination_Conjuctiva</t>
  </si>
  <si>
    <t>Examination_Systemic Examination_RS</t>
  </si>
  <si>
    <t>Examination_Systemic Examination_CVS</t>
  </si>
  <si>
    <t>Examination_Systemic Examination_Abdomen</t>
  </si>
  <si>
    <t>Examination_Systemic Examination_CNS</t>
  </si>
  <si>
    <t>Pre-operative Data_Vitals_PR</t>
  </si>
  <si>
    <t>Pre-operative Data_Vitals_RR</t>
  </si>
  <si>
    <t>Pre-operative Data_Vitals_Temp.</t>
  </si>
  <si>
    <t>Pre-operative Data_SPO2 _SPO2</t>
  </si>
  <si>
    <t>Pre-operative Data_O2 support_O2 support</t>
  </si>
  <si>
    <t>Pre-operative Data_IV fluid_IV fluid(ml/hr)</t>
  </si>
  <si>
    <t>Pre-operative Data_Investigation_HB (mg/dl)</t>
  </si>
  <si>
    <t>Pre-operative Data_Investigation_WBC (</t>
  </si>
  <si>
    <t>Pre-operative Data_Investigation_Platelet count (in lacs)</t>
  </si>
  <si>
    <t>Pre-operative Data_Investigation_S Na+</t>
  </si>
  <si>
    <t>Pre-operative Data_Investigation_S K+</t>
  </si>
  <si>
    <t>Pre-operative Data_Investigation_S Urea+</t>
  </si>
  <si>
    <t>Pre-operative Data_Investigation_S Creatinine</t>
  </si>
  <si>
    <t>Pre-operative Data_Investigation_Chest X-ray</t>
  </si>
  <si>
    <t>Pre-operative Data_Investigation_2D ECHO</t>
  </si>
  <si>
    <t>General Anaesthesia_Pre-Medication_Time</t>
  </si>
  <si>
    <t>General Anaesthesia_Pre-Medication_Inj. Glycopyrrolate (IV 4mcg/kg)</t>
  </si>
  <si>
    <t>General Anaesthesia_Pre-Medication_Inj. Ondansetron (IV 150mcg/kg)</t>
  </si>
  <si>
    <t>General Anaesthesia_Pre-Medication_Inj. Fentanyl (0.5-1mcg/kg)</t>
  </si>
  <si>
    <t>General Anaesthesia_Pre-Medication_Inj. PCM (15mg/kg)</t>
  </si>
  <si>
    <t>General Anaesthesia_Induction_Time</t>
  </si>
  <si>
    <t>General Anaesthesia_Induction_5% Sevoflurane</t>
  </si>
  <si>
    <t>Sevo_Status</t>
  </si>
  <si>
    <t>General Anaesthesia_Induction_Inj. Propofol (1.5-2mg/kg)</t>
  </si>
  <si>
    <t>Propofol_status</t>
  </si>
  <si>
    <t>General Anaesthesia_Induction_Succinylcholine (1-2mg/kg)</t>
  </si>
  <si>
    <t>Succinylcholine_Status</t>
  </si>
  <si>
    <t>General Anaesthesia_Induction_Inj. Atracurium (0.3-0.5mg/kg)</t>
  </si>
  <si>
    <t>Atra_Status</t>
  </si>
  <si>
    <t>SEVO+Propofol+Scolin+Astra</t>
  </si>
  <si>
    <t>General Anaesthesia_Intubation_Uncuffed ETT No.</t>
  </si>
  <si>
    <t>General Anaesthesia_Maintenance_O2+Sevo+Atra (mg)</t>
  </si>
  <si>
    <t>General Anaesthesia_Pt. Position_Left Lateral</t>
  </si>
  <si>
    <t>General Anaesthesia_Pt. Position_Supine with neck extension</t>
  </si>
  <si>
    <t>General Anaesthesia_IV fluid_IV fluid(ml)</t>
  </si>
  <si>
    <t>Intra-operative Data_Temperature (℃)_Baseline</t>
  </si>
  <si>
    <t>Intra-operative Data_Temperature (℃)_After pre-medication</t>
  </si>
  <si>
    <t>Intra-operative Data_Temperature (℃)_After induction</t>
  </si>
  <si>
    <t>Intra-operative Data_Temperature (℃)_After Intubation</t>
  </si>
  <si>
    <t>Intra-operative Data_Temperature (℃)_After positioning</t>
  </si>
  <si>
    <t>Intra-operative Data_Temperature (℃)_15 min after Induction</t>
  </si>
  <si>
    <t>Intra-operative Data_Temperature (℃)_After skin incision</t>
  </si>
  <si>
    <t>Intra-operative Data_Temperature (℃)_30 min after Induction</t>
  </si>
  <si>
    <t>Intra-operative Data_Temperature (℃)_During ligation of Fistula</t>
  </si>
  <si>
    <t>Intra-operative Data_Temperature (℃)_After completion of fistula ligation</t>
  </si>
  <si>
    <t>Intra-operative Data_Temperature (℃)_After completion of surgery</t>
  </si>
  <si>
    <t>Intra-operative Data_Temperature (℃)_After extubation</t>
  </si>
  <si>
    <t>Intra-operative Data_Pulse (per min)_Baseline</t>
  </si>
  <si>
    <t>Intra-operative Data_Pulse (per min)_After pre-medication</t>
  </si>
  <si>
    <t>Intra-operative Data_Pulse (per min)_After induction</t>
  </si>
  <si>
    <t>Intra-operative Data_Pulse (per min)_After Intubation</t>
  </si>
  <si>
    <t>Intra-operative Data_Pulse (per min)_After positioning</t>
  </si>
  <si>
    <t>Intra-operative Data_Pulse (per min)_15 min after Induction</t>
  </si>
  <si>
    <t>Intra-operative Data_Pulse (per min)_After skin incision</t>
  </si>
  <si>
    <t>Intra-operative Data_Pulse (per min)_30 min after Induction</t>
  </si>
  <si>
    <t>Intra-operative Data_Pulse (per min)_During ligation of Fistula</t>
  </si>
  <si>
    <t>Intra-operative Data_Pulse (per min)_After completion of fistula ligation</t>
  </si>
  <si>
    <t>Intra-operative Data_Pulse (per min)_After completion of surgery</t>
  </si>
  <si>
    <t>Intra-operative Data_Pulse (per min)_After extubation</t>
  </si>
  <si>
    <t>Intra-operative Data_RR (per min)_Baseline</t>
  </si>
  <si>
    <t>Intra-operative Data_RR (per min)_After pre-medication</t>
  </si>
  <si>
    <t>Intra-operative Data_RR (per min)_After induction</t>
  </si>
  <si>
    <t>Intra-operative Data_RR (per min)_After Intubation</t>
  </si>
  <si>
    <t>Intra-operative Data_RR (per min)_After positioning</t>
  </si>
  <si>
    <t>Intra-operative Data_RR (per min)_15 min after Induction</t>
  </si>
  <si>
    <t>Intra-operative Data_RR (per min)_After skin incision</t>
  </si>
  <si>
    <t>Intra-operative Data_RR (per min)_30 min after Induction</t>
  </si>
  <si>
    <t>Intra-operative Data_RR (per min)_During ligation of Fistula</t>
  </si>
  <si>
    <t>Intra-operative Data_RR (per min)_After completion of fistula ligation</t>
  </si>
  <si>
    <t>Intra-operative Data_RR (per min)_After completion of surgery</t>
  </si>
  <si>
    <t>Intra-operative Data_RR (per min)_After extubation</t>
  </si>
  <si>
    <t>Intra-operative Data_EtCO2_Baseline</t>
  </si>
  <si>
    <t>Intra-operative Data_EtCO2_After pre-medication</t>
  </si>
  <si>
    <t>Intra-operative Data_EtCO2_After induction</t>
  </si>
  <si>
    <t>Intra-operative Data_EtCO2_After Intubation</t>
  </si>
  <si>
    <t>Intra-operative Data_EtCO2_After positioning</t>
  </si>
  <si>
    <t>Intra-operative Data_EtCO2_15 min after Induction</t>
  </si>
  <si>
    <t>Intra-operative Data_EtCO2_After skin incision</t>
  </si>
  <si>
    <t>Intra-operative Data_EtCO2_30 min after Induction</t>
  </si>
  <si>
    <t>Intra-operative Data_EtCO2_During ligation of Fistula</t>
  </si>
  <si>
    <t>Intra-operative Data_EtCO2_After completion of fistula ligation</t>
  </si>
  <si>
    <t>Intra-operative Data_EtCO2_After completion of surgery</t>
  </si>
  <si>
    <t>Intra-operative Data_EtCO2_After extubation</t>
  </si>
  <si>
    <t>Intra-operative Data_SPO2_Baseline</t>
  </si>
  <si>
    <t>Intra-operative Data_SPO2_After pre-medication</t>
  </si>
  <si>
    <t>Intra-operative Data_SPO2_After induction</t>
  </si>
  <si>
    <t>Intra-operative Data_SPO2_After Intubation</t>
  </si>
  <si>
    <t>Intra-operative Data_SPO2_After positioning</t>
  </si>
  <si>
    <t>Intra-operative Data_SPO2_15 min after Induction</t>
  </si>
  <si>
    <t>Intra-operative Data_SPO2_After skin incision</t>
  </si>
  <si>
    <t>Intra-operative Data_SPO2_30 min after Induction</t>
  </si>
  <si>
    <t>Intra-operative Data_SPO2_During ligation of Fistula</t>
  </si>
  <si>
    <t>Intra-operative Data_SPO2_After completion of fistula ligation</t>
  </si>
  <si>
    <t>Intra-operative Data_SPO2_After completion of surgery</t>
  </si>
  <si>
    <t>Intra-operative Data_SPO2_After extubation</t>
  </si>
  <si>
    <t>Intra-operative Data_Complication observed _Baseline</t>
  </si>
  <si>
    <t>Intra-operative Data_Complication observed _After pre-medication</t>
  </si>
  <si>
    <t>Intra-operative Data_Complication observed _After induction</t>
  </si>
  <si>
    <t>Intra-operative Data_Complication observed _After Intubation</t>
  </si>
  <si>
    <t>Intra-operative Data_Complication observed _After positioning</t>
  </si>
  <si>
    <t>Intra-operative Data_Complication observed _15 min after Induction</t>
  </si>
  <si>
    <t>Intra-operative Data_Complication observed _After skin incision</t>
  </si>
  <si>
    <t>Intra-operative Data_Complication observed _30 min after Induction</t>
  </si>
  <si>
    <t>Intra-operative Data_Complication observed _During ligation of Fistula</t>
  </si>
  <si>
    <t>Intra-operative Data_Complication observed _After completion of fistula ligation</t>
  </si>
  <si>
    <t>Intra-operative Data_Complication observed _After completion of surgery</t>
  </si>
  <si>
    <t>Intra-operative Data_Complication observed _After extubation</t>
  </si>
  <si>
    <t>Intra-operative Data_Remarks_Baseline</t>
  </si>
  <si>
    <t>Intra-operative Data_Remarks_After pre-medication</t>
  </si>
  <si>
    <t>Intra-operative Data_Remarks_After induction</t>
  </si>
  <si>
    <t>Intra-operative Data_Remarks_After Intubation</t>
  </si>
  <si>
    <t>Intra-operative Data_Remarks_After positioning</t>
  </si>
  <si>
    <t>Intra-operative Data_Remarks_15 min after Induction</t>
  </si>
  <si>
    <t>Intra-operative Data_Remarks_After skin incision</t>
  </si>
  <si>
    <t>Intra-operative Data_Remarks_30 min after Induction</t>
  </si>
  <si>
    <t>Intra-operative Data_Remarks_During ligation of Fistula</t>
  </si>
  <si>
    <t>Intra-operative Data_Remarks_After completion of fistula ligation</t>
  </si>
  <si>
    <t>Intra-operative Data_Remarks_After completion of surgery</t>
  </si>
  <si>
    <t>Intra-operative Data_Remarks_After extubation</t>
  </si>
  <si>
    <t>Pain management_Per rectal_Per rectal</t>
  </si>
  <si>
    <t>Pain management_IV_IV</t>
  </si>
  <si>
    <t>Pain management_Epidural catheter_Epidural catheter</t>
  </si>
  <si>
    <t>Reversal and Extubation_Reversal_Inj. Glycopyrrolate (8mcg/kg)</t>
  </si>
  <si>
    <t>Reversal and Extubation_Reversal_Inj. Neostigmine (0.05mg/kg)</t>
  </si>
  <si>
    <t>Reversal and Extubation_Extubation_Extubation</t>
  </si>
  <si>
    <t>Surgery end time_Surgery end time_Surgery end time</t>
  </si>
  <si>
    <t>Surgery Duration (hours:min)_Surgery Duration (hours:min)_Surgery Duration (hours:min)</t>
  </si>
  <si>
    <t>Post-operative follow-up_Pulse _Within 24 hours</t>
  </si>
  <si>
    <t>Post-operative follow-up_Pulse _After 48 hours</t>
  </si>
  <si>
    <t>Post-operative follow-up_Pulse _Day of Extubation</t>
  </si>
  <si>
    <t>Post-operative follow-up_Pulse _Day of Discharge</t>
  </si>
  <si>
    <t>Post-operative follow-up_SPO2_Within 24 hours</t>
  </si>
  <si>
    <t>Post-operative follow-up_SPO2_Within 24 hours.1</t>
  </si>
  <si>
    <t>Post-operative follow-up_SPO2_After 48 hours</t>
  </si>
  <si>
    <t>Post-operative follow-up_SPO2_After 48 hours.1</t>
  </si>
  <si>
    <t>Post-operative follow-up_SPO2_Day of Extubation</t>
  </si>
  <si>
    <t>Post-operative follow-up_SPO2_Day of Extubation.1</t>
  </si>
  <si>
    <t>Post-operative follow-up_SPO2_Day of Dischrage</t>
  </si>
  <si>
    <t>Post-operative follow-up_SPO2_Day of Dischrage.1</t>
  </si>
  <si>
    <t>Post-operative follow-up_Temperature (℃)_Within 24 hours</t>
  </si>
  <si>
    <t>Post-operative follow-up_Temperature (℃)_After 48 hours</t>
  </si>
  <si>
    <t>Post-operative follow-up_Temperature (℃)_Day of Extubation</t>
  </si>
  <si>
    <t>Post-operative follow-up_Temperature (℃)_Day of Dischrage</t>
  </si>
  <si>
    <t>Post-operative follow-up_Urine output (ml)_Within 24 hours</t>
  </si>
  <si>
    <t>Post-operative follow-up_Urine output (ml)_After 48 hours</t>
  </si>
  <si>
    <t>Post-operative follow-up_Urine output (ml)_Day of Extubation</t>
  </si>
  <si>
    <t>Post-operative follow-up_Urine output (ml)_Day of Dischrage</t>
  </si>
  <si>
    <t>Post-operative follow-up_Complication_Within 24 hours</t>
  </si>
  <si>
    <t>Post-operative follow-up_Complication_After 48 hours</t>
  </si>
  <si>
    <t>Post-operative follow-up_Complication_POD</t>
  </si>
  <si>
    <t>Post-operative follow-up_Complication_Day of Extubation</t>
  </si>
  <si>
    <t>Post-operative follow-up_Complication_Day of Discharge</t>
  </si>
  <si>
    <t>Post-operative follow-up_Ventilatory support required? Yes/No_Within 24 hours</t>
  </si>
  <si>
    <t>Post-operative follow-up_Ventilatory support required? Yes/No_After 48 hours</t>
  </si>
  <si>
    <t>Post-operative follow-up_Ventilatory support required? Yes/No_Day of Extubation</t>
  </si>
  <si>
    <t>Post-operative follow-up_Ventilatory support required? Yes/No_Day of Dischrage</t>
  </si>
  <si>
    <t>Post-operative follow-up_Pain score_Within 24 hours</t>
  </si>
  <si>
    <t>Post-operative follow-up_Pain score_After 48 hours</t>
  </si>
  <si>
    <t>Post-operative follow-up_Pain score_Day of Extubation</t>
  </si>
  <si>
    <t>Post-operative follow-up_Pain score_Day of Discharge</t>
  </si>
  <si>
    <t>Post-operative follow-up_POD of Extubation_POD of Extubation(days)</t>
  </si>
  <si>
    <t>Post-operative follow-up_O2 support_O2 hood(days)</t>
  </si>
  <si>
    <t>Post-operative follow-up_O2 support_room air(days)</t>
  </si>
  <si>
    <t>Post-operative follow-up_O2 support_air vo support(days)</t>
  </si>
  <si>
    <t>Post-operative follow-up_O2 support_Ventilatory support(days)</t>
  </si>
  <si>
    <t>Outcome_Duration of Hospitalisation (days)_Duration of Hospitalisation (days)</t>
  </si>
  <si>
    <t>Outcome_Discharge_Age at time of Discharge (days)</t>
  </si>
  <si>
    <t>Outcome_Discharge_Day of Discharge (POD)</t>
  </si>
  <si>
    <t>Outcome_Discharge_Date</t>
  </si>
  <si>
    <t>Death _ Status</t>
  </si>
  <si>
    <t>Outcome_Death_Age at time of Death (days)</t>
  </si>
  <si>
    <t>Outcome_Death_Day (POD)</t>
  </si>
  <si>
    <t>Outcome_Death_date</t>
  </si>
  <si>
    <t>Outcome_Death_Cause</t>
  </si>
  <si>
    <t>B/O Samarabhai</t>
  </si>
  <si>
    <t>17-05-2024/12:44:00</t>
  </si>
  <si>
    <t>TOF</t>
  </si>
  <si>
    <t>NVD/CSAB</t>
  </si>
  <si>
    <t>Intubated</t>
  </si>
  <si>
    <t>N</t>
  </si>
  <si>
    <t>-</t>
  </si>
  <si>
    <t>Pink</t>
  </si>
  <si>
    <t>BLAE+ clear</t>
  </si>
  <si>
    <t>S1S2+</t>
  </si>
  <si>
    <t>Soft</t>
  </si>
  <si>
    <t>Active</t>
  </si>
  <si>
    <t xml:space="preserve">Coiling of RT+ </t>
  </si>
  <si>
    <t>15:30:00</t>
  </si>
  <si>
    <t>15:35:00</t>
  </si>
  <si>
    <t>yes</t>
  </si>
  <si>
    <t>Tube changed</t>
  </si>
  <si>
    <t>Inj. PCM 45 mg</t>
  </si>
  <si>
    <t>Not done</t>
  </si>
  <si>
    <t>17:30:00</t>
  </si>
  <si>
    <t>venti</t>
  </si>
  <si>
    <t>Septicemia with septicemic shock</t>
  </si>
  <si>
    <t>B/O Rahul Makwana</t>
  </si>
  <si>
    <t>19-05-2024/10:12:00</t>
  </si>
  <si>
    <t>LSCS/CSAB</t>
  </si>
  <si>
    <t>Conscious</t>
  </si>
  <si>
    <t>BLAE+ creps</t>
  </si>
  <si>
    <t>13:30:00</t>
  </si>
  <si>
    <t>13:35:00</t>
  </si>
  <si>
    <t>Inj. PCM 15 mg</t>
  </si>
  <si>
    <t>Done</t>
  </si>
  <si>
    <t>15:00:00</t>
  </si>
  <si>
    <t>no</t>
  </si>
  <si>
    <t>B/O Alpesh Damor</t>
  </si>
  <si>
    <t>17-05-2024/17:33:00</t>
  </si>
  <si>
    <t>12:00:00</t>
  </si>
  <si>
    <t>12:05:00</t>
  </si>
  <si>
    <t>Inj. PCM 20 mg</t>
  </si>
  <si>
    <t>13:15:00</t>
  </si>
  <si>
    <t>Hypoxia/ Tube changed</t>
  </si>
  <si>
    <t>B/O Sandipkumar</t>
  </si>
  <si>
    <t>22-05-2024/09:50:00</t>
  </si>
  <si>
    <t>15:55:00</t>
  </si>
  <si>
    <t>16:00:00</t>
  </si>
  <si>
    <t>O2+Sevo</t>
  </si>
  <si>
    <t xml:space="preserve"> </t>
  </si>
  <si>
    <t>B/O Dipak rabadiya</t>
  </si>
  <si>
    <t>23-05-2024/12:11:00</t>
  </si>
  <si>
    <t>14:30:00</t>
  </si>
  <si>
    <t>14:35:00</t>
  </si>
  <si>
    <t>Inj. PCM 30 mg</t>
  </si>
  <si>
    <t>15:40:00</t>
  </si>
  <si>
    <t>B/O Rajveer</t>
  </si>
  <si>
    <t>23-05-2024/20:26:00</t>
  </si>
  <si>
    <t>15:45:00</t>
  </si>
  <si>
    <t>15:50:00</t>
  </si>
  <si>
    <t>17:20:00</t>
  </si>
  <si>
    <t xml:space="preserve">B/O Lokesh </t>
  </si>
  <si>
    <t>15-06-2024/16:44:00</t>
  </si>
  <si>
    <t>LSCS(MSL+FD)/CSAB</t>
  </si>
  <si>
    <t>ASD (small ostium secondum)</t>
  </si>
  <si>
    <t>11:25:00</t>
  </si>
  <si>
    <t>11:30:00</t>
  </si>
  <si>
    <t>12:45:00</t>
  </si>
  <si>
    <t>Reintubated due to respiratory distress</t>
  </si>
  <si>
    <t>anastomotic leak+ CPR revived</t>
  </si>
  <si>
    <t>Septicemia with septicemic shock+ empyma</t>
  </si>
  <si>
    <t>B/O Mahesh</t>
  </si>
  <si>
    <t>16-06-2024/12:36:00</t>
  </si>
  <si>
    <t>10:05:00</t>
  </si>
  <si>
    <t>10:10:00</t>
  </si>
  <si>
    <t>11:35:00</t>
  </si>
  <si>
    <t>B/O Narsinhji</t>
  </si>
  <si>
    <t>16-06-2024/16:33:00</t>
  </si>
  <si>
    <t>16:15:00</t>
  </si>
  <si>
    <t>16:20:00</t>
  </si>
  <si>
    <t>Intra-operative tracheal tear occurred and repair done</t>
  </si>
  <si>
    <t>18:45:00</t>
  </si>
  <si>
    <t>anastomotic leak</t>
  </si>
  <si>
    <t>POD 5 reintubated+ CPR revived</t>
  </si>
  <si>
    <t>Septicemia with septicemic shock+ anastomotic leak in ELBW</t>
  </si>
  <si>
    <t>B/O Satish Talpade</t>
  </si>
  <si>
    <t>29-05-2024/16:36:00</t>
  </si>
  <si>
    <t>16:05:00</t>
  </si>
  <si>
    <t>18:00:00</t>
  </si>
  <si>
    <t>B/O Rakesh Senma</t>
  </si>
  <si>
    <t>21-06-2024/15:27:00</t>
  </si>
  <si>
    <t>TOF with RDS</t>
  </si>
  <si>
    <t>LSCS(PROM)/CSAB</t>
  </si>
  <si>
    <t>Intubated on 21-06-24/ extubated-22-06-24/ NP</t>
  </si>
  <si>
    <t>09:00:00</t>
  </si>
  <si>
    <t>09:05:00</t>
  </si>
  <si>
    <t>Laryngospasm(A/E)</t>
  </si>
  <si>
    <t>Dexona 1mg + Inj. Deryphiline 1 mg</t>
  </si>
  <si>
    <t>10:45:00</t>
  </si>
  <si>
    <t>Septicemia with septicemic shock with LBW</t>
  </si>
  <si>
    <t>B/O Vishal Rathod</t>
  </si>
  <si>
    <t>22-06-2024/16:07:00</t>
  </si>
  <si>
    <t>14:00:00</t>
  </si>
  <si>
    <t>cynosis/Tube block/ tube changed</t>
  </si>
  <si>
    <t>B/O Vikram Solanki</t>
  </si>
  <si>
    <t>25-06-2024/10:20:00</t>
  </si>
  <si>
    <t>Central+ peripheral cynosis present/ O2 hood/cpap(3 hrs)/ intubated / extubated on nasal cpap</t>
  </si>
  <si>
    <t>present</t>
  </si>
  <si>
    <t>S1S2+(murmur present)</t>
  </si>
  <si>
    <t>air vo</t>
  </si>
  <si>
    <t>PFO+mild TR+ mod PAH+small PDA</t>
  </si>
  <si>
    <t>13:40:00</t>
  </si>
  <si>
    <t>13:45:00</t>
  </si>
  <si>
    <t>Septicemia with septicemic shock with CHD</t>
  </si>
  <si>
    <t>B/O Badal Bhil</t>
  </si>
  <si>
    <t>24-06-2024/23:26:00</t>
  </si>
  <si>
    <t>16:10:00</t>
  </si>
  <si>
    <t>POD 3 reintubation</t>
  </si>
  <si>
    <t>Septicemia with septicemic shock with Cloaca</t>
  </si>
  <si>
    <t>B/O Munafbhai Shaikh</t>
  </si>
  <si>
    <t>26-06-2024/18:29:00</t>
  </si>
  <si>
    <t>16:45:00</t>
  </si>
  <si>
    <t>POD 4 reintubation</t>
  </si>
  <si>
    <t>Septicemia with septicemic shock in Pre-term in ELBW</t>
  </si>
  <si>
    <t>B/O hitesh rathod</t>
  </si>
  <si>
    <t>21-03-2024/19:49:00</t>
  </si>
  <si>
    <t>Referred from bhavnagar with O2 support</t>
  </si>
  <si>
    <t>14:15:00</t>
  </si>
  <si>
    <t>14:20:00</t>
  </si>
  <si>
    <t>16:40:00</t>
  </si>
  <si>
    <t>Reintubation POD 3</t>
  </si>
  <si>
    <t>Septicemia with septicemic shock+ anastomotic leak</t>
  </si>
  <si>
    <t>B/O Chetanbhai Makwana</t>
  </si>
  <si>
    <t>18-04-2024/22:00:00</t>
  </si>
  <si>
    <t xml:space="preserve">Referred from Modasa with O2 support/ day 1 Intubated </t>
  </si>
  <si>
    <t>Under effect of Medaz</t>
  </si>
  <si>
    <t>18:40:00</t>
  </si>
  <si>
    <t>20:20:00</t>
  </si>
  <si>
    <t>Septicemia with septicemic shock+ NBW</t>
  </si>
  <si>
    <t>B/O kevalaram Jogi</t>
  </si>
  <si>
    <t>06-05-2024/22:11:00</t>
  </si>
  <si>
    <t xml:space="preserve">Referred from Ajmer with O2 support/ air vo </t>
  </si>
  <si>
    <t>Coiling of RT+ fundus gas absent</t>
  </si>
  <si>
    <t>10:00:00</t>
  </si>
  <si>
    <t>O2+sevo</t>
  </si>
  <si>
    <t>reintubation POD 5/ milk discharge</t>
  </si>
  <si>
    <t>Septicemia with septicemic shock+ Peritonipis with Gastrostomy leak+ LBW</t>
  </si>
  <si>
    <t>B/O Dipakbhai Parmar</t>
  </si>
  <si>
    <t>20-04-2024/10:46:00</t>
  </si>
  <si>
    <t>Em. LSCS( CPD/MSL)/CSAB</t>
  </si>
  <si>
    <t>Referred from Vadodara on bag and tube/ Extubated/ air vo support</t>
  </si>
  <si>
    <t>Mild Distention</t>
  </si>
  <si>
    <t>15:15:00</t>
  </si>
  <si>
    <t>15:20:00</t>
  </si>
  <si>
    <t>17:15:00</t>
  </si>
  <si>
    <t>RA(POD 3)</t>
  </si>
  <si>
    <t>reintubated within 1.5 hours( POD 3)</t>
  </si>
  <si>
    <t>B/O Mahesh baraiya</t>
  </si>
  <si>
    <t>15-04-2024/09:02:00</t>
  </si>
  <si>
    <t>Em. LSCS/CA bag and tube ventilation for 30 sec</t>
  </si>
  <si>
    <t>venti support for 15 days/ air vo</t>
  </si>
  <si>
    <t>Coiling of RT+ Gasless abdomen</t>
  </si>
  <si>
    <t>19:55:00</t>
  </si>
  <si>
    <t>20:00:00</t>
  </si>
  <si>
    <t>Atra 1 mg</t>
  </si>
  <si>
    <t>21:30:00</t>
  </si>
  <si>
    <t>Excessive creps/ NEB</t>
  </si>
  <si>
    <t>Generalised Edema</t>
  </si>
  <si>
    <t>B/O Vishnuji Thakor</t>
  </si>
  <si>
    <t>13-04-2024/12:54:00</t>
  </si>
  <si>
    <t>Em. LSCS/CSAB</t>
  </si>
  <si>
    <t>Referred from Gandhinagar with NP</t>
  </si>
  <si>
    <t>10:15:00</t>
  </si>
  <si>
    <t>10:20:00</t>
  </si>
  <si>
    <t>12:15:00</t>
  </si>
  <si>
    <t>B/O Govind Solanki</t>
  </si>
  <si>
    <t>06-04-2024/16:02:00</t>
  </si>
  <si>
    <t>TOF with septic shock</t>
  </si>
  <si>
    <t>Referred from Anand/ intubated</t>
  </si>
  <si>
    <t>peripheral cynosis present</t>
  </si>
  <si>
    <t>12:50:00</t>
  </si>
  <si>
    <t>12:55:00</t>
  </si>
  <si>
    <t>30cc</t>
  </si>
  <si>
    <t>Reintubated</t>
  </si>
  <si>
    <t>Early onset Septicemia with septicemic shock</t>
  </si>
  <si>
    <t>B/O Jaswant Thakor</t>
  </si>
  <si>
    <t>16-02-2024/12:19:00</t>
  </si>
  <si>
    <t>TOF with Meconium aspiration syndrom with IUGR</t>
  </si>
  <si>
    <t xml:space="preserve">Em. LSCS(NPOL + FD)/CA 30 sec of bag and mask </t>
  </si>
  <si>
    <t>Brought from LR intubator</t>
  </si>
  <si>
    <t>Septicemia with septicemic shock+ anasthomotic leak</t>
  </si>
  <si>
    <t>B/O dipak Nepali</t>
  </si>
  <si>
    <t>14-02-2024/21:11:00</t>
  </si>
  <si>
    <t>Em. LSCS (Oligo)/CSAB</t>
  </si>
  <si>
    <t>Referred from sabarmati hospital with O2 support</t>
  </si>
  <si>
    <t>16:50:00</t>
  </si>
  <si>
    <t>19:00:00</t>
  </si>
  <si>
    <t>(POD 6) Acidosis/ reintubated/ POD8 intubated</t>
  </si>
  <si>
    <t>B/O Vishal Makwana</t>
  </si>
  <si>
    <t>20-02-2024/02:26:00</t>
  </si>
  <si>
    <t>Referred from bhavnagar</t>
  </si>
  <si>
    <t>18:50:00</t>
  </si>
  <si>
    <t>21:00:00</t>
  </si>
  <si>
    <t>Septicemia with septicemic shock+ Pre-term + ELBW</t>
  </si>
  <si>
    <t>B/O Rahul Yadav</t>
  </si>
  <si>
    <t>01-03-2024/22:54:00</t>
  </si>
  <si>
    <t>11:10:00</t>
  </si>
  <si>
    <t>11:15:00</t>
  </si>
  <si>
    <t>13:00:00</t>
  </si>
  <si>
    <t>Icterus upto chest( TB 18.8mg/dl)</t>
  </si>
  <si>
    <t>POD 8 reintubation</t>
  </si>
  <si>
    <t>Septicemia with septicemic shock+ Gastric paresis+ aspiration+ VLBW</t>
  </si>
  <si>
    <t>B/O Pravinbhai Dabasara</t>
  </si>
  <si>
    <t>29-02-2024/19:05:00</t>
  </si>
  <si>
    <t>Referred from Dhrangadhra off O2</t>
  </si>
  <si>
    <t>09:15:00</t>
  </si>
  <si>
    <t>09:20:00</t>
  </si>
  <si>
    <t>11:05:00</t>
  </si>
  <si>
    <t>B/O Babubhai Khant</t>
  </si>
  <si>
    <t>27-02-2024/19:12:00</t>
  </si>
  <si>
    <t>09:25:00</t>
  </si>
  <si>
    <t>09:30:00</t>
  </si>
  <si>
    <t>B/O Rajesh Koli</t>
  </si>
  <si>
    <t>04-03-2024/16:41:00</t>
  </si>
  <si>
    <t>NVD/CA tactile stimulation</t>
  </si>
  <si>
    <t>Referred from Radhanpur / Refer to UNM(TOF+CHD)/ Refer to CHA( 1 cycle CPR)</t>
  </si>
  <si>
    <t>Self extubated</t>
  </si>
  <si>
    <t>POD 3 reintubated</t>
  </si>
  <si>
    <t>Septicemia with septicemic shock+ CHD</t>
  </si>
  <si>
    <t>B/O Prakash Pattani</t>
  </si>
  <si>
    <t>22-02-2024/18:48:00</t>
  </si>
  <si>
    <t>Referred from shardaben hospital on O2 support</t>
  </si>
  <si>
    <t>17:00:00</t>
  </si>
  <si>
    <t>17:05:00</t>
  </si>
  <si>
    <t xml:space="preserve">Desaturation </t>
  </si>
  <si>
    <t>desaturation</t>
  </si>
  <si>
    <t>POD 11 reintubation/ POD 13 generalize edema</t>
  </si>
  <si>
    <t>Acute cardio respiratory arrest in sepitsemia and septicemic shock with DIC</t>
  </si>
  <si>
    <t>B/O mukesh sisodia</t>
  </si>
  <si>
    <t>26-02-2024/21:04:00</t>
  </si>
  <si>
    <t>TOF with SBA + HIE grade II with AKI</t>
  </si>
  <si>
    <t>Em. LSCS (FD)/ ICAB</t>
  </si>
  <si>
    <t>Referred from LG hospital with bag and tube ventilation/ extubated day 2/air vo</t>
  </si>
  <si>
    <t>O2 support</t>
  </si>
  <si>
    <t>16:55:00</t>
  </si>
  <si>
    <t>POD 4 self extubated/ reintubated</t>
  </si>
  <si>
    <t>sepitcemia and septicemic shock with pre-term with LBW</t>
  </si>
  <si>
    <t>B/O Dilip Rathod</t>
  </si>
  <si>
    <t>20-02-2024/18:50:00</t>
  </si>
  <si>
    <t>17:45:00</t>
  </si>
  <si>
    <t>sepitcemia and septicemic shock</t>
  </si>
  <si>
    <t>B/O Hathnibhai Thakor</t>
  </si>
  <si>
    <t>29-03-2024/18:47:00</t>
  </si>
  <si>
    <t>14:40:00</t>
  </si>
  <si>
    <t>14:45:00</t>
  </si>
  <si>
    <t>POD 7 Anastomotic leak+ / POD 9 reintubated</t>
  </si>
  <si>
    <t>sepitcemia and septicemic shock + anastomotic leak</t>
  </si>
  <si>
    <t>B/O Imran chulesara</t>
  </si>
  <si>
    <t>28-04-2024/16:00:00</t>
  </si>
  <si>
    <t>Referred from surendranagar on O2 support</t>
  </si>
  <si>
    <t>S1S2+/ SM+ grade III</t>
  </si>
  <si>
    <t>18:15:00</t>
  </si>
  <si>
    <t>POD 3 tube changed</t>
  </si>
  <si>
    <t>sepitcemia and septicemic shock with ELBW</t>
  </si>
  <si>
    <t>B/O Ajayji Thakor</t>
  </si>
  <si>
    <t>22-04-2024/09:06:00</t>
  </si>
  <si>
    <t xml:space="preserve">Referred from Kalol </t>
  </si>
  <si>
    <t>20:30:00</t>
  </si>
  <si>
    <t>20:35:00</t>
  </si>
  <si>
    <t>22:10:00</t>
  </si>
  <si>
    <t>B/O Gautam Rathod</t>
  </si>
  <si>
    <t>19-04-2024/07:41:00</t>
  </si>
  <si>
    <t>18:25:00</t>
  </si>
  <si>
    <t>18:30:00</t>
  </si>
  <si>
    <t>21:15:00</t>
  </si>
  <si>
    <t>B/O Navinbhai Koli</t>
  </si>
  <si>
    <t>08-03-2024/12:35:00</t>
  </si>
  <si>
    <t>LSCS(twins + breach) /twin-I/CSAB</t>
  </si>
  <si>
    <t>Referred from Bhuj</t>
  </si>
  <si>
    <t>POD 5 edema present/ POD 8 chest retraction, 40ml purulent chest drain, anastomotic leak/ POD 10 reintubated</t>
  </si>
  <si>
    <t>B/O Sunilbhai Dantani</t>
  </si>
  <si>
    <t>10-05-2024/10:02:00</t>
  </si>
  <si>
    <t>12:40:00</t>
  </si>
  <si>
    <t>B/O Anand Nat</t>
  </si>
  <si>
    <t>07-05-2024/22:30:00</t>
  </si>
  <si>
    <t>LSCS(CPD) /CSAB</t>
  </si>
  <si>
    <t>17:50:00</t>
  </si>
  <si>
    <t>Hypoxia, desaturation</t>
  </si>
  <si>
    <t>110(POD 3)</t>
  </si>
  <si>
    <t>POD 4 reintubated</t>
  </si>
  <si>
    <t>B/O Kalubhai Chauhan</t>
  </si>
  <si>
    <t>02-04-2024/01:56:00</t>
  </si>
  <si>
    <t>Referred from Modasa without O2 support</t>
  </si>
  <si>
    <t>18:05:00</t>
  </si>
  <si>
    <t>B/O Rakesh Thakor</t>
  </si>
  <si>
    <t>10-05-2024/14:45:00</t>
  </si>
  <si>
    <t>B/O Kishan Vaghela</t>
  </si>
  <si>
    <t>07-07-2024/17:26:00</t>
  </si>
  <si>
    <t>Referred from Amreli with NP</t>
  </si>
  <si>
    <t>POD 7 desaturation/ cynosis edema/ reintubation</t>
  </si>
  <si>
    <t>B/O Babubhai Rana</t>
  </si>
  <si>
    <t>11-07-2024/15:57:00</t>
  </si>
  <si>
    <t>Referred from Sola Civil hospital</t>
  </si>
  <si>
    <t>B/O Dinesh Raval</t>
  </si>
  <si>
    <t>12-07-2024/12:41:00</t>
  </si>
  <si>
    <t>B/O Arun Rathod</t>
  </si>
  <si>
    <t>15-07-2024/15:59:00</t>
  </si>
  <si>
    <t>Referred from private hospital on O2 hood</t>
  </si>
  <si>
    <t>01:45:00</t>
  </si>
  <si>
    <t>01:50:00</t>
  </si>
  <si>
    <t>03:50:00</t>
  </si>
  <si>
    <t>POD 5 reintubated</t>
  </si>
  <si>
    <t>B/O Kanho Marwadi</t>
  </si>
  <si>
    <t>16-07-2024/15:51:00</t>
  </si>
  <si>
    <t>09:35:00</t>
  </si>
  <si>
    <t>Inj. PCM 40 mg</t>
  </si>
  <si>
    <t>Cuteneous Bilirubin- 13.7( Joundice)</t>
  </si>
  <si>
    <t>B/O Bharatbhai Baraiya</t>
  </si>
  <si>
    <t>21-07-2024/16:04:00</t>
  </si>
  <si>
    <t>NVD(Meconium stain)/ NCAB bag and mask given for 2 min</t>
  </si>
  <si>
    <t xml:space="preserve">Referred from N.D.Desai hospital </t>
  </si>
  <si>
    <t>21:20:00</t>
  </si>
  <si>
    <t>POD 6 reintubated</t>
  </si>
  <si>
    <t>31-07-24</t>
  </si>
  <si>
    <t>B/O Prakash Parmar</t>
  </si>
  <si>
    <t>22-07-2024/19:18:00</t>
  </si>
  <si>
    <t>Referred from GMERS himmatnagar for RDS &amp; VLBW/ intubated (day1)/ extubated (day3)</t>
  </si>
  <si>
    <t>POD 3 edema present/ vasopressor support</t>
  </si>
  <si>
    <t>Septicemia with septicemic shock in pre-term with LBW</t>
  </si>
  <si>
    <t>B/O Rohitji Thakor</t>
  </si>
  <si>
    <t>24-07-2024/17:52:00</t>
  </si>
  <si>
    <t>TOF C+ Duodenal atresia with ARM+Polycystic displastic Rt.kidney+VSD</t>
  </si>
  <si>
    <t>Referred from Civil Hospital Mehsana</t>
  </si>
  <si>
    <t>VSD present+ sever TR+ overriding of AORTA</t>
  </si>
  <si>
    <t>20:45:00</t>
  </si>
  <si>
    <t>20:50:00</t>
  </si>
  <si>
    <t>23:00:00</t>
  </si>
  <si>
    <t>Septicemia with septicemic shock+ Pt. NLW</t>
  </si>
  <si>
    <t>B/O Kishan Devipujak</t>
  </si>
  <si>
    <t>28-07-2024/23:24:00</t>
  </si>
  <si>
    <t>Referred from Sola Civil hospital on NP</t>
  </si>
  <si>
    <t>21:10:00</t>
  </si>
  <si>
    <t>11:00:00</t>
  </si>
  <si>
    <t>Post-operative follow-up_POD of Extubation_POD of Extubation</t>
  </si>
  <si>
    <t>Post-operative follow-up_O2 support_O2 hood</t>
  </si>
  <si>
    <t>Post-operative follow-up_O2 support_room air</t>
  </si>
  <si>
    <t>Post-operative follow-up_O2 support_air vo support</t>
  </si>
  <si>
    <t>Post-operative follow-up_O2 support_Ventilatory support</t>
  </si>
  <si>
    <t>on venti.</t>
  </si>
  <si>
    <t>on O2 hood</t>
  </si>
  <si>
    <t>BLAE+ creps+</t>
  </si>
  <si>
    <t>LSCS(MSL+FD) /CSAB</t>
  </si>
  <si>
    <t>on O2 hood+ venti. Support</t>
  </si>
  <si>
    <t>venti. Support</t>
  </si>
  <si>
    <t>VD/CSAB</t>
  </si>
  <si>
    <t>LSCS(PROM)+CSAB</t>
  </si>
  <si>
    <t>02:10:00</t>
  </si>
  <si>
    <t>02:00:00</t>
  </si>
  <si>
    <t>venti. Support(SIMV)</t>
  </si>
  <si>
    <t>Em. LSCS/ CA bag and tube ventilation for 30 sec</t>
  </si>
  <si>
    <t>01:35:00</t>
  </si>
  <si>
    <t>15 days(Pre-Op)</t>
  </si>
  <si>
    <t xml:space="preserve">Rt. PLT with TOF C repair </t>
  </si>
  <si>
    <t>02:15:00</t>
  </si>
  <si>
    <t>03:00:00</t>
  </si>
  <si>
    <t>01:30:00</t>
  </si>
  <si>
    <t>02:30:00</t>
  </si>
  <si>
    <t>T-piece</t>
  </si>
  <si>
    <t>02:55:00</t>
  </si>
  <si>
    <t>01:55:00</t>
  </si>
  <si>
    <t>Em. LACS (FD)/ not CSAB</t>
  </si>
  <si>
    <t>03:05:00</t>
  </si>
  <si>
    <t>LACS/CSAB</t>
  </si>
  <si>
    <t>02:20:00</t>
  </si>
  <si>
    <t>Late Pre-term</t>
  </si>
  <si>
    <t>02:05:00</t>
  </si>
  <si>
    <t>01:15:00</t>
  </si>
  <si>
    <t>03:30:00</t>
  </si>
  <si>
    <t>02:40:00</t>
  </si>
  <si>
    <t>Intubated (day1)/extubated (day 3)/ air vo</t>
  </si>
  <si>
    <t>02:45:00</t>
  </si>
  <si>
    <t>Cloaca</t>
  </si>
  <si>
    <t>Congenital abnormalities</t>
  </si>
  <si>
    <t>Congenital Abnormalities</t>
  </si>
  <si>
    <t>Total patients with anomaly</t>
  </si>
  <si>
    <t>Down Syndrome</t>
  </si>
  <si>
    <t>discharge</t>
  </si>
  <si>
    <t>CHD</t>
  </si>
  <si>
    <t>Ventilatory support required</t>
  </si>
  <si>
    <t>Ventilatory support not required</t>
  </si>
  <si>
    <t>Post-operative Ventilatory support required? Within 24 hours</t>
  </si>
  <si>
    <t>Post-operative Ventilatory support required? After 48 hours</t>
  </si>
  <si>
    <t>Within 24  hours</t>
  </si>
  <si>
    <t>Y</t>
  </si>
  <si>
    <t>Age(days)</t>
  </si>
  <si>
    <t>Induction methods</t>
  </si>
  <si>
    <t>IV+ inhalation</t>
  </si>
  <si>
    <t xml:space="preserve">CHD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</si>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</sst>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  <font>
      <b/>
      <sz val="11"/>
      <color rgb="FFFFFFFF"/>
      <name val="Calibri"/>
      <scheme val="minor"/>
    </font>
    <font>
      <b/>
      <sz val="8"/>
      <color rgb="FFFFFFFF"/>
      <name val="Calibri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9" fontId="0" fillId="0" borderId="0" xfId="1" applyFont="1"/>
    <xf numFmtId="0" fontId="5" fillId="3" borderId="1" xfId="0" applyFont="1" applyFill="1" applyBorder="1"/>
    <xf numFmtId="0" fontId="0" fillId="4" borderId="1" xfId="0" applyFill="1" applyBorder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0" fillId="4" borderId="1" xfId="0" applyNumberFormat="1" applyFill="1" applyBorder="1"/>
    <xf numFmtId="0" fontId="0" fillId="5" borderId="1" xfId="0" applyFill="1" applyBorder="1"/>
    <xf numFmtId="49" fontId="0" fillId="0" borderId="0" xfId="1" applyNumberFormat="1" applyFont="1"/>
    <xf numFmtId="9" fontId="0" fillId="0" borderId="0" xfId="0" applyNumberFormat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  <xf numFmtId="0" fontId="1" fillId="0" borderId="0" xfId="0" applyFont="1" applyAlignment="1">
      <alignment horizontal="center" vertical="top"/>
    </xf>
    <xf numFmtId="0" fontId="2" fillId="10" borderId="1" xfId="0" applyFont="1" applyFill="1" applyBorder="1"/>
    <xf numFmtId="0" fontId="0" fillId="0" borderId="1" xfId="0" applyBorder="1"/>
    <xf numFmtId="0" fontId="0" fillId="11" borderId="2" xfId="0" applyFill="1" applyBorder="1"/>
    <xf numFmtId="0" fontId="0" fillId="12" borderId="2" xfId="0" applyFill="1" applyBorder="1"/>
    <xf numFmtId="0" fontId="0" fillId="12" borderId="3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2" fontId="0" fillId="0" borderId="0" xfId="0" applyNumberFormat="1"/>
    <xf numFmtId="0" fontId="6" fillId="7" borderId="0" xfId="0" applyFont="1" applyFill="1"/>
    <xf numFmtId="0" fontId="6" fillId="8" borderId="0" xfId="0" applyFont="1" applyFill="1"/>
    <xf numFmtId="0" fontId="0" fillId="8" borderId="0" xfId="0" applyFill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/>
    <xf numFmtId="2" fontId="0" fillId="4" borderId="1" xfId="0" applyNumberFormat="1" applyFill="1" applyBorder="1"/>
    <xf numFmtId="10" fontId="0" fillId="0" borderId="0" xfId="0" applyNumberFormat="1"/>
    <xf numFmtId="0" fontId="0" fillId="0" borderId="0" xfId="0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19" fontId="0" fillId="0" borderId="0" xfId="0" applyNumberFormat="1"/>
    <xf numFmtId="165" fontId="2" fillId="2" borderId="1" xfId="0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numFmt numFmtId="24" formatCode="h:mm:ss\ AM/PM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pivotCacheDefinition" Target="pivotCache/pivotCacheDefinition1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4.xml"/><Relationship Id="rId58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(1).xlsx]Sex_ratio!PivotTable1</c:name>
    <c:fmtId val="20"/>
  </c:pivotSource>
  <c:chart>
    <c:autoTitleDeleted val="1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Sex_ratio!$B$3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D8-497C-BD8A-C46ADDB3FA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D8-497C-BD8A-C46ADDB3FA07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Sex_ratio!$A$4:$A$6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Sex_ratio!$B$4:$B$6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0C-4040-932C-E1E23E719ADF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(1).xlsx]Age_mean!PivotTable1</c:name>
    <c:fmtId val="20"/>
  </c:pivotSource>
  <c:chart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Age_mean!$B$3:$B$4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Age_mean!$A$5:$A$7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Age_mean!$B$5:$B$7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E-4906-B415-68EC8181D8B0}"/>
            </c:ext>
          </c:extLst>
        </c:ser>
        <c:ser>
          <c:idx val="1"/>
          <c:order val="1"/>
          <c:tx>
            <c:strRef>
              <c:f>Age_mean!$C$3:$C$4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Age_mean!$A$5:$A$7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Age_mean!$C$5:$C$7</c:f>
              <c:numCache>
                <c:formatCode>General</c:formatCode>
                <c:ptCount val="2"/>
                <c:pt idx="0">
                  <c:v>14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FE-4906-B415-68EC8181D8B0}"/>
            </c:ext>
          </c:extLst>
        </c:ser>
        <c:ser>
          <c:idx val="2"/>
          <c:order val="2"/>
          <c:tx>
            <c:strRef>
              <c:f>Age_mean!$D$3:$D$4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Age_mean!$A$5:$A$7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Age_mean!$D$5:$D$7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FE-4906-B415-68EC8181D8B0}"/>
            </c:ext>
          </c:extLst>
        </c:ser>
        <c:ser>
          <c:idx val="3"/>
          <c:order val="3"/>
          <c:tx>
            <c:strRef>
              <c:f>Age_mean!$E$3:$E$4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Age_mean!$A$5:$A$7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Age_mean!$E$5:$E$7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FE-4906-B415-68EC8181D8B0}"/>
            </c:ext>
          </c:extLst>
        </c:ser>
        <c:ser>
          <c:idx val="4"/>
          <c:order val="4"/>
          <c:tx>
            <c:strRef>
              <c:f>Age_mean!$F$3:$F$4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Age_mean!$A$5:$A$7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Age_mean!$F$5:$F$7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FE-4906-B415-68EC8181D8B0}"/>
            </c:ext>
          </c:extLst>
        </c:ser>
        <c:ser>
          <c:idx val="5"/>
          <c:order val="5"/>
          <c:tx>
            <c:strRef>
              <c:f>Age_mean!$G$3:$G$4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Age_mean!$A$5:$A$7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Age_mean!$G$5:$G$7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FE-4906-B415-68EC8181D8B0}"/>
            </c:ext>
          </c:extLst>
        </c:ser>
        <c:ser>
          <c:idx val="6"/>
          <c:order val="6"/>
          <c:tx>
            <c:strRef>
              <c:f>Age_mean!$H$3:$H$4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Age_mean!$A$5:$A$7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Age_mean!$H$5:$H$7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FE-4906-B415-68EC8181D8B0}"/>
            </c:ext>
          </c:extLst>
        </c:ser>
        <c:ser>
          <c:idx val="7"/>
          <c:order val="7"/>
          <c:tx>
            <c:strRef>
              <c:f>Age_mean!$I$3:$I$4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Age_mean!$A$5:$A$7</c:f>
              <c:strCache>
                <c:ptCount val="2"/>
                <c:pt idx="0">
                  <c:v>FCH</c:v>
                </c:pt>
                <c:pt idx="1">
                  <c:v>MCH</c:v>
                </c:pt>
              </c:strCache>
            </c:strRef>
          </c:cat>
          <c:val>
            <c:numRef>
              <c:f>Age_mean!$I$5:$I$7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4FE-4906-B415-68EC8181D8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47774656"/>
        <c:axId val="547769976"/>
      </c:barChart>
      <c:catAx>
        <c:axId val="5477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769976"/>
        <c:crosses val="autoZero"/>
        <c:auto val="1"/>
        <c:lblAlgn val="ctr"/>
        <c:lblOffset val="100"/>
        <c:noMultiLvlLbl val="0"/>
      </c:catAx>
      <c:valAx>
        <c:axId val="547769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4777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(1).xlsx]Rangecount_birth_weight!PivotTable3</c:name>
    <c:fmtId val="0"/>
  </c:pivotSource>
  <c:chart>
    <c:autoTitleDeleted val="1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Rangecount_birth_weight!$B$8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Rangecount_birth_weight!$B$9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Rangecount_birth_weight!$B$9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3-4EDC-AE66-62B2E8B65F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595198176"/>
        <c:axId val="595199976"/>
      </c:barChart>
      <c:catAx>
        <c:axId val="595198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99976"/>
        <c:crosses val="autoZero"/>
        <c:auto val="1"/>
        <c:lblAlgn val="ctr"/>
        <c:lblOffset val="100"/>
        <c:noMultiLvlLbl val="0"/>
      </c:catAx>
      <c:valAx>
        <c:axId val="5951999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5198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(1).xlsx]Rangecount_birth_weight!PivotTable4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58258474732912"/>
          <c:y val="0.14249781277340332"/>
          <c:w val="0.62247976045247866"/>
          <c:h val="0.547211650627004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Rangecount_birth_weight!$F$12</c:f>
              <c:strCache>
                <c:ptCount val="1"/>
                <c:pt idx="0">
                  <c:v>Sum of 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Rangecount_birth_weight!$F$13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Rangecount_birth_weight!$F$13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D4-4CBE-AC10-11AA5BF8534B}"/>
            </c:ext>
          </c:extLst>
        </c:ser>
        <c:ser>
          <c:idx val="1"/>
          <c:order val="1"/>
          <c:tx>
            <c:strRef>
              <c:f>Rangecount_birth_weight!$G$12</c:f>
              <c:strCache>
                <c:ptCount val="1"/>
                <c:pt idx="0">
                  <c:v>Sum of 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Rangecount_birth_weight!$F$13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Rangecount_birth_weight!$G$13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D4-4CBE-AC10-11AA5BF853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93160104"/>
        <c:axId val="593161544"/>
      </c:barChart>
      <c:catAx>
        <c:axId val="59316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161544"/>
        <c:crosses val="autoZero"/>
        <c:auto val="1"/>
        <c:lblAlgn val="ctr"/>
        <c:lblOffset val="100"/>
        <c:noMultiLvlLbl val="0"/>
      </c:catAx>
      <c:valAx>
        <c:axId val="5931615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93160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(1).xlsx]PreOP-O2Support!PivotTable5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'PreOP-O2Support'!$B$3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B04-49E9-B619-7501CBE24E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B04-49E9-B619-7501CBE24E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B04-49E9-B619-7501CBE24E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B04-49E9-B619-7501CBE24E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B04-49E9-B619-7501CBE24E12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'PreOP-O2Support'!$A$4:$A$9</c:f>
              <c:strCache>
                <c:ptCount val="5"/>
                <c:pt idx="0">
                  <c:v>Air vo</c:v>
                </c:pt>
                <c:pt idx="1">
                  <c:v>NP</c:v>
                </c:pt>
                <c:pt idx="2">
                  <c:v>O2 hood</c:v>
                </c:pt>
                <c:pt idx="3">
                  <c:v>RA</c:v>
                </c:pt>
                <c:pt idx="4">
                  <c:v>venti.</c:v>
                </c:pt>
              </c:strCache>
            </c:strRef>
          </c:cat>
          <c:val>
            <c:numRef>
              <c:f>'PreOP-O2Support'!$B$4:$B$9</c:f>
              <c:numCache>
                <c:formatCode>General</c:formatCode>
                <c:ptCount val="5"/>
                <c:pt idx="0">
                  <c:v>9</c:v>
                </c:pt>
                <c:pt idx="1">
                  <c:v>20</c:v>
                </c:pt>
                <c:pt idx="2">
                  <c:v>5</c:v>
                </c:pt>
                <c:pt idx="3">
                  <c:v>11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C-4DA6-831B-DD40EF2DC1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(1).xlsx]Congential Anomaly!PivotTable6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'Congential Anomaly'!$B$3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8BB-40DB-A057-0064EDD887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8BB-40DB-A057-0064EDD887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8BB-40DB-A057-0064EDD887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8BB-40DB-A057-0064EDD887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8BB-40DB-A057-0064EDD887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8BB-40DB-A057-0064EDD887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8BB-40DB-A057-0064EDD8879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8BB-40DB-A057-0064EDD8879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F47-48CF-A7BA-EDEEB064C11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8BB-40DB-A057-0064EDD8879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8BB-40DB-A057-0064EDD8879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D98-4AFA-B917-D88F82A2EE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'Congential Anomaly'!$A$4:$A$15</c:f>
              <c:strCache>
                <c:ptCount val="11"/>
                <c:pt idx="0">
                  <c:v>ARM</c:v>
                </c:pt>
                <c:pt idx="1">
                  <c:v>ARM(RVF)</c:v>
                </c:pt>
                <c:pt idx="2">
                  <c:v>ARM(RVF)+ RAA</c:v>
                </c:pt>
                <c:pt idx="3">
                  <c:v>CHD (ASD)+ Ectopic left kidney fused with right kidney at lower pole.</c:v>
                </c:pt>
                <c:pt idx="4">
                  <c:v>CHD (HRHS)</c:v>
                </c:pt>
                <c:pt idx="5">
                  <c:v>CHD (PFO)/ moderate PAH /small PDA</c:v>
                </c:pt>
                <c:pt idx="6">
                  <c:v>Coaca</c:v>
                </c:pt>
                <c:pt idx="7">
                  <c:v>Down Syndrom</c:v>
                </c:pt>
                <c:pt idx="8">
                  <c:v>Not identified</c:v>
                </c:pt>
                <c:pt idx="9">
                  <c:v>RAA</c:v>
                </c:pt>
                <c:pt idx="10">
                  <c:v>VACTERL</c:v>
                </c:pt>
              </c:strCache>
            </c:strRef>
          </c:cat>
          <c:val>
            <c:numRef>
              <c:f>'Congential Anomaly'!$B$4:$B$15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38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7-48CF-A7BA-EDEEB064C11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3F6-4E9C-B07A-4391261371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3F6-4E9C-B07A-4391261371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3F6-4E9C-B07A-4391261371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3F6-4E9C-B07A-4391261371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3F6-4E9C-B07A-4391261371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3F6-4E9C-B07A-4391261371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3F6-4E9C-B07A-4391261371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3F6-4E9C-B07A-4391261371F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'Congential Anomaly'!$A$21:$A$28</c:f>
              <c:strCache>
                <c:ptCount val="8"/>
                <c:pt idx="0">
                  <c:v>ARM</c:v>
                </c:pt>
                <c:pt idx="1">
                  <c:v>ARM(RVF)+ RAA</c:v>
                </c:pt>
                <c:pt idx="2">
                  <c:v>CHD </c:v>
                </c:pt>
                <c:pt idx="3">
                  <c:v>Cloaca</c:v>
                </c:pt>
                <c:pt idx="4">
                  <c:v>Down Syndrome</c:v>
                </c:pt>
                <c:pt idx="5">
                  <c:v>Not identified</c:v>
                </c:pt>
                <c:pt idx="6">
                  <c:v>RAA</c:v>
                </c:pt>
                <c:pt idx="7">
                  <c:v>VACTERL</c:v>
                </c:pt>
              </c:strCache>
            </c:strRef>
          </c:cat>
          <c:val>
            <c:numRef>
              <c:f>'Congential Anomaly'!$B$21:$B$28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38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76-4BDD-ADD6-BE3FE8AE8D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CA!$B$1</c:f>
              <c:strCache>
                <c:ptCount val="1"/>
                <c:pt idx="0">
                  <c:v>No. of Patients</c:v>
                </c:pt>
              </c:strCache>
            </c:strRef>
          </c:tx>
          <c:explosion val="3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E7B4-4E40-B9E9-D02CBBB9F7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4-E7B4-4E40-B9E9-D02CBBB9F76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E7B4-4E40-B9E9-D02CBBB9F76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E7B4-4E40-B9E9-D02CBBB9F76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E7B4-4E40-B9E9-D02CBBB9F76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8-E7B4-4E40-B9E9-D02CBBB9F76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E7B4-4E40-B9E9-D02CBBB9F76A}"/>
              </c:ext>
            </c:extLst>
          </c:dPt>
          <c:dLbls>
            <c:dLbl>
              <c:idx val="0"/>
              <c:layout>
                <c:manualLayout>
                  <c:x val="-4.2117363066842925E-2"/>
                  <c:y val="-3.808681263084925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7B4-4E40-B9E9-D02CBBB9F76A}"/>
                </c:ext>
              </c:extLst>
            </c:dLbl>
            <c:dLbl>
              <c:idx val="1"/>
              <c:layout>
                <c:manualLayout>
                  <c:x val="9.6126214150238521E-3"/>
                  <c:y val="-0.1323608909908625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7B4-4E40-B9E9-D02CBBB9F76A}"/>
                </c:ext>
              </c:extLst>
            </c:dLbl>
            <c:dLbl>
              <c:idx val="2"/>
              <c:layout>
                <c:manualLayout>
                  <c:x val="2.5356581795888653E-2"/>
                  <c:y val="-6.069309227720335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7B4-4E40-B9E9-D02CBBB9F76A}"/>
                </c:ext>
              </c:extLst>
            </c:dLbl>
            <c:dLbl>
              <c:idx val="4"/>
              <c:layout>
                <c:manualLayout>
                  <c:x val="1.2396146649552018E-3"/>
                  <c:y val="1.905975810531670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7B4-4E40-B9E9-D02CBBB9F76A}"/>
                </c:ext>
              </c:extLst>
            </c:dLbl>
            <c:dLbl>
              <c:idx val="5"/>
              <c:layout>
                <c:manualLayout>
                  <c:x val="-2.5132351156835323E-2"/>
                  <c:y val="-2.7349696303936449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7B4-4E40-B9E9-D02CBBB9F7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effectLst>
                      <a:outerShdw blurRad="60007" dist="310007" dir="7680000" sy="30000" kx="1300200" algn="ctr" rotWithShape="0">
                        <a:prstClr val="black">
                          <a:alpha val="29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CA!$A$2:$A$8</c:f>
              <c:strCache>
                <c:ptCount val="7"/>
                <c:pt idx="0">
                  <c:v>ARM</c:v>
                </c:pt>
                <c:pt idx="1">
                  <c:v>ARM(RVF)+ RAA</c:v>
                </c:pt>
                <c:pt idx="2">
                  <c:v>CHD </c:v>
                </c:pt>
                <c:pt idx="3">
                  <c:v>Cloaca</c:v>
                </c:pt>
                <c:pt idx="4">
                  <c:v>Down Syndrome</c:v>
                </c:pt>
                <c:pt idx="5">
                  <c:v>RAA</c:v>
                </c:pt>
                <c:pt idx="6">
                  <c:v>VACTERL</c:v>
                </c:pt>
              </c:strCache>
            </c:strRef>
          </c:cat>
          <c:val>
            <c:numRef>
              <c:f>CA!$B$2:$B$8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4-4E40-B9E9-D02CBBB9F76A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(1).xlsx]Age_Attime_of_Surgery!PivotTable9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Patients by age at time of Surgery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Age_Attime_of_Surgery!$J$2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Age_Attime_of_Surgery!$J$3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Age_Attime_of_Surgery!$J$3</c:f>
              <c:numCache>
                <c:formatCode>General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29-4680-ACBA-0B52C7E6A7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99958344"/>
        <c:axId val="799954744"/>
      </c:barChart>
      <c:catAx>
        <c:axId val="799958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54744"/>
        <c:crosses val="autoZero"/>
        <c:auto val="1"/>
        <c:lblAlgn val="ctr"/>
        <c:lblOffset val="100"/>
        <c:noMultiLvlLbl val="0"/>
      </c:catAx>
      <c:valAx>
        <c:axId val="79995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958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Type</a:t>
            </a:r>
            <a:r>
              <a:rPr lang="en-US" baseline="0"/>
              <a:t> of TOF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'Type of TOF'!$B$1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 of TOF'!$A$2:$A$6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'Type of TOF'!$B$2:$B$6</c:f>
              <c:numCache>
                <c:formatCode>General</c:formatCode>
                <c:ptCount val="5"/>
                <c:pt idx="0">
                  <c:v>3</c:v>
                </c:pt>
                <c:pt idx="1">
                  <c:v>0</c:v>
                </c:pt>
                <c:pt idx="2">
                  <c:v>47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C-49FC-B7F2-912174599B1B}"/>
            </c:ext>
          </c:extLst>
        </c:ser>
        <c:ser>
          <c:idx val="1"/>
          <c:order val="1"/>
          <c:tx>
            <c:strRef>
              <c:f>'Type of TOF'!$C$1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6666666666666666E-2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90C-49FC-B7F2-912174599B1B}"/>
                </c:ext>
              </c:extLst>
            </c:dLbl>
            <c:dLbl>
              <c:idx val="1"/>
              <c:layout>
                <c:manualLayout>
                  <c:x val="5.5555555555555558E-3"/>
                  <c:y val="-8.487556272013328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90C-49FC-B7F2-912174599B1B}"/>
                </c:ext>
              </c:extLst>
            </c:dLbl>
            <c:dLbl>
              <c:idx val="2"/>
              <c:layout>
                <c:manualLayout>
                  <c:x val="3.6111111111111108E-2"/>
                  <c:y val="-2.7777777777777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90C-49FC-B7F2-912174599B1B}"/>
                </c:ext>
              </c:extLst>
            </c:dLbl>
            <c:dLbl>
              <c:idx val="3"/>
              <c:layout>
                <c:manualLayout>
                  <c:x val="2.5000000000000001E-2"/>
                  <c:y val="-2.77777777777776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90C-49FC-B7F2-912174599B1B}"/>
                </c:ext>
              </c:extLst>
            </c:dLbl>
            <c:dLbl>
              <c:idx val="4"/>
              <c:layout>
                <c:manualLayout>
                  <c:x val="2.7777777777777676E-2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0C-49FC-B7F2-912174599B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'Type of TOF'!$A$2:$A$6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'Type of TOF'!$C$2:$C$6</c:f>
              <c:numCache>
                <c:formatCode>0%</c:formatCode>
                <c:ptCount val="5"/>
                <c:pt idx="0">
                  <c:v>0.06</c:v>
                </c:pt>
                <c:pt idx="1">
                  <c:v>0</c:v>
                </c:pt>
                <c:pt idx="2">
                  <c:v>0.94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C-49FC-B7F2-912174599B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00046904"/>
        <c:axId val="800046544"/>
        <c:axId val="0"/>
      </c:bar3DChart>
      <c:catAx>
        <c:axId val="80004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46544"/>
        <c:crosses val="autoZero"/>
        <c:auto val="1"/>
        <c:lblAlgn val="ctr"/>
        <c:lblOffset val="100"/>
        <c:noMultiLvlLbl val="0"/>
      </c:catAx>
      <c:valAx>
        <c:axId val="8000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469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(1).xlsx]Term_PreTerm!PivotTable3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Full_Term</a:t>
            </a:r>
            <a:r>
              <a:rPr lang="en-US" baseline="0"/>
              <a:t> - Pre_Term Status</a:t>
            </a:r>
          </a:p>
        </c:rich>
      </c:tx>
      <c:layout>
        <c:manualLayout>
          <c:xMode val="edge"/>
          <c:yMode val="edge"/>
          <c:x val="0.44009183527048351"/>
          <c:y val="5.1655171394655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Term_PreTerm!$B$3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0B-4C5F-A78B-B31728665B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0B-4C5F-A78B-B31728665B9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A2A-48F5-A983-680A49D762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Term_PreTerm!$A$4:$A$7</c:f>
              <c:strCache>
                <c:ptCount val="3"/>
                <c:pt idx="0">
                  <c:v>Pre-term</c:v>
                </c:pt>
                <c:pt idx="1">
                  <c:v>Term</c:v>
                </c:pt>
                <c:pt idx="2">
                  <c:v>(blank)</c:v>
                </c:pt>
              </c:strCache>
            </c:strRef>
          </c:cat>
          <c:val>
            <c:numRef>
              <c:f>Term_PreTerm!$B$4:$B$7</c:f>
              <c:numCache>
                <c:formatCode>General</c:formatCode>
                <c:ptCount val="3"/>
                <c:pt idx="0">
                  <c:v>13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8-4DFB-A642-D30644E00D4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(1).xlsx]Length!PivotTable10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</a:t>
            </a:r>
            <a:r>
              <a:rPr lang="en-US" baseline="0"/>
              <a:t>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Length!$B$3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B4F-4A21-AA41-44852769B64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4F-4A21-AA41-44852769B645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Length!$A$4:$A$6</c:f>
              <c:strCache>
                <c:ptCount val="2"/>
                <c:pt idx="0">
                  <c:v>AGA</c:v>
                </c:pt>
                <c:pt idx="1">
                  <c:v>SGA</c:v>
                </c:pt>
              </c:strCache>
            </c:strRef>
          </c:cat>
          <c:val>
            <c:numRef>
              <c:f>Length!$B$4:$B$6</c:f>
              <c:numCache>
                <c:formatCode>General</c:formatCode>
                <c:ptCount val="2"/>
                <c:pt idx="0">
                  <c:v>39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3-457C-9C27-C4DE2C342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 of delivery and CSAB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cry_notcry!$A$2</c:f>
              <c:strCache>
                <c:ptCount val="1"/>
                <c:pt idx="0">
                  <c:v>NVD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cry_notcry!$B$1:$C$1</c:f>
              <c:strCache>
                <c:ptCount val="2"/>
                <c:pt idx="0">
                  <c:v>CSAB</c:v>
                </c:pt>
                <c:pt idx="1">
                  <c:v>Not CSAB</c:v>
                </c:pt>
              </c:strCache>
            </c:strRef>
          </c:cat>
          <c:val>
            <c:numRef>
              <c:f>cry_notcry!$B$2:$C$2</c:f>
              <c:numCache>
                <c:formatCode>General</c:formatCode>
                <c:ptCount val="2"/>
                <c:pt idx="0">
                  <c:v>31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6-4ECD-AE61-3D0B097F6C27}"/>
            </c:ext>
          </c:extLst>
        </c:ser>
        <c:ser>
          <c:idx val="1"/>
          <c:order val="1"/>
          <c:tx>
            <c:strRef>
              <c:f>cry_notcry!$A$3</c:f>
              <c:strCache>
                <c:ptCount val="1"/>
                <c:pt idx="0">
                  <c:v>LSCS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1"/>
              <c:layout>
                <c:manualLayout>
                  <c:x val="2.3474178403755867E-2"/>
                  <c:y val="-4.01606425702812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86-4ECD-AE61-3D0B097F6C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cry_notcry!$B$1:$C$1</c:f>
              <c:strCache>
                <c:ptCount val="2"/>
                <c:pt idx="0">
                  <c:v>CSAB</c:v>
                </c:pt>
                <c:pt idx="1">
                  <c:v>Not CSAB</c:v>
                </c:pt>
              </c:strCache>
            </c:strRef>
          </c:cat>
          <c:val>
            <c:numRef>
              <c:f>cry_notcry!$B$3:$C$3</c:f>
              <c:numCache>
                <c:formatCode>General</c:formatCode>
                <c:ptCount val="2"/>
                <c:pt idx="0">
                  <c:v>14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86-4ECD-AE61-3D0B097F6C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00056264"/>
        <c:axId val="800056624"/>
        <c:axId val="0"/>
      </c:bar3DChart>
      <c:catAx>
        <c:axId val="80005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56624"/>
        <c:crosses val="autoZero"/>
        <c:auto val="1"/>
        <c:lblAlgn val="ctr"/>
        <c:lblOffset val="100"/>
        <c:noMultiLvlLbl val="0"/>
      </c:catAx>
      <c:valAx>
        <c:axId val="80005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56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(1).xlsx]Procedure!PivotTable15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Surgical Procedure</a:t>
            </a:r>
          </a:p>
        </c:rich>
      </c:tx>
      <c:layout>
        <c:manualLayout>
          <c:xMode val="edge"/>
          <c:yMode val="edge"/>
          <c:x val="0.44777653866228095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Procedure!$B$3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Procedure!$A$4:$A$9</c:f>
              <c:strCache>
                <c:ptCount val="5"/>
                <c:pt idx="0">
                  <c:v>Gastrostomy Esopheagostomy</c:v>
                </c:pt>
                <c:pt idx="1">
                  <c:v>Rt. PLT with TOF C repair</c:v>
                </c:pt>
                <c:pt idx="2">
                  <c:v>Rt. PLT with TOF C repair + Y-V anoplasty</c:v>
                </c:pt>
                <c:pt idx="3">
                  <c:v>Rt. PLT with TOF C repair +Rt. Transverse colostomy</c:v>
                </c:pt>
                <c:pt idx="4">
                  <c:v>Rt. PLT with TOF C repair+ Rt. Transverse colostomy+ Duodeno duodenostomy</c:v>
                </c:pt>
              </c:strCache>
            </c:strRef>
          </c:cat>
          <c:val>
            <c:numRef>
              <c:f>Procedure!$B$4:$B$9</c:f>
              <c:numCache>
                <c:formatCode>General</c:formatCode>
                <c:ptCount val="5"/>
                <c:pt idx="0">
                  <c:v>3</c:v>
                </c:pt>
                <c:pt idx="1">
                  <c:v>44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1-45CC-AE93-05F54CB518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010184"/>
        <c:axId val="800028544"/>
      </c:barChart>
      <c:catAx>
        <c:axId val="800010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28544"/>
        <c:crosses val="autoZero"/>
        <c:auto val="1"/>
        <c:lblAlgn val="ctr"/>
        <c:lblOffset val="100"/>
        <c:noMultiLvlLbl val="0"/>
      </c:catAx>
      <c:valAx>
        <c:axId val="80002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discharge and</a:t>
            </a:r>
            <a:r>
              <a:rPr lang="en-US" baseline="0"/>
              <a:t> death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RangeAGE_Dis_Death!$B$1</c:f>
              <c:strCache>
                <c:ptCount val="1"/>
                <c:pt idx="0">
                  <c:v>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RangeAGE_Dis_Death!$A$2:$A$9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7-10</c:v>
                </c:pt>
                <c:pt idx="3">
                  <c:v>11-13</c:v>
                </c:pt>
                <c:pt idx="4">
                  <c:v>14-17</c:v>
                </c:pt>
                <c:pt idx="5">
                  <c:v>18-20</c:v>
                </c:pt>
                <c:pt idx="6">
                  <c:v>20</c:v>
                </c:pt>
                <c:pt idx="7">
                  <c:v>Total</c:v>
                </c:pt>
              </c:strCache>
            </c:strRef>
          </c:cat>
          <c:val>
            <c:numRef>
              <c:f>RangeAGE_Dis_Death!$B$2:$B$9</c:f>
              <c:numCache>
                <c:formatCode>General</c:formatCode>
                <c:ptCount val="8"/>
                <c:pt idx="0">
                  <c:v>0</c:v>
                </c:pt>
                <c:pt idx="1">
                  <c:v>8</c:v>
                </c:pt>
                <c:pt idx="2">
                  <c:v>15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0</c:v>
                </c:pt>
                <c:pt idx="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E-47D8-B998-1832D662F66B}"/>
            </c:ext>
          </c:extLst>
        </c:ser>
        <c:ser>
          <c:idx val="1"/>
          <c:order val="1"/>
          <c:tx>
            <c:strRef>
              <c:f>RangeAGE_Dis_Death!$C$1</c:f>
              <c:strCache>
                <c:ptCount val="1"/>
                <c:pt idx="0">
                  <c:v>Discharge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RangeAGE_Dis_Death!$A$2:$A$9</c:f>
              <c:strCache>
                <c:ptCount val="8"/>
                <c:pt idx="0">
                  <c:v>1-3</c:v>
                </c:pt>
                <c:pt idx="1">
                  <c:v>4-6</c:v>
                </c:pt>
                <c:pt idx="2">
                  <c:v>7-10</c:v>
                </c:pt>
                <c:pt idx="3">
                  <c:v>11-13</c:v>
                </c:pt>
                <c:pt idx="4">
                  <c:v>14-17</c:v>
                </c:pt>
                <c:pt idx="5">
                  <c:v>18-20</c:v>
                </c:pt>
                <c:pt idx="6">
                  <c:v>20</c:v>
                </c:pt>
                <c:pt idx="7">
                  <c:v>Total</c:v>
                </c:pt>
              </c:strCache>
            </c:strRef>
          </c:cat>
          <c:val>
            <c:numRef>
              <c:f>RangeAGE_Dis_Death!$C$2:$C$9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 formatCode="@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E-47D8-B998-1832D662F6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54090464"/>
        <c:axId val="854093344"/>
      </c:barChart>
      <c:catAx>
        <c:axId val="85409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(days)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619033469872865"/>
              <c:y val="0.92901812656646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093344"/>
        <c:crosses val="autoZero"/>
        <c:auto val="1"/>
        <c:lblAlgn val="ctr"/>
        <c:lblOffset val="100"/>
        <c:noMultiLvlLbl val="0"/>
      </c:catAx>
      <c:valAx>
        <c:axId val="85409334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Patient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85409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AGE(days)</a:t>
            </a:r>
            <a:r>
              <a:rPr lang="en-US" baseline="0"/>
              <a:t> at time of Death and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RangeAGE_Dis_Death!$E$1</c:f>
              <c:strCache>
                <c:ptCount val="1"/>
                <c:pt idx="0">
                  <c:v>Discharge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RangeAGE_Dis_Death!$D$2:$D$8</c:f>
              <c:strCache>
                <c:ptCount val="7"/>
                <c:pt idx="0">
                  <c:v>1-3</c:v>
                </c:pt>
                <c:pt idx="1">
                  <c:v>4-6</c:v>
                </c:pt>
                <c:pt idx="2">
                  <c:v>7-10</c:v>
                </c:pt>
                <c:pt idx="3">
                  <c:v>11-13</c:v>
                </c:pt>
                <c:pt idx="4">
                  <c:v>14-17</c:v>
                </c:pt>
                <c:pt idx="5">
                  <c:v>18-20</c:v>
                </c:pt>
                <c:pt idx="6">
                  <c:v>20+</c:v>
                </c:pt>
              </c:strCache>
            </c:strRef>
          </c:cat>
          <c:val>
            <c:numRef>
              <c:f>RangeAGE_Dis_Death!$E$2:$E$8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0.14000000000000001</c:v>
                </c:pt>
                <c:pt idx="4">
                  <c:v>0.06</c:v>
                </c:pt>
                <c:pt idx="5">
                  <c:v>0.02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2-40B1-A28C-BE45DA74D052}"/>
            </c:ext>
          </c:extLst>
        </c:ser>
        <c:ser>
          <c:idx val="1"/>
          <c:order val="1"/>
          <c:tx>
            <c:strRef>
              <c:f>RangeAGE_Dis_Death!$F$1</c:f>
              <c:strCache>
                <c:ptCount val="1"/>
                <c:pt idx="0">
                  <c:v>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RangeAGE_Dis_Death!$D$2:$D$8</c:f>
              <c:strCache>
                <c:ptCount val="7"/>
                <c:pt idx="0">
                  <c:v>1-3</c:v>
                </c:pt>
                <c:pt idx="1">
                  <c:v>4-6</c:v>
                </c:pt>
                <c:pt idx="2">
                  <c:v>7-10</c:v>
                </c:pt>
                <c:pt idx="3">
                  <c:v>11-13</c:v>
                </c:pt>
                <c:pt idx="4">
                  <c:v>14-17</c:v>
                </c:pt>
                <c:pt idx="5">
                  <c:v>18-20</c:v>
                </c:pt>
                <c:pt idx="6">
                  <c:v>20+</c:v>
                </c:pt>
              </c:strCache>
            </c:strRef>
          </c:cat>
          <c:val>
            <c:numRef>
              <c:f>RangeAGE_Dis_Death!$F$2:$F$8</c:f>
              <c:numCache>
                <c:formatCode>0%</c:formatCode>
                <c:ptCount val="7"/>
                <c:pt idx="0">
                  <c:v>0</c:v>
                </c:pt>
                <c:pt idx="1">
                  <c:v>0.16</c:v>
                </c:pt>
                <c:pt idx="2">
                  <c:v>0.3</c:v>
                </c:pt>
                <c:pt idx="3">
                  <c:v>0.16</c:v>
                </c:pt>
                <c:pt idx="4">
                  <c:v>0.08</c:v>
                </c:pt>
                <c:pt idx="5">
                  <c:v>0.02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82-40B1-A28C-BE45DA74D05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3657400"/>
        <c:axId val="813659560"/>
      </c:barChart>
      <c:catAx>
        <c:axId val="813657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659560"/>
        <c:crosses val="autoZero"/>
        <c:auto val="1"/>
        <c:lblAlgn val="ctr"/>
        <c:lblOffset val="100"/>
        <c:noMultiLvlLbl val="0"/>
      </c:catAx>
      <c:valAx>
        <c:axId val="81365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Percantage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657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</a:t>
            </a:r>
            <a:r>
              <a:rPr lang="en-US" baseline="0"/>
              <a:t> and Discharge in POD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RangePOD_Dis_Death!$B$1</c:f>
              <c:strCache>
                <c:ptCount val="1"/>
                <c:pt idx="0">
                  <c:v>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RangePOD_Dis_Death!$A$2:$A$8</c:f>
              <c:strCache>
                <c:ptCount val="7"/>
                <c:pt idx="0">
                  <c:v>1-3</c:v>
                </c:pt>
                <c:pt idx="1">
                  <c:v>4-6</c:v>
                </c:pt>
                <c:pt idx="2">
                  <c:v>7-10</c:v>
                </c:pt>
                <c:pt idx="3">
                  <c:v>11-13</c:v>
                </c:pt>
                <c:pt idx="4">
                  <c:v>14-17</c:v>
                </c:pt>
                <c:pt idx="5">
                  <c:v>18-20</c:v>
                </c:pt>
                <c:pt idx="6">
                  <c:v>21 +</c:v>
                </c:pt>
              </c:strCache>
            </c:strRef>
          </c:cat>
          <c:val>
            <c:numRef>
              <c:f>RangePOD_Dis_Death!$B$2:$B$8</c:f>
              <c:numCache>
                <c:formatCode>General</c:formatCode>
                <c:ptCount val="7"/>
                <c:pt idx="0">
                  <c:v>7</c:v>
                </c:pt>
                <c:pt idx="1">
                  <c:v>15</c:v>
                </c:pt>
                <c:pt idx="2">
                  <c:v>11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60-4638-BB63-3C1EA930DB50}"/>
            </c:ext>
          </c:extLst>
        </c:ser>
        <c:ser>
          <c:idx val="1"/>
          <c:order val="1"/>
          <c:tx>
            <c:strRef>
              <c:f>RangePOD_Dis_Death!$C$1</c:f>
              <c:strCache>
                <c:ptCount val="1"/>
                <c:pt idx="0">
                  <c:v>Discharge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RangePOD_Dis_Death!$A$2:$A$8</c:f>
              <c:strCache>
                <c:ptCount val="7"/>
                <c:pt idx="0">
                  <c:v>1-3</c:v>
                </c:pt>
                <c:pt idx="1">
                  <c:v>4-6</c:v>
                </c:pt>
                <c:pt idx="2">
                  <c:v>7-10</c:v>
                </c:pt>
                <c:pt idx="3">
                  <c:v>11-13</c:v>
                </c:pt>
                <c:pt idx="4">
                  <c:v>14-17</c:v>
                </c:pt>
                <c:pt idx="5">
                  <c:v>18-20</c:v>
                </c:pt>
                <c:pt idx="6">
                  <c:v>21 +</c:v>
                </c:pt>
              </c:strCache>
            </c:strRef>
          </c:cat>
          <c:val>
            <c:numRef>
              <c:f>RangePOD_Dis_Death!$C$2:$C$8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60-4638-BB63-3C1EA930DB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7629920"/>
        <c:axId val="801922768"/>
      </c:barChart>
      <c:catAx>
        <c:axId val="47762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POD(Days)</a:t>
                </a:r>
              </a:p>
            </c:rich>
          </c:tx>
          <c:layout>
            <c:manualLayout>
              <c:xMode val="edge"/>
              <c:yMode val="edge"/>
              <c:x val="0.431672353455818"/>
              <c:y val="0.80055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22768"/>
        <c:crosses val="autoZero"/>
        <c:auto val="1"/>
        <c:lblAlgn val="ctr"/>
        <c:lblOffset val="100"/>
        <c:noMultiLvlLbl val="0"/>
      </c:catAx>
      <c:valAx>
        <c:axId val="80192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2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</a:t>
            </a:r>
            <a:r>
              <a:rPr lang="en-US" baseline="0"/>
              <a:t> and Discharge in POD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RangePOD_Dis_Death!$E$1</c:f>
              <c:strCache>
                <c:ptCount val="1"/>
                <c:pt idx="0">
                  <c:v>Death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RangePOD_Dis_Death!$D$2:$D$8</c:f>
              <c:strCache>
                <c:ptCount val="7"/>
                <c:pt idx="0">
                  <c:v>1-3</c:v>
                </c:pt>
                <c:pt idx="1">
                  <c:v>4-6</c:v>
                </c:pt>
                <c:pt idx="2">
                  <c:v>7-10</c:v>
                </c:pt>
                <c:pt idx="3">
                  <c:v>11-13</c:v>
                </c:pt>
                <c:pt idx="4">
                  <c:v>14-17</c:v>
                </c:pt>
                <c:pt idx="5">
                  <c:v>18-20</c:v>
                </c:pt>
                <c:pt idx="6">
                  <c:v>21 +</c:v>
                </c:pt>
              </c:strCache>
            </c:strRef>
          </c:cat>
          <c:val>
            <c:numRef>
              <c:f>RangePOD_Dis_Death!$E$2:$E$8</c:f>
              <c:numCache>
                <c:formatCode>0%</c:formatCode>
                <c:ptCount val="7"/>
                <c:pt idx="0">
                  <c:v>0.14000000000000001</c:v>
                </c:pt>
                <c:pt idx="1">
                  <c:v>0.3</c:v>
                </c:pt>
                <c:pt idx="2">
                  <c:v>0.22</c:v>
                </c:pt>
                <c:pt idx="3">
                  <c:v>0.02</c:v>
                </c:pt>
                <c:pt idx="4">
                  <c:v>0.04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0B-418A-8106-42F79DC058CC}"/>
            </c:ext>
          </c:extLst>
        </c:ser>
        <c:ser>
          <c:idx val="1"/>
          <c:order val="1"/>
          <c:tx>
            <c:strRef>
              <c:f>RangePOD_Dis_Death!$F$1</c:f>
              <c:strCache>
                <c:ptCount val="1"/>
                <c:pt idx="0">
                  <c:v>Discharge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RangePOD_Dis_Death!$D$2:$D$8</c:f>
              <c:strCache>
                <c:ptCount val="7"/>
                <c:pt idx="0">
                  <c:v>1-3</c:v>
                </c:pt>
                <c:pt idx="1">
                  <c:v>4-6</c:v>
                </c:pt>
                <c:pt idx="2">
                  <c:v>7-10</c:v>
                </c:pt>
                <c:pt idx="3">
                  <c:v>11-13</c:v>
                </c:pt>
                <c:pt idx="4">
                  <c:v>14-17</c:v>
                </c:pt>
                <c:pt idx="5">
                  <c:v>18-20</c:v>
                </c:pt>
                <c:pt idx="6">
                  <c:v>21 +</c:v>
                </c:pt>
              </c:strCache>
            </c:strRef>
          </c:cat>
          <c:val>
            <c:numRef>
              <c:f>RangePOD_Dis_Death!$F$2:$F$8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</c:v>
                </c:pt>
                <c:pt idx="3">
                  <c:v>0.1</c:v>
                </c:pt>
                <c:pt idx="4">
                  <c:v>0.04</c:v>
                </c:pt>
                <c:pt idx="5">
                  <c:v>0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0B-418A-8106-42F79DC058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5312240"/>
        <c:axId val="805312960"/>
      </c:barChart>
      <c:catAx>
        <c:axId val="805312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POD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312960"/>
        <c:crosses val="autoZero"/>
        <c:auto val="1"/>
        <c:lblAlgn val="ctr"/>
        <c:lblOffset val="100"/>
        <c:noMultiLvlLbl val="0"/>
      </c:catAx>
      <c:valAx>
        <c:axId val="80531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312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Reversal</a:t>
            </a:r>
            <a:r>
              <a:rPr lang="en-US" baseline="0"/>
              <a:t> &amp; Extubation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'reversal &amp; extubation'!$B$1</c:f>
              <c:strCache>
                <c:ptCount val="1"/>
                <c:pt idx="0">
                  <c:v>No. of Patients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'reversal &amp; extubation'!$A$2:$A$4</c:f>
              <c:strCache>
                <c:ptCount val="3"/>
                <c:pt idx="0">
                  <c:v>Reverse not Extubated</c:v>
                </c:pt>
                <c:pt idx="1">
                  <c:v>Not Reversed Not Extubated</c:v>
                </c:pt>
                <c:pt idx="2">
                  <c:v>Reversed+Extubated</c:v>
                </c:pt>
              </c:strCache>
            </c:strRef>
          </c:cat>
          <c:val>
            <c:numRef>
              <c:f>'reversal &amp; extubation'!$B$2:$B$4</c:f>
              <c:numCache>
                <c:formatCode>General</c:formatCode>
                <c:ptCount val="3"/>
                <c:pt idx="0">
                  <c:v>4</c:v>
                </c:pt>
                <c:pt idx="1">
                  <c:v>19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1F-4046-9F62-79B02C70C7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804731000"/>
        <c:axId val="804729560"/>
      </c:barChart>
      <c:catAx>
        <c:axId val="804731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29560"/>
        <c:crosses val="autoZero"/>
        <c:auto val="1"/>
        <c:lblAlgn val="ctr"/>
        <c:lblOffset val="100"/>
        <c:noMultiLvlLbl val="0"/>
      </c:catAx>
      <c:valAx>
        <c:axId val="80472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1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Reversal &amp; Extubation(%)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'reversal &amp; extubation'!$D$1</c:f>
              <c:strCache>
                <c:ptCount val="1"/>
                <c:pt idx="0">
                  <c:v>No. of Patients(%)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8.3375854999980765E-8"/>
                  <c:y val="1.5382396196891159E-2"/>
                </c:manualLayout>
              </c:layout>
              <c:tx>
                <c:rich>
                  <a:bodyPr rot="-540000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E06D770-87A4-4BF4-AFD3-0B3E2A3C90D9}" type="VALUE">
                      <a:rPr lang="en-US" b="1"/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323622047244096"/>
                      <c:h val="0.1008103674540682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30B-4A91-BA29-4DEF6565ECF3}"/>
                </c:ext>
              </c:extLst>
            </c:dLbl>
            <c:dLbl>
              <c:idx val="1"/>
              <c:tx>
                <c:rich>
                  <a:bodyPr rot="-540000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521977B-F9D5-49D6-BB0D-487C3CF8CA30}" type="VALUE">
                      <a:rPr lang="en-US" b="1"/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1569553805774275E-2"/>
                      <c:h val="0.10569444444444444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30B-4A91-BA29-4DEF6565ECF3}"/>
                </c:ext>
              </c:extLst>
            </c:dLbl>
            <c:dLbl>
              <c:idx val="2"/>
              <c:tx>
                <c:rich>
                  <a:bodyPr rot="-540000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800" b="0" i="0" u="none" strike="noStrike" kern="1200" baseline="0">
                        <a:solidFill>
                          <a:schemeClr val="tx1">
                            <a:lumMod val="50000"/>
                            <a:lumOff val="50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6F409DA-9BD0-4460-9CB5-61B350C5787A}" type="VALUE">
                      <a:rPr lang="en-US" b="1"/>
                      <a:pPr>
                        <a:defRPr/>
                      </a:pPr>
                      <a:t>[VALUE]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-540000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68066491688538E-2"/>
                      <c:h val="0.11032407407407407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30B-4A91-BA29-4DEF6565EC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'reversal &amp; extubation'!$C$2:$C$4</c:f>
              <c:strCache>
                <c:ptCount val="3"/>
                <c:pt idx="0">
                  <c:v>Reverse not Extubated</c:v>
                </c:pt>
                <c:pt idx="1">
                  <c:v>Not Reversed Not Extubated</c:v>
                </c:pt>
                <c:pt idx="2">
                  <c:v>Reversed+Extubated</c:v>
                </c:pt>
              </c:strCache>
            </c:strRef>
          </c:cat>
          <c:val>
            <c:numRef>
              <c:f>'reversal &amp; extubation'!$D$2:$D$4</c:f>
              <c:numCache>
                <c:formatCode>0%</c:formatCode>
                <c:ptCount val="3"/>
                <c:pt idx="0">
                  <c:v>0.08</c:v>
                </c:pt>
                <c:pt idx="1">
                  <c:v>0.38</c:v>
                </c:pt>
                <c:pt idx="2">
                  <c:v>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B-4A91-BA29-4DEF6565EC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07527864"/>
        <c:axId val="807530384"/>
      </c:barChart>
      <c:catAx>
        <c:axId val="807527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530384"/>
        <c:crosses val="autoZero"/>
        <c:auto val="1"/>
        <c:lblAlgn val="ctr"/>
        <c:lblOffset val="100"/>
        <c:noMultiLvlLbl val="0"/>
      </c:catAx>
      <c:valAx>
        <c:axId val="80753038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crossAx val="807527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during Surgery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Position!$B$1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Position!$A$2:$A$3</c:f>
              <c:strCache>
                <c:ptCount val="2"/>
                <c:pt idx="0">
                  <c:v>Left Lateral</c:v>
                </c:pt>
                <c:pt idx="1">
                  <c:v>Supine with neck extension</c:v>
                </c:pt>
              </c:strCache>
            </c:strRef>
          </c:cat>
          <c:val>
            <c:numRef>
              <c:f>Position!$B$2:$B$3</c:f>
              <c:numCache>
                <c:formatCode>General</c:formatCode>
                <c:ptCount val="2"/>
                <c:pt idx="0">
                  <c:v>47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A-4846-80E0-C9D829683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0455944"/>
        <c:axId val="680454144"/>
      </c:barChart>
      <c:catAx>
        <c:axId val="680455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54144"/>
        <c:crosses val="autoZero"/>
        <c:auto val="1"/>
        <c:lblAlgn val="ctr"/>
        <c:lblOffset val="100"/>
        <c:noMultiLvlLbl val="0"/>
      </c:catAx>
      <c:valAx>
        <c:axId val="68045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455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Different methods of Induction</a:t>
            </a:r>
          </a:p>
        </c:rich>
      </c:tx>
      <c:layout>
        <c:manualLayout>
          <c:xMode val="edge"/>
          <c:yMode val="edge"/>
          <c:x val="0.23592317441484198"/>
          <c:y val="2.8070175438596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'Diff Methods of Intubation'!$B$2:$B$9</c:f>
              <c:strCache>
                <c:ptCount val="8"/>
                <c:pt idx="0">
                  <c:v>Propofol+Scoline</c:v>
                </c:pt>
                <c:pt idx="1">
                  <c:v>Propofol+Atracurrium</c:v>
                </c:pt>
                <c:pt idx="2">
                  <c:v>SEVO+Propofol</c:v>
                </c:pt>
                <c:pt idx="3">
                  <c:v>SEVO+Scoline</c:v>
                </c:pt>
                <c:pt idx="4">
                  <c:v>SEVO</c:v>
                </c:pt>
                <c:pt idx="5">
                  <c:v>SEVO+Atracurrium</c:v>
                </c:pt>
                <c:pt idx="6">
                  <c:v>SEVO+Propofol+Scoline</c:v>
                </c:pt>
                <c:pt idx="7">
                  <c:v>SEVO+Propofol+Atracurrium</c:v>
                </c:pt>
              </c:strCache>
            </c:strRef>
          </c:cat>
          <c:val>
            <c:numRef>
              <c:f>'Diff Methods of Intubation'!$C$2:$C$9</c:f>
              <c:numCache>
                <c:formatCode>General</c:formatCode>
                <c:ptCount val="8"/>
                <c:pt idx="0">
                  <c:v>22</c:v>
                </c:pt>
                <c:pt idx="1">
                  <c:v>10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11-4007-819B-17617DB535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7787584"/>
        <c:axId val="791397680"/>
      </c:barChart>
      <c:catAx>
        <c:axId val="8077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397680"/>
        <c:crosses val="autoZero"/>
        <c:auto val="1"/>
        <c:lblAlgn val="ctr"/>
        <c:lblOffset val="100"/>
        <c:noMultiLvlLbl val="0"/>
      </c:catAx>
      <c:valAx>
        <c:axId val="79139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78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Induction Methods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'Diff Methods of Intubation'!$C$1</c:f>
              <c:strCache>
                <c:ptCount val="1"/>
                <c:pt idx="0">
                  <c:v>No. of Patients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'Diff Methods of Intubation'!$B$2:$B$9</c:f>
              <c:strCache>
                <c:ptCount val="8"/>
                <c:pt idx="0">
                  <c:v>Propofol+Scoline</c:v>
                </c:pt>
                <c:pt idx="1">
                  <c:v>Propofol+Atracurrium</c:v>
                </c:pt>
                <c:pt idx="2">
                  <c:v>SEVO+Propofol</c:v>
                </c:pt>
                <c:pt idx="3">
                  <c:v>SEVO+Scoline</c:v>
                </c:pt>
                <c:pt idx="4">
                  <c:v>SEVO</c:v>
                </c:pt>
                <c:pt idx="5">
                  <c:v>SEVO+Atracurrium</c:v>
                </c:pt>
                <c:pt idx="6">
                  <c:v>SEVO+Propofol+Scoline</c:v>
                </c:pt>
                <c:pt idx="7">
                  <c:v>SEVO+Propofol+Atracurrium</c:v>
                </c:pt>
              </c:strCache>
            </c:strRef>
          </c:cat>
          <c:val>
            <c:numRef>
              <c:f>'Diff Methods of Intubation'!$C$2:$C$9</c:f>
              <c:numCache>
                <c:formatCode>General</c:formatCode>
                <c:ptCount val="8"/>
                <c:pt idx="0">
                  <c:v>22</c:v>
                </c:pt>
                <c:pt idx="1">
                  <c:v>10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F-4B4B-BA50-550F01B4C466}"/>
            </c:ext>
          </c:extLst>
        </c:ser>
        <c:ser>
          <c:idx val="1"/>
          <c:order val="1"/>
          <c:tx>
            <c:strRef>
              <c:f>'Diff Methods of Intubation'!$D$1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4154589371980675E-3"/>
                  <c:y val="-1.94024058983315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8F-4B4B-BA50-550F01B4C466}"/>
                </c:ext>
              </c:extLst>
            </c:dLbl>
            <c:dLbl>
              <c:idx val="1"/>
              <c:layout>
                <c:manualLayout>
                  <c:x val="4.8309178743960908E-3"/>
                  <c:y val="-1.552192471866518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B8F-4B4B-BA50-550F01B4C466}"/>
                </c:ext>
              </c:extLst>
            </c:dLbl>
            <c:dLbl>
              <c:idx val="2"/>
              <c:layout>
                <c:manualLayout>
                  <c:x val="9.6618357487922267E-3"/>
                  <c:y val="-1.55219247186651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B8F-4B4B-BA50-550F01B4C466}"/>
                </c:ext>
              </c:extLst>
            </c:dLbl>
            <c:dLbl>
              <c:idx val="3"/>
              <c:layout>
                <c:manualLayout>
                  <c:x val="9.6618357487922267E-3"/>
                  <c:y val="-1.164144353899883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B8F-4B4B-BA50-550F01B4C466}"/>
                </c:ext>
              </c:extLst>
            </c:dLbl>
            <c:dLbl>
              <c:idx val="4"/>
              <c:layout>
                <c:manualLayout>
                  <c:x val="2.4154589371980675E-3"/>
                  <c:y val="-1.55219247186651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B8F-4B4B-BA50-550F01B4C466}"/>
                </c:ext>
              </c:extLst>
            </c:dLbl>
            <c:dLbl>
              <c:idx val="5"/>
              <c:layout>
                <c:manualLayout>
                  <c:x val="7.246376811594203E-3"/>
                  <c:y val="-7.76096235933255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8F-4B4B-BA50-550F01B4C466}"/>
                </c:ext>
              </c:extLst>
            </c:dLbl>
            <c:dLbl>
              <c:idx val="6"/>
              <c:layout>
                <c:manualLayout>
                  <c:x val="7.246376811594203E-3"/>
                  <c:y val="-1.552192471866514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B8F-4B4B-BA50-550F01B4C466}"/>
                </c:ext>
              </c:extLst>
            </c:dLbl>
            <c:dLbl>
              <c:idx val="7"/>
              <c:layout>
                <c:manualLayout>
                  <c:x val="1.6908212560386472E-2"/>
                  <c:y val="-1.940240589833139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B8F-4B4B-BA50-550F01B4C4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'Diff Methods of Intubation'!$B$2:$B$9</c:f>
              <c:strCache>
                <c:ptCount val="8"/>
                <c:pt idx="0">
                  <c:v>Propofol+Scoline</c:v>
                </c:pt>
                <c:pt idx="1">
                  <c:v>Propofol+Atracurrium</c:v>
                </c:pt>
                <c:pt idx="2">
                  <c:v>SEVO+Propofol</c:v>
                </c:pt>
                <c:pt idx="3">
                  <c:v>SEVO+Scoline</c:v>
                </c:pt>
                <c:pt idx="4">
                  <c:v>SEVO</c:v>
                </c:pt>
                <c:pt idx="5">
                  <c:v>SEVO+Atracurrium</c:v>
                </c:pt>
                <c:pt idx="6">
                  <c:v>SEVO+Propofol+Scoline</c:v>
                </c:pt>
                <c:pt idx="7">
                  <c:v>SEVO+Propofol+Atracurrium</c:v>
                </c:pt>
              </c:strCache>
            </c:strRef>
          </c:cat>
          <c:val>
            <c:numRef>
              <c:f>'Diff Methods of Intubation'!$D$2:$D$9</c:f>
              <c:numCache>
                <c:formatCode>0%</c:formatCode>
                <c:ptCount val="8"/>
                <c:pt idx="0">
                  <c:v>0.44</c:v>
                </c:pt>
                <c:pt idx="1">
                  <c:v>0.2</c:v>
                </c:pt>
                <c:pt idx="2">
                  <c:v>0.12</c:v>
                </c:pt>
                <c:pt idx="3">
                  <c:v>0.08</c:v>
                </c:pt>
                <c:pt idx="4">
                  <c:v>0.06</c:v>
                </c:pt>
                <c:pt idx="5">
                  <c:v>0.04</c:v>
                </c:pt>
                <c:pt idx="6">
                  <c:v>0.04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8F-4B4B-BA50-550F01B4C4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15253120"/>
        <c:axId val="815251680"/>
      </c:barChart>
      <c:catAx>
        <c:axId val="815253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51680"/>
        <c:crosses val="autoZero"/>
        <c:auto val="1"/>
        <c:lblAlgn val="ctr"/>
        <c:lblOffset val="100"/>
        <c:noMultiLvlLbl val="0"/>
      </c:catAx>
      <c:valAx>
        <c:axId val="81525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5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of Hospitalisation (days)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Outcome_Duration of Hospitalisation (days)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Duration_Hospitlization!$A$2:$A$51</c:f>
              <c:numCache>
                <c:formatCode>General</c:formatCode>
                <c:ptCount val="50"/>
                <c:pt idx="0">
                  <c:v>0</c:v>
                </c:pt>
                <c:pt idx="1">
                  <c:v>9</c:v>
                </c:pt>
                <c:pt idx="2">
                  <c:v>5</c:v>
                </c:pt>
                <c:pt idx="3">
                  <c:v>16</c:v>
                </c:pt>
                <c:pt idx="4">
                  <c:v>5</c:v>
                </c:pt>
                <c:pt idx="5">
                  <c:v>11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11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7</c:v>
                </c:pt>
                <c:pt idx="18">
                  <c:v>8</c:v>
                </c:pt>
                <c:pt idx="19">
                  <c:v>28</c:v>
                </c:pt>
                <c:pt idx="20">
                  <c:v>10</c:v>
                </c:pt>
                <c:pt idx="21">
                  <c:v>4</c:v>
                </c:pt>
                <c:pt idx="22">
                  <c:v>9</c:v>
                </c:pt>
                <c:pt idx="23">
                  <c:v>10</c:v>
                </c:pt>
                <c:pt idx="24">
                  <c:v>5</c:v>
                </c:pt>
                <c:pt idx="25">
                  <c:v>10</c:v>
                </c:pt>
                <c:pt idx="26">
                  <c:v>26</c:v>
                </c:pt>
                <c:pt idx="27">
                  <c:v>8</c:v>
                </c:pt>
                <c:pt idx="28">
                  <c:v>5</c:v>
                </c:pt>
                <c:pt idx="29">
                  <c:v>15</c:v>
                </c:pt>
                <c:pt idx="30">
                  <c:v>12</c:v>
                </c:pt>
                <c:pt idx="31">
                  <c:v>7</c:v>
                </c:pt>
                <c:pt idx="32">
                  <c:v>12</c:v>
                </c:pt>
                <c:pt idx="33">
                  <c:v>9</c:v>
                </c:pt>
                <c:pt idx="34">
                  <c:v>11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6</c:v>
                </c:pt>
                <c:pt idx="39">
                  <c:v>10</c:v>
                </c:pt>
                <c:pt idx="40">
                  <c:v>9</c:v>
                </c:pt>
                <c:pt idx="41">
                  <c:v>17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12</c:v>
                </c:pt>
                <c:pt idx="46">
                  <c:v>11</c:v>
                </c:pt>
                <c:pt idx="47">
                  <c:v>8</c:v>
                </c:pt>
                <c:pt idx="48">
                  <c:v>13</c:v>
                </c:pt>
                <c:pt idx="4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91-4BE9-9B1B-D07DA387D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549400"/>
        <c:axId val="1052547240"/>
      </c:lineChart>
      <c:catAx>
        <c:axId val="105254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47240"/>
        <c:crosses val="autoZero"/>
        <c:auto val="1"/>
        <c:lblAlgn val="ctr"/>
        <c:lblOffset val="100"/>
        <c:noMultiLvlLbl val="0"/>
      </c:catAx>
      <c:valAx>
        <c:axId val="1052547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1147002491143297"/>
              <c:y val="0.386768039089251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49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 of Hospitalisation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Duration_Hospitlization!$A$1</c:f>
              <c:strCache>
                <c:ptCount val="1"/>
                <c:pt idx="0">
                  <c:v>Patients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Duration_Hospitlization!$A$2:$A$51</c:f>
              <c:numCache>
                <c:formatCode>General</c:formatCode>
                <c:ptCount val="50"/>
                <c:pt idx="0">
                  <c:v>0</c:v>
                </c:pt>
                <c:pt idx="1">
                  <c:v>9</c:v>
                </c:pt>
                <c:pt idx="2">
                  <c:v>5</c:v>
                </c:pt>
                <c:pt idx="3">
                  <c:v>16</c:v>
                </c:pt>
                <c:pt idx="4">
                  <c:v>5</c:v>
                </c:pt>
                <c:pt idx="5">
                  <c:v>11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11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7</c:v>
                </c:pt>
                <c:pt idx="18">
                  <c:v>8</c:v>
                </c:pt>
                <c:pt idx="19">
                  <c:v>28</c:v>
                </c:pt>
                <c:pt idx="20">
                  <c:v>10</c:v>
                </c:pt>
                <c:pt idx="21">
                  <c:v>4</c:v>
                </c:pt>
                <c:pt idx="22">
                  <c:v>9</c:v>
                </c:pt>
                <c:pt idx="23">
                  <c:v>10</c:v>
                </c:pt>
                <c:pt idx="24">
                  <c:v>5</c:v>
                </c:pt>
                <c:pt idx="25">
                  <c:v>10</c:v>
                </c:pt>
                <c:pt idx="26">
                  <c:v>26</c:v>
                </c:pt>
                <c:pt idx="27">
                  <c:v>8</c:v>
                </c:pt>
                <c:pt idx="28">
                  <c:v>5</c:v>
                </c:pt>
                <c:pt idx="29">
                  <c:v>15</c:v>
                </c:pt>
                <c:pt idx="30">
                  <c:v>12</c:v>
                </c:pt>
                <c:pt idx="31">
                  <c:v>7</c:v>
                </c:pt>
                <c:pt idx="32">
                  <c:v>12</c:v>
                </c:pt>
                <c:pt idx="33">
                  <c:v>9</c:v>
                </c:pt>
                <c:pt idx="34">
                  <c:v>11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6</c:v>
                </c:pt>
                <c:pt idx="39">
                  <c:v>10</c:v>
                </c:pt>
                <c:pt idx="40">
                  <c:v>9</c:v>
                </c:pt>
                <c:pt idx="41">
                  <c:v>17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12</c:v>
                </c:pt>
                <c:pt idx="46">
                  <c:v>11</c:v>
                </c:pt>
                <c:pt idx="47">
                  <c:v>8</c:v>
                </c:pt>
                <c:pt idx="48">
                  <c:v>13</c:v>
                </c:pt>
                <c:pt idx="4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9B-455E-8D50-58C0E3561C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48003080"/>
        <c:axId val="1848005128"/>
      </c:barChart>
      <c:catAx>
        <c:axId val="1848003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05128"/>
        <c:crosses val="autoZero"/>
        <c:auto val="1"/>
        <c:lblAlgn val="ctr"/>
        <c:lblOffset val="100"/>
        <c:noMultiLvlLbl val="0"/>
      </c:catAx>
      <c:valAx>
        <c:axId val="1848005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0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Intraoperative Heart Rate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'Pulse_Mean+SD (2)'!$B$1</c:f>
              <c:strCache>
                <c:ptCount val="1"/>
                <c:pt idx="0">
                  <c:v>Mean HR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>
                <c:manualLayout>
                  <c:x val="-3.7231127981512367E-2"/>
                  <c:y val="-3.3710235210011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48-4069-8DEA-57140E3D0F14}"/>
                </c:ext>
              </c:extLst>
            </c:dLbl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'Pulse_Mean+SD (2)'!$A$2:$A$13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'Pulse_Mean+SD (2)'!$B$2:$B$13</c:f>
              <c:numCache>
                <c:formatCode>General</c:formatCode>
                <c:ptCount val="12"/>
                <c:pt idx="0">
                  <c:v>139.78</c:v>
                </c:pt>
                <c:pt idx="1">
                  <c:v>140.69999999999999</c:v>
                </c:pt>
                <c:pt idx="2">
                  <c:v>140.46</c:v>
                </c:pt>
                <c:pt idx="3">
                  <c:v>141.16</c:v>
                </c:pt>
                <c:pt idx="4">
                  <c:v>140.82</c:v>
                </c:pt>
                <c:pt idx="5">
                  <c:v>138.41999999999999</c:v>
                </c:pt>
                <c:pt idx="6">
                  <c:v>139.94</c:v>
                </c:pt>
                <c:pt idx="7">
                  <c:v>138.66</c:v>
                </c:pt>
                <c:pt idx="8">
                  <c:v>139</c:v>
                </c:pt>
                <c:pt idx="9">
                  <c:v>138.58000000000001</c:v>
                </c:pt>
                <c:pt idx="10">
                  <c:v>139.44</c:v>
                </c:pt>
                <c:pt idx="11">
                  <c:v>140.47999999999999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48-4069-8DEA-57140E3D0F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2801656"/>
        <c:axId val="1042796616"/>
      </c:lineChart>
      <c:lineChart>
        <c:grouping val="standard"/>
        <c:varyColors val="0"/>
        <c:ser>
          <c:idx val="1"/>
          <c:order val="1"/>
          <c:tx>
            <c:strRef>
              <c:f>'Pulse_Mean+SD (2)'!$C$1</c:f>
              <c:strCache>
                <c:ptCount val="1"/>
                <c:pt idx="0">
                  <c:v>std deviation (HR)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2.4907090796917341E-2"/>
                  <c:y val="-0.110659350930508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848-4069-8DEA-57140E3D0F14}"/>
                </c:ext>
              </c:extLst>
            </c:dLbl>
            <c:dLbl>
              <c:idx val="11"/>
              <c:layout>
                <c:manualLayout>
                  <c:x val="-2.3207223599042152E-2"/>
                  <c:y val="2.72938091593218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48-4069-8DEA-57140E3D0F14}"/>
                </c:ext>
              </c:extLst>
            </c:dLbl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'Pulse_Mean+SD (2)'!$A$2:$A$13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'Pulse_Mean+SD (2)'!$C$2:$C$13</c:f>
              <c:numCache>
                <c:formatCode>General</c:formatCode>
                <c:ptCount val="12"/>
                <c:pt idx="0">
                  <c:v>11.16</c:v>
                </c:pt>
                <c:pt idx="1">
                  <c:v>11.29</c:v>
                </c:pt>
                <c:pt idx="2">
                  <c:v>11.93</c:v>
                </c:pt>
                <c:pt idx="3">
                  <c:v>13.65</c:v>
                </c:pt>
                <c:pt idx="4">
                  <c:v>13.72</c:v>
                </c:pt>
                <c:pt idx="5">
                  <c:v>12.37</c:v>
                </c:pt>
                <c:pt idx="6">
                  <c:v>12.84</c:v>
                </c:pt>
                <c:pt idx="7">
                  <c:v>14.23</c:v>
                </c:pt>
                <c:pt idx="8">
                  <c:v>13.47</c:v>
                </c:pt>
                <c:pt idx="9">
                  <c:v>12.85</c:v>
                </c:pt>
                <c:pt idx="10">
                  <c:v>12.84</c:v>
                </c:pt>
                <c:pt idx="11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8-4069-8DEA-57140E3D0F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0309608"/>
        <c:axId val="810311048"/>
      </c:lineChart>
      <c:catAx>
        <c:axId val="1042801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796616"/>
        <c:crosses val="autoZero"/>
        <c:auto val="1"/>
        <c:lblAlgn val="ctr"/>
        <c:lblOffset val="100"/>
        <c:noMultiLvlLbl val="0"/>
      </c:catAx>
      <c:valAx>
        <c:axId val="104279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Heart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2801656"/>
        <c:crosses val="autoZero"/>
        <c:crossBetween val="between"/>
      </c:valAx>
      <c:valAx>
        <c:axId val="8103110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309608"/>
        <c:crosses val="max"/>
        <c:crossBetween val="between"/>
      </c:valAx>
      <c:catAx>
        <c:axId val="810309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03110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'Pulse_Mean+SD (2)'!$B$16</c:f>
              <c:strCache>
                <c:ptCount val="1"/>
                <c:pt idx="0">
                  <c:v>Mean HR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'Pulse_Mean+SD (2)'!$A$17:$A$28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'Pulse_Mean+SD (2)'!$B$17:$B$28</c:f>
              <c:numCache>
                <c:formatCode>General</c:formatCode>
                <c:ptCount val="12"/>
                <c:pt idx="0">
                  <c:v>139.78</c:v>
                </c:pt>
                <c:pt idx="1">
                  <c:v>140.69999999999999</c:v>
                </c:pt>
                <c:pt idx="2">
                  <c:v>140.46</c:v>
                </c:pt>
                <c:pt idx="3">
                  <c:v>141.16</c:v>
                </c:pt>
                <c:pt idx="4">
                  <c:v>140.82</c:v>
                </c:pt>
                <c:pt idx="5">
                  <c:v>138.41999999999999</c:v>
                </c:pt>
                <c:pt idx="6">
                  <c:v>139.94</c:v>
                </c:pt>
                <c:pt idx="7">
                  <c:v>113.9</c:v>
                </c:pt>
                <c:pt idx="8">
                  <c:v>115</c:v>
                </c:pt>
                <c:pt idx="9">
                  <c:v>138.58000000000001</c:v>
                </c:pt>
                <c:pt idx="10">
                  <c:v>139.44</c:v>
                </c:pt>
                <c:pt idx="11">
                  <c:v>140.47999999999999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C4-4A7C-B742-C4D18FD96D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06615992"/>
        <c:axId val="806614552"/>
      </c:lineChart>
      <c:lineChart>
        <c:grouping val="standard"/>
        <c:varyColors val="0"/>
        <c:ser>
          <c:idx val="1"/>
          <c:order val="1"/>
          <c:tx>
            <c:strRef>
              <c:f>'Pulse_Mean+SD (2)'!$C$16</c:f>
              <c:strCache>
                <c:ptCount val="1"/>
                <c:pt idx="0">
                  <c:v>std deviation (HR)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'Pulse_Mean+SD (2)'!$A$17:$A$28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'Pulse_Mean+SD (2)'!$C$17:$C$28</c:f>
              <c:numCache>
                <c:formatCode>General</c:formatCode>
                <c:ptCount val="12"/>
                <c:pt idx="0">
                  <c:v>11.16</c:v>
                </c:pt>
                <c:pt idx="1">
                  <c:v>11.29</c:v>
                </c:pt>
                <c:pt idx="2">
                  <c:v>11.93</c:v>
                </c:pt>
                <c:pt idx="3">
                  <c:v>13.65</c:v>
                </c:pt>
                <c:pt idx="4">
                  <c:v>13.72</c:v>
                </c:pt>
                <c:pt idx="5">
                  <c:v>12.37</c:v>
                </c:pt>
                <c:pt idx="6">
                  <c:v>12.84</c:v>
                </c:pt>
                <c:pt idx="7">
                  <c:v>24.56</c:v>
                </c:pt>
                <c:pt idx="8">
                  <c:v>20.7</c:v>
                </c:pt>
                <c:pt idx="9">
                  <c:v>12.85</c:v>
                </c:pt>
                <c:pt idx="10">
                  <c:v>12.84</c:v>
                </c:pt>
                <c:pt idx="11">
                  <c:v>10.1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C4-4A7C-B742-C4D18FD96D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3931368"/>
        <c:axId val="813935328"/>
      </c:lineChart>
      <c:catAx>
        <c:axId val="8066159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14552"/>
        <c:crosses val="autoZero"/>
        <c:auto val="1"/>
        <c:lblAlgn val="ctr"/>
        <c:lblOffset val="100"/>
        <c:noMultiLvlLbl val="0"/>
      </c:catAx>
      <c:valAx>
        <c:axId val="80661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615992"/>
        <c:crosses val="autoZero"/>
        <c:crossBetween val="between"/>
      </c:valAx>
      <c:valAx>
        <c:axId val="813935328"/>
        <c:scaling>
          <c:orientation val="minMax"/>
        </c:scaling>
        <c:delete val="0"/>
        <c:axPos val="r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31368"/>
        <c:crosses val="max"/>
        <c:crossBetween val="between"/>
      </c:valAx>
      <c:catAx>
        <c:axId val="8139313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3935328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Intraoperative Temprature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'Temp_Mean+SD'!$B$1</c:f>
              <c:strCache>
                <c:ptCount val="1"/>
                <c:pt idx="0">
                  <c:v>Mean Temp.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cust"/>
            <c:noEndCap val="0"/>
            <c:plus>
              <c:numRef>
                <c:f>'Temp_Mean+SD'!$C$1:$C$13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0.26468309892613601</c:v>
                  </c:pt>
                  <c:pt idx="2">
                    <c:v>0.28102581768243562</c:v>
                  </c:pt>
                  <c:pt idx="3">
                    <c:v>0.25587784075170483</c:v>
                  </c:pt>
                  <c:pt idx="4">
                    <c:v>0.28015301941209608</c:v>
                  </c:pt>
                  <c:pt idx="5">
                    <c:v>0.24348657927227538</c:v>
                  </c:pt>
                  <c:pt idx="6">
                    <c:v>0.26391093117155356</c:v>
                  </c:pt>
                  <c:pt idx="7">
                    <c:v>0.28713930346059624</c:v>
                  </c:pt>
                  <c:pt idx="8">
                    <c:v>0.30878960540821837</c:v>
                  </c:pt>
                  <c:pt idx="9">
                    <c:v>0.26863980892409745</c:v>
                  </c:pt>
                  <c:pt idx="10">
                    <c:v>0.29744490143176905</c:v>
                  </c:pt>
                  <c:pt idx="11">
                    <c:v>0.23418116133995553</c:v>
                  </c:pt>
                  <c:pt idx="12">
                    <c:v>0.2162882955238826</c:v>
                  </c:pt>
                </c:numCache>
              </c:numRef>
            </c:plus>
            <c:minus>
              <c:numRef>
                <c:f>'Temp_Mean+SD'!$C$1:$C$13</c:f>
                <c:numCache>
                  <c:formatCode>General</c:formatCode>
                  <c:ptCount val="13"/>
                  <c:pt idx="0">
                    <c:v>0</c:v>
                  </c:pt>
                  <c:pt idx="1">
                    <c:v>0.26468309892613601</c:v>
                  </c:pt>
                  <c:pt idx="2">
                    <c:v>0.28102581768243562</c:v>
                  </c:pt>
                  <c:pt idx="3">
                    <c:v>0.25587784075170483</c:v>
                  </c:pt>
                  <c:pt idx="4">
                    <c:v>0.28015301941209608</c:v>
                  </c:pt>
                  <c:pt idx="5">
                    <c:v>0.24348657927227538</c:v>
                  </c:pt>
                  <c:pt idx="6">
                    <c:v>0.26391093117155356</c:v>
                  </c:pt>
                  <c:pt idx="7">
                    <c:v>0.28713930346059624</c:v>
                  </c:pt>
                  <c:pt idx="8">
                    <c:v>0.30878960540821837</c:v>
                  </c:pt>
                  <c:pt idx="9">
                    <c:v>0.26863980892409745</c:v>
                  </c:pt>
                  <c:pt idx="10">
                    <c:v>0.29744490143176905</c:v>
                  </c:pt>
                  <c:pt idx="11">
                    <c:v>0.23418116133995553</c:v>
                  </c:pt>
                  <c:pt idx="12">
                    <c:v>0.2162882955238826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'Temp_Mean+SD'!$A$2:$A$13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'Temp_Mean+SD'!$B$2:$B$13</c:f>
              <c:numCache>
                <c:formatCode>0.00</c:formatCode>
                <c:ptCount val="12"/>
                <c:pt idx="0">
                  <c:v>36.288000000000018</c:v>
                </c:pt>
                <c:pt idx="1">
                  <c:v>36.302000000000021</c:v>
                </c:pt>
                <c:pt idx="2">
                  <c:v>36.306000000000019</c:v>
                </c:pt>
                <c:pt idx="3">
                  <c:v>36.32200000000001</c:v>
                </c:pt>
                <c:pt idx="4">
                  <c:v>36.290000000000006</c:v>
                </c:pt>
                <c:pt idx="5">
                  <c:v>36.288000000000004</c:v>
                </c:pt>
                <c:pt idx="6">
                  <c:v>36.220000000000006</c:v>
                </c:pt>
                <c:pt idx="7">
                  <c:v>36.234000000000009</c:v>
                </c:pt>
                <c:pt idx="8">
                  <c:v>36.274000000000008</c:v>
                </c:pt>
                <c:pt idx="9">
                  <c:v>36.264000000000003</c:v>
                </c:pt>
                <c:pt idx="10">
                  <c:v>36.284000000000006</c:v>
                </c:pt>
                <c:pt idx="11">
                  <c:v>36.370370370370374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B-4A9A-9E87-B527ADE02AD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05314760"/>
        <c:axId val="670870040"/>
      </c:lineChart>
      <c:catAx>
        <c:axId val="805314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870040"/>
        <c:crosses val="autoZero"/>
        <c:auto val="1"/>
        <c:lblAlgn val="ctr"/>
        <c:lblOffset val="100"/>
        <c:noMultiLvlLbl val="0"/>
      </c:catAx>
      <c:valAx>
        <c:axId val="67087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Temp.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314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Intra-Operative SPO2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'SPO2_Mean+SD'!$B$1</c:f>
              <c:strCache>
                <c:ptCount val="1"/>
                <c:pt idx="0">
                  <c:v>Mean SPO2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'SPO2_Mean+SD'!$A$2:$A$13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'SPO2_Mean+SD'!$B$2:$B$13</c:f>
              <c:numCache>
                <c:formatCode>General</c:formatCode>
                <c:ptCount val="12"/>
                <c:pt idx="0">
                  <c:v>96.38</c:v>
                </c:pt>
                <c:pt idx="1">
                  <c:v>96.82</c:v>
                </c:pt>
                <c:pt idx="2">
                  <c:v>96.32</c:v>
                </c:pt>
                <c:pt idx="3">
                  <c:v>95.88</c:v>
                </c:pt>
                <c:pt idx="4">
                  <c:v>94.7</c:v>
                </c:pt>
                <c:pt idx="5">
                  <c:v>95.74</c:v>
                </c:pt>
                <c:pt idx="6">
                  <c:v>95.16</c:v>
                </c:pt>
                <c:pt idx="7">
                  <c:v>93.48</c:v>
                </c:pt>
                <c:pt idx="8">
                  <c:v>84.38</c:v>
                </c:pt>
                <c:pt idx="9">
                  <c:v>94.64</c:v>
                </c:pt>
                <c:pt idx="10">
                  <c:v>97.06</c:v>
                </c:pt>
                <c:pt idx="11">
                  <c:v>98.11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3A-40A4-96BE-F620F657BC1C}"/>
            </c:ext>
          </c:extLst>
        </c:ser>
        <c:ser>
          <c:idx val="1"/>
          <c:order val="1"/>
          <c:tx>
            <c:strRef>
              <c:f>'SPO2_Mean+SD'!$C$1</c:f>
              <c:strCache>
                <c:ptCount val="1"/>
                <c:pt idx="0">
                  <c:v>SD (SPO2)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'SPO2_Mean+SD'!$A$2:$A$13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'SPO2_Mean+SD'!$C$2:$C$13</c:f>
              <c:numCache>
                <c:formatCode>General</c:formatCode>
                <c:ptCount val="12"/>
                <c:pt idx="0">
                  <c:v>3.23</c:v>
                </c:pt>
                <c:pt idx="1">
                  <c:v>2.73</c:v>
                </c:pt>
                <c:pt idx="2">
                  <c:v>3.16</c:v>
                </c:pt>
                <c:pt idx="3">
                  <c:v>3.21</c:v>
                </c:pt>
                <c:pt idx="4">
                  <c:v>5.97</c:v>
                </c:pt>
                <c:pt idx="5">
                  <c:v>4.01</c:v>
                </c:pt>
                <c:pt idx="6">
                  <c:v>4.46</c:v>
                </c:pt>
                <c:pt idx="7">
                  <c:v>5.54</c:v>
                </c:pt>
                <c:pt idx="8">
                  <c:v>8.33</c:v>
                </c:pt>
                <c:pt idx="9">
                  <c:v>5.74</c:v>
                </c:pt>
                <c:pt idx="10">
                  <c:v>3.12</c:v>
                </c:pt>
                <c:pt idx="11">
                  <c:v>2.94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3A-40A4-96BE-F620F657BC1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59859112"/>
        <c:axId val="959860552"/>
      </c:lineChart>
      <c:catAx>
        <c:axId val="95985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60552"/>
        <c:crosses val="autoZero"/>
        <c:auto val="1"/>
        <c:lblAlgn val="ctr"/>
        <c:lblOffset val="100"/>
        <c:noMultiLvlLbl val="0"/>
      </c:catAx>
      <c:valAx>
        <c:axId val="959860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59112"/>
        <c:crosses val="autoZero"/>
        <c:crossBetween val="between"/>
      </c:valAx>
      <c:spPr>
        <a:noFill/>
        <a:ln>
          <a:noFill/>
        </a:ln>
        <a:effectLst>
          <a:glow rad="127000">
            <a:schemeClr val="accent1">
              <a:alpha val="96000"/>
            </a:schemeClr>
          </a:glow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Intra-Operative EtCO2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'EtCO2_Mean+SD'!$B$1</c:f>
              <c:strCache>
                <c:ptCount val="1"/>
                <c:pt idx="0">
                  <c:v>Mean EtCO2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'EtCO2_Mean+SD'!$A$2:$A$13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'EtCO2_Mean+SD'!$B$2:$B$13</c:f>
              <c:numCache>
                <c:formatCode>General</c:formatCode>
                <c:ptCount val="12"/>
                <c:pt idx="0">
                  <c:v>33</c:v>
                </c:pt>
                <c:pt idx="1">
                  <c:v>31.83</c:v>
                </c:pt>
                <c:pt idx="2">
                  <c:v>31.27</c:v>
                </c:pt>
                <c:pt idx="3">
                  <c:v>28.76</c:v>
                </c:pt>
                <c:pt idx="4">
                  <c:v>29.54</c:v>
                </c:pt>
                <c:pt idx="5">
                  <c:v>29.4</c:v>
                </c:pt>
                <c:pt idx="6">
                  <c:v>28.46</c:v>
                </c:pt>
                <c:pt idx="7">
                  <c:v>28.5</c:v>
                </c:pt>
                <c:pt idx="8">
                  <c:v>29.2</c:v>
                </c:pt>
                <c:pt idx="9">
                  <c:v>28.64</c:v>
                </c:pt>
                <c:pt idx="10">
                  <c:v>28.94</c:v>
                </c:pt>
                <c:pt idx="11">
                  <c:v>30.73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7-43B8-A740-7F905FA97D1F}"/>
            </c:ext>
          </c:extLst>
        </c:ser>
        <c:ser>
          <c:idx val="1"/>
          <c:order val="1"/>
          <c:tx>
            <c:strRef>
              <c:f>'EtCO2_Mean+SD'!$C$1</c:f>
              <c:strCache>
                <c:ptCount val="1"/>
                <c:pt idx="0">
                  <c:v>SD (EtCO2)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'EtCO2_Mean+SD'!$A$2:$A$13</c:f>
              <c:strCache>
                <c:ptCount val="12"/>
                <c:pt idx="0">
                  <c:v>Baseline</c:v>
                </c:pt>
                <c:pt idx="1">
                  <c:v>After Pre 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'EtCO2_Mean+SD'!$C$2:$C$13</c:f>
              <c:numCache>
                <c:formatCode>General</c:formatCode>
                <c:ptCount val="12"/>
                <c:pt idx="0">
                  <c:v>8.58</c:v>
                </c:pt>
                <c:pt idx="1">
                  <c:v>8.06</c:v>
                </c:pt>
                <c:pt idx="2">
                  <c:v>6.9</c:v>
                </c:pt>
                <c:pt idx="3">
                  <c:v>6.11</c:v>
                </c:pt>
                <c:pt idx="4">
                  <c:v>6.39</c:v>
                </c:pt>
                <c:pt idx="5">
                  <c:v>6.62</c:v>
                </c:pt>
                <c:pt idx="6">
                  <c:v>6.87</c:v>
                </c:pt>
                <c:pt idx="7">
                  <c:v>6.18</c:v>
                </c:pt>
                <c:pt idx="8">
                  <c:v>6.06</c:v>
                </c:pt>
                <c:pt idx="9">
                  <c:v>5.96</c:v>
                </c:pt>
                <c:pt idx="10">
                  <c:v>5.77</c:v>
                </c:pt>
                <c:pt idx="11">
                  <c:v>5.24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7-43B8-A740-7F905FA97D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8859072"/>
        <c:axId val="1048858712"/>
      </c:lineChart>
      <c:catAx>
        <c:axId val="104885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858712"/>
        <c:crosses val="autoZero"/>
        <c:auto val="1"/>
        <c:lblAlgn val="ctr"/>
        <c:lblOffset val="100"/>
        <c:noMultiLvlLbl val="0"/>
      </c:catAx>
      <c:valAx>
        <c:axId val="104885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alpha val="92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85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Intra-Operative Respiratory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'RR-Mean+SD'!$B$1</c:f>
              <c:strCache>
                <c:ptCount val="1"/>
                <c:pt idx="0">
                  <c:v>Mean 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'RR-Mean+SD'!$A$2:$A$13</c:f>
              <c:strCache>
                <c:ptCount val="12"/>
                <c:pt idx="0">
                  <c:v>Baseline</c:v>
                </c:pt>
                <c:pt idx="1">
                  <c:v>After Pre-Medication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'RR-Mean+SD'!$B$2:$B$13</c:f>
              <c:numCache>
                <c:formatCode>General</c:formatCode>
                <c:ptCount val="12"/>
                <c:pt idx="0">
                  <c:v>33</c:v>
                </c:pt>
                <c:pt idx="1">
                  <c:v>33.520000000000003</c:v>
                </c:pt>
                <c:pt idx="2">
                  <c:v>33.5</c:v>
                </c:pt>
                <c:pt idx="3">
                  <c:v>33.74</c:v>
                </c:pt>
                <c:pt idx="4">
                  <c:v>33.880000000000003</c:v>
                </c:pt>
                <c:pt idx="5">
                  <c:v>33.72</c:v>
                </c:pt>
                <c:pt idx="6">
                  <c:v>34.24</c:v>
                </c:pt>
                <c:pt idx="7">
                  <c:v>33.78</c:v>
                </c:pt>
                <c:pt idx="8">
                  <c:v>29.42</c:v>
                </c:pt>
                <c:pt idx="9">
                  <c:v>32.36</c:v>
                </c:pt>
                <c:pt idx="10">
                  <c:v>33.74</c:v>
                </c:pt>
                <c:pt idx="11">
                  <c:v>33.26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9-41C8-8D99-53EACB1B668D}"/>
            </c:ext>
          </c:extLst>
        </c:ser>
        <c:ser>
          <c:idx val="1"/>
          <c:order val="1"/>
          <c:tx>
            <c:strRef>
              <c:f>'RR-Mean+SD'!$C$1</c:f>
              <c:strCache>
                <c:ptCount val="1"/>
                <c:pt idx="0">
                  <c:v>SD (RR)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'RR-Mean+SD'!$A$2:$A$13</c:f>
              <c:strCache>
                <c:ptCount val="12"/>
                <c:pt idx="0">
                  <c:v>Baseline</c:v>
                </c:pt>
                <c:pt idx="1">
                  <c:v>After Pre-Medication</c:v>
                </c:pt>
                <c:pt idx="2">
                  <c:v>After Induction</c:v>
                </c:pt>
                <c:pt idx="3">
                  <c:v>After Intubation</c:v>
                </c:pt>
                <c:pt idx="4">
                  <c:v>After Positioning</c:v>
                </c:pt>
                <c:pt idx="5">
                  <c:v>15 min after Induction</c:v>
                </c:pt>
                <c:pt idx="6">
                  <c:v>After skin Incision</c:v>
                </c:pt>
                <c:pt idx="7">
                  <c:v>30 min after Induction</c:v>
                </c:pt>
                <c:pt idx="8">
                  <c:v>During ligation of Fistula</c:v>
                </c:pt>
                <c:pt idx="9">
                  <c:v>After completion of Fistula ligation</c:v>
                </c:pt>
                <c:pt idx="10">
                  <c:v>After completion of Surgery</c:v>
                </c:pt>
                <c:pt idx="11">
                  <c:v>After Extubation</c:v>
                </c:pt>
              </c:strCache>
            </c:strRef>
          </c:cat>
          <c:val>
            <c:numRef>
              <c:f>'RR-Mean+SD'!$C$2:$C$13</c:f>
              <c:numCache>
                <c:formatCode>General</c:formatCode>
                <c:ptCount val="12"/>
                <c:pt idx="0">
                  <c:v>3.96</c:v>
                </c:pt>
                <c:pt idx="1">
                  <c:v>3.76</c:v>
                </c:pt>
                <c:pt idx="2">
                  <c:v>2.87</c:v>
                </c:pt>
                <c:pt idx="3">
                  <c:v>2.96</c:v>
                </c:pt>
                <c:pt idx="4">
                  <c:v>3.62</c:v>
                </c:pt>
                <c:pt idx="5">
                  <c:v>3.75</c:v>
                </c:pt>
                <c:pt idx="6">
                  <c:v>3.97</c:v>
                </c:pt>
                <c:pt idx="7">
                  <c:v>4.5599999999999996</c:v>
                </c:pt>
                <c:pt idx="8">
                  <c:v>7.43</c:v>
                </c:pt>
                <c:pt idx="9">
                  <c:v>4.07</c:v>
                </c:pt>
                <c:pt idx="10">
                  <c:v>3.52</c:v>
                </c:pt>
                <c:pt idx="11">
                  <c:v>3.76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9-41C8-8D99-53EACB1B668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17587719"/>
        <c:axId val="417589767"/>
      </c:lineChart>
      <c:catAx>
        <c:axId val="417587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89767"/>
        <c:crosses val="autoZero"/>
        <c:auto val="1"/>
        <c:lblAlgn val="ctr"/>
        <c:lblOffset val="100"/>
        <c:noMultiLvlLbl val="0"/>
      </c:catAx>
      <c:valAx>
        <c:axId val="417589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58771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Post-operative Pulse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PO_followup_Pulse!$B$1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PO_followup_Pulse!$A$2:$A$5</c:f>
              <c:strCache>
                <c:ptCount val="4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  <c:pt idx="3">
                  <c:v>Day of Discharge</c:v>
                </c:pt>
              </c:strCache>
            </c:strRef>
          </c:cat>
          <c:val>
            <c:numRef>
              <c:f>PO_followup_Pulse!$B$2:$B$5</c:f>
              <c:numCache>
                <c:formatCode>General</c:formatCode>
                <c:ptCount val="4"/>
                <c:pt idx="0">
                  <c:v>135.88</c:v>
                </c:pt>
                <c:pt idx="1">
                  <c:v>136.54</c:v>
                </c:pt>
                <c:pt idx="2">
                  <c:v>131.5</c:v>
                </c:pt>
                <c:pt idx="3">
                  <c:v>136.55000000000001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59-42EC-9733-8703032FD422}"/>
            </c:ext>
          </c:extLst>
        </c:ser>
        <c:ser>
          <c:idx val="1"/>
          <c:order val="1"/>
          <c:tx>
            <c:strRef>
              <c:f>PO_followup_Pulse!$C$1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PO_followup_Pulse!$A$2:$A$5</c:f>
              <c:strCache>
                <c:ptCount val="4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  <c:pt idx="3">
                  <c:v>Day of Discharge</c:v>
                </c:pt>
              </c:strCache>
            </c:strRef>
          </c:cat>
          <c:val>
            <c:numRef>
              <c:f>PO_followup_Pulse!$C$2:$C$5</c:f>
              <c:numCache>
                <c:formatCode>General</c:formatCode>
                <c:ptCount val="4"/>
                <c:pt idx="0">
                  <c:v>15.41</c:v>
                </c:pt>
                <c:pt idx="1">
                  <c:v>16.02</c:v>
                </c:pt>
                <c:pt idx="2">
                  <c:v>19.09</c:v>
                </c:pt>
                <c:pt idx="3">
                  <c:v>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59-42EC-9733-8703032FD42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9901576"/>
        <c:axId val="649903624"/>
      </c:lineChart>
      <c:catAx>
        <c:axId val="64990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03624"/>
        <c:crosses val="autoZero"/>
        <c:auto val="1"/>
        <c:lblAlgn val="ctr"/>
        <c:lblOffset val="100"/>
        <c:noMultiLvlLbl val="0"/>
      </c:catAx>
      <c:valAx>
        <c:axId val="64990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90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Post-operative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POFollowup_Temp!$B$1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POFollowup_Temp!$A$2:$A$5</c:f>
              <c:strCache>
                <c:ptCount val="4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  <c:pt idx="3">
                  <c:v>Day of Dischrage</c:v>
                </c:pt>
              </c:strCache>
            </c:strRef>
          </c:cat>
          <c:val>
            <c:numRef>
              <c:f>POFollowup_Temp!$B$2:$B$5</c:f>
              <c:numCache>
                <c:formatCode>General</c:formatCode>
                <c:ptCount val="4"/>
                <c:pt idx="0">
                  <c:v>36.4</c:v>
                </c:pt>
                <c:pt idx="1">
                  <c:v>36.39</c:v>
                </c:pt>
                <c:pt idx="2">
                  <c:v>36.369999999999997</c:v>
                </c:pt>
                <c:pt idx="3">
                  <c:v>36.53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9C-4FB3-8D9E-ADAE87B59858}"/>
            </c:ext>
          </c:extLst>
        </c:ser>
        <c:ser>
          <c:idx val="1"/>
          <c:order val="1"/>
          <c:tx>
            <c:strRef>
              <c:f>POFollowup_Temp!$C$1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POFollowup_Temp!$A$2:$A$5</c:f>
              <c:strCache>
                <c:ptCount val="4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  <c:pt idx="3">
                  <c:v>Day of Dischrage</c:v>
                </c:pt>
              </c:strCache>
            </c:strRef>
          </c:cat>
          <c:val>
            <c:numRef>
              <c:f>POFollowup_Temp!$C$2:$C$5</c:f>
              <c:numCache>
                <c:formatCode>General</c:formatCode>
                <c:ptCount val="4"/>
                <c:pt idx="0">
                  <c:v>0.28999999999999998</c:v>
                </c:pt>
                <c:pt idx="1">
                  <c:v>0.21</c:v>
                </c:pt>
                <c:pt idx="2">
                  <c:v>0.15</c:v>
                </c:pt>
                <c:pt idx="3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9C-4FB3-8D9E-ADAE87B5985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387207"/>
        <c:axId val="616949256"/>
      </c:lineChart>
      <c:catAx>
        <c:axId val="22387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949256"/>
        <c:crosses val="autoZero"/>
        <c:auto val="1"/>
        <c:lblAlgn val="ctr"/>
        <c:lblOffset val="100"/>
        <c:noMultiLvlLbl val="0"/>
      </c:catAx>
      <c:valAx>
        <c:axId val="61694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87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Post-operative Urine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POFollowUp_Urine!$B$1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POFollowUp_Urine!$A$2:$A$5</c:f>
              <c:strCache>
                <c:ptCount val="4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  <c:pt idx="3">
                  <c:v>Day of Dischrage</c:v>
                </c:pt>
              </c:strCache>
            </c:strRef>
          </c:cat>
          <c:val>
            <c:numRef>
              <c:f>POFollowUp_Urine!$B$2:$B$5</c:f>
              <c:numCache>
                <c:formatCode>General</c:formatCode>
                <c:ptCount val="4"/>
                <c:pt idx="0">
                  <c:v>78.12</c:v>
                </c:pt>
                <c:pt idx="1">
                  <c:v>94.76</c:v>
                </c:pt>
                <c:pt idx="2">
                  <c:v>94</c:v>
                </c:pt>
                <c:pt idx="3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82-49FC-A53B-FD2D76D21CA4}"/>
            </c:ext>
          </c:extLst>
        </c:ser>
        <c:ser>
          <c:idx val="1"/>
          <c:order val="1"/>
          <c:tx>
            <c:strRef>
              <c:f>POFollowUp_Urine!$C$1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POFollowUp_Urine!$A$2:$A$5</c:f>
              <c:strCache>
                <c:ptCount val="4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  <c:pt idx="3">
                  <c:v>Day of Dischrage</c:v>
                </c:pt>
              </c:strCache>
            </c:strRef>
          </c:cat>
          <c:val>
            <c:numRef>
              <c:f>POFollowUp_Urine!$C$2:$C$5</c:f>
              <c:numCache>
                <c:formatCode>General</c:formatCode>
                <c:ptCount val="4"/>
                <c:pt idx="0">
                  <c:v>41.22</c:v>
                </c:pt>
                <c:pt idx="1">
                  <c:v>50.59</c:v>
                </c:pt>
                <c:pt idx="2">
                  <c:v>22.63</c:v>
                </c:pt>
                <c:pt idx="3">
                  <c:v>44.12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82-49FC-A53B-FD2D76D21CA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65009671"/>
        <c:axId val="1084023304"/>
      </c:lineChart>
      <c:catAx>
        <c:axId val="1865009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023304"/>
        <c:crosses val="autoZero"/>
        <c:auto val="1"/>
        <c:lblAlgn val="ctr"/>
        <c:lblOffset val="100"/>
        <c:noMultiLvlLbl val="0"/>
      </c:catAx>
      <c:valAx>
        <c:axId val="108402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009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Post-operative Pain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POFollowup_PainScore!$B$1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POFollowup_PainScore!$A$2:$A$5</c:f>
              <c:strCache>
                <c:ptCount val="4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  <c:pt idx="3">
                  <c:v>Day of Dischrage</c:v>
                </c:pt>
              </c:strCache>
            </c:strRef>
          </c:cat>
          <c:val>
            <c:numRef>
              <c:f>POFollowup_PainScore!$B$2:$B$5</c:f>
              <c:numCache>
                <c:formatCode>General</c:formatCode>
                <c:ptCount val="4"/>
                <c:pt idx="0">
                  <c:v>9.27</c:v>
                </c:pt>
                <c:pt idx="1">
                  <c:v>9.8000000000000007</c:v>
                </c:pt>
                <c:pt idx="2">
                  <c:v>7.5</c:v>
                </c:pt>
                <c:pt idx="3">
                  <c:v>7.71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2-4FBF-9908-61EF966B63FA}"/>
            </c:ext>
          </c:extLst>
        </c:ser>
        <c:ser>
          <c:idx val="1"/>
          <c:order val="1"/>
          <c:tx>
            <c:strRef>
              <c:f>POFollowup_PainScore!$C$1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POFollowup_PainScore!$A$2:$A$5</c:f>
              <c:strCache>
                <c:ptCount val="4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  <c:pt idx="3">
                  <c:v>Day of Dischrage</c:v>
                </c:pt>
              </c:strCache>
            </c:strRef>
          </c:cat>
          <c:val>
            <c:numRef>
              <c:f>POFollowup_PainScore!$C$2:$C$5</c:f>
              <c:numCache>
                <c:formatCode>General</c:formatCode>
                <c:ptCount val="4"/>
                <c:pt idx="0">
                  <c:v>2.85</c:v>
                </c:pt>
                <c:pt idx="1">
                  <c:v>2.52</c:v>
                </c:pt>
                <c:pt idx="2">
                  <c:v>0.71</c:v>
                </c:pt>
                <c:pt idx="3">
                  <c:v>3.68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42-4FBF-9908-61EF966B63F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4153735"/>
        <c:axId val="1454155783"/>
      </c:lineChart>
      <c:catAx>
        <c:axId val="1454153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55783"/>
        <c:crosses val="autoZero"/>
        <c:auto val="1"/>
        <c:lblAlgn val="ctr"/>
        <c:lblOffset val="100"/>
        <c:noMultiLvlLbl val="0"/>
      </c:catAx>
      <c:valAx>
        <c:axId val="1454155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153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'Duration_of_Hospit_Mean+SD'!$A$2</c:f>
              <c:strCache>
                <c:ptCount val="1"/>
                <c:pt idx="0">
                  <c:v>Duration of Hospitalisation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'Duration_of_Hospit_Mean+SD'!$B$1:$C$1</c:f>
              <c:strCache>
                <c:ptCount val="2"/>
                <c:pt idx="0">
                  <c:v>Mean</c:v>
                </c:pt>
                <c:pt idx="1">
                  <c:v>SD</c:v>
                </c:pt>
              </c:strCache>
            </c:strRef>
          </c:cat>
          <c:val>
            <c:numRef>
              <c:f>'Duration_of_Hospit_Mean+SD'!$B$2:$C$2</c:f>
              <c:numCache>
                <c:formatCode>General</c:formatCode>
                <c:ptCount val="2"/>
                <c:pt idx="0">
                  <c:v>10.039999999999999</c:v>
                </c:pt>
                <c:pt idx="1">
                  <c:v>4.8899999999999997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B-4187-A827-1E67850C54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3885576"/>
        <c:axId val="603888648"/>
      </c:barChart>
      <c:catAx>
        <c:axId val="603885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88648"/>
        <c:crosses val="autoZero"/>
        <c:auto val="1"/>
        <c:lblAlgn val="ctr"/>
        <c:lblOffset val="100"/>
        <c:noMultiLvlLbl val="0"/>
      </c:catAx>
      <c:valAx>
        <c:axId val="60388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85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Post-operative O2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Postop_SPO2_O2supp_venti!$C$6</c:f>
              <c:strCache>
                <c:ptCount val="1"/>
                <c:pt idx="0">
                  <c:v>Within 24hrs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Postop_SPO2_O2supp_venti!$B$7:$B$10</c:f>
              <c:strCache>
                <c:ptCount val="4"/>
                <c:pt idx="0">
                  <c:v>Air Vo</c:v>
                </c:pt>
                <c:pt idx="1">
                  <c:v>O2 hood</c:v>
                </c:pt>
                <c:pt idx="2">
                  <c:v>RA</c:v>
                </c:pt>
                <c:pt idx="3">
                  <c:v>Venti. Support</c:v>
                </c:pt>
              </c:strCache>
            </c:strRef>
          </c:cat>
          <c:val>
            <c:numRef>
              <c:f>Postop_SPO2_O2supp_venti!$C$7:$C$10</c:f>
              <c:numCache>
                <c:formatCode>General</c:formatCode>
                <c:ptCount val="4"/>
                <c:pt idx="0">
                  <c:v>1</c:v>
                </c:pt>
                <c:pt idx="1">
                  <c:v>21</c:v>
                </c:pt>
                <c:pt idx="2">
                  <c:v>5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37-4F08-8866-AD37EED55283}"/>
            </c:ext>
          </c:extLst>
        </c:ser>
        <c:ser>
          <c:idx val="1"/>
          <c:order val="1"/>
          <c:tx>
            <c:strRef>
              <c:f>Postop_SPO2_O2supp_venti!$D$6</c:f>
              <c:strCache>
                <c:ptCount val="1"/>
                <c:pt idx="0">
                  <c:v>After 48 hrs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Postop_SPO2_O2supp_venti!$B$7:$B$10</c:f>
              <c:strCache>
                <c:ptCount val="4"/>
                <c:pt idx="0">
                  <c:v>Air Vo</c:v>
                </c:pt>
                <c:pt idx="1">
                  <c:v>O2 hood</c:v>
                </c:pt>
                <c:pt idx="2">
                  <c:v>RA</c:v>
                </c:pt>
                <c:pt idx="3">
                  <c:v>Venti. Support</c:v>
                </c:pt>
              </c:strCache>
            </c:strRef>
          </c:cat>
          <c:val>
            <c:numRef>
              <c:f>Postop_SPO2_O2supp_venti!$D$7:$D$10</c:f>
              <c:numCache>
                <c:formatCode>General</c:formatCode>
                <c:ptCount val="4"/>
                <c:pt idx="0">
                  <c:v>8</c:v>
                </c:pt>
                <c:pt idx="1">
                  <c:v>14</c:v>
                </c:pt>
                <c:pt idx="2">
                  <c:v>9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37-4F08-8866-AD37EED552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8595464"/>
        <c:axId val="168597512"/>
      </c:barChart>
      <c:catAx>
        <c:axId val="168595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O2 support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97512"/>
        <c:crosses val="autoZero"/>
        <c:auto val="1"/>
        <c:lblAlgn val="ctr"/>
        <c:lblOffset val="100"/>
        <c:noMultiLvlLbl val="0"/>
      </c:catAx>
      <c:valAx>
        <c:axId val="16859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9546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566299291144683"/>
          <c:y val="0.90794367399576803"/>
          <c:w val="0.39615554414998599"/>
          <c:h val="5.5147444804693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Post-operative ventilatory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Postop_SPO2_O2supp_venti!$B$18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Postop_SPO2_O2supp_venti!$A$19:$A$20</c:f>
              <c:strCache>
                <c:ptCount val="2"/>
                <c:pt idx="0">
                  <c:v>Within 24hrs</c:v>
                </c:pt>
                <c:pt idx="1">
                  <c:v>After 48hrs</c:v>
                </c:pt>
              </c:strCache>
            </c:strRef>
          </c:cat>
          <c:val>
            <c:numRef>
              <c:f>Postop_SPO2_O2supp_venti!$B$19:$B$20</c:f>
              <c:numCache>
                <c:formatCode>General</c:formatCode>
                <c:ptCount val="2"/>
                <c:pt idx="0">
                  <c:v>23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A3-4A14-843C-452524519718}"/>
            </c:ext>
          </c:extLst>
        </c:ser>
        <c:ser>
          <c:idx val="1"/>
          <c:order val="1"/>
          <c:tx>
            <c:strRef>
              <c:f>Postop_SPO2_O2supp_venti!$C$18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Postop_SPO2_O2supp_venti!$A$19:$A$20</c:f>
              <c:strCache>
                <c:ptCount val="2"/>
                <c:pt idx="0">
                  <c:v>Within 24hrs</c:v>
                </c:pt>
                <c:pt idx="1">
                  <c:v>After 48hrs</c:v>
                </c:pt>
              </c:strCache>
            </c:strRef>
          </c:cat>
          <c:val>
            <c:numRef>
              <c:f>Postop_SPO2_O2supp_venti!$C$19:$C$20</c:f>
              <c:numCache>
                <c:formatCode>General</c:formatCode>
                <c:ptCount val="2"/>
                <c:pt idx="0">
                  <c:v>27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A3-4A14-843C-45252451971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9315847"/>
        <c:axId val="1301180423"/>
      </c:barChart>
      <c:valAx>
        <c:axId val="1301180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5847"/>
        <c:crosses val="autoZero"/>
        <c:crossBetween val="between"/>
      </c:valAx>
      <c:catAx>
        <c:axId val="9315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180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Post-operative O2 Support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Postop_SPO2_O2supp_venti!$B$22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Postop_SPO2_O2supp_venti!$A$23:$A$26</c:f>
              <c:strCache>
                <c:ptCount val="4"/>
                <c:pt idx="0">
                  <c:v>O2 hood</c:v>
                </c:pt>
                <c:pt idx="1">
                  <c:v>Room air</c:v>
                </c:pt>
                <c:pt idx="2">
                  <c:v>Air vo </c:v>
                </c:pt>
                <c:pt idx="3">
                  <c:v>Ventilatory </c:v>
                </c:pt>
              </c:strCache>
            </c:strRef>
          </c:cat>
          <c:val>
            <c:numRef>
              <c:f>Postop_SPO2_O2supp_venti!$B$23:$B$26</c:f>
              <c:numCache>
                <c:formatCode>General</c:formatCode>
                <c:ptCount val="4"/>
                <c:pt idx="0">
                  <c:v>2.92</c:v>
                </c:pt>
                <c:pt idx="1">
                  <c:v>6.05</c:v>
                </c:pt>
                <c:pt idx="2">
                  <c:v>4.29</c:v>
                </c:pt>
                <c:pt idx="3">
                  <c:v>4.74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19-49C2-A5BE-414B78FFDC86}"/>
            </c:ext>
          </c:extLst>
        </c:ser>
        <c:ser>
          <c:idx val="1"/>
          <c:order val="1"/>
          <c:tx>
            <c:strRef>
              <c:f>Postop_SPO2_O2supp_venti!$C$22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Postop_SPO2_O2supp_venti!$A$23:$A$26</c:f>
              <c:strCache>
                <c:ptCount val="4"/>
                <c:pt idx="0">
                  <c:v>O2 hood</c:v>
                </c:pt>
                <c:pt idx="1">
                  <c:v>Room air</c:v>
                </c:pt>
                <c:pt idx="2">
                  <c:v>Air vo </c:v>
                </c:pt>
                <c:pt idx="3">
                  <c:v>Ventilatory </c:v>
                </c:pt>
              </c:strCache>
            </c:strRef>
          </c:cat>
          <c:val>
            <c:numRef>
              <c:f>Postop_SPO2_O2supp_venti!$C$23:$C$26</c:f>
              <c:numCache>
                <c:formatCode>General</c:formatCode>
                <c:ptCount val="4"/>
                <c:pt idx="0">
                  <c:v>2.4500000000000002</c:v>
                </c:pt>
                <c:pt idx="1">
                  <c:v>3.39</c:v>
                </c:pt>
                <c:pt idx="2">
                  <c:v>2.87</c:v>
                </c:pt>
                <c:pt idx="3">
                  <c:v>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19-49C2-A5BE-414B78FFDC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10297607"/>
        <c:axId val="1510299655"/>
      </c:lineChart>
      <c:catAx>
        <c:axId val="1510297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299655"/>
        <c:crosses val="autoZero"/>
        <c:auto val="1"/>
        <c:lblAlgn val="ctr"/>
        <c:lblOffset val="100"/>
        <c:noMultiLvlLbl val="0"/>
      </c:catAx>
      <c:valAx>
        <c:axId val="1510299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297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Post-operative SPO2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Postop_SPO2_O2supp_venti!$B$1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Postop_SPO2_O2supp_venti!$A$2:$A$4</c:f>
              <c:strCache>
                <c:ptCount val="3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</c:strCache>
            </c:strRef>
          </c:cat>
          <c:val>
            <c:numRef>
              <c:f>Postop_SPO2_O2supp_venti!$B$2:$B$4</c:f>
              <c:numCache>
                <c:formatCode>General</c:formatCode>
                <c:ptCount val="3"/>
                <c:pt idx="0">
                  <c:v>96.06</c:v>
                </c:pt>
                <c:pt idx="1">
                  <c:v>95.48</c:v>
                </c:pt>
                <c:pt idx="2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6-4394-8D4C-1F297C7FAE40}"/>
            </c:ext>
          </c:extLst>
        </c:ser>
        <c:ser>
          <c:idx val="1"/>
          <c:order val="1"/>
          <c:tx>
            <c:strRef>
              <c:f>Postop_SPO2_O2supp_venti!$C$1</c:f>
              <c:strCache>
                <c:ptCount val="1"/>
                <c:pt idx="0">
                  <c:v>SD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Postop_SPO2_O2supp_venti!$A$2:$A$4</c:f>
              <c:strCache>
                <c:ptCount val="3"/>
                <c:pt idx="0">
                  <c:v>Within 24 hours</c:v>
                </c:pt>
                <c:pt idx="1">
                  <c:v>After 48 hours</c:v>
                </c:pt>
                <c:pt idx="2">
                  <c:v>Day of Extubation</c:v>
                </c:pt>
              </c:strCache>
            </c:strRef>
          </c:cat>
          <c:val>
            <c:numRef>
              <c:f>Postop_SPO2_O2supp_venti!$C$2:$C$4</c:f>
              <c:numCache>
                <c:formatCode>General</c:formatCode>
                <c:ptCount val="3"/>
                <c:pt idx="0">
                  <c:v>3.76</c:v>
                </c:pt>
                <c:pt idx="1">
                  <c:v>2.91</c:v>
                </c:pt>
                <c:pt idx="2">
                  <c:v>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C6-4394-8D4C-1F297C7FAE4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396935"/>
        <c:axId val="22398983"/>
      </c:lineChart>
      <c:catAx>
        <c:axId val="22396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8983"/>
        <c:crosses val="autoZero"/>
        <c:auto val="1"/>
        <c:lblAlgn val="ctr"/>
        <c:lblOffset val="100"/>
        <c:noMultiLvlLbl val="0"/>
      </c:catAx>
      <c:valAx>
        <c:axId val="223989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6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POD of Extubation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 Death</c:v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C00000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2.1643809424484232E-2"/>
                  <c:y val="-6.48148148148148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464-496D-B78C-8EEE4EA1C8BF}"/>
                </c:ext>
              </c:extLst>
            </c:dLbl>
            <c:dLbl>
              <c:idx val="3"/>
              <c:layout>
                <c:manualLayout>
                  <c:x val="-1.8278145695364321E-2"/>
                  <c:y val="-5.55555555555556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464-496D-B78C-8EEE4EA1C8BF}"/>
                </c:ext>
              </c:extLst>
            </c:dLbl>
            <c:dLbl>
              <c:idx val="4"/>
              <c:layout>
                <c:manualLayout>
                  <c:x val="1.4834437086092715E-2"/>
                  <c:y val="-2.77777777777779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464-496D-B78C-8EEE4EA1C8BF}"/>
                </c:ext>
              </c:extLst>
            </c:dLbl>
            <c:dLbl>
              <c:idx val="5"/>
              <c:layout>
                <c:manualLayout>
                  <c:x val="-5.9888888888888991E-2"/>
                  <c:y val="-5.0925925925925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464-496D-B78C-8EEE4EA1C8BF}"/>
                </c:ext>
              </c:extLst>
            </c:dLbl>
            <c:dLbl>
              <c:idx val="6"/>
              <c:layout>
                <c:manualLayout>
                  <c:x val="-3.2111111111111215E-2"/>
                  <c:y val="-8.33333333333333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464-496D-B78C-8EEE4EA1C8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POD_Extubation!$A$2:$A$8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till death</c:v>
                </c:pt>
                <c:pt idx="6">
                  <c:v>Total </c:v>
                </c:pt>
              </c:strCache>
            </c:strRef>
          </c:cat>
          <c:val>
            <c:numRef>
              <c:f>POD_Extubation!$B$2:$B$8</c:f>
              <c:numCache>
                <c:formatCode>General</c:formatCode>
                <c:ptCount val="7"/>
                <c:pt idx="0">
                  <c:v>17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14</c:v>
                </c:pt>
                <c:pt idx="6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64-496D-B78C-8EEE4EA1C8BF}"/>
            </c:ext>
          </c:extLst>
        </c:ser>
        <c:ser>
          <c:idx val="1"/>
          <c:order val="1"/>
          <c:tx>
            <c:v>In Discharge</c:v>
          </c:tx>
          <c:spPr>
            <a:ln w="22225" cap="rnd">
              <a:solidFill>
                <a:schemeClr val="tx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layout>
                <c:manualLayout>
                  <c:x val="-3.48888888888889E-2"/>
                  <c:y val="6.01851851851850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64-496D-B78C-8EEE4EA1C8BF}"/>
                </c:ext>
              </c:extLst>
            </c:dLbl>
            <c:dLbl>
              <c:idx val="1"/>
              <c:layout>
                <c:manualLayout>
                  <c:x val="-1.4666666666666718E-2"/>
                  <c:y val="-5.55555555555557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464-496D-B78C-8EEE4EA1C8BF}"/>
                </c:ext>
              </c:extLst>
            </c:dLbl>
            <c:dLbl>
              <c:idx val="2"/>
              <c:layout>
                <c:manualLayout>
                  <c:x val="-3.1333333333333331E-2"/>
                  <c:y val="-6.94444444444445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464-496D-B78C-8EEE4EA1C8BF}"/>
                </c:ext>
              </c:extLst>
            </c:dLbl>
            <c:dLbl>
              <c:idx val="3"/>
              <c:layout>
                <c:manualLayout>
                  <c:x val="-6.744450817819958E-2"/>
                  <c:y val="-5.09259259259259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464-496D-B78C-8EEE4EA1C8BF}"/>
                </c:ext>
              </c:extLst>
            </c:dLbl>
            <c:dLbl>
              <c:idx val="4"/>
              <c:layout>
                <c:manualLayout>
                  <c:x val="-3.1333333333333331E-2"/>
                  <c:y val="-8.79629629629628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464-496D-B78C-8EEE4EA1C8BF}"/>
                </c:ext>
              </c:extLst>
            </c:dLbl>
            <c:dLbl>
              <c:idx val="5"/>
              <c:layout>
                <c:manualLayout>
                  <c:x val="-3.1333333333333331E-2"/>
                  <c:y val="-6.94444444444444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464-496D-B78C-8EEE4EA1C8BF}"/>
                </c:ext>
              </c:extLst>
            </c:dLbl>
            <c:dLbl>
              <c:idx val="6"/>
              <c:layout>
                <c:manualLayout>
                  <c:x val="-2.6555555555555659E-2"/>
                  <c:y val="6.01851851851851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464-496D-B78C-8EEE4EA1C8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rgbClr val="C00000">
                          <a:alpha val="97000"/>
                        </a:srgb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POD_Extubation!$A$2:$A$8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till death</c:v>
                </c:pt>
                <c:pt idx="6">
                  <c:v>Total </c:v>
                </c:pt>
              </c:strCache>
            </c:strRef>
          </c:cat>
          <c:val>
            <c:numRef>
              <c:f>POD_Extubation!$C$2:$C$8</c:f>
              <c:numCache>
                <c:formatCode>General</c:formatCode>
                <c:ptCount val="7"/>
                <c:pt idx="0">
                  <c:v>12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4-496D-B78C-8EEE4EA1C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5500168"/>
        <c:axId val="485498728"/>
      </c:lineChart>
      <c:catAx>
        <c:axId val="48550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POD OF EXTUBATION</a:t>
                </a:r>
              </a:p>
            </c:rich>
          </c:tx>
          <c:layout>
            <c:manualLayout>
              <c:xMode val="edge"/>
              <c:yMode val="edge"/>
              <c:x val="0.51041959986789731"/>
              <c:y val="0.9041635585025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498728"/>
        <c:crosses val="autoZero"/>
        <c:auto val="1"/>
        <c:lblAlgn val="ctr"/>
        <c:lblOffset val="100"/>
        <c:noMultiLvlLbl val="0"/>
      </c:catAx>
      <c:valAx>
        <c:axId val="4854987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</a:t>
                </a:r>
              </a:p>
            </c:rich>
          </c:tx>
          <c:layout>
            <c:manualLayout>
              <c:xMode val="edge"/>
              <c:yMode val="edge"/>
              <c:x val="0.10044150110375276"/>
              <c:y val="0.332974904452732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00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RS!$B$1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1E-4387-860A-0ADE0DCBEE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11E-4387-860A-0ADE0DCBEE9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RS!$A$2:$A$3</c:f>
              <c:strCache>
                <c:ptCount val="2"/>
                <c:pt idx="0">
                  <c:v>BALE+ creps</c:v>
                </c:pt>
                <c:pt idx="1">
                  <c:v>BALE+ clear</c:v>
                </c:pt>
              </c:strCache>
            </c:strRef>
          </c:cat>
          <c:val>
            <c:numRef>
              <c:f>RS!$B$2:$B$3</c:f>
              <c:numCache>
                <c:formatCode>General</c:formatCode>
                <c:ptCount val="2"/>
                <c:pt idx="0">
                  <c:v>29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CF-42E5-854A-2BBBB275E7DE}"/>
            </c:ext>
          </c:extLst>
        </c:ser>
        <c:ser>
          <c:idx val="1"/>
          <c:order val="1"/>
          <c:tx>
            <c:strRef>
              <c:f>RS!$C$1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11E-4387-860A-0ADE0DCBEE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11E-4387-860A-0ADE0DCBEE93}"/>
              </c:ext>
            </c:extLst>
          </c:dPt>
          <c:dLbls>
            <c:delete val="1"/>
          </c:dLbls>
          <c:cat>
            <c:strRef>
              <c:f>RS!$A$2:$A$3</c:f>
              <c:strCache>
                <c:ptCount val="2"/>
                <c:pt idx="0">
                  <c:v>BALE+ creps</c:v>
                </c:pt>
                <c:pt idx="1">
                  <c:v>BALE+ clear</c:v>
                </c:pt>
              </c:strCache>
            </c:strRef>
          </c:cat>
          <c:val>
            <c:numRef>
              <c:f>RS!$C$2:$C$3</c:f>
              <c:numCache>
                <c:formatCode>0%</c:formatCode>
                <c:ptCount val="2"/>
                <c:pt idx="0">
                  <c:v>0.57999999999999996</c:v>
                </c:pt>
                <c:pt idx="1">
                  <c:v>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CF-42E5-854A-2BBBB275E7D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(1).xlsx]Number of Death_Discharge!PivotTable9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Death-Discharge</a:t>
            </a:r>
          </a:p>
        </c:rich>
      </c:tx>
      <c:layout>
        <c:manualLayout>
          <c:xMode val="edge"/>
          <c:yMode val="edge"/>
          <c:x val="0.24676828807920922"/>
          <c:y val="9.8277389302231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'Number of Death_Discharge'!$B$3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14D-4ECE-88FC-5556F9C439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4D-4ECE-88FC-5556F9C4395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'Number of Death_Discharge'!$A$4:$A$6</c:f>
              <c:strCache>
                <c:ptCount val="2"/>
                <c:pt idx="0">
                  <c:v>Death</c:v>
                </c:pt>
                <c:pt idx="1">
                  <c:v>Discharge</c:v>
                </c:pt>
              </c:strCache>
            </c:strRef>
          </c:cat>
          <c:val>
            <c:numRef>
              <c:f>'Number of Death_Discharge'!$B$4:$B$6</c:f>
              <c:numCache>
                <c:formatCode>General</c:formatCode>
                <c:ptCount val="2"/>
                <c:pt idx="0">
                  <c:v>36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4D-4ECE-88FC-5556F9C439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(1).xlsx]POD_Discharge!PivotTable10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POD Discharge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POD_Discharge!$B$3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POD_Discharge!$A$4:$A$13</c:f>
              <c:strCach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23</c:v>
                </c:pt>
              </c:strCache>
            </c:strRef>
          </c:cat>
          <c:val>
            <c:numRef>
              <c:f>POD_Discharge!$B$4:$B$13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86-48FD-971B-CDF34C8C46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3956608"/>
        <c:axId val="633957688"/>
      </c:barChart>
      <c:catAx>
        <c:axId val="63395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57688"/>
        <c:crosses val="autoZero"/>
        <c:auto val="1"/>
        <c:lblAlgn val="ctr"/>
        <c:lblOffset val="100"/>
        <c:noMultiLvlLbl val="0"/>
      </c:catAx>
      <c:valAx>
        <c:axId val="633957688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95660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'[1]BP Mean+-SD'!#REF!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'[1]BP Mean+-SD'!#REF!</c:f>
            </c:multiLvlStrRef>
          </c:cat>
          <c:val>
            <c:numRef>
              <c:f>'[1]BP Mean+-SD'!#REF!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2-45CE-9E3C-C68FC402B8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26799984"/>
        <c:axId val="926804664"/>
        <c:axId val="0"/>
      </c:bar3DChart>
      <c:catAx>
        <c:axId val="92679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04664"/>
        <c:crosses val="autoZero"/>
        <c:auto val="1"/>
        <c:lblAlgn val="ctr"/>
        <c:lblOffset val="100"/>
        <c:noMultiLvlLbl val="0"/>
      </c:catAx>
      <c:valAx>
        <c:axId val="92680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9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'[1]BP Mean+-SD'!#REF!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'[1]BP Mean+-SD'!#REF!</c:f>
            </c:multiLvlStrRef>
          </c:cat>
          <c:val>
            <c:numRef>
              <c:f>'[1]BP Mean+-SD'!#REF!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80-4EEF-BE7C-C6B2A76225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1441415"/>
        <c:axId val="204085256"/>
      </c:lineChart>
      <c:catAx>
        <c:axId val="431441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85256"/>
        <c:crosses val="autoZero"/>
        <c:auto val="1"/>
        <c:lblAlgn val="ctr"/>
        <c:lblOffset val="100"/>
        <c:noMultiLvlLbl val="0"/>
      </c:catAx>
      <c:valAx>
        <c:axId val="20408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41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'[1]BP Mean+-SD'!#REF!</c:f>
            </c:multiLvlStrRef>
          </c:cat>
          <c:val>
            <c:numRef>
              <c:f>'[1]BP Mean+-SD'!#REF!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C6-46E3-A840-4FBEEF8AD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2310872"/>
        <c:axId val="1262302952"/>
        <c:axId val="0"/>
      </c:bar3DChart>
      <c:catAx>
        <c:axId val="1262310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02952"/>
        <c:crosses val="autoZero"/>
        <c:auto val="1"/>
        <c:lblAlgn val="ctr"/>
        <c:lblOffset val="100"/>
        <c:noMultiLvlLbl val="0"/>
      </c:catAx>
      <c:valAx>
        <c:axId val="12623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1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'SBP-DBP-MBP bifurcate'!$C$1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'SBP-DBP-MBP bifurcate'!$A$2:$B$37</c:f>
              <c:multiLvlStrCache>
                <c:ptCount val="36"/>
                <c:lvl>
                  <c:pt idx="0">
                    <c:v>SBP</c:v>
                  </c:pt>
                  <c:pt idx="1">
                    <c:v>DBP</c:v>
                  </c:pt>
                  <c:pt idx="2">
                    <c:v>MAP</c:v>
                  </c:pt>
                  <c:pt idx="3">
                    <c:v>SBP</c:v>
                  </c:pt>
                  <c:pt idx="4">
                    <c:v>DBP</c:v>
                  </c:pt>
                  <c:pt idx="5">
                    <c:v>MAP</c:v>
                  </c:pt>
                  <c:pt idx="6">
                    <c:v>SBP</c:v>
                  </c:pt>
                  <c:pt idx="7">
                    <c:v>DBP</c:v>
                  </c:pt>
                  <c:pt idx="8">
                    <c:v>MAP</c:v>
                  </c:pt>
                  <c:pt idx="9">
                    <c:v>SBP</c:v>
                  </c:pt>
                  <c:pt idx="10">
                    <c:v>DBP</c:v>
                  </c:pt>
                  <c:pt idx="11">
                    <c:v>MAP</c:v>
                  </c:pt>
                  <c:pt idx="12">
                    <c:v>SBP</c:v>
                  </c:pt>
                  <c:pt idx="13">
                    <c:v>DBP</c:v>
                  </c:pt>
                  <c:pt idx="14">
                    <c:v>MAP</c:v>
                  </c:pt>
                  <c:pt idx="15">
                    <c:v>SBP</c:v>
                  </c:pt>
                  <c:pt idx="16">
                    <c:v>DBP</c:v>
                  </c:pt>
                  <c:pt idx="17">
                    <c:v>MAP</c:v>
                  </c:pt>
                  <c:pt idx="18">
                    <c:v>SBP</c:v>
                  </c:pt>
                  <c:pt idx="19">
                    <c:v>DBP</c:v>
                  </c:pt>
                  <c:pt idx="20">
                    <c:v>MAP</c:v>
                  </c:pt>
                  <c:pt idx="21">
                    <c:v>SBP</c:v>
                  </c:pt>
                  <c:pt idx="22">
                    <c:v>DBP</c:v>
                  </c:pt>
                  <c:pt idx="23">
                    <c:v>MAP</c:v>
                  </c:pt>
                  <c:pt idx="24">
                    <c:v>SBP</c:v>
                  </c:pt>
                  <c:pt idx="25">
                    <c:v>DBP</c:v>
                  </c:pt>
                  <c:pt idx="26">
                    <c:v>MAP</c:v>
                  </c:pt>
                  <c:pt idx="27">
                    <c:v>SBP</c:v>
                  </c:pt>
                  <c:pt idx="28">
                    <c:v>DBP</c:v>
                  </c:pt>
                  <c:pt idx="29">
                    <c:v>MAP</c:v>
                  </c:pt>
                  <c:pt idx="30">
                    <c:v>SBP</c:v>
                  </c:pt>
                  <c:pt idx="31">
                    <c:v>DBP</c:v>
                  </c:pt>
                  <c:pt idx="32">
                    <c:v>MAP</c:v>
                  </c:pt>
                  <c:pt idx="33">
                    <c:v>SBP</c:v>
                  </c:pt>
                  <c:pt idx="34">
                    <c:v>DBP</c:v>
                  </c:pt>
                  <c:pt idx="35">
                    <c:v>MAP</c:v>
                  </c:pt>
                </c:lvl>
                <c:lvl>
                  <c:pt idx="0">
                    <c:v>Baseline</c:v>
                  </c:pt>
                  <c:pt idx="3">
                    <c:v>After Pre-Medication</c:v>
                  </c:pt>
                  <c:pt idx="6">
                    <c:v>After Induction</c:v>
                  </c:pt>
                  <c:pt idx="9">
                    <c:v>After Intubation</c:v>
                  </c:pt>
                  <c:pt idx="12">
                    <c:v>After Positioning</c:v>
                  </c:pt>
                  <c:pt idx="15">
                    <c:v>15 min after Induction</c:v>
                  </c:pt>
                  <c:pt idx="18">
                    <c:v>30 min after Induction</c:v>
                  </c:pt>
                  <c:pt idx="21">
                    <c:v>After skin Incision</c:v>
                  </c:pt>
                  <c:pt idx="24">
                    <c:v>During ligation of Fistula</c:v>
                  </c:pt>
                  <c:pt idx="27">
                    <c:v>After completion of Fistula Ligation</c:v>
                  </c:pt>
                  <c:pt idx="30">
                    <c:v>After completion of Surgery</c:v>
                  </c:pt>
                  <c:pt idx="33">
                    <c:v>After Extubation</c:v>
                  </c:pt>
                </c:lvl>
              </c:multiLvlStrCache>
            </c:multiLvlStrRef>
          </c:cat>
          <c:val>
            <c:numRef>
              <c:f>'SBP-DBP-MBP bifurcate'!$C$2:$C$37</c:f>
              <c:numCache>
                <c:formatCode>General</c:formatCode>
                <c:ptCount val="36"/>
                <c:pt idx="0">
                  <c:v>93.76</c:v>
                </c:pt>
                <c:pt idx="1">
                  <c:v>45.12</c:v>
                </c:pt>
                <c:pt idx="2">
                  <c:v>61.22</c:v>
                </c:pt>
                <c:pt idx="3">
                  <c:v>93.58</c:v>
                </c:pt>
                <c:pt idx="4">
                  <c:v>44.44</c:v>
                </c:pt>
                <c:pt idx="5">
                  <c:v>60.8</c:v>
                </c:pt>
                <c:pt idx="6">
                  <c:v>94.04</c:v>
                </c:pt>
                <c:pt idx="7">
                  <c:v>44.8</c:v>
                </c:pt>
                <c:pt idx="8">
                  <c:v>61.42</c:v>
                </c:pt>
                <c:pt idx="9">
                  <c:v>95.72</c:v>
                </c:pt>
                <c:pt idx="10">
                  <c:v>46.76</c:v>
                </c:pt>
                <c:pt idx="11">
                  <c:v>62.74</c:v>
                </c:pt>
                <c:pt idx="12">
                  <c:v>95.78</c:v>
                </c:pt>
                <c:pt idx="13">
                  <c:v>46.96</c:v>
                </c:pt>
                <c:pt idx="14">
                  <c:v>62.98</c:v>
                </c:pt>
                <c:pt idx="15">
                  <c:v>94.6</c:v>
                </c:pt>
                <c:pt idx="16">
                  <c:v>47.3</c:v>
                </c:pt>
                <c:pt idx="17">
                  <c:v>62.22</c:v>
                </c:pt>
                <c:pt idx="18">
                  <c:v>92.3</c:v>
                </c:pt>
                <c:pt idx="19">
                  <c:v>45.12</c:v>
                </c:pt>
                <c:pt idx="20">
                  <c:v>60.54</c:v>
                </c:pt>
                <c:pt idx="21">
                  <c:v>94.58</c:v>
                </c:pt>
                <c:pt idx="22">
                  <c:v>46.36</c:v>
                </c:pt>
                <c:pt idx="23">
                  <c:v>62.44</c:v>
                </c:pt>
                <c:pt idx="24">
                  <c:v>90.66</c:v>
                </c:pt>
                <c:pt idx="25">
                  <c:v>43.02</c:v>
                </c:pt>
                <c:pt idx="26">
                  <c:v>58.8</c:v>
                </c:pt>
                <c:pt idx="27">
                  <c:v>92.22</c:v>
                </c:pt>
                <c:pt idx="28">
                  <c:v>45.28</c:v>
                </c:pt>
                <c:pt idx="29">
                  <c:v>61.08</c:v>
                </c:pt>
                <c:pt idx="30">
                  <c:v>93.5</c:v>
                </c:pt>
                <c:pt idx="31">
                  <c:v>46.26</c:v>
                </c:pt>
                <c:pt idx="32">
                  <c:v>61.62</c:v>
                </c:pt>
                <c:pt idx="33">
                  <c:v>97.92</c:v>
                </c:pt>
                <c:pt idx="34">
                  <c:v>50.96</c:v>
                </c:pt>
                <c:pt idx="35">
                  <c:v>66.400000000000006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8-4F5F-94DE-02130B139E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26799984"/>
        <c:axId val="926804664"/>
        <c:axId val="0"/>
      </c:bar3DChart>
      <c:catAx>
        <c:axId val="926799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804664"/>
        <c:crosses val="autoZero"/>
        <c:auto val="1"/>
        <c:lblAlgn val="ctr"/>
        <c:lblOffset val="100"/>
        <c:noMultiLvlLbl val="0"/>
      </c:catAx>
      <c:valAx>
        <c:axId val="92680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9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'SBP-DBP-MBP bifurcate'!$C$1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'SBP-DBP-MBP bifurcate'!$A$2:$B$37</c:f>
              <c:multiLvlStrCache>
                <c:ptCount val="36"/>
                <c:lvl>
                  <c:pt idx="0">
                    <c:v>SBP</c:v>
                  </c:pt>
                  <c:pt idx="1">
                    <c:v>DBP</c:v>
                  </c:pt>
                  <c:pt idx="2">
                    <c:v>MAP</c:v>
                  </c:pt>
                  <c:pt idx="3">
                    <c:v>SBP</c:v>
                  </c:pt>
                  <c:pt idx="4">
                    <c:v>DBP</c:v>
                  </c:pt>
                  <c:pt idx="5">
                    <c:v>MAP</c:v>
                  </c:pt>
                  <c:pt idx="6">
                    <c:v>SBP</c:v>
                  </c:pt>
                  <c:pt idx="7">
                    <c:v>DBP</c:v>
                  </c:pt>
                  <c:pt idx="8">
                    <c:v>MAP</c:v>
                  </c:pt>
                  <c:pt idx="9">
                    <c:v>SBP</c:v>
                  </c:pt>
                  <c:pt idx="10">
                    <c:v>DBP</c:v>
                  </c:pt>
                  <c:pt idx="11">
                    <c:v>MAP</c:v>
                  </c:pt>
                  <c:pt idx="12">
                    <c:v>SBP</c:v>
                  </c:pt>
                  <c:pt idx="13">
                    <c:v>DBP</c:v>
                  </c:pt>
                  <c:pt idx="14">
                    <c:v>MAP</c:v>
                  </c:pt>
                  <c:pt idx="15">
                    <c:v>SBP</c:v>
                  </c:pt>
                  <c:pt idx="16">
                    <c:v>DBP</c:v>
                  </c:pt>
                  <c:pt idx="17">
                    <c:v>MAP</c:v>
                  </c:pt>
                  <c:pt idx="18">
                    <c:v>SBP</c:v>
                  </c:pt>
                  <c:pt idx="19">
                    <c:v>DBP</c:v>
                  </c:pt>
                  <c:pt idx="20">
                    <c:v>MAP</c:v>
                  </c:pt>
                  <c:pt idx="21">
                    <c:v>SBP</c:v>
                  </c:pt>
                  <c:pt idx="22">
                    <c:v>DBP</c:v>
                  </c:pt>
                  <c:pt idx="23">
                    <c:v>MAP</c:v>
                  </c:pt>
                  <c:pt idx="24">
                    <c:v>SBP</c:v>
                  </c:pt>
                  <c:pt idx="25">
                    <c:v>DBP</c:v>
                  </c:pt>
                  <c:pt idx="26">
                    <c:v>MAP</c:v>
                  </c:pt>
                  <c:pt idx="27">
                    <c:v>SBP</c:v>
                  </c:pt>
                  <c:pt idx="28">
                    <c:v>DBP</c:v>
                  </c:pt>
                  <c:pt idx="29">
                    <c:v>MAP</c:v>
                  </c:pt>
                  <c:pt idx="30">
                    <c:v>SBP</c:v>
                  </c:pt>
                  <c:pt idx="31">
                    <c:v>DBP</c:v>
                  </c:pt>
                  <c:pt idx="32">
                    <c:v>MAP</c:v>
                  </c:pt>
                  <c:pt idx="33">
                    <c:v>SBP</c:v>
                  </c:pt>
                  <c:pt idx="34">
                    <c:v>DBP</c:v>
                  </c:pt>
                  <c:pt idx="35">
                    <c:v>MAP</c:v>
                  </c:pt>
                </c:lvl>
                <c:lvl>
                  <c:pt idx="0">
                    <c:v>Baseline</c:v>
                  </c:pt>
                  <c:pt idx="3">
                    <c:v>After Pre-Medication</c:v>
                  </c:pt>
                  <c:pt idx="6">
                    <c:v>After Induction</c:v>
                  </c:pt>
                  <c:pt idx="9">
                    <c:v>After Intubation</c:v>
                  </c:pt>
                  <c:pt idx="12">
                    <c:v>After Positioning</c:v>
                  </c:pt>
                  <c:pt idx="15">
                    <c:v>15 min after Induction</c:v>
                  </c:pt>
                  <c:pt idx="18">
                    <c:v>30 min after Induction</c:v>
                  </c:pt>
                  <c:pt idx="21">
                    <c:v>After skin Incision</c:v>
                  </c:pt>
                  <c:pt idx="24">
                    <c:v>During ligation of Fistula</c:v>
                  </c:pt>
                  <c:pt idx="27">
                    <c:v>After completion of Fistula Ligation</c:v>
                  </c:pt>
                  <c:pt idx="30">
                    <c:v>After completion of Surgery</c:v>
                  </c:pt>
                  <c:pt idx="33">
                    <c:v>After Extubation</c:v>
                  </c:pt>
                </c:lvl>
              </c:multiLvlStrCache>
            </c:multiLvlStrRef>
          </c:cat>
          <c:val>
            <c:numRef>
              <c:f>'SBP-DBP-MBP bifurcate'!$C$2:$C$37</c:f>
              <c:numCache>
                <c:formatCode>General</c:formatCode>
                <c:ptCount val="36"/>
                <c:pt idx="0">
                  <c:v>93.76</c:v>
                </c:pt>
                <c:pt idx="1">
                  <c:v>45.12</c:v>
                </c:pt>
                <c:pt idx="2">
                  <c:v>61.22</c:v>
                </c:pt>
                <c:pt idx="3">
                  <c:v>93.58</c:v>
                </c:pt>
                <c:pt idx="4">
                  <c:v>44.44</c:v>
                </c:pt>
                <c:pt idx="5">
                  <c:v>60.8</c:v>
                </c:pt>
                <c:pt idx="6">
                  <c:v>94.04</c:v>
                </c:pt>
                <c:pt idx="7">
                  <c:v>44.8</c:v>
                </c:pt>
                <c:pt idx="8">
                  <c:v>61.42</c:v>
                </c:pt>
                <c:pt idx="9">
                  <c:v>95.72</c:v>
                </c:pt>
                <c:pt idx="10">
                  <c:v>46.76</c:v>
                </c:pt>
                <c:pt idx="11">
                  <c:v>62.74</c:v>
                </c:pt>
                <c:pt idx="12">
                  <c:v>95.78</c:v>
                </c:pt>
                <c:pt idx="13">
                  <c:v>46.96</c:v>
                </c:pt>
                <c:pt idx="14">
                  <c:v>62.98</c:v>
                </c:pt>
                <c:pt idx="15">
                  <c:v>94.6</c:v>
                </c:pt>
                <c:pt idx="16">
                  <c:v>47.3</c:v>
                </c:pt>
                <c:pt idx="17">
                  <c:v>62.22</c:v>
                </c:pt>
                <c:pt idx="18">
                  <c:v>92.3</c:v>
                </c:pt>
                <c:pt idx="19">
                  <c:v>45.12</c:v>
                </c:pt>
                <c:pt idx="20">
                  <c:v>60.54</c:v>
                </c:pt>
                <c:pt idx="21">
                  <c:v>94.58</c:v>
                </c:pt>
                <c:pt idx="22">
                  <c:v>46.36</c:v>
                </c:pt>
                <c:pt idx="23">
                  <c:v>62.44</c:v>
                </c:pt>
                <c:pt idx="24">
                  <c:v>90.66</c:v>
                </c:pt>
                <c:pt idx="25">
                  <c:v>43.02</c:v>
                </c:pt>
                <c:pt idx="26">
                  <c:v>58.8</c:v>
                </c:pt>
                <c:pt idx="27">
                  <c:v>92.22</c:v>
                </c:pt>
                <c:pt idx="28">
                  <c:v>45.28</c:v>
                </c:pt>
                <c:pt idx="29">
                  <c:v>61.08</c:v>
                </c:pt>
                <c:pt idx="30">
                  <c:v>93.5</c:v>
                </c:pt>
                <c:pt idx="31">
                  <c:v>46.26</c:v>
                </c:pt>
                <c:pt idx="32">
                  <c:v>61.62</c:v>
                </c:pt>
                <c:pt idx="33">
                  <c:v>97.92</c:v>
                </c:pt>
                <c:pt idx="34">
                  <c:v>50.96</c:v>
                </c:pt>
                <c:pt idx="35">
                  <c:v>66.400000000000006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6-4B48-8029-E58AF3473D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31441415"/>
        <c:axId val="204085256"/>
      </c:lineChart>
      <c:catAx>
        <c:axId val="431441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85256"/>
        <c:crosses val="autoZero"/>
        <c:auto val="1"/>
        <c:lblAlgn val="ctr"/>
        <c:lblOffset val="100"/>
        <c:noMultiLvlLbl val="0"/>
      </c:catAx>
      <c:valAx>
        <c:axId val="20408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441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'SBP-DBP-MBP bifurcate'!$D$2:$E$37</c:f>
              <c:multiLvlStrCache>
                <c:ptCount val="36"/>
                <c:lvl>
                  <c:pt idx="0">
                    <c:v>SBP</c:v>
                  </c:pt>
                  <c:pt idx="1">
                    <c:v>DBP</c:v>
                  </c:pt>
                  <c:pt idx="2">
                    <c:v>MAP</c:v>
                  </c:pt>
                  <c:pt idx="3">
                    <c:v>SBP</c:v>
                  </c:pt>
                  <c:pt idx="4">
                    <c:v>DBP</c:v>
                  </c:pt>
                  <c:pt idx="5">
                    <c:v>MAP</c:v>
                  </c:pt>
                  <c:pt idx="6">
                    <c:v>SBP</c:v>
                  </c:pt>
                  <c:pt idx="7">
                    <c:v>DBP</c:v>
                  </c:pt>
                  <c:pt idx="8">
                    <c:v>MAP</c:v>
                  </c:pt>
                  <c:pt idx="9">
                    <c:v>SBP</c:v>
                  </c:pt>
                  <c:pt idx="10">
                    <c:v>DBP</c:v>
                  </c:pt>
                  <c:pt idx="11">
                    <c:v>MAP</c:v>
                  </c:pt>
                  <c:pt idx="12">
                    <c:v>SBP</c:v>
                  </c:pt>
                  <c:pt idx="13">
                    <c:v>DBP</c:v>
                  </c:pt>
                  <c:pt idx="14">
                    <c:v>MAP</c:v>
                  </c:pt>
                  <c:pt idx="15">
                    <c:v>SBP</c:v>
                  </c:pt>
                  <c:pt idx="16">
                    <c:v>DBP</c:v>
                  </c:pt>
                  <c:pt idx="17">
                    <c:v>MAP</c:v>
                  </c:pt>
                  <c:pt idx="18">
                    <c:v>SBP</c:v>
                  </c:pt>
                  <c:pt idx="19">
                    <c:v>DBP</c:v>
                  </c:pt>
                  <c:pt idx="20">
                    <c:v>MAP</c:v>
                  </c:pt>
                  <c:pt idx="21">
                    <c:v>SBP</c:v>
                  </c:pt>
                  <c:pt idx="22">
                    <c:v>DBP</c:v>
                  </c:pt>
                  <c:pt idx="23">
                    <c:v>MAP</c:v>
                  </c:pt>
                  <c:pt idx="24">
                    <c:v>SBP</c:v>
                  </c:pt>
                  <c:pt idx="25">
                    <c:v>DBP</c:v>
                  </c:pt>
                  <c:pt idx="26">
                    <c:v>MAP</c:v>
                  </c:pt>
                  <c:pt idx="27">
                    <c:v>SBP</c:v>
                  </c:pt>
                  <c:pt idx="28">
                    <c:v>DBP</c:v>
                  </c:pt>
                  <c:pt idx="29">
                    <c:v>MAP</c:v>
                  </c:pt>
                  <c:pt idx="30">
                    <c:v>SBP</c:v>
                  </c:pt>
                  <c:pt idx="31">
                    <c:v>DBP</c:v>
                  </c:pt>
                  <c:pt idx="32">
                    <c:v>MAP</c:v>
                  </c:pt>
                  <c:pt idx="33">
                    <c:v>SBP</c:v>
                  </c:pt>
                  <c:pt idx="34">
                    <c:v>DBP</c:v>
                  </c:pt>
                  <c:pt idx="35">
                    <c:v>MAP</c:v>
                  </c:pt>
                </c:lvl>
                <c:lvl>
                  <c:pt idx="0">
                    <c:v>Baseline</c:v>
                  </c:pt>
                  <c:pt idx="3">
                    <c:v>After Pre-Medication</c:v>
                  </c:pt>
                  <c:pt idx="6">
                    <c:v>After Induction</c:v>
                  </c:pt>
                  <c:pt idx="9">
                    <c:v>After Intubation</c:v>
                  </c:pt>
                  <c:pt idx="12">
                    <c:v>After Positioning</c:v>
                  </c:pt>
                  <c:pt idx="15">
                    <c:v>15 min after Induction</c:v>
                  </c:pt>
                  <c:pt idx="18">
                    <c:v>30 min after Induction</c:v>
                  </c:pt>
                  <c:pt idx="21">
                    <c:v>After skin Incision</c:v>
                  </c:pt>
                  <c:pt idx="24">
                    <c:v>During ligation of Fistula</c:v>
                  </c:pt>
                  <c:pt idx="27">
                    <c:v>After completion of Fistula Ligation</c:v>
                  </c:pt>
                  <c:pt idx="30">
                    <c:v>After completion of Surgery</c:v>
                  </c:pt>
                  <c:pt idx="33">
                    <c:v>After Extubation</c:v>
                  </c:pt>
                </c:lvl>
              </c:multiLvlStrCache>
            </c:multiLvlStrRef>
          </c:cat>
          <c:val>
            <c:numRef>
              <c:f>'SBP-DBP-MBP bifurcate'!$F$2:$F$37</c:f>
              <c:numCache>
                <c:formatCode>General</c:formatCode>
                <c:ptCount val="36"/>
                <c:pt idx="0">
                  <c:v>14.2</c:v>
                </c:pt>
                <c:pt idx="1">
                  <c:v>13.47</c:v>
                </c:pt>
                <c:pt idx="2">
                  <c:v>12.22</c:v>
                </c:pt>
                <c:pt idx="3">
                  <c:v>14.35</c:v>
                </c:pt>
                <c:pt idx="4">
                  <c:v>13.83</c:v>
                </c:pt>
                <c:pt idx="5">
                  <c:v>13.2</c:v>
                </c:pt>
                <c:pt idx="6">
                  <c:v>12.27</c:v>
                </c:pt>
                <c:pt idx="7">
                  <c:v>12.54</c:v>
                </c:pt>
                <c:pt idx="8">
                  <c:v>11.7</c:v>
                </c:pt>
                <c:pt idx="9">
                  <c:v>14.97</c:v>
                </c:pt>
                <c:pt idx="10">
                  <c:v>13.99</c:v>
                </c:pt>
                <c:pt idx="11">
                  <c:v>12.98</c:v>
                </c:pt>
                <c:pt idx="12">
                  <c:v>13.35</c:v>
                </c:pt>
                <c:pt idx="13">
                  <c:v>13.66</c:v>
                </c:pt>
                <c:pt idx="14">
                  <c:v>12.6</c:v>
                </c:pt>
                <c:pt idx="15">
                  <c:v>11.79</c:v>
                </c:pt>
                <c:pt idx="16">
                  <c:v>14.63</c:v>
                </c:pt>
                <c:pt idx="17">
                  <c:v>11.57</c:v>
                </c:pt>
                <c:pt idx="18">
                  <c:v>11.11</c:v>
                </c:pt>
                <c:pt idx="19">
                  <c:v>12.45</c:v>
                </c:pt>
                <c:pt idx="20">
                  <c:v>11.74</c:v>
                </c:pt>
                <c:pt idx="21">
                  <c:v>12.51</c:v>
                </c:pt>
                <c:pt idx="22">
                  <c:v>12.63</c:v>
                </c:pt>
                <c:pt idx="23">
                  <c:v>11.73</c:v>
                </c:pt>
                <c:pt idx="24">
                  <c:v>13.31</c:v>
                </c:pt>
                <c:pt idx="25">
                  <c:v>11.37</c:v>
                </c:pt>
                <c:pt idx="26">
                  <c:v>11.11</c:v>
                </c:pt>
                <c:pt idx="27">
                  <c:v>11.65</c:v>
                </c:pt>
                <c:pt idx="28">
                  <c:v>12.66</c:v>
                </c:pt>
                <c:pt idx="29">
                  <c:v>11.72</c:v>
                </c:pt>
                <c:pt idx="30">
                  <c:v>13.47</c:v>
                </c:pt>
                <c:pt idx="31">
                  <c:v>13.22</c:v>
                </c:pt>
                <c:pt idx="32">
                  <c:v>13.17</c:v>
                </c:pt>
                <c:pt idx="33">
                  <c:v>13.7</c:v>
                </c:pt>
                <c:pt idx="34">
                  <c:v>15.83</c:v>
                </c:pt>
                <c:pt idx="35">
                  <c:v>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FF-4C2B-851E-E28DD6022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2310872"/>
        <c:axId val="1262302952"/>
        <c:axId val="0"/>
      </c:bar3DChart>
      <c:catAx>
        <c:axId val="1262310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02952"/>
        <c:crosses val="autoZero"/>
        <c:auto val="1"/>
        <c:lblAlgn val="ctr"/>
        <c:lblOffset val="100"/>
        <c:noMultiLvlLbl val="0"/>
      </c:catAx>
      <c:valAx>
        <c:axId val="126230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31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Congenital Abnormalities w.r.t. outcome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'Cong. anomaly_discharge'!$E$3</c:f>
              <c:strCache>
                <c:ptCount val="1"/>
                <c:pt idx="0">
                  <c:v>Discharge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'Cong. anomaly_discharge'!$D$4:$D$10</c:f>
              <c:strCache>
                <c:ptCount val="7"/>
                <c:pt idx="0">
                  <c:v>ARM</c:v>
                </c:pt>
                <c:pt idx="1">
                  <c:v>Down Syndrome</c:v>
                </c:pt>
                <c:pt idx="2">
                  <c:v>CHD</c:v>
                </c:pt>
                <c:pt idx="3">
                  <c:v>Cloaca</c:v>
                </c:pt>
                <c:pt idx="4">
                  <c:v>RAA</c:v>
                </c:pt>
                <c:pt idx="5">
                  <c:v>VACTERL</c:v>
                </c:pt>
                <c:pt idx="6">
                  <c:v>ARM(RVF)+ RAA</c:v>
                </c:pt>
              </c:strCache>
            </c:strRef>
          </c:cat>
          <c:val>
            <c:numRef>
              <c:f>'Cong. anomaly_discharge'!$E$4:$E$10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D3-4546-B637-7F1D6BF03233}"/>
            </c:ext>
          </c:extLst>
        </c:ser>
        <c:ser>
          <c:idx val="1"/>
          <c:order val="1"/>
          <c:tx>
            <c:strRef>
              <c:f>'Cong. anomaly_discharge'!$F$3</c:f>
              <c:strCache>
                <c:ptCount val="1"/>
                <c:pt idx="0">
                  <c:v>Death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'Cong. anomaly_discharge'!$D$4:$D$10</c:f>
              <c:strCache>
                <c:ptCount val="7"/>
                <c:pt idx="0">
                  <c:v>ARM</c:v>
                </c:pt>
                <c:pt idx="1">
                  <c:v>Down Syndrome</c:v>
                </c:pt>
                <c:pt idx="2">
                  <c:v>CHD</c:v>
                </c:pt>
                <c:pt idx="3">
                  <c:v>Cloaca</c:v>
                </c:pt>
                <c:pt idx="4">
                  <c:v>RAA</c:v>
                </c:pt>
                <c:pt idx="5">
                  <c:v>VACTERL</c:v>
                </c:pt>
                <c:pt idx="6">
                  <c:v>ARM(RVF)+ RAA</c:v>
                </c:pt>
              </c:strCache>
            </c:strRef>
          </c:cat>
          <c:val>
            <c:numRef>
              <c:f>'Cong. anomaly_discharge'!$F$4:$F$10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D3-4546-B637-7F1D6BF032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4799496"/>
        <c:axId val="364801544"/>
      </c:barChart>
      <c:catAx>
        <c:axId val="3647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801544"/>
        <c:crosses val="autoZero"/>
        <c:auto val="1"/>
        <c:lblAlgn val="ctr"/>
        <c:lblOffset val="100"/>
        <c:noMultiLvlLbl val="0"/>
      </c:catAx>
      <c:valAx>
        <c:axId val="36480154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Patients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799496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(1).xlsx]Age at time of Discharge!PivotTable16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AGE at time of discharge </a:t>
            </a:r>
            <a:endParaRPr lang="en-US"/>
          </a:p>
        </c:rich>
      </c:tx>
      <c:layout>
        <c:manualLayout>
          <c:xMode val="edge"/>
          <c:yMode val="edge"/>
          <c:x val="0.3061879002213925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'Age at time of Discharge'!$B$3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 at time of Discharge'!$A$4:$A$11</c:f>
              <c:strCache>
                <c:ptCount val="7"/>
                <c:pt idx="0">
                  <c:v>10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18</c:v>
                </c:pt>
                <c:pt idx="5">
                  <c:v>26</c:v>
                </c:pt>
                <c:pt idx="6">
                  <c:v>29</c:v>
                </c:pt>
              </c:strCache>
            </c:strRef>
          </c:cat>
          <c:val>
            <c:numRef>
              <c:f>'Age at time of Discharge'!$B$4:$B$11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3E-418A-8D66-EE51B853FD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66286456"/>
        <c:axId val="466286816"/>
      </c:lineChart>
      <c:catAx>
        <c:axId val="46628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AGE(days)</a:t>
                </a:r>
              </a:p>
              <a:p>
                <a:pPr>
                  <a:defRPr/>
                </a:pPr>
                <a:r>
                  <a:rPr lang="en-US"/>
                  <a:t> at time of Discharge</a:t>
                </a:r>
                <a:endParaRPr lang="en-US" baseline="0"/>
              </a:p>
            </c:rich>
          </c:tx>
          <c:layout>
            <c:manualLayout>
              <c:xMode val="edge"/>
              <c:yMode val="edge"/>
              <c:x val="0.3681817326464179"/>
              <c:y val="0.841205667639676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86816"/>
        <c:crosses val="autoZero"/>
        <c:auto val="1"/>
        <c:lblAlgn val="ctr"/>
        <c:lblOffset val="100"/>
        <c:noMultiLvlLbl val="0"/>
      </c:catAx>
      <c:valAx>
        <c:axId val="4662868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Patient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286456"/>
        <c:crosses val="autoZero"/>
        <c:crossBetween val="between"/>
        <c:majorUnit val="1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(1).xlsx]induction method!PivotTable2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'Induction method': </a:t>
            </a:r>
            <a:r>
              <a:rPr lang="en-US">
                <a:solidFill>
                  <a:srgbClr val="DD5A13"/>
                </a:solidFill>
              </a:rPr>
              <a:t>IV Induction</a:t>
            </a:r>
            <a:r>
              <a:rPr lang="en-US"/>
              <a:t> accounts for the majority of 'count'.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rgbClr val="D2D2D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'induction method'!$B$2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2D2D2"/>
            </a:solidFill>
          </c:spPr>
          <c:dPt>
            <c:idx val="0"/>
            <c:bubble3D val="0"/>
            <c:spPr>
              <a:solidFill>
                <a:srgbClr val="ED733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109-4E55-9A1C-4135B30DE105}"/>
              </c:ext>
            </c:extLst>
          </c:dPt>
          <c:dPt>
            <c:idx val="1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E6-431A-BA56-FE45430D4079}"/>
              </c:ext>
            </c:extLst>
          </c:dPt>
          <c:dPt>
            <c:idx val="2"/>
            <c:bubble3D val="0"/>
            <c:spPr>
              <a:solidFill>
                <a:srgbClr val="D2D2D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E6-431A-BA56-FE45430D4079}"/>
              </c:ext>
            </c:extLst>
          </c:dPt>
          <c:cat>
            <c:strRef>
              <c:f>'induction method'!$A$3:$A$6</c:f>
              <c:strCache>
                <c:ptCount val="3"/>
                <c:pt idx="0">
                  <c:v>IV Induction</c:v>
                </c:pt>
                <c:pt idx="1">
                  <c:v>IV+ inhalation</c:v>
                </c:pt>
                <c:pt idx="2">
                  <c:v>Inhalational induction</c:v>
                </c:pt>
              </c:strCache>
            </c:strRef>
          </c:cat>
          <c:val>
            <c:numRef>
              <c:f>'induction method'!$B$3:$B$6</c:f>
              <c:numCache>
                <c:formatCode>General</c:formatCode>
                <c:ptCount val="3"/>
                <c:pt idx="0">
                  <c:v>32</c:v>
                </c:pt>
                <c:pt idx="1">
                  <c:v>15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09-4E55-9A1C-4135B30DE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[Chart_sheets_12082024 (1) (1).xlsx]induction method!PivotTable2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Induction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'induction method'!$B$2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B17-484D-81D5-95ABAD384C8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B17-484D-81D5-95ABAD384C8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B17-484D-81D5-95ABAD384C8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'induction method'!$A$3:$A$6</c:f>
              <c:strCache>
                <c:ptCount val="3"/>
                <c:pt idx="0">
                  <c:v>IV Induction</c:v>
                </c:pt>
                <c:pt idx="1">
                  <c:v>IV+ inhalation</c:v>
                </c:pt>
                <c:pt idx="2">
                  <c:v>Inhalational induction</c:v>
                </c:pt>
              </c:strCache>
            </c:strRef>
          </c:cat>
          <c:val>
            <c:numRef>
              <c:f>'induction method'!$B$3:$B$6</c:f>
              <c:numCache>
                <c:formatCode>General</c:formatCode>
                <c:ptCount val="3"/>
                <c:pt idx="0">
                  <c:v>32</c:v>
                </c:pt>
                <c:pt idx="1">
                  <c:v>15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D5-4DC0-AF97-22BC8E90889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8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4" Type="http://schemas.openxmlformats.org/officeDocument/2006/relationships/chart" Target="../charts/chart40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0</xdr:row>
      <xdr:rowOff>95250</xdr:rowOff>
    </xdr:from>
    <xdr:to>
      <xdr:col>13</xdr:col>
      <xdr:colOff>278130</xdr:colOff>
      <xdr:row>18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737F0-0CB5-4C39-8E47-10B925213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337185</xdr:colOff>
      <xdr:row>7</xdr:row>
      <xdr:rowOff>11430</xdr:rowOff>
    </xdr:from>
    <xdr:to>
      <xdr:col>16</xdr:col>
      <xdr:colOff>306705</xdr:colOff>
      <xdr:row>23</xdr:row>
      <xdr:rowOff>139065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B3B9FE4-3A60-4CA3-93B1-69637BE92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4</xdr:row>
      <xdr:rowOff>140970</xdr:rowOff>
    </xdr:from>
    <xdr:to>
      <xdr:col>16</xdr:col>
      <xdr:colOff>281940</xdr:colOff>
      <xdr:row>19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868EA-421E-AF28-9D5C-1D7BDDCF5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320040</xdr:colOff>
      <xdr:row>23</xdr:row>
      <xdr:rowOff>41910</xdr:rowOff>
    </xdr:from>
    <xdr:to>
      <xdr:col>8</xdr:col>
      <xdr:colOff>121920</xdr:colOff>
      <xdr:row>39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5F683C-22C8-7286-F9FF-80CC3A2F26D7}"/>
            </a:ext>
            <a:ext uri="{147F2762-F138-4A5C-976F-8EAC2B608ADB}">
              <a16:predDERef xmlns:a16="http://schemas.microsoft.com/office/drawing/2014/main" pred="{E97868EA-421E-AF28-9D5C-1D7BDDCF5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108585</xdr:colOff>
      <xdr:row>1</xdr:row>
      <xdr:rowOff>51435</xdr:rowOff>
    </xdr:from>
    <xdr:to>
      <xdr:col>14</xdr:col>
      <xdr:colOff>476250</xdr:colOff>
      <xdr:row>17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E0457C-AFCD-B8CC-B226-5082B73EA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0</xdr:rowOff>
    </xdr:from>
    <xdr:to>
      <xdr:col>13</xdr:col>
      <xdr:colOff>485775</xdr:colOff>
      <xdr:row>21</xdr:row>
      <xdr:rowOff>57150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EDD9D296-EEF1-3984-6608-E148806EA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22</xdr:row>
      <xdr:rowOff>123825</xdr:rowOff>
    </xdr:from>
    <xdr:to>
      <xdr:col>12</xdr:col>
      <xdr:colOff>438150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8E19DA-56DE-0424-B071-3F73C4295E10}"/>
            </a:ext>
            <a:ext uri="{147F2762-F138-4A5C-976F-8EAC2B608ADB}">
              <a16:predDERef xmlns:a16="http://schemas.microsoft.com/office/drawing/2014/main" pred="{EDD9D296-EEF1-3984-6608-E148806EA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123825</xdr:rowOff>
    </xdr:from>
    <xdr:to>
      <xdr:col>12</xdr:col>
      <xdr:colOff>152400</xdr:colOff>
      <xdr:row>21</xdr:row>
      <xdr:rowOff>76200</xdr:rowOff>
    </xdr:to>
    <xdr:graphicFrame macro="">
      <xdr:nvGraphicFramePr>
        <xdr:cNvPr id="19" name="Chart 2">
          <a:extLst>
            <a:ext uri="{FF2B5EF4-FFF2-40B4-BE49-F238E27FC236}">
              <a16:creationId xmlns:a16="http://schemas.microsoft.com/office/drawing/2014/main" id="{A853E3C0-B3F4-738C-CEC7-3B54AD7B1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144780</xdr:colOff>
      <xdr:row>10</xdr:row>
      <xdr:rowOff>11430</xdr:rowOff>
    </xdr:from>
    <xdr:to>
      <xdr:col>10</xdr:col>
      <xdr:colOff>464820</xdr:colOff>
      <xdr:row>25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7E3DF-1FCD-F54F-C03A-292DE1CDE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6</xdr:row>
      <xdr:rowOff>41910</xdr:rowOff>
    </xdr:from>
    <xdr:to>
      <xdr:col>12</xdr:col>
      <xdr:colOff>365760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5A150B-1F1E-7E80-3D08-B71AF505F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2849880</xdr:colOff>
      <xdr:row>7</xdr:row>
      <xdr:rowOff>148590</xdr:rowOff>
    </xdr:from>
    <xdr:to>
      <xdr:col>9</xdr:col>
      <xdr:colOff>160020</xdr:colOff>
      <xdr:row>22</xdr:row>
      <xdr:rowOff>148590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A40CB2A0-CEC3-BEE7-CC46-4FE7D08FF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0</xdr:row>
      <xdr:rowOff>125730</xdr:rowOff>
    </xdr:from>
    <xdr:to>
      <xdr:col>8</xdr:col>
      <xdr:colOff>518160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3BB79-CEA7-9124-89CB-FF24E63B0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1</xdr:row>
      <xdr:rowOff>13335</xdr:rowOff>
    </xdr:from>
    <xdr:to>
      <xdr:col>13</xdr:col>
      <xdr:colOff>160020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366561-AFB9-D05D-7742-8BFF31E26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3409950</xdr:colOff>
      <xdr:row>9</xdr:row>
      <xdr:rowOff>95250</xdr:rowOff>
    </xdr:from>
    <xdr:to>
      <xdr:col>9</xdr:col>
      <xdr:colOff>542925</xdr:colOff>
      <xdr:row>24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F157E-4E3D-F688-8E82-17FEF5C03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1</xdr:row>
      <xdr:rowOff>11430</xdr:rowOff>
    </xdr:from>
    <xdr:to>
      <xdr:col>20</xdr:col>
      <xdr:colOff>449580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E0EDCE-BA49-BC2E-85FD-0FC76E992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525780</xdr:colOff>
      <xdr:row>10</xdr:row>
      <xdr:rowOff>156210</xdr:rowOff>
    </xdr:from>
    <xdr:to>
      <xdr:col>9</xdr:col>
      <xdr:colOff>278130</xdr:colOff>
      <xdr:row>25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A7B51E-0564-5AED-AACA-E0092B1C2737}"/>
            </a:ext>
            <a:ext uri="{147F2762-F138-4A5C-976F-8EAC2B608ADB}">
              <a16:predDERef xmlns:a16="http://schemas.microsoft.com/office/drawing/2014/main" pred="{35E0EDCE-BA49-BC2E-85FD-0FC76E992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573405</xdr:colOff>
      <xdr:row>0</xdr:row>
      <xdr:rowOff>17145</xdr:rowOff>
    </xdr:from>
    <xdr:to>
      <xdr:col>16</xdr:col>
      <xdr:colOff>268605</xdr:colOff>
      <xdr:row>15</xdr:row>
      <xdr:rowOff>17145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D907C0-6FEF-A480-93AA-F3813D1F3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501015</xdr:colOff>
      <xdr:row>10</xdr:row>
      <xdr:rowOff>148590</xdr:rowOff>
    </xdr:from>
    <xdr:to>
      <xdr:col>9</xdr:col>
      <xdr:colOff>1905</xdr:colOff>
      <xdr:row>25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A10D06-E3B6-6B61-58D8-DC1A4FFC139C}"/>
            </a:ext>
            <a:ext uri="{147F2762-F138-4A5C-976F-8EAC2B608ADB}">
              <a16:predDERef xmlns:a16="http://schemas.microsoft.com/office/drawing/2014/main" pred="{C1D907C0-6FEF-A480-93AA-F3813D1F3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0</xdr:row>
      <xdr:rowOff>9525</xdr:rowOff>
    </xdr:from>
    <xdr:to>
      <xdr:col>15</xdr:col>
      <xdr:colOff>190500</xdr:colOff>
      <xdr:row>13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0F4A3-ED57-966C-63EC-C95DD71BB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769620</xdr:colOff>
      <xdr:row>5</xdr:row>
      <xdr:rowOff>144780</xdr:rowOff>
    </xdr:from>
    <xdr:to>
      <xdr:col>7</xdr:col>
      <xdr:colOff>198120</xdr:colOff>
      <xdr:row>23</xdr:row>
      <xdr:rowOff>43815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27A95A-F1A1-AE53-7EDC-95A4A7AE3B88}"/>
            </a:ext>
            <a:ext uri="{147F2762-F138-4A5C-976F-8EAC2B608ADB}">
              <a16:predDERef xmlns:a16="http://schemas.microsoft.com/office/drawing/2014/main" pred="{2AE0F4A3-ED57-966C-63EC-C95DD71BB3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7</xdr:row>
      <xdr:rowOff>40005</xdr:rowOff>
    </xdr:from>
    <xdr:to>
      <xdr:col>10</xdr:col>
      <xdr:colOff>99060</xdr:colOff>
      <xdr:row>22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B586E-3E8D-D2CF-823E-10C7BA50F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9</xdr:row>
      <xdr:rowOff>179070</xdr:rowOff>
    </xdr:from>
    <xdr:to>
      <xdr:col>3</xdr:col>
      <xdr:colOff>38100</xdr:colOff>
      <xdr:row>24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9B1DD4-FFA3-CC5C-2AD6-9E5DB53CE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312420</xdr:colOff>
      <xdr:row>1</xdr:row>
      <xdr:rowOff>5715</xdr:rowOff>
    </xdr:from>
    <xdr:to>
      <xdr:col>14</xdr:col>
      <xdr:colOff>457200</xdr:colOff>
      <xdr:row>18</xdr:row>
      <xdr:rowOff>36195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55822C-0D5A-2AC3-5083-CAA74BF3F5A9}"/>
            </a:ext>
            <a:ext uri="{147F2762-F138-4A5C-976F-8EAC2B608ADB}">
              <a16:predDERef xmlns:a16="http://schemas.microsoft.com/office/drawing/2014/main" pred="{0C9B1DD4-FFA3-CC5C-2AD6-9E5DB53CE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10</xdr:row>
      <xdr:rowOff>133350</xdr:rowOff>
    </xdr:from>
    <xdr:to>
      <xdr:col>17</xdr:col>
      <xdr:colOff>228600</xdr:colOff>
      <xdr:row>21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D0C5C-CDE5-1DFF-12C4-E0C426465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438150</xdr:colOff>
      <xdr:row>35</xdr:row>
      <xdr:rowOff>85725</xdr:rowOff>
    </xdr:from>
    <xdr:to>
      <xdr:col>15</xdr:col>
      <xdr:colOff>485775</xdr:colOff>
      <xdr:row>50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5F3AD31-0F67-1E14-FF08-FF2E814CC42F}"/>
            </a:ext>
            <a:ext uri="{147F2762-F138-4A5C-976F-8EAC2B608ADB}">
              <a16:predDERef xmlns:a16="http://schemas.microsoft.com/office/drawing/2014/main" pred="{65AD0C5C-CDE5-1DFF-12C4-E0C426465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2</xdr:row>
      <xdr:rowOff>133350</xdr:rowOff>
    </xdr:from>
    <xdr:to>
      <xdr:col>19</xdr:col>
      <xdr:colOff>137160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A0D9E-02F6-4830-85FB-6862F7186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320040</xdr:colOff>
      <xdr:row>1</xdr:row>
      <xdr:rowOff>38100</xdr:rowOff>
    </xdr:from>
    <xdr:to>
      <xdr:col>17</xdr:col>
      <xdr:colOff>7620</xdr:colOff>
      <xdr:row>24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9D5AFD-E663-9D70-7014-E4B26A79EA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325755</xdr:colOff>
      <xdr:row>0</xdr:row>
      <xdr:rowOff>1905</xdr:rowOff>
    </xdr:from>
    <xdr:to>
      <xdr:col>15</xdr:col>
      <xdr:colOff>561975</xdr:colOff>
      <xdr:row>18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33B2AC-C6DE-DF34-4533-E0BA46508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169545</xdr:colOff>
      <xdr:row>19</xdr:row>
      <xdr:rowOff>108585</xdr:rowOff>
    </xdr:from>
    <xdr:to>
      <xdr:col>9</xdr:col>
      <xdr:colOff>238125</xdr:colOff>
      <xdr:row>41</xdr:row>
      <xdr:rowOff>100964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2E3E37-4BEE-F448-BD51-220DD3743BFC}"/>
            </a:ext>
            <a:ext uri="{147F2762-F138-4A5C-976F-8EAC2B608ADB}">
              <a16:predDERef xmlns:a16="http://schemas.microsoft.com/office/drawing/2014/main" pred="{F133B2AC-C6DE-DF34-4533-E0BA46508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545" y="3583305"/>
          <a:ext cx="7642860" cy="401573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1</xdr:row>
      <xdr:rowOff>53340</xdr:rowOff>
    </xdr:from>
    <xdr:to>
      <xdr:col>16</xdr:col>
      <xdr:colOff>114300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9FF096-C9D4-7742-F5E2-B4629981B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5</xdr:row>
      <xdr:rowOff>41910</xdr:rowOff>
    </xdr:from>
    <xdr:to>
      <xdr:col>13</xdr:col>
      <xdr:colOff>22860</xdr:colOff>
      <xdr:row>20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B79C2-77E6-C432-B116-000CDAF6C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0</xdr:row>
      <xdr:rowOff>0</xdr:rowOff>
    </xdr:from>
    <xdr:to>
      <xdr:col>17</xdr:col>
      <xdr:colOff>219075</xdr:colOff>
      <xdr:row>20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952F1-35D7-C05A-D270-2D990D6A2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133350</xdr:rowOff>
    </xdr:from>
    <xdr:to>
      <xdr:col>12</xdr:col>
      <xdr:colOff>352425</xdr:colOff>
      <xdr:row>15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096434-AC82-DDDA-8E4C-1A94D1EAE89C}"/>
            </a:ext>
            <a:ext uri="{147F2762-F138-4A5C-976F-8EAC2B608ADB}">
              <a16:predDERef xmlns:a16="http://schemas.microsoft.com/office/drawing/2014/main" pred="{72979EF7-0014-F064-60D8-C46CE0A1D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1</xdr:row>
      <xdr:rowOff>9525</xdr:rowOff>
    </xdr:from>
    <xdr:to>
      <xdr:col>11</xdr:col>
      <xdr:colOff>247650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277D3B-B2DC-9D1C-12F4-879BD20A53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0</xdr:row>
      <xdr:rowOff>104775</xdr:rowOff>
    </xdr:from>
    <xdr:to>
      <xdr:col>12</xdr:col>
      <xdr:colOff>247650</xdr:colOff>
      <xdr:row>15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F946F9-E6E4-BCF2-6EB4-D1A15EBA9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123825</xdr:rowOff>
    </xdr:from>
    <xdr:to>
      <xdr:col>12</xdr:col>
      <xdr:colOff>9525</xdr:colOff>
      <xdr:row>15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09D4C8-5230-4D6D-7B77-10C87A2742A6}"/>
            </a:ext>
            <a:ext uri="{147F2762-F138-4A5C-976F-8EAC2B608ADB}">
              <a16:predDERef xmlns:a16="http://schemas.microsoft.com/office/drawing/2014/main" pred="{67A95B1D-F74A-C94D-F16D-FAC99E4EA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19050</xdr:rowOff>
    </xdr:from>
    <xdr:to>
      <xdr:col>11</xdr:col>
      <xdr:colOff>180975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7925A2-9B73-29A9-6410-027F328CF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1352550</xdr:colOff>
      <xdr:row>0</xdr:row>
      <xdr:rowOff>104775</xdr:rowOff>
    </xdr:from>
    <xdr:to>
      <xdr:col>12</xdr:col>
      <xdr:colOff>28575</xdr:colOff>
      <xdr:row>18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E3375A9-6C64-459C-B1BE-3192E8B93C19}"/>
            </a:ext>
            <a:ext uri="{147F2762-F138-4A5C-976F-8EAC2B608ADB}">
              <a16:predDERef xmlns:a16="http://schemas.microsoft.com/office/drawing/2014/main" pred="{4669D5D1-B53B-45B4-5314-53931CF87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1238250</xdr:colOff>
      <xdr:row>18</xdr:row>
      <xdr:rowOff>85725</xdr:rowOff>
    </xdr:from>
    <xdr:to>
      <xdr:col>12</xdr:col>
      <xdr:colOff>95250</xdr:colOff>
      <xdr:row>32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11ABD9-D2C3-499F-782B-C516B4CC4BFD}"/>
            </a:ext>
            <a:ext uri="{147F2762-F138-4A5C-976F-8EAC2B608ADB}">
              <a16:predDERef xmlns:a16="http://schemas.microsoft.com/office/drawing/2014/main" pred="{4E3375A9-6C64-459C-B1BE-3192E8B93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180975</xdr:colOff>
      <xdr:row>0</xdr:row>
      <xdr:rowOff>0</xdr:rowOff>
    </xdr:from>
    <xdr:to>
      <xdr:col>19</xdr:col>
      <xdr:colOff>190500</xdr:colOff>
      <xdr:row>15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429819A-935F-EAAD-598D-839EAFA3AC81}"/>
            </a:ext>
            <a:ext uri="{147F2762-F138-4A5C-976F-8EAC2B608ADB}">
              <a16:predDERef xmlns:a16="http://schemas.microsoft.com/office/drawing/2014/main" pred="{8A11ABD9-D2C3-499F-782B-C516B4CC4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561975</xdr:colOff>
      <xdr:row>16</xdr:row>
      <xdr:rowOff>161925</xdr:rowOff>
    </xdr:from>
    <xdr:to>
      <xdr:col>20</xdr:col>
      <xdr:colOff>257175</xdr:colOff>
      <xdr:row>31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325E485-ED70-3B2C-5BA5-FAB740B8D295}"/>
            </a:ext>
            <a:ext uri="{147F2762-F138-4A5C-976F-8EAC2B608ADB}">
              <a16:predDERef xmlns:a16="http://schemas.microsoft.com/office/drawing/2014/main" pred="{A429819A-935F-EAAD-598D-839EAFA3A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2</xdr:row>
      <xdr:rowOff>55245</xdr:rowOff>
    </xdr:from>
    <xdr:to>
      <xdr:col>15</xdr:col>
      <xdr:colOff>590550</xdr:colOff>
      <xdr:row>17</xdr:row>
      <xdr:rowOff>55245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0C901A-04C8-0088-7878-EB2760A84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386715</xdr:colOff>
      <xdr:row>13</xdr:row>
      <xdr:rowOff>125730</xdr:rowOff>
    </xdr:from>
    <xdr:to>
      <xdr:col>16</xdr:col>
      <xdr:colOff>57150</xdr:colOff>
      <xdr:row>29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3D11FE-AE0A-5709-F3F4-6BCFAB590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516255</xdr:colOff>
      <xdr:row>1</xdr:row>
      <xdr:rowOff>104775</xdr:rowOff>
    </xdr:from>
    <xdr:to>
      <xdr:col>11</xdr:col>
      <xdr:colOff>211455</xdr:colOff>
      <xdr:row>16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B8C744-A86E-D3C4-3C7B-116F763E0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</xdr:colOff>
      <xdr:row>0</xdr:row>
      <xdr:rowOff>81915</xdr:rowOff>
    </xdr:from>
    <xdr:to>
      <xdr:col>11</xdr:col>
      <xdr:colOff>367665</xdr:colOff>
      <xdr:row>15</xdr:row>
      <xdr:rowOff>81915</xdr:rowOff>
    </xdr:to>
    <xdr:graphicFrame macro="">
      <xdr:nvGraphicFramePr>
        <xdr:cNvPr id="15" name="Chart 1">
          <a:extLst>
            <a:ext uri="{FF2B5EF4-FFF2-40B4-BE49-F238E27FC236}">
              <a16:creationId xmlns:a16="http://schemas.microsoft.com/office/drawing/2014/main" id="{0680F1AE-B6E5-B459-99E8-CD3B5E7FF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37</xdr:row>
      <xdr:rowOff>66675</xdr:rowOff>
    </xdr:from>
    <xdr:to>
      <xdr:col>20</xdr:col>
      <xdr:colOff>22860</xdr:colOff>
      <xdr:row>55</xdr:row>
      <xdr:rowOff>40005</xdr:rowOff>
    </xdr:to>
    <xdr:graphicFrame macro="">
      <xdr:nvGraphicFramePr>
        <xdr:cNvPr id="28" name="Chart 1">
          <a:extLst>
            <a:ext uri="{FF2B5EF4-FFF2-40B4-BE49-F238E27FC236}">
              <a16:creationId xmlns:a16="http://schemas.microsoft.com/office/drawing/2014/main" id="{CD3051D7-ADB9-BED9-690C-1DC3D2FD1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60</xdr:row>
      <xdr:rowOff>152400</xdr:rowOff>
    </xdr:from>
    <xdr:to>
      <xdr:col>12</xdr:col>
      <xdr:colOff>304800</xdr:colOff>
      <xdr:row>76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202651-D14F-0423-E1F2-BE73653F7D09}"/>
            </a:ext>
            <a:ext uri="{147F2762-F138-4A5C-976F-8EAC2B608ADB}">
              <a16:predDERef xmlns:a16="http://schemas.microsoft.com/office/drawing/2014/main" pred="{CD3051D7-ADB9-BED9-690C-1DC3D2FD1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66675</xdr:colOff>
      <xdr:row>2</xdr:row>
      <xdr:rowOff>57150</xdr:rowOff>
    </xdr:from>
    <xdr:to>
      <xdr:col>23</xdr:col>
      <xdr:colOff>323850</xdr:colOff>
      <xdr:row>27</xdr:row>
      <xdr:rowOff>38100</xdr:rowOff>
    </xdr:to>
    <xdr:graphicFrame macro="">
      <xdr:nvGraphicFramePr>
        <xdr:cNvPr id="27" name="Chart 2">
          <a:extLst>
            <a:ext uri="{FF2B5EF4-FFF2-40B4-BE49-F238E27FC236}">
              <a16:creationId xmlns:a16="http://schemas.microsoft.com/office/drawing/2014/main" id="{1E03FEDC-11A2-1290-8C99-E1C9BB443113}"/>
            </a:ext>
            <a:ext uri="{147F2762-F138-4A5C-976F-8EAC2B608ADB}">
              <a16:predDERef xmlns:a16="http://schemas.microsoft.com/office/drawing/2014/main" pred="{B9202651-D14F-0423-E1F2-BE73653F7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37</xdr:row>
      <xdr:rowOff>38100</xdr:rowOff>
    </xdr:from>
    <xdr:to>
      <xdr:col>20</xdr:col>
      <xdr:colOff>22860</xdr:colOff>
      <xdr:row>55</xdr:row>
      <xdr:rowOff>11430</xdr:rowOff>
    </xdr:to>
    <xdr:graphicFrame macro="">
      <xdr:nvGraphicFramePr>
        <xdr:cNvPr id="10" name="Chart 1">
          <a:extLst>
            <a:ext uri="{FF2B5EF4-FFF2-40B4-BE49-F238E27FC236}">
              <a16:creationId xmlns:a16="http://schemas.microsoft.com/office/drawing/2014/main" id="{708818CC-1E8D-4652-808F-1096B6BB5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60</xdr:row>
      <xdr:rowOff>152400</xdr:rowOff>
    </xdr:from>
    <xdr:to>
      <xdr:col>12</xdr:col>
      <xdr:colOff>304800</xdr:colOff>
      <xdr:row>76</xdr:row>
      <xdr:rowOff>171450</xdr:rowOff>
    </xdr:to>
    <xdr:graphicFrame macro="">
      <xdr:nvGraphicFramePr>
        <xdr:cNvPr id="11" name="Chart 4">
          <a:extLst>
            <a:ext uri="{FF2B5EF4-FFF2-40B4-BE49-F238E27FC236}">
              <a16:creationId xmlns:a16="http://schemas.microsoft.com/office/drawing/2014/main" id="{293C3710-C24A-47B9-BDC9-24FE45F01152}"/>
            </a:ext>
            <a:ext uri="{147F2762-F138-4A5C-976F-8EAC2B608ADB}">
              <a16:predDERef xmlns:a16="http://schemas.microsoft.com/office/drawing/2014/main" pred="{708818CC-1E8D-4652-808F-1096B6BB5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361950</xdr:colOff>
      <xdr:row>0</xdr:row>
      <xdr:rowOff>0</xdr:rowOff>
    </xdr:from>
    <xdr:to>
      <xdr:col>21</xdr:col>
      <xdr:colOff>228600</xdr:colOff>
      <xdr:row>24</xdr:row>
      <xdr:rowOff>142875</xdr:rowOff>
    </xdr:to>
    <xdr:graphicFrame macro="">
      <xdr:nvGraphicFramePr>
        <xdr:cNvPr id="12" name="Chart 2">
          <a:extLst>
            <a:ext uri="{FF2B5EF4-FFF2-40B4-BE49-F238E27FC236}">
              <a16:creationId xmlns:a16="http://schemas.microsoft.com/office/drawing/2014/main" id="{4B55FD8F-CD8F-4FB8-BBEB-276592E0DD59}"/>
            </a:ext>
            <a:ext uri="{147F2762-F138-4A5C-976F-8EAC2B608ADB}">
              <a16:predDERef xmlns:a16="http://schemas.microsoft.com/office/drawing/2014/main" pred="{293C3710-C24A-47B9-BDC9-24FE45F011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200025</xdr:rowOff>
    </xdr:from>
    <xdr:to>
      <xdr:col>13</xdr:col>
      <xdr:colOff>342900</xdr:colOff>
      <xdr:row>11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0F7209-D39F-B16D-4B50-38CCD6715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3</xdr:row>
      <xdr:rowOff>167640</xdr:rowOff>
    </xdr:from>
    <xdr:to>
      <xdr:col>10</xdr:col>
      <xdr:colOff>434340</xdr:colOff>
      <xdr:row>18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E634B1-C182-4274-B122-96395B6D3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 descr="Chart type: Doughnut. 'Induction method': IV Induction accounts for the majority of 'count'.&#10;&#10;Description automatically generated">
          <a:extLst>
            <a:ext uri="{FF2B5EF4-FFF2-40B4-BE49-F238E27FC236}">
              <a16:creationId xmlns:a16="http://schemas.microsoft.com/office/drawing/2014/main" id="{EF32020C-8AFC-7BAD-5A94-8F0956769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14" name="Chart 2" descr="Chart type: Pie. 'count' by 'Induction method'&#10;&#10;Description automatically generated">
          <a:extLst>
            <a:ext uri="{FF2B5EF4-FFF2-40B4-BE49-F238E27FC236}">
              <a16:creationId xmlns:a16="http://schemas.microsoft.com/office/drawing/2014/main" id="{E98D6A69-F62C-8DA9-C0B1-9972F52B81DB}"/>
            </a:ext>
            <a:ext uri="{147F2762-F138-4A5C-976F-8EAC2B608ADB}">
              <a16:predDERef xmlns:a16="http://schemas.microsoft.com/office/drawing/2014/main" pred="{EF32020C-8AFC-7BAD-5A94-8F0956769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1a83836298c685d/Documents/D_with%20Pvalue.xlsx" TargetMode="External"/><Relationship Id="rId1" Type="http://schemas.openxmlformats.org/officeDocument/2006/relationships/externalLinkPath" Target="D_with%20Pval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13"/>
      <sheetName val="sbp"/>
      <sheetName val="DBP"/>
      <sheetName val="MAP"/>
      <sheetName val="graph of bp"/>
      <sheetName val="BP Mean+-SD"/>
      <sheetName val="ETCO2"/>
      <sheetName val="RR"/>
      <sheetName val="TEMP"/>
      <sheetName val="HR"/>
      <sheetName val="BP"/>
      <sheetName val="SPO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AppData\Local\Temp\MicrosoftEdgeDownloads\3062c2ab-3938-4796-8e15-a1ad01ff23cd\Chart_sheets_12082024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18.671342939815" createdVersion="8" refreshedVersion="8" minRefreshableVersion="3" recordCount="3" xr:uid="{B731DED6-26BA-495C-9850-6DB3F20B78A5}">
  <cacheSource type="worksheet">
    <worksheetSource ref="C6:E9" sheet="dfdsf" r:id="rId2"/>
  </cacheSource>
  <cacheFields count="3">
    <cacheField name="Induction method" numFmtId="0">
      <sharedItems count="3">
        <s v="Inhalational induction"/>
        <s v="IV Induction"/>
        <s v="Balance anaesthesia"/>
      </sharedItems>
    </cacheField>
    <cacheField name="Field2" numFmtId="0">
      <sharedItems containsNonDate="0" containsString="0" containsBlank="1"/>
    </cacheField>
    <cacheField name="count" numFmtId="0">
      <sharedItems containsSemiMixedTypes="0" containsString="0" containsNumber="1" containsInteger="1" minValue="3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shita Sarvaiya" refreshedDate="45520.851518750002" createdVersion="8" refreshedVersion="8" minRefreshableVersion="3" recordCount="51" xr:uid="{1C99094E-3573-417E-8138-B6D68821A5F2}">
  <cacheSource type="worksheet">
    <worksheetSource ref="A1:HI1048576" sheet="Processed_data"/>
  </cacheSource>
  <cacheFields count="217">
    <cacheField name="Demographic Data_Sr.No_Sr.No" numFmtId="0">
      <sharedItems containsString="0" containsBlank="1" containsNumber="1" containsInteger="1" minValue="1" maxValue="50"/>
    </cacheField>
    <cacheField name="Demographic Data_Patient name_Patient name" numFmtId="0">
      <sharedItems containsBlank="1"/>
    </cacheField>
    <cacheField name="Demographic Data_Patient ID_Patient ID" numFmtId="0">
      <sharedItems containsString="0" containsBlank="1" containsNumber="1" containsInteger="1" minValue="20240076859" maxValue="20240383067"/>
    </cacheField>
    <cacheField name="Demographic Data_Indoor No._Indoor No." numFmtId="0">
      <sharedItems containsString="0" containsBlank="1" containsNumber="1" containsInteger="1" minValue="2754883" maxValue="240026757"/>
    </cacheField>
    <cacheField name="Demographic Data_Age_Age(days)" numFmtId="0">
      <sharedItems containsString="0" containsBlank="1" containsNumber="1" containsInteger="1" minValue="0" maxValue="15" count="9">
        <n v="8"/>
        <n v="1"/>
        <n v="4"/>
        <n v="2"/>
        <n v="0"/>
        <n v="5"/>
        <n v="3"/>
        <n v="15"/>
        <m/>
      </sharedItems>
    </cacheField>
    <cacheField name="Demographic Data_ Sex_ Sex" numFmtId="0">
      <sharedItems containsBlank="1" count="3">
        <s v="FCH"/>
        <s v="MCH"/>
        <m/>
      </sharedItems>
    </cacheField>
    <cacheField name="Demographic Data_DOB_DOB" numFmtId="0">
      <sharedItems containsNonDate="0" containsDate="1" containsString="0" containsBlank="1" minDate="2024-02-14T00:00:00" maxDate="2024-07-29T00:00:00"/>
    </cacheField>
    <cacheField name="Demographic Data_Birth Weight (kg)_Birth Weight (kg)" numFmtId="0">
      <sharedItems containsString="0" containsBlank="1" containsNumber="1" minValue="1.2" maxValue="3.2"/>
    </cacheField>
    <cacheField name="filter_birth_weight" numFmtId="0">
      <sharedItems containsString="0" containsBlank="1" containsNumber="1" containsInteger="1" minValue="1200" maxValue="3200"/>
    </cacheField>
    <cacheField name="Demographic Data_Weight (kg)_Weight (kg)" numFmtId="0">
      <sharedItems containsString="0" containsBlank="1" containsNumber="1" minValue="1.1000000000000001" maxValue="3"/>
    </cacheField>
    <cacheField name="Demographic Data_Length_Length" numFmtId="0">
      <sharedItems containsBlank="1" count="3">
        <s v="AGA"/>
        <s v="SGA"/>
        <m/>
      </sharedItems>
    </cacheField>
    <cacheField name="Demographic Data_Pre-term/ Term_Pre-term/ Term" numFmtId="0">
      <sharedItems containsBlank="1" count="4">
        <s v="Term"/>
        <s v="Pre-term"/>
        <m/>
        <s v="Late Pre-term" u="1"/>
      </sharedItems>
    </cacheField>
    <cacheField name="Demographic Data_Date/Time of admission_Date/Time of admission" numFmtId="0">
      <sharedItems containsBlank="1"/>
    </cacheField>
    <cacheField name="Demographic Data_Diagnosis_Diagnosis" numFmtId="0">
      <sharedItems containsBlank="1"/>
    </cacheField>
    <cacheField name="Demographic Data_Type of TOF_Type of TOF" numFmtId="0">
      <sharedItems containsBlank="1"/>
    </cacheField>
    <cacheField name="Demographic Data_Associated congenital abnormalities_Associated congenital abnormalities" numFmtId="0">
      <sharedItems containsBlank="1" count="12">
        <s v="Not identified"/>
        <s v="CHD (ASD)+ Ectopic left kidney fused with right kidney at lower pole."/>
        <s v="ARM(RVF)+ RAA"/>
        <s v="CHD (PFO)/ moderate PAH /small PDA"/>
        <s v="Coaca"/>
        <s v="Down Syndrom"/>
        <s v="ARM(RVF)"/>
        <s v="RAA"/>
        <s v="CHD (HRHS)"/>
        <s v="ARM"/>
        <s v="VACTERL"/>
        <m/>
      </sharedItems>
    </cacheField>
    <cacheField name="Demographic Data_Procedure_Procedure" numFmtId="0">
      <sharedItems containsBlank="1" count="7">
        <s v="Rt. PLT with TOF C repair"/>
        <s v="Gastrostomy Esopheagostomy"/>
        <s v="Rt. PLT with TOF C repair + Y-V anoplasty"/>
        <s v="Rt. PLT with TOF C repair +Rt. Transverse colostomy"/>
        <s v="Rt. PLT with TOF C repair+ Rt. Transverse colostomy+ Duodeno duodenostomy"/>
        <m/>
        <s v="Rt. PLT with TOF C repair " u="1"/>
      </sharedItems>
    </cacheField>
    <cacheField name="Demographic Data_Age at time of Surgery_Age at time of Surgery(days)" numFmtId="0">
      <sharedItems containsString="0" containsBlank="1" containsNumber="1" containsInteger="1" minValue="0" maxValue="16"/>
    </cacheField>
    <cacheField name="Demographic Data_Date of Surgery_Date of Surgery" numFmtId="0">
      <sharedItems containsNonDate="0" containsDate="1" containsString="0" containsBlank="1" minDate="2024-02-15T00:00:00" maxDate="2024-07-29T00:00:00"/>
    </cacheField>
    <cacheField name="Demographic Data_Birth History_Birth History" numFmtId="0">
      <sharedItems containsBlank="1"/>
    </cacheField>
    <cacheField name="Demographic Data_Pre-Op O2 Support_Pre-Op O2 Support" numFmtId="0">
      <sharedItems containsBlank="1" count="7">
        <s v="venti."/>
        <s v="NP"/>
        <s v="RA"/>
        <s v="Air vo"/>
        <s v="O2 hood"/>
        <m/>
        <s v="Intubated (day1)/extubated (day 3)/ air vo" u="1"/>
      </sharedItems>
    </cacheField>
    <cacheField name="Examination_General Examination_Presentation" numFmtId="0">
      <sharedItems containsBlank="1"/>
    </cacheField>
    <cacheField name="Examination_General Examination_Consciousness" numFmtId="0">
      <sharedItems containsBlank="1"/>
    </cacheField>
    <cacheField name="Examination_General Examination_Oral Cavity" numFmtId="0">
      <sharedItems containsBlank="1"/>
    </cacheField>
    <cacheField name="Examination_General Examination_Spine" numFmtId="0">
      <sharedItems containsBlank="1"/>
    </cacheField>
    <cacheField name="Examination_General Examination_Cynosis" numFmtId="0">
      <sharedItems containsBlank="1"/>
    </cacheField>
    <cacheField name="Examination_General Examination_Conjuctiva" numFmtId="0">
      <sharedItems containsBlank="1"/>
    </cacheField>
    <cacheField name="Examination_Systemic Examination_RS" numFmtId="0">
      <sharedItems containsBlank="1"/>
    </cacheField>
    <cacheField name="Examination_Systemic Examination_CVS" numFmtId="0">
      <sharedItems containsBlank="1"/>
    </cacheField>
    <cacheField name="Examination_Systemic Examination_Abdomen" numFmtId="0">
      <sharedItems containsBlank="1"/>
    </cacheField>
    <cacheField name="Examination_Systemic Examination_CNS" numFmtId="0">
      <sharedItems containsBlank="1"/>
    </cacheField>
    <cacheField name="Pre-operative Data_Vitals_PR" numFmtId="0">
      <sharedItems containsString="0" containsBlank="1" containsNumber="1" containsInteger="1" minValue="112" maxValue="175"/>
    </cacheField>
    <cacheField name="Pre-operative Data_Vitals_RR" numFmtId="0">
      <sharedItems containsString="0" containsBlank="1" containsNumber="1" containsInteger="1" minValue="24" maxValue="52"/>
    </cacheField>
    <cacheField name="Pre-operative Data_Vitals_Temp." numFmtId="0">
      <sharedItems containsString="0" containsBlank="1" containsNumber="1" minValue="35.799999999999997" maxValue="37.200000000000003"/>
    </cacheField>
    <cacheField name="Pre-operative Data_SPO2 _SPO2" numFmtId="0">
      <sharedItems containsString="0" containsBlank="1" containsNumber="1" containsInteger="1" minValue="84" maxValue="100"/>
    </cacheField>
    <cacheField name="Pre-operative Data_O2 support_O2 support" numFmtId="0">
      <sharedItems containsBlank="1"/>
    </cacheField>
    <cacheField name="Pre-operative Data_IV fluid_IV fluid(ml/hr)" numFmtId="0">
      <sharedItems containsString="0" containsBlank="1" containsNumber="1" minValue="3" maxValue="40"/>
    </cacheField>
    <cacheField name="Pre-operative Data_Investigation_HB (mg/dl)" numFmtId="0">
      <sharedItems containsString="0" containsBlank="1" containsNumber="1" minValue="7.2" maxValue="22.6"/>
    </cacheField>
    <cacheField name="Pre-operative Data_Investigation_WBC (" numFmtId="0">
      <sharedItems containsString="0" containsBlank="1" containsNumber="1" containsInteger="1" minValue="1099" maxValue="32970"/>
    </cacheField>
    <cacheField name="Pre-operative Data_Investigation_Platelet count (in lacs)" numFmtId="0">
      <sharedItems containsString="0" containsBlank="1" containsNumber="1" minValue="1.22" maxValue="4.0999999999999996"/>
    </cacheField>
    <cacheField name="Pre-operative Data_Investigation_S Na+" numFmtId="0">
      <sharedItems containsBlank="1" containsMixedTypes="1" containsNumber="1" minValue="120" maxValue="147.1"/>
    </cacheField>
    <cacheField name="Pre-operative Data_Investigation_S K+" numFmtId="0">
      <sharedItems containsBlank="1" containsMixedTypes="1" containsNumber="1" minValue="3.6" maxValue="7.5"/>
    </cacheField>
    <cacheField name="Pre-operative Data_Investigation_S Urea+" numFmtId="0">
      <sharedItems containsBlank="1" containsMixedTypes="1" containsNumber="1" minValue="11" maxValue="79"/>
    </cacheField>
    <cacheField name="Pre-operative Data_Investigation_S Creatinine" numFmtId="0">
      <sharedItems containsBlank="1" containsMixedTypes="1" containsNumber="1" minValue="7.0000000000000007E-2" maxValue="1.56"/>
    </cacheField>
    <cacheField name="Pre-operative Data_Investigation_Chest X-ray" numFmtId="0">
      <sharedItems containsBlank="1"/>
    </cacheField>
    <cacheField name="Pre-operative Data_Investigation_2D ECHO" numFmtId="0">
      <sharedItems containsBlank="1"/>
    </cacheField>
    <cacheField name="General Anaesthesia_Pre-Medication_Time" numFmtId="0">
      <sharedItems containsBlank="1"/>
    </cacheField>
    <cacheField name="General Anaesthesia_Pre-Medication_Inj. Glycopyrrolate (IV 4mcg/kg)" numFmtId="0">
      <sharedItems containsString="0" containsBlank="1" containsNumber="1" containsInteger="1" minValue="4" maxValue="16"/>
    </cacheField>
    <cacheField name="General Anaesthesia_Pre-Medication_Inj. Ondansetron (IV 150mcg/kg)" numFmtId="0">
      <sharedItems containsString="0" containsBlank="1" containsNumber="1" containsInteger="1" minValue="150" maxValue="500"/>
    </cacheField>
    <cacheField name="General Anaesthesia_Pre-Medication_Inj. Fentanyl (0.5-1mcg/kg)" numFmtId="0">
      <sharedItems containsBlank="1" containsMixedTypes="1" containsNumber="1" containsInteger="1" minValue="1" maxValue="6"/>
    </cacheField>
    <cacheField name="General Anaesthesia_Pre-Medication_Inj. PCM (15mg/kg)" numFmtId="0">
      <sharedItems containsString="0" containsBlank="1" containsNumber="1" containsInteger="1" minValue="15" maxValue="45"/>
    </cacheField>
    <cacheField name="General Anaesthesia_Induction_Time" numFmtId="0">
      <sharedItems containsBlank="1"/>
    </cacheField>
    <cacheField name="General Anaesthesia_Induction_5% Sevoflurane" numFmtId="0">
      <sharedItems containsBlank="1"/>
    </cacheField>
    <cacheField name="Sevo_Status" numFmtId="0">
      <sharedItems containsBlank="1"/>
    </cacheField>
    <cacheField name="General Anaesthesia_Induction_Inj. Propofol (1.5-2mg/kg)" numFmtId="0">
      <sharedItems containsBlank="1" containsMixedTypes="1" containsNumber="1" containsInteger="1" minValue="2" maxValue="10"/>
    </cacheField>
    <cacheField name="Propofol_status" numFmtId="0">
      <sharedItems containsBlank="1"/>
    </cacheField>
    <cacheField name="General Anaesthesia_Induction_Succinylcholine (1-2mg/kg)" numFmtId="0">
      <sharedItems containsBlank="1" containsMixedTypes="1" containsNumber="1" containsInteger="1" minValue="2" maxValue="6"/>
    </cacheField>
    <cacheField name="Succinylcholine_Status" numFmtId="0">
      <sharedItems containsBlank="1"/>
    </cacheField>
    <cacheField name="General Anaesthesia_Induction_Inj. Atracurium (0.3-0.5mg/kg)" numFmtId="0">
      <sharedItems containsBlank="1" containsMixedTypes="1" containsNumber="1" minValue="0.5" maxValue="1.5"/>
    </cacheField>
    <cacheField name="Atra_Status" numFmtId="0">
      <sharedItems containsBlank="1"/>
    </cacheField>
    <cacheField name="SEVO+Propofol+Scolin+Astra" numFmtId="0">
      <sharedItems containsBlank="1"/>
    </cacheField>
    <cacheField name="General Anaesthesia_Intubation_Uncuffed ETT No." numFmtId="0">
      <sharedItems containsString="0" containsBlank="1" containsNumber="1" minValue="2.5" maxValue="4"/>
    </cacheField>
    <cacheField name="General Anaesthesia_Maintenance_O2+Sevo+Atra (mg)" numFmtId="0">
      <sharedItems containsBlank="1" containsMixedTypes="1" containsNumber="1" minValue="0.5" maxValue="2"/>
    </cacheField>
    <cacheField name="General Anaesthesia_Pt. Position_Left Lateral" numFmtId="0">
      <sharedItems containsBlank="1"/>
    </cacheField>
    <cacheField name="General Anaesthesia_Pt. Position_Supine with neck extension" numFmtId="0">
      <sharedItems containsBlank="1"/>
    </cacheField>
    <cacheField name="General Anaesthesia_IV fluid_IV fluid(ml)" numFmtId="0">
      <sharedItems containsBlank="1" containsMixedTypes="1" containsNumber="1" containsInteger="1" minValue="9" maxValue="56"/>
    </cacheField>
    <cacheField name="Intra-operative Data_Temperature (℃)_Baseline" numFmtId="0">
      <sharedItems containsString="0" containsBlank="1" containsNumber="1" minValue="35.6" maxValue="37"/>
    </cacheField>
    <cacheField name="Intra-operative Data_Temperature (℃)_After pre-medication" numFmtId="0">
      <sharedItems containsString="0" containsBlank="1" containsNumber="1" minValue="35.4" maxValue="36.799999999999997"/>
    </cacheField>
    <cacheField name="Intra-operative Data_Temperature (℃)_After induction" numFmtId="0">
      <sharedItems containsString="0" containsBlank="1" containsNumber="1" minValue="35.4" maxValue="36.799999999999997"/>
    </cacheField>
    <cacheField name="Intra-operative Data_Temperature (℃)_After Intubation" numFmtId="0">
      <sharedItems containsString="0" containsBlank="1" containsNumber="1" minValue="35.299999999999997" maxValue="36.799999999999997"/>
    </cacheField>
    <cacheField name="Intra-operative Data_Temperature (℃)_After positioning" numFmtId="0">
      <sharedItems containsString="0" containsBlank="1" containsNumber="1" minValue="35.6" maxValue="36.9"/>
    </cacheField>
    <cacheField name="Intra-operative Data_Temperature (℃)_15 min after Induction" numFmtId="0">
      <sharedItems containsString="0" containsBlank="1" containsNumber="1" minValue="35.299999999999997" maxValue="36.9"/>
    </cacheField>
    <cacheField name="Intra-operative Data_Temperature (℃)_After skin incision" numFmtId="0">
      <sharedItems containsString="0" containsBlank="1" containsNumber="1" minValue="35.200000000000003" maxValue="36.799999999999997"/>
    </cacheField>
    <cacheField name="Intra-operative Data_Temperature (℃)_30 min after Induction" numFmtId="0">
      <sharedItems containsString="0" containsBlank="1" containsNumber="1" minValue="35.1" maxValue="36.799999999999997"/>
    </cacheField>
    <cacheField name="Intra-operative Data_Temperature (℃)_During ligation of Fistula" numFmtId="0">
      <sharedItems containsString="0" containsBlank="1" containsNumber="1" minValue="35.4" maxValue="36.700000000000003"/>
    </cacheField>
    <cacheField name="Intra-operative Data_Temperature (℃)_After completion of fistula ligation" numFmtId="0">
      <sharedItems containsString="0" containsBlank="1" containsNumber="1" minValue="35.200000000000003" maxValue="36.9"/>
    </cacheField>
    <cacheField name="Intra-operative Data_Temperature (℃)_After completion of surgery" numFmtId="0">
      <sharedItems containsString="0" containsBlank="1" containsNumber="1" minValue="35.6" maxValue="36.799999999999997"/>
    </cacheField>
    <cacheField name="Intra-operative Data_Temperature (℃)_After extubation" numFmtId="0">
      <sharedItems containsString="0" containsBlank="1" containsNumber="1" minValue="36" maxValue="36.799999999999997"/>
    </cacheField>
    <cacheField name="Intra-operative Data_Pulse (per min)_Baseline" numFmtId="0">
      <sharedItems containsString="0" containsBlank="1" containsNumber="1" containsInteger="1" minValue="118" maxValue="166"/>
    </cacheField>
    <cacheField name="Intra-operative Data_Pulse (per min)_After pre-medication" numFmtId="0">
      <sharedItems containsString="0" containsBlank="1" containsNumber="1" containsInteger="1" minValue="114" maxValue="164"/>
    </cacheField>
    <cacheField name="Intra-operative Data_Pulse (per min)_After induction" numFmtId="0">
      <sharedItems containsString="0" containsBlank="1" containsNumber="1" containsInteger="1" minValue="110" maxValue="170"/>
    </cacheField>
    <cacheField name="Intra-operative Data_Pulse (per min)_After Intubation" numFmtId="0">
      <sharedItems containsString="0" containsBlank="1" containsNumber="1" containsInteger="1" minValue="118" maxValue="173"/>
    </cacheField>
    <cacheField name="Intra-operative Data_Pulse (per min)_After positioning" numFmtId="0">
      <sharedItems containsString="0" containsBlank="1" containsNumber="1" containsInteger="1" minValue="110" maxValue="178"/>
    </cacheField>
    <cacheField name="Intra-operative Data_Pulse (per min)_15 min after Induction" numFmtId="0">
      <sharedItems containsString="0" containsBlank="1" containsNumber="1" containsInteger="1" minValue="112" maxValue="174"/>
    </cacheField>
    <cacheField name="Intra-operative Data_Pulse (per min)_After skin incision" numFmtId="0">
      <sharedItems containsString="0" containsBlank="1" containsNumber="1" containsInteger="1" minValue="108" maxValue="176"/>
    </cacheField>
    <cacheField name="Intra-operative Data_Pulse (per min)_30 min after Induction" numFmtId="0">
      <sharedItems containsString="0" containsBlank="1" containsNumber="1" containsInteger="1" minValue="96" maxValue="170"/>
    </cacheField>
    <cacheField name="Intra-operative Data_Pulse (per min)_During ligation of Fistula" numFmtId="0">
      <sharedItems containsString="0" containsBlank="1" containsNumber="1" containsInteger="1" minValue="99" maxValue="170"/>
    </cacheField>
    <cacheField name="Intra-operative Data_Pulse (per min)_After completion of fistula ligation" numFmtId="0">
      <sharedItems containsString="0" containsBlank="1" containsNumber="1" containsInteger="1" minValue="102" maxValue="172"/>
    </cacheField>
    <cacheField name="Intra-operative Data_Pulse (per min)_After completion of surgery" numFmtId="0">
      <sharedItems containsString="0" containsBlank="1" containsNumber="1" containsInteger="1" minValue="112" maxValue="178"/>
    </cacheField>
    <cacheField name="Intra-operative Data_Pulse (per min)_After extubation" numFmtId="0">
      <sharedItems containsString="0" containsBlank="1" containsNumber="1" containsInteger="1" minValue="116" maxValue="160"/>
    </cacheField>
    <cacheField name="Intra-operative Data_BP (SBP/DBP/MAP) (mm Hg)_Baseline" numFmtId="0">
      <sharedItems containsBlank="1"/>
    </cacheField>
    <cacheField name="Intra-operative Data_BP (SBP/DBP/MAP) (mm Hg)_After pre-medication" numFmtId="0">
      <sharedItems containsBlank="1"/>
    </cacheField>
    <cacheField name="Intra-operative Data_BP (SBP/DBP/MAP) (mm Hg)_After induction" numFmtId="0">
      <sharedItems containsBlank="1"/>
    </cacheField>
    <cacheField name="Intra-operative Data_BP (SBP/DBP/MAP) (mm Hg)_After Intubation" numFmtId="0">
      <sharedItems containsBlank="1"/>
    </cacheField>
    <cacheField name="Intra-operative Data_BP (SBP/DBP/MAP) (mm Hg)_After positioning" numFmtId="0">
      <sharedItems containsBlank="1"/>
    </cacheField>
    <cacheField name="Intra-operative Data_BP (SBP/DBP/MAP) (mm Hg)_15 min after Induction" numFmtId="0">
      <sharedItems containsBlank="1"/>
    </cacheField>
    <cacheField name="Intra-operative Data_BP (SBP/DBP/MAP) (mm Hg)_After skin Incision" numFmtId="0">
      <sharedItems containsBlank="1"/>
    </cacheField>
    <cacheField name="Intra-operative Data_BP (SBP/DBP/MAP) (mm Hg)_30 min after Induction" numFmtId="0">
      <sharedItems containsBlank="1"/>
    </cacheField>
    <cacheField name="Intra-operative Data_BP (SBP/DBP/MAP) (mm Hg)_During ligation of Fistula" numFmtId="0">
      <sharedItems containsBlank="1"/>
    </cacheField>
    <cacheField name="Intra-operative Data_BP (SBP/DBP/MAP) (mm Hg)_After completion of fistula Ligation" numFmtId="0">
      <sharedItems containsBlank="1"/>
    </cacheField>
    <cacheField name="Intra-operative Data_BP (SBP/DBP/MAP) (mm Hg)_After completion of Surgery" numFmtId="0">
      <sharedItems containsBlank="1"/>
    </cacheField>
    <cacheField name="Intra-operative Data_BP (SBP/DBP/MAP) (mm Hg)_After Extubation" numFmtId="0">
      <sharedItems containsBlank="1"/>
    </cacheField>
    <cacheField name="Intra-operative Data_RR (per min)_Baseline" numFmtId="0">
      <sharedItems containsString="0" containsBlank="1" containsNumber="1" containsInteger="1" minValue="18" maxValue="38"/>
    </cacheField>
    <cacheField name="Intra-operative Data_RR (per min)_After pre-medication" numFmtId="0">
      <sharedItems containsString="0" containsBlank="1" containsNumber="1" containsInteger="1" minValue="20" maxValue="40"/>
    </cacheField>
    <cacheField name="Intra-operative Data_RR (per min)_After induction" numFmtId="0">
      <sharedItems containsString="0" containsBlank="1" containsNumber="1" containsInteger="1" minValue="26" maxValue="38"/>
    </cacheField>
    <cacheField name="Intra-operative Data_RR (per min)_After Intubation" numFmtId="0">
      <sharedItems containsString="0" containsBlank="1" containsNumber="1" containsInteger="1" minValue="26" maxValue="40"/>
    </cacheField>
    <cacheField name="Intra-operative Data_RR (per min)_After positioning" numFmtId="0">
      <sharedItems containsString="0" containsBlank="1" containsNumber="1" containsInteger="1" minValue="24" maxValue="42"/>
    </cacheField>
    <cacheField name="Intra-operative Data_RR (per min)_15 min after Induction" numFmtId="0">
      <sharedItems containsString="0" containsBlank="1" containsNumber="1" containsInteger="1" minValue="26" maxValue="44"/>
    </cacheField>
    <cacheField name="Intra-operative Data_RR (per min)_After skin incision" numFmtId="0">
      <sharedItems containsString="0" containsBlank="1" containsNumber="1" containsInteger="1" minValue="24" maxValue="44"/>
    </cacheField>
    <cacheField name="Intra-operative Data_RR (per min)_30 min after Induction" numFmtId="0">
      <sharedItems containsString="0" containsBlank="1" containsNumber="1" containsInteger="1" minValue="20" maxValue="42"/>
    </cacheField>
    <cacheField name="Intra-operative Data_RR (per min)_During ligation of Fistula" numFmtId="0">
      <sharedItems containsString="0" containsBlank="1" containsNumber="1" containsInteger="1" minValue="8" maxValue="44"/>
    </cacheField>
    <cacheField name="Intra-operative Data_RR (per min)_After completion of fistula ligation" numFmtId="0">
      <sharedItems containsString="0" containsBlank="1" containsNumber="1" containsInteger="1" minValue="22" maxValue="42"/>
    </cacheField>
    <cacheField name="Intra-operative Data_RR (per min)_After completion of surgery" numFmtId="0">
      <sharedItems containsString="0" containsBlank="1" containsNumber="1" containsInteger="1" minValue="22" maxValue="42"/>
    </cacheField>
    <cacheField name="Intra-operative Data_RR (per min)_After extubation" numFmtId="0">
      <sharedItems containsString="0" containsBlank="1" containsNumber="1" containsInteger="1" minValue="23" maxValue="40"/>
    </cacheField>
    <cacheField name="Intra-operative Data_EtCO2_Baseline" numFmtId="0">
      <sharedItems containsString="0" containsBlank="1" containsNumber="1" containsInteger="1" minValue="22" maxValue="43"/>
    </cacheField>
    <cacheField name="Intra-operative Data_EtCO2_After pre-medication" numFmtId="0">
      <sharedItems containsString="0" containsBlank="1" containsNumber="1" containsInteger="1" minValue="20" maxValue="40"/>
    </cacheField>
    <cacheField name="Intra-operative Data_EtCO2_After induction" numFmtId="0">
      <sharedItems containsString="0" containsBlank="1" containsNumber="1" containsInteger="1" minValue="22" maxValue="40"/>
    </cacheField>
    <cacheField name="Intra-operative Data_EtCO2_After Intubation" numFmtId="0">
      <sharedItems containsString="0" containsBlank="1" containsNumber="1" containsInteger="1" minValue="20" maxValue="44"/>
    </cacheField>
    <cacheField name="Intra-operative Data_EtCO2_After positioning" numFmtId="0">
      <sharedItems containsString="0" containsBlank="1" containsNumber="1" containsInteger="1" minValue="13" maxValue="42"/>
    </cacheField>
    <cacheField name="Intra-operative Data_EtCO2_15 min after Induction" numFmtId="0">
      <sharedItems containsString="0" containsBlank="1" containsNumber="1" containsInteger="1" minValue="15" maxValue="44"/>
    </cacheField>
    <cacheField name="Intra-operative Data_EtCO2_After skin incision" numFmtId="0">
      <sharedItems containsString="0" containsBlank="1" containsNumber="1" containsInteger="1" minValue="10" maxValue="44"/>
    </cacheField>
    <cacheField name="Intra-operative Data_EtCO2_30 min after Induction" numFmtId="0">
      <sharedItems containsString="0" containsBlank="1" containsNumber="1" containsInteger="1" minValue="20" maxValue="42"/>
    </cacheField>
    <cacheField name="Intra-operative Data_EtCO2_During ligation of Fistula" numFmtId="0">
      <sharedItems containsString="0" containsBlank="1" containsNumber="1" containsInteger="1" minValue="20" maxValue="44"/>
    </cacheField>
    <cacheField name="Intra-operative Data_EtCO2_After completion of fistula ligation" numFmtId="0">
      <sharedItems containsString="0" containsBlank="1" containsNumber="1" containsInteger="1" minValue="12" maxValue="42"/>
    </cacheField>
    <cacheField name="Intra-operative Data_EtCO2_After completion of surgery" numFmtId="0">
      <sharedItems containsString="0" containsBlank="1" containsNumber="1" containsInteger="1" minValue="20" maxValue="44"/>
    </cacheField>
    <cacheField name="Intra-operative Data_EtCO2_After extubation" numFmtId="0">
      <sharedItems containsString="0" containsBlank="1" containsNumber="1" containsInteger="1" minValue="24" maxValue="40"/>
    </cacheField>
    <cacheField name="Intra-operative Data_SPO2_Baseline" numFmtId="0">
      <sharedItems containsString="0" containsBlank="1" containsNumber="1" containsInteger="1" minValue="84" maxValue="100"/>
    </cacheField>
    <cacheField name="Intra-operative Data_SPO2_After pre-medication" numFmtId="0">
      <sharedItems containsString="0" containsBlank="1" containsNumber="1" containsInteger="1" minValue="90" maxValue="100"/>
    </cacheField>
    <cacheField name="Intra-operative Data_SPO2_After induction" numFmtId="0">
      <sharedItems containsString="0" containsBlank="1" containsNumber="1" containsInteger="1" minValue="85" maxValue="100"/>
    </cacheField>
    <cacheField name="Intra-operative Data_SPO2_After Intubation" numFmtId="0">
      <sharedItems containsString="0" containsBlank="1" containsNumber="1" containsInteger="1" minValue="86" maxValue="100"/>
    </cacheField>
    <cacheField name="Intra-operative Data_SPO2_After positioning" numFmtId="0">
      <sharedItems containsString="0" containsBlank="1" containsNumber="1" containsInteger="1" minValue="70" maxValue="100"/>
    </cacheField>
    <cacheField name="Intra-operative Data_SPO2_15 min after Induction" numFmtId="0">
      <sharedItems containsString="0" containsBlank="1" containsNumber="1" containsInteger="1" minValue="84" maxValue="100"/>
    </cacheField>
    <cacheField name="Intra-operative Data_SPO2_After skin incision" numFmtId="0">
      <sharedItems containsString="0" containsBlank="1" containsNumber="1" containsInteger="1" minValue="81" maxValue="100"/>
    </cacheField>
    <cacheField name="Intra-operative Data_SPO2_30 min after Induction" numFmtId="0">
      <sharedItems containsString="0" containsBlank="1" containsNumber="1" containsInteger="1" minValue="72" maxValue="100"/>
    </cacheField>
    <cacheField name="Intra-operative Data_SPO2_During ligation of Fistula" numFmtId="0">
      <sharedItems containsString="0" containsBlank="1" containsNumber="1" containsInteger="1" minValue="68" maxValue="100"/>
    </cacheField>
    <cacheField name="Intra-operative Data_SPO2_After completion of fistula ligation" numFmtId="0">
      <sharedItems containsString="0" containsBlank="1" containsNumber="1" containsInteger="1" minValue="78" maxValue="100"/>
    </cacheField>
    <cacheField name="Intra-operative Data_SPO2_After completion of surgery" numFmtId="0">
      <sharedItems containsString="0" containsBlank="1" containsNumber="1" containsInteger="1" minValue="84" maxValue="100"/>
    </cacheField>
    <cacheField name="Intra-operative Data_SPO2_After extubation" numFmtId="0">
      <sharedItems containsString="0" containsBlank="1" containsNumber="1" containsInteger="1" minValue="84" maxValue="100"/>
    </cacheField>
    <cacheField name="Intra-operative Data_Complication observed _Baseline" numFmtId="0">
      <sharedItems containsNonDate="0" containsString="0" containsBlank="1"/>
    </cacheField>
    <cacheField name="Intra-operative Data_Complication observed _After pre-medication" numFmtId="0">
      <sharedItems containsNonDate="0" containsString="0" containsBlank="1"/>
    </cacheField>
    <cacheField name="Intra-operative Data_Complication observed _After induction" numFmtId="0">
      <sharedItems containsNonDate="0" containsString="0" containsBlank="1"/>
    </cacheField>
    <cacheField name="Intra-operative Data_Complication observed _After Intubation" numFmtId="0">
      <sharedItems containsNonDate="0" containsString="0" containsBlank="1"/>
    </cacheField>
    <cacheField name="Intra-operative Data_Complication observed _After positioning" numFmtId="0">
      <sharedItems containsBlank="1"/>
    </cacheField>
    <cacheField name="Intra-operative Data_Complication observed _15 min after Induction" numFmtId="0">
      <sharedItems containsBlank="1"/>
    </cacheField>
    <cacheField name="Intra-operative Data_Complication observed _After skin incision" numFmtId="0">
      <sharedItems containsNonDate="0" containsString="0" containsBlank="1"/>
    </cacheField>
    <cacheField name="Intra-operative Data_Complication observed _30 min after Induction" numFmtId="0">
      <sharedItems containsBlank="1"/>
    </cacheField>
    <cacheField name="Intra-operative Data_Complication observed _During ligation of Fistula" numFmtId="0">
      <sharedItems containsBlank="1"/>
    </cacheField>
    <cacheField name="Intra-operative Data_Complication observed _After completion of fistula ligation" numFmtId="0">
      <sharedItems containsNonDate="0" containsString="0" containsBlank="1"/>
    </cacheField>
    <cacheField name="Intra-operative Data_Complication observed _After completion of surgery" numFmtId="0">
      <sharedItems containsNonDate="0" containsString="0" containsBlank="1"/>
    </cacheField>
    <cacheField name="Intra-operative Data_Complication observed _After extubation" numFmtId="0">
      <sharedItems containsNonDate="0" containsString="0" containsBlank="1"/>
    </cacheField>
    <cacheField name="Intra-operative Data_Remarks_Baseline" numFmtId="0">
      <sharedItems containsNonDate="0" containsString="0" containsBlank="1"/>
    </cacheField>
    <cacheField name="Intra-operative Data_Remarks_After pre-medication" numFmtId="0">
      <sharedItems containsNonDate="0" containsString="0" containsBlank="1"/>
    </cacheField>
    <cacheField name="Intra-operative Data_Remarks_After induction" numFmtId="0">
      <sharedItems containsNonDate="0" containsString="0" containsBlank="1"/>
    </cacheField>
    <cacheField name="Intra-operative Data_Remarks_After Intubation" numFmtId="0">
      <sharedItems containsBlank="1"/>
    </cacheField>
    <cacheField name="Intra-operative Data_Remarks_After positioning" numFmtId="0">
      <sharedItems containsBlank="1"/>
    </cacheField>
    <cacheField name="Intra-operative Data_Remarks_15 min after Induction" numFmtId="0">
      <sharedItems containsNonDate="0" containsString="0" containsBlank="1"/>
    </cacheField>
    <cacheField name="Intra-operative Data_Remarks_After skin incision" numFmtId="0">
      <sharedItems containsNonDate="0" containsString="0" containsBlank="1"/>
    </cacheField>
    <cacheField name="Intra-operative Data_Remarks_30 min after Induction" numFmtId="0">
      <sharedItems containsNonDate="0" containsString="0" containsBlank="1"/>
    </cacheField>
    <cacheField name="Intra-operative Data_Remarks_During ligation of Fistula" numFmtId="0">
      <sharedItems containsNonDate="0" containsString="0" containsBlank="1"/>
    </cacheField>
    <cacheField name="Intra-operative Data_Remarks_After completion of fistula ligation" numFmtId="0">
      <sharedItems containsNonDate="0" containsString="0" containsBlank="1"/>
    </cacheField>
    <cacheField name="Intra-operative Data_Remarks_After completion of surgery" numFmtId="0">
      <sharedItems containsNonDate="0" containsString="0" containsBlank="1"/>
    </cacheField>
    <cacheField name="Intra-operative Data_Remarks_After extubation" numFmtId="0">
      <sharedItems containsNonDate="0" containsString="0" containsBlank="1"/>
    </cacheField>
    <cacheField name="Pain management_Per rectal_Per rectal" numFmtId="0">
      <sharedItems containsBlank="1"/>
    </cacheField>
    <cacheField name="Pain management_IV_IV" numFmtId="0">
      <sharedItems containsBlank="1"/>
    </cacheField>
    <cacheField name="Pain management_Epidural catheter_Epidural catheter" numFmtId="0">
      <sharedItems containsBlank="1"/>
    </cacheField>
    <cacheField name="Reversal and Extubation_Reversal_Inj. Glycopyrrolate (8mcg/kg)" numFmtId="0">
      <sharedItems containsBlank="1" containsMixedTypes="1" containsNumber="1" containsInteger="1" minValue="8" maxValue="24"/>
    </cacheField>
    <cacheField name="Reversal and Extubation_Reversal_Inj. Neostigmine (0.05mg/kg)" numFmtId="0">
      <sharedItems containsBlank="1" containsMixedTypes="1" containsNumber="1" minValue="0.01" maxValue="0.15"/>
    </cacheField>
    <cacheField name="Reversal and Extubation_Extubation_Extubation" numFmtId="0">
      <sharedItems containsBlank="1"/>
    </cacheField>
    <cacheField name="Surgery end time_Surgery end time_Surgery end time" numFmtId="0">
      <sharedItems containsBlank="1"/>
    </cacheField>
    <cacheField name="Surgery Duration (hours:min)_Surgery Duration (hours:min)_Surgery Duration (hours:min)" numFmtId="165">
      <sharedItems containsNonDate="0" containsDate="1" containsString="0" containsBlank="1" minDate="1899-12-30T01:10:00" maxDate="1899-12-30T03:30:00"/>
    </cacheField>
    <cacheField name="Post-operative follow-up_Pulse _Within 24 hours" numFmtId="0">
      <sharedItems containsString="0" containsBlank="1" containsNumber="1" containsInteger="1" minValue="104" maxValue="180"/>
    </cacheField>
    <cacheField name="Post-operative follow-up_Pulse _After 48 hours" numFmtId="0">
      <sharedItems containsString="0" containsBlank="1" containsNumber="1" containsInteger="1" minValue="100" maxValue="170"/>
    </cacheField>
    <cacheField name="Post-operative follow-up_Pulse _Day of Extubation" numFmtId="0">
      <sharedItems containsBlank="1" containsMixedTypes="1" containsNumber="1" containsInteger="1" minValue="118" maxValue="145"/>
    </cacheField>
    <cacheField name="Post-operative follow-up_Pulse _Day of Discharge" numFmtId="0">
      <sharedItems containsBlank="1" containsMixedTypes="1" containsNumber="1" containsInteger="1" minValue="120" maxValue="148"/>
    </cacheField>
    <cacheField name="Post-operative follow-up_SPO2_Within 24 hours" numFmtId="0">
      <sharedItems containsString="0" containsBlank="1" containsNumber="1" containsInteger="1" minValue="77" maxValue="100"/>
    </cacheField>
    <cacheField name="Post-operative follow-up_SPO2_Within 24 hours.1" numFmtId="0">
      <sharedItems containsBlank="1"/>
    </cacheField>
    <cacheField name="Post-operative follow-up_SPO2_After 48 hours" numFmtId="0">
      <sharedItems containsString="0" containsBlank="1" containsNumber="1" containsInteger="1" minValue="88" maxValue="99"/>
    </cacheField>
    <cacheField name="Post-operative follow-up_SPO2_After 48 hours.1" numFmtId="0">
      <sharedItems containsBlank="1"/>
    </cacheField>
    <cacheField name="Post-operative follow-up_SPO2_Day of Extubation" numFmtId="0">
      <sharedItems containsBlank="1" containsMixedTypes="1" containsNumber="1" containsInteger="1" minValue="92" maxValue="95"/>
    </cacheField>
    <cacheField name="Post-operative follow-up_SPO2_Day of Extubation.1" numFmtId="0">
      <sharedItems containsBlank="1"/>
    </cacheField>
    <cacheField name="Post-operative follow-up_SPO2_Day of Dischrage" numFmtId="0">
      <sharedItems containsBlank="1" containsMixedTypes="1" containsNumber="1" containsInteger="1" minValue="96" maxValue="99"/>
    </cacheField>
    <cacheField name="Post-operative follow-up_SPO2_Day of Dischrage.1" numFmtId="0">
      <sharedItems containsBlank="1"/>
    </cacheField>
    <cacheField name="Post-operative follow-up_Temperature (℃)_Within 24 hours" numFmtId="0">
      <sharedItems containsString="0" containsBlank="1" containsNumber="1" minValue="35.5" maxValue="37.1"/>
    </cacheField>
    <cacheField name="Post-operative follow-up_Temperature (℃)_After 48 hours" numFmtId="0">
      <sharedItems containsString="0" containsBlank="1" containsNumber="1" minValue="35.799999999999997" maxValue="36.799999999999997"/>
    </cacheField>
    <cacheField name="Post-operative follow-up_Temperature (℃)_Day of Extubation" numFmtId="0">
      <sharedItems containsBlank="1" containsMixedTypes="1" containsNumber="1" minValue="36.200000000000003" maxValue="36.5"/>
    </cacheField>
    <cacheField name="Post-operative follow-up_Temperature (℃)_Day of Dischrage" numFmtId="0">
      <sharedItems containsBlank="1" containsMixedTypes="1" containsNumber="1" minValue="36.200000000000003" maxValue="36.6"/>
    </cacheField>
    <cacheField name="Post-operative follow-up_Urine output (ml)_Within 24 hours" numFmtId="0">
      <sharedItems containsString="0" containsBlank="1" containsNumber="1" containsInteger="1" minValue="21" maxValue="232"/>
    </cacheField>
    <cacheField name="Post-operative follow-up_Urine output (ml)_After 48 hours" numFmtId="0">
      <sharedItems containsString="0" containsBlank="1" containsNumber="1" containsInteger="1" minValue="28" maxValue="230"/>
    </cacheField>
    <cacheField name="Post-operative follow-up_Urine output (ml)_Day of Extubation" numFmtId="0">
      <sharedItems containsBlank="1" containsMixedTypes="1" containsNumber="1" containsInteger="1" minValue="78" maxValue="110"/>
    </cacheField>
    <cacheField name="Post-operative follow-up_Urine output (ml)_Day of Dischrage" numFmtId="0">
      <sharedItems containsBlank="1" containsMixedTypes="1" containsNumber="1" containsInteger="1" minValue="50" maxValue="200"/>
    </cacheField>
    <cacheField name="Post-operative follow-up_Complication_Within 24 hours" numFmtId="0">
      <sharedItems containsBlank="1"/>
    </cacheField>
    <cacheField name="Post-operative follow-up_Complication_After 48 hours" numFmtId="0">
      <sharedItems containsBlank="1"/>
    </cacheField>
    <cacheField name="Post-operative follow-up_Complication_POD" numFmtId="0">
      <sharedItems containsBlank="1"/>
    </cacheField>
    <cacheField name="Post-operative follow-up_Complication_Day of Extubation" numFmtId="0">
      <sharedItems containsBlank="1"/>
    </cacheField>
    <cacheField name="Post-operative follow-up_Complication_Day of Discharge" numFmtId="0">
      <sharedItems containsBlank="1"/>
    </cacheField>
    <cacheField name="Post-operative follow-up_Ventilatory support required? Yes/No_Within 24 hours" numFmtId="0">
      <sharedItems containsBlank="1"/>
    </cacheField>
    <cacheField name="Post-operative follow-up_Ventilatory support required? Yes/No_After 48 hours" numFmtId="0">
      <sharedItems containsBlank="1"/>
    </cacheField>
    <cacheField name="Post-operative follow-up_Ventilatory support required? Yes/No_Day of Extubation" numFmtId="0">
      <sharedItems containsBlank="1"/>
    </cacheField>
    <cacheField name="Post-operative follow-up_Ventilatory support required? Yes/No_Day of Dischrage" numFmtId="0">
      <sharedItems containsBlank="1"/>
    </cacheField>
    <cacheField name="Post-operative follow-up_Pain score_Within 24 hours" numFmtId="0">
      <sharedItems containsString="0" containsBlank="1" containsNumber="1" containsInteger="1" minValue="6" maxValue="19"/>
    </cacheField>
    <cacheField name="Post-operative follow-up_Pain score_After 48 hours" numFmtId="0">
      <sharedItems containsString="0" containsBlank="1" containsNumber="1" containsInteger="1" minValue="6" maxValue="16"/>
    </cacheField>
    <cacheField name="Post-operative follow-up_Pain score_Day of Extubation" numFmtId="0">
      <sharedItems containsBlank="1" containsMixedTypes="1" containsNumber="1" containsInteger="1" minValue="7" maxValue="8"/>
    </cacheField>
    <cacheField name="Post-operative follow-up_Pain score_Day of Discharge" numFmtId="0">
      <sharedItems containsBlank="1" containsMixedTypes="1" containsNumber="1" containsInteger="1" minValue="6" maxValue="16"/>
    </cacheField>
    <cacheField name="Post-operative follow-up_POD of Extubation_POD of Extubation(days)" numFmtId="0">
      <sharedItems containsBlank="1" containsMixedTypes="1" containsNumber="1" containsInteger="1" minValue="0" maxValue="4"/>
    </cacheField>
    <cacheField name="Post-operative follow-up_O2 support_O2 hood(days)" numFmtId="0">
      <sharedItems containsBlank="1" containsMixedTypes="1" containsNumber="1" containsInteger="1" minValue="1" maxValue="10"/>
    </cacheField>
    <cacheField name="Post-operative follow-up_O2 support_room air(days)" numFmtId="0">
      <sharedItems containsBlank="1" containsMixedTypes="1" containsNumber="1" containsInteger="1" minValue="1" maxValue="14"/>
    </cacheField>
    <cacheField name="Post-operative follow-up_O2 support_air vo support(days)" numFmtId="0">
      <sharedItems containsBlank="1" containsMixedTypes="1" containsNumber="1" containsInteger="1" minValue="1" maxValue="10"/>
    </cacheField>
    <cacheField name="Post-operative follow-up_O2 support_Ventilatory support(days)" numFmtId="0">
      <sharedItems containsBlank="1" containsMixedTypes="1" containsNumber="1" containsInteger="1" minValue="1" maxValue="15"/>
    </cacheField>
    <cacheField name="Outcome_Duration of Hospitalisation (days)_Duration of Hospitalisation (days)" numFmtId="0">
      <sharedItems containsString="0" containsBlank="1" containsNumber="1" containsInteger="1" minValue="4" maxValue="28"/>
    </cacheField>
    <cacheField name="Outcome_Discharge_Age at time of Discharge (days)" numFmtId="0">
      <sharedItems containsBlank="1" containsMixedTypes="1" containsNumber="1" containsInteger="1" minValue="10" maxValue="29" count="9">
        <s v="-"/>
        <n v="10"/>
        <n v="18"/>
        <n v="11"/>
        <m/>
        <n v="29"/>
        <n v="26"/>
        <n v="15"/>
        <n v="13"/>
      </sharedItems>
    </cacheField>
    <cacheField name="Outcome_Discharge_Day of Discharge (POD)" numFmtId="0">
      <sharedItems containsBlank="1" containsMixedTypes="1" containsNumber="1" containsInteger="1" minValue="8" maxValue="23" count="11">
        <s v="-"/>
        <n v="9"/>
        <n v="16"/>
        <m/>
        <n v="13"/>
        <n v="8"/>
        <n v="23"/>
        <n v="12"/>
        <n v="11"/>
        <n v="10"/>
        <n v="14"/>
      </sharedItems>
    </cacheField>
    <cacheField name="Outcome_Discharge_Date" numFmtId="0">
      <sharedItems containsDate="1" containsBlank="1" containsMixedTypes="1" minDate="2024-03-25T00:00:00" maxDate="2024-11-09T00:00:00"/>
    </cacheField>
    <cacheField name="Death _ Status" numFmtId="0">
      <sharedItems containsBlank="1" count="3">
        <s v="Death"/>
        <s v="Discharge"/>
        <m/>
      </sharedItems>
    </cacheField>
    <cacheField name="Outcome_Death_Age at time of Death (days)" numFmtId="0">
      <sharedItems containsBlank="1" containsMixedTypes="1" containsNumber="1" containsInteger="1" minValue="4" maxValue="18"/>
    </cacheField>
    <cacheField name="Outcome_Death_Day (POD)" numFmtId="0">
      <sharedItems containsBlank="1" containsMixedTypes="1" containsNumber="1" containsInteger="1" minValue="2" maxValue="16"/>
    </cacheField>
    <cacheField name="Outcome_Death_date" numFmtId="0">
      <sharedItems containsDate="1" containsBlank="1" containsMixedTypes="1" minDate="2024-02-23T00:00:00" maxDate="2024-07-30T00:00:00"/>
    </cacheField>
    <cacheField name="Outcome_Death_Caus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shita Sarvaiya" refreshedDate="45520.85164976852" createdVersion="8" refreshedVersion="8" minRefreshableVersion="3" recordCount="6" xr:uid="{9AD046AD-25A1-4353-815C-1A4F70B2BA48}">
  <cacheSource type="worksheet">
    <worksheetSource ref="A1:B7" sheet="Rangecount_birth_weight"/>
  </cacheSource>
  <cacheFields count="2">
    <cacheField name="Birth weight" numFmtId="0">
      <sharedItems/>
    </cacheField>
    <cacheField name="COUNT" numFmtId="0">
      <sharedItems containsSemiMixedTypes="0" containsString="0" containsNumber="1" containsInteger="1" minValue="0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shita Sarvaiya" refreshedDate="45520.851649999997" createdVersion="8" refreshedVersion="8" minRefreshableVersion="3" recordCount="6" xr:uid="{591B1816-8C33-4086-8402-C65BFAF262BD}">
  <cacheSource type="worksheet">
    <worksheetSource ref="A1:D7" sheet="Rangecount_birth_weight"/>
  </cacheSource>
  <cacheFields count="4">
    <cacheField name="Birth weight" numFmtId="0">
      <sharedItems/>
    </cacheField>
    <cacheField name="COUNT" numFmtId="0">
      <sharedItems containsSemiMixedTypes="0" containsString="0" containsNumber="1" containsInteger="1" minValue="0" maxValue="16"/>
    </cacheField>
    <cacheField name="Male" numFmtId="0">
      <sharedItems containsSemiMixedTypes="0" containsString="0" containsNumber="1" containsInteger="1" minValue="0" maxValue="8"/>
    </cacheField>
    <cacheField name="Female" numFmtId="0">
      <sharedItems containsSemiMixedTypes="0" containsString="0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rshita Sarvaiya" refreshedDate="45520.851650231481" createdVersion="8" refreshedVersion="8" minRefreshableVersion="3" recordCount="5" xr:uid="{400D7A2E-0D1D-45DC-8D5D-FFFE2286B95B}">
  <cacheSource type="worksheet">
    <worksheetSource ref="A1:B6" sheet="Age_Attime_of_Surgery"/>
  </cacheSource>
  <cacheFields count="2">
    <cacheField name="Age in Days" numFmtId="49">
      <sharedItems/>
    </cacheField>
    <cacheField name="COUNT" numFmtId="0">
      <sharedItems containsSemiMixedTypes="0" containsString="0" containsNumber="1" containsInteger="1" minValue="1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m/>
    <n v="3"/>
  </r>
  <r>
    <x v="1"/>
    <m/>
    <n v="32"/>
  </r>
  <r>
    <x v="2"/>
    <m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">
  <r>
    <n v="1"/>
    <s v="B/O Samarabhai"/>
    <n v="20240228660"/>
    <n v="240005613"/>
    <x v="0"/>
    <x v="0"/>
    <d v="2024-05-13T00:00:00"/>
    <n v="2.6"/>
    <n v="2600"/>
    <n v="3"/>
    <x v="0"/>
    <x v="0"/>
    <s v="17-05-2024/12:44:00"/>
    <s v="TOF"/>
    <s v="C"/>
    <x v="0"/>
    <x v="0"/>
    <n v="7"/>
    <d v="2024-05-20T00:00:00"/>
    <s v="NVD/CSAB"/>
    <x v="0"/>
    <s v="Intubated"/>
    <m/>
    <s v="N"/>
    <s v="N"/>
    <s v="-"/>
    <s v="Pink"/>
    <s v="BLAE+ clear"/>
    <s v="S1S2+"/>
    <s v="Soft"/>
    <s v="Active"/>
    <n v="152"/>
    <n v="28"/>
    <n v="36.4"/>
    <n v="90"/>
    <s v="venti."/>
    <n v="16.2"/>
    <n v="18.100000000000001"/>
    <n v="6800"/>
    <n v="1.37"/>
    <n v="134"/>
    <n v="4.8"/>
    <n v="29.3"/>
    <n v="0.8"/>
    <s v="Coiling of RT+ "/>
    <s v="-"/>
    <s v="15:30:00"/>
    <n v="8"/>
    <n v="300"/>
    <s v="-"/>
    <n v="45"/>
    <s v="15:35:00"/>
    <s v="-"/>
    <s v="No"/>
    <n v="8"/>
    <s v="Yes"/>
    <n v="6"/>
    <s v="Yes"/>
    <s v="-"/>
    <s v="No"/>
    <s v="NoYesYesNo"/>
    <n v="4"/>
    <n v="1.5"/>
    <s v="yes"/>
    <s v="-"/>
    <n v="40"/>
    <n v="36.1"/>
    <n v="36.1"/>
    <n v="36.1"/>
    <n v="36.1"/>
    <n v="36.1"/>
    <n v="36.1"/>
    <n v="36.1"/>
    <n v="36.1"/>
    <n v="36.1"/>
    <n v="36.1"/>
    <n v="36.1"/>
    <m/>
    <n v="150"/>
    <n v="140"/>
    <n v="136"/>
    <n v="134"/>
    <n v="138"/>
    <n v="134"/>
    <n v="152"/>
    <n v="142"/>
    <n v="140"/>
    <n v="138"/>
    <n v="132"/>
    <m/>
    <s v="122/76/91"/>
    <s v="124/78/93"/>
    <s v="106/72/83"/>
    <s v="114/82/93"/>
    <s v="120/84/96"/>
    <s v="124/88/98"/>
    <s v="122/80/94"/>
    <s v="120/72/88"/>
    <s v="118/70/86"/>
    <s v="122/78/92"/>
    <s v="122/84/97"/>
    <m/>
    <n v="18"/>
    <n v="20"/>
    <n v="26"/>
    <n v="26"/>
    <n v="26"/>
    <n v="26"/>
    <n v="26"/>
    <n v="26"/>
    <n v="8"/>
    <n v="26"/>
    <n v="26"/>
    <m/>
    <m/>
    <m/>
    <m/>
    <n v="24"/>
    <n v="26"/>
    <n v="24"/>
    <n v="25"/>
    <n v="27"/>
    <n v="29"/>
    <n v="24"/>
    <n v="24"/>
    <m/>
    <n v="84"/>
    <n v="94"/>
    <n v="94"/>
    <n v="92"/>
    <n v="88"/>
    <n v="90"/>
    <n v="88"/>
    <n v="92"/>
    <n v="80"/>
    <n v="88"/>
    <n v="90"/>
    <m/>
    <m/>
    <m/>
    <m/>
    <m/>
    <m/>
    <m/>
    <m/>
    <m/>
    <m/>
    <m/>
    <m/>
    <m/>
    <m/>
    <m/>
    <m/>
    <s v="Tube changed"/>
    <m/>
    <m/>
    <m/>
    <m/>
    <m/>
    <m/>
    <m/>
    <m/>
    <m/>
    <s v="Inj. PCM 45 mg"/>
    <m/>
    <s v="-"/>
    <s v="-"/>
    <s v="Not done"/>
    <s v="17:30:00"/>
    <d v="1899-12-30T02:00:00"/>
    <n v="148"/>
    <n v="148"/>
    <m/>
    <m/>
    <n v="77"/>
    <s v="venti"/>
    <n v="88"/>
    <s v="venti"/>
    <s v="-"/>
    <s v="-"/>
    <s v="-"/>
    <s v="-"/>
    <n v="37.1"/>
    <n v="36"/>
    <s v="-"/>
    <s v="-"/>
    <n v="87"/>
    <n v="80"/>
    <s v="-"/>
    <s v="-"/>
    <s v="-"/>
    <s v="-"/>
    <m/>
    <s v="-"/>
    <s v="-"/>
    <s v="yes"/>
    <s v="yes"/>
    <s v="-"/>
    <s v="-"/>
    <n v="6"/>
    <n v="6"/>
    <s v="-"/>
    <s v="-"/>
    <s v="till death"/>
    <s v="-"/>
    <s v="-"/>
    <s v="-"/>
    <n v="4"/>
    <n v="8"/>
    <x v="0"/>
    <x v="0"/>
    <s v="-"/>
    <x v="0"/>
    <n v="11"/>
    <n v="4"/>
    <d v="2024-05-24T00:00:00"/>
    <s v="Septicemia with septicemic shock"/>
  </r>
  <r>
    <n v="2"/>
    <s v="B/O Rahul Makwana"/>
    <n v="20240230754"/>
    <n v="240006081"/>
    <x v="1"/>
    <x v="0"/>
    <d v="2024-05-19T00:00:00"/>
    <n v="1.9"/>
    <n v="2000"/>
    <n v="1.8"/>
    <x v="0"/>
    <x v="1"/>
    <s v="19-05-2024/10:12:00"/>
    <s v="TOF"/>
    <s v="C"/>
    <x v="0"/>
    <x v="0"/>
    <n v="1"/>
    <d v="2024-05-20T00:00:00"/>
    <s v="LSCS/CSAB"/>
    <x v="1"/>
    <m/>
    <s v="Conscious"/>
    <s v="N"/>
    <s v="N"/>
    <s v="-"/>
    <s v="Pink"/>
    <s v="BLAE+ creps"/>
    <s v="S1S2+"/>
    <s v="Soft"/>
    <s v="Active"/>
    <n v="124"/>
    <n v="38"/>
    <n v="36.299999999999997"/>
    <n v="94"/>
    <s v="NP"/>
    <n v="4.7"/>
    <n v="16.2"/>
    <n v="2270"/>
    <n v="2.7"/>
    <n v="146"/>
    <n v="4.5999999999999996"/>
    <n v="29"/>
    <n v="0.79"/>
    <s v="Coiling of RT+ "/>
    <s v="-"/>
    <s v="13:30:00"/>
    <n v="8"/>
    <n v="200"/>
    <s v="-"/>
    <n v="30"/>
    <s v="13:35:00"/>
    <s v="-"/>
    <s v="No"/>
    <n v="6"/>
    <s v="Yes"/>
    <n v="5"/>
    <s v="Yes"/>
    <s v="-"/>
    <s v="No"/>
    <s v="NoYesYesNo"/>
    <n v="3.5"/>
    <n v="1"/>
    <s v="yes"/>
    <s v="-"/>
    <n v="15"/>
    <n v="36"/>
    <n v="36.1"/>
    <n v="36.200000000000003"/>
    <n v="36.1"/>
    <n v="36.200000000000003"/>
    <n v="36.200000000000003"/>
    <n v="36.4"/>
    <n v="36.5"/>
    <n v="36.6"/>
    <n v="36.1"/>
    <n v="36.1"/>
    <n v="36.200000000000003"/>
    <n v="138"/>
    <n v="130"/>
    <n v="132"/>
    <n v="134"/>
    <n v="128"/>
    <n v="126"/>
    <n v="138"/>
    <n v="136"/>
    <n v="140"/>
    <n v="142"/>
    <n v="138"/>
    <n v="128"/>
    <s v="90/60/70"/>
    <s v="98/62/74"/>
    <s v="92/64/73"/>
    <s v="94/66/75"/>
    <s v="92/62/72"/>
    <s v="90/62/71"/>
    <s v="90/60/70"/>
    <s v="92/64/73"/>
    <s v="96/62/73"/>
    <s v="94/64/74"/>
    <s v="94/60/71"/>
    <s v="90/62/71"/>
    <n v="30"/>
    <n v="30"/>
    <n v="30"/>
    <n v="30"/>
    <n v="30"/>
    <n v="30"/>
    <n v="30"/>
    <n v="30"/>
    <n v="30"/>
    <n v="30"/>
    <n v="30"/>
    <m/>
    <m/>
    <m/>
    <m/>
    <n v="22"/>
    <n v="34"/>
    <n v="32"/>
    <n v="26"/>
    <n v="24"/>
    <n v="22"/>
    <n v="24"/>
    <n v="26"/>
    <m/>
    <n v="99"/>
    <n v="100"/>
    <n v="99"/>
    <n v="99"/>
    <n v="99"/>
    <n v="99"/>
    <n v="99"/>
    <n v="100"/>
    <n v="80"/>
    <n v="90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15 mg"/>
    <s v="-"/>
    <n v="16"/>
    <n v="0.1"/>
    <s v="Done"/>
    <s v="15:00:00"/>
    <d v="1899-12-30T01:50:00"/>
    <n v="130"/>
    <n v="140"/>
    <n v="145"/>
    <n v="142"/>
    <n v="98"/>
    <s v="O2 hood"/>
    <n v="95"/>
    <s v="RA"/>
    <s v="-"/>
    <s v="-"/>
    <n v="98"/>
    <s v="RA"/>
    <n v="36.299999999999997"/>
    <n v="36.4"/>
    <n v="36.200000000000003"/>
    <n v="36.6"/>
    <n v="118"/>
    <n v="102"/>
    <s v="-"/>
    <n v="120"/>
    <s v="-"/>
    <s v="-"/>
    <m/>
    <s v="-"/>
    <s v="-"/>
    <s v="no"/>
    <s v="no"/>
    <s v="no"/>
    <s v="no"/>
    <n v="10"/>
    <n v="12"/>
    <m/>
    <m/>
    <n v="0"/>
    <n v="1"/>
    <n v="8"/>
    <s v="-"/>
    <s v="-"/>
    <n v="9"/>
    <x v="1"/>
    <x v="1"/>
    <d v="2024-05-29T00:00:00"/>
    <x v="1"/>
    <s v="-"/>
    <s v="-"/>
    <s v="-"/>
    <s v="-"/>
  </r>
  <r>
    <n v="3"/>
    <s v="B/O Alpesh Damor"/>
    <n v="20240228928"/>
    <n v="240005697"/>
    <x v="2"/>
    <x v="0"/>
    <d v="2024-05-15T00:00:00"/>
    <n v="1.5"/>
    <n v="2600"/>
    <n v="1.5"/>
    <x v="0"/>
    <x v="0"/>
    <s v="17-05-2024/17:33:00"/>
    <s v="TOF"/>
    <s v="C"/>
    <x v="0"/>
    <x v="0"/>
    <n v="4"/>
    <d v="2024-05-18T00:00:00"/>
    <s v="NVD/CSAB"/>
    <x v="0"/>
    <s v="Intubated"/>
    <m/>
    <s v="N"/>
    <s v="N"/>
    <s v="-"/>
    <s v="Pink"/>
    <s v="BLAE+ creps"/>
    <s v="S1S2+"/>
    <s v="Soft"/>
    <s v="Active"/>
    <n v="150"/>
    <n v="34"/>
    <n v="36.4"/>
    <n v="95"/>
    <s v="venti."/>
    <n v="6"/>
    <n v="14.8"/>
    <n v="5560"/>
    <n v="2.1800000000000002"/>
    <n v="134.69999999999999"/>
    <n v="6.8"/>
    <n v="62"/>
    <n v="1.56"/>
    <s v="Coiling of RT+ "/>
    <s v="-"/>
    <s v="12:00:00"/>
    <n v="6"/>
    <n v="150"/>
    <s v="-"/>
    <n v="20"/>
    <s v="12:05:00"/>
    <s v="-"/>
    <s v="No"/>
    <n v="4"/>
    <s v="Yes"/>
    <n v="2"/>
    <s v="Yes"/>
    <s v="-"/>
    <s v="No"/>
    <s v="NoYesYesNo"/>
    <n v="3"/>
    <s v="-"/>
    <s v="yes"/>
    <s v="-"/>
    <n v="15"/>
    <n v="36.1"/>
    <n v="36"/>
    <n v="36.200000000000003"/>
    <n v="36.1"/>
    <n v="36.200000000000003"/>
    <n v="36.200000000000003"/>
    <n v="36.1"/>
    <n v="36.200000000000003"/>
    <n v="36.1"/>
    <n v="36"/>
    <n v="36.1"/>
    <m/>
    <n v="120"/>
    <n v="122"/>
    <n v="124"/>
    <n v="128"/>
    <n v="124"/>
    <n v="128"/>
    <n v="122"/>
    <n v="124"/>
    <n v="126"/>
    <n v="128"/>
    <n v="122"/>
    <m/>
    <s v="90/42/58"/>
    <s v="92/44/60"/>
    <s v="100/52/68"/>
    <s v="102/62/75"/>
    <s v="104/60/75"/>
    <s v="90/40/57"/>
    <s v="92/40/57"/>
    <s v="90/42/59"/>
    <s v="92/40/57"/>
    <s v="94/42/59"/>
    <s v="90/40/57"/>
    <m/>
    <n v="34"/>
    <n v="32"/>
    <n v="32"/>
    <n v="30"/>
    <n v="34"/>
    <n v="30"/>
    <n v="32"/>
    <n v="34"/>
    <n v="32"/>
    <n v="30"/>
    <n v="32"/>
    <m/>
    <m/>
    <m/>
    <m/>
    <n v="20"/>
    <n v="22"/>
    <n v="20"/>
    <n v="24"/>
    <n v="22"/>
    <n v="24"/>
    <n v="22"/>
    <n v="20"/>
    <m/>
    <n v="98"/>
    <n v="97"/>
    <n v="98"/>
    <n v="97"/>
    <n v="98"/>
    <n v="98"/>
    <n v="90"/>
    <n v="92"/>
    <n v="78"/>
    <n v="98"/>
    <n v="98"/>
    <m/>
    <m/>
    <m/>
    <m/>
    <m/>
    <m/>
    <m/>
    <m/>
    <m/>
    <m/>
    <m/>
    <m/>
    <m/>
    <m/>
    <m/>
    <m/>
    <m/>
    <m/>
    <m/>
    <m/>
    <m/>
    <m/>
    <m/>
    <m/>
    <m/>
    <s v="-"/>
    <s v="Inj. PCM 20 mg"/>
    <s v="-"/>
    <s v="-"/>
    <s v="-"/>
    <s v="Not done"/>
    <s v="13:15:00"/>
    <d v="1899-12-30T01:15:00"/>
    <n v="134"/>
    <n v="140"/>
    <m/>
    <m/>
    <n v="89"/>
    <s v="venti"/>
    <n v="88"/>
    <s v="venti"/>
    <s v="-"/>
    <s v="-"/>
    <s v="-"/>
    <s v="-"/>
    <n v="36.4"/>
    <n v="36.200000000000003"/>
    <s v="-"/>
    <s v="-"/>
    <n v="90"/>
    <n v="90"/>
    <s v="-"/>
    <s v="-"/>
    <s v="-"/>
    <s v="Hypoxia/ Tube changed"/>
    <m/>
    <s v="-"/>
    <s v="-"/>
    <s v="yes"/>
    <s v="yes"/>
    <s v="-"/>
    <s v="-"/>
    <n v="6"/>
    <n v="6"/>
    <s v="-"/>
    <s v="-"/>
    <s v="till death"/>
    <s v="-"/>
    <s v="-"/>
    <s v="-"/>
    <n v="4"/>
    <n v="5"/>
    <x v="0"/>
    <x v="0"/>
    <s v="-"/>
    <x v="0"/>
    <n v="7"/>
    <n v="3"/>
    <d v="2024-05-21T00:00:00"/>
    <s v="Septicemia with septicemic shock"/>
  </r>
  <r>
    <n v="4"/>
    <s v="B/O Sandipkumar"/>
    <n v="20240234141"/>
    <n v="240006650"/>
    <x v="1"/>
    <x v="0"/>
    <d v="2024-05-21T00:00:00"/>
    <n v="2.9"/>
    <n v="3200"/>
    <n v="2.9"/>
    <x v="0"/>
    <x v="0"/>
    <s v="22-05-2024/09:50:00"/>
    <s v="TOF"/>
    <s v="C"/>
    <x v="0"/>
    <x v="0"/>
    <n v="1"/>
    <d v="2024-05-22T00:00:00"/>
    <s v="NVD/CSAB"/>
    <x v="2"/>
    <m/>
    <s v="Conscious"/>
    <s v="N"/>
    <s v="N"/>
    <s v="-"/>
    <s v="Pink"/>
    <s v="BLAE+ creps"/>
    <s v="S1S2+"/>
    <s v="Soft"/>
    <s v="Active"/>
    <n v="156"/>
    <n v="30"/>
    <n v="36.200000000000003"/>
    <n v="94"/>
    <s v="RA"/>
    <n v="8.4"/>
    <n v="18.399999999999999"/>
    <n v="2510"/>
    <n v="1.56"/>
    <n v="143"/>
    <n v="5.6"/>
    <n v="27"/>
    <n v="1.23"/>
    <s v="Coiling of RT+ "/>
    <s v="-"/>
    <s v="15:55:00"/>
    <n v="12"/>
    <n v="300"/>
    <n v="3"/>
    <n v="45"/>
    <s v="16:00:00"/>
    <s v="yes"/>
    <s v="Yes"/>
    <s v="-"/>
    <s v="No"/>
    <s v="-"/>
    <s v="No"/>
    <s v="-"/>
    <s v="No"/>
    <s v="YesNoNoNo"/>
    <n v="3.5"/>
    <s v="O2+Sevo"/>
    <s v="yes"/>
    <s v="-"/>
    <n v="56"/>
    <n v="36.4"/>
    <n v="36.4"/>
    <n v="36.4"/>
    <n v="36.4"/>
    <n v="36.4"/>
    <n v="36.4"/>
    <n v="36.299999999999997"/>
    <n v="36.5"/>
    <n v="36.4"/>
    <n v="36.299999999999997"/>
    <n v="36.4"/>
    <n v="36.4"/>
    <n v="166"/>
    <n v="164"/>
    <n v="158"/>
    <n v="159"/>
    <n v="156"/>
    <n v="152"/>
    <n v="152"/>
    <n v="153"/>
    <n v="150"/>
    <n v="149"/>
    <n v="146"/>
    <n v="154"/>
    <s v="92/40/57"/>
    <s v="94/46/62"/>
    <s v="96/42/60"/>
    <s v="100/40/60"/>
    <s v="102/40/61"/>
    <s v="104/52/69"/>
    <s v="106/50/69"/>
    <s v="90/40/57"/>
    <s v="92/44/60"/>
    <s v="94/40/58"/>
    <s v="94/44/61"/>
    <s v="90/42/58"/>
    <n v="28"/>
    <n v="26"/>
    <n v="29"/>
    <n v="29"/>
    <n v="28"/>
    <n v="26"/>
    <n v="28"/>
    <n v="29"/>
    <n v="31"/>
    <n v="34"/>
    <n v="33"/>
    <n v="31"/>
    <n v="43"/>
    <n v="38"/>
    <n v="37"/>
    <n v="39"/>
    <n v="41"/>
    <n v="39"/>
    <n v="37"/>
    <n v="38"/>
    <n v="39"/>
    <n v="38"/>
    <n v="39"/>
    <n v="36"/>
    <n v="96"/>
    <n v="97"/>
    <n v="97"/>
    <n v="96"/>
    <n v="97"/>
    <n v="97"/>
    <n v="97"/>
    <n v="96"/>
    <n v="87"/>
    <n v="94"/>
    <n v="97"/>
    <n v="96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s v="-"/>
    <s v="-"/>
    <s v="Done"/>
    <s v="17:30:00"/>
    <d v="1899-12-30T01:35:00"/>
    <n v="153"/>
    <n v="148"/>
    <s v="-"/>
    <n v="144"/>
    <n v="97"/>
    <s v="O2 hood"/>
    <n v="94"/>
    <s v="O2 hood"/>
    <s v="-"/>
    <s v="-"/>
    <n v="99"/>
    <s v="RA"/>
    <n v="36.6"/>
    <n v="36.6"/>
    <s v="-"/>
    <n v="36.6"/>
    <n v="100"/>
    <n v="120"/>
    <s v="-"/>
    <n v="130"/>
    <s v="-"/>
    <s v="-"/>
    <m/>
    <s v="-"/>
    <s v="-"/>
    <s v="no"/>
    <s v="no"/>
    <s v="no"/>
    <s v="no"/>
    <n v="11"/>
    <n v="10"/>
    <s v="-"/>
    <n v="16"/>
    <n v="0"/>
    <s v=" "/>
    <n v="14"/>
    <s v="-"/>
    <s v="-"/>
    <n v="16"/>
    <x v="2"/>
    <x v="2"/>
    <d v="2024-06-07T00:00:00"/>
    <x v="1"/>
    <s v="-"/>
    <s v="-"/>
    <s v="-"/>
    <s v="-"/>
  </r>
  <r>
    <n v="5"/>
    <s v="B/O Dipak rabadiya"/>
    <n v="20240239095"/>
    <n v="240007493"/>
    <x v="3"/>
    <x v="1"/>
    <d v="2024-05-22T00:00:00"/>
    <n v="1.9"/>
    <n v="1700"/>
    <n v="1.9"/>
    <x v="1"/>
    <x v="1"/>
    <s v="23-05-2024/12:11:00"/>
    <s v="TOF"/>
    <s v="C"/>
    <x v="0"/>
    <x v="0"/>
    <n v="1"/>
    <d v="2024-05-23T00:00:00"/>
    <s v="NVD/CSAB"/>
    <x v="2"/>
    <m/>
    <s v="Conscious"/>
    <s v="N"/>
    <s v="N"/>
    <s v="-"/>
    <s v="Pink"/>
    <s v="BLAE+ creps"/>
    <s v="S1S2+"/>
    <s v="Soft"/>
    <s v="Active"/>
    <n v="140"/>
    <n v="30"/>
    <n v="36.4"/>
    <n v="96"/>
    <s v="RA"/>
    <n v="4"/>
    <n v="15.8"/>
    <n v="8500"/>
    <n v="3.7"/>
    <n v="133.69999999999999"/>
    <n v="4.5999999999999996"/>
    <n v="25"/>
    <n v="0.79"/>
    <s v="Coiling of RT+ "/>
    <s v="-"/>
    <s v="14:30:00"/>
    <n v="8"/>
    <n v="300"/>
    <s v="-"/>
    <n v="30"/>
    <s v="14:35:00"/>
    <s v="yes"/>
    <s v="Yes"/>
    <s v="-"/>
    <s v="No"/>
    <n v="4"/>
    <s v="Yes"/>
    <s v="-"/>
    <s v="No"/>
    <s v="YesNoYesNo"/>
    <n v="3"/>
    <n v="1"/>
    <s v="yes"/>
    <s v="-"/>
    <n v="20"/>
    <n v="36.4"/>
    <n v="36.4"/>
    <n v="36.4"/>
    <n v="36.6"/>
    <n v="36.5"/>
    <n v="36.5"/>
    <n v="36.5"/>
    <n v="36.4"/>
    <n v="36.4"/>
    <n v="36.4"/>
    <n v="36.4"/>
    <n v="36.4"/>
    <n v="142"/>
    <n v="144"/>
    <n v="138"/>
    <n v="146"/>
    <n v="138"/>
    <n v="136"/>
    <n v="132"/>
    <n v="138"/>
    <n v="136"/>
    <n v="132"/>
    <n v="138"/>
    <n v="132"/>
    <s v="92/60/71"/>
    <s v="90/62/71"/>
    <s v="88/56/67"/>
    <s v="96/60/72"/>
    <s v="92/62/72"/>
    <s v="98/64/75"/>
    <s v="92/60/71"/>
    <s v="94/58/70"/>
    <s v="88/62/71"/>
    <s v="88/60/69"/>
    <s v="92/58/69"/>
    <s v="94/60/71"/>
    <n v="38"/>
    <n v="38"/>
    <n v="36"/>
    <n v="38"/>
    <n v="36"/>
    <n v="34"/>
    <n v="34"/>
    <n v="32"/>
    <n v="23"/>
    <n v="24"/>
    <n v="30"/>
    <n v="32"/>
    <n v="40"/>
    <n v="38"/>
    <n v="40"/>
    <n v="40"/>
    <n v="40"/>
    <n v="38"/>
    <n v="40"/>
    <n v="40"/>
    <n v="40"/>
    <n v="38"/>
    <n v="40"/>
    <n v="40"/>
    <n v="99"/>
    <n v="99"/>
    <n v="98"/>
    <n v="98"/>
    <n v="99"/>
    <n v="98"/>
    <n v="99"/>
    <n v="99"/>
    <n v="90"/>
    <n v="96"/>
    <n v="98"/>
    <n v="100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Done"/>
    <s v="15:40:00"/>
    <d v="1899-12-30T01:10:00"/>
    <n v="144"/>
    <n v="136"/>
    <m/>
    <m/>
    <n v="98"/>
    <s v="O2 hood"/>
    <n v="94"/>
    <s v="O2 hood"/>
    <s v="-"/>
    <s v="-"/>
    <s v="-"/>
    <s v="-"/>
    <n v="36.4"/>
    <n v="36.4"/>
    <s v="-"/>
    <s v="-"/>
    <n v="76"/>
    <n v="90"/>
    <s v="-"/>
    <s v="-"/>
    <s v="-"/>
    <s v="-"/>
    <m/>
    <s v="-"/>
    <s v="-"/>
    <s v="no"/>
    <s v="no"/>
    <s v="-"/>
    <s v="-"/>
    <n v="14"/>
    <n v="10"/>
    <s v="-"/>
    <s v="-"/>
    <n v="0"/>
    <n v="2"/>
    <s v="-"/>
    <n v="1"/>
    <n v="2"/>
    <n v="5"/>
    <x v="0"/>
    <x v="0"/>
    <s v="-"/>
    <x v="0"/>
    <n v="5"/>
    <n v="4"/>
    <d v="2024-05-27T00:00:00"/>
    <s v="Septicemia with septicemic shock"/>
  </r>
  <r>
    <n v="6"/>
    <s v="B/O Rajveer"/>
    <n v="20240239510"/>
    <n v="240007631"/>
    <x v="1"/>
    <x v="1"/>
    <d v="2024-05-22T00:00:00"/>
    <n v="2.4"/>
    <n v="1200"/>
    <n v="2.2999999999999998"/>
    <x v="0"/>
    <x v="0"/>
    <s v="23-05-2024/20:26:00"/>
    <s v="TOF"/>
    <s v="C"/>
    <x v="0"/>
    <x v="0"/>
    <n v="1"/>
    <d v="2024-05-24T00:00:00"/>
    <s v="LSCS/CSAB"/>
    <x v="2"/>
    <m/>
    <s v="Conscious"/>
    <s v="N"/>
    <s v="N"/>
    <s v="-"/>
    <s v="Pink"/>
    <s v="BLAE+ clear"/>
    <s v="S1S2+"/>
    <s v="Soft"/>
    <s v="Active"/>
    <n v="138"/>
    <n v="40"/>
    <n v="36.6"/>
    <n v="98"/>
    <s v="RA"/>
    <n v="4"/>
    <n v="16.5"/>
    <n v="1864"/>
    <n v="3.17"/>
    <n v="139"/>
    <n v="6.2"/>
    <n v="19"/>
    <n v="0.88"/>
    <s v="Coiling of RT+ "/>
    <s v="-"/>
    <s v="15:45:00"/>
    <n v="8"/>
    <n v="300"/>
    <s v="-"/>
    <n v="45"/>
    <s v="15:50:00"/>
    <s v="yes"/>
    <s v="Yes"/>
    <s v="-"/>
    <s v="No"/>
    <n v="5"/>
    <s v="Yes"/>
    <s v="-"/>
    <s v="No"/>
    <s v="YesNoYesNo"/>
    <n v="3"/>
    <s v="O2+Sevo"/>
    <s v="yes"/>
    <s v="-"/>
    <n v="20"/>
    <n v="36.4"/>
    <n v="36.4"/>
    <n v="36.4"/>
    <n v="36.6"/>
    <n v="36.299999999999997"/>
    <n v="36.200000000000003"/>
    <n v="36.1"/>
    <n v="36.4"/>
    <n v="36.6"/>
    <n v="36.200000000000003"/>
    <n v="36.4"/>
    <n v="36.4"/>
    <n v="142"/>
    <n v="140"/>
    <n v="146"/>
    <n v="138"/>
    <n v="134"/>
    <n v="140"/>
    <n v="138"/>
    <n v="142"/>
    <n v="140"/>
    <n v="138"/>
    <n v="134"/>
    <n v="142"/>
    <s v="88/56/67"/>
    <s v="88/60/69"/>
    <s v="92/58/69"/>
    <s v="94/54/67"/>
    <s v="86/56/66"/>
    <s v="90/58/69"/>
    <s v="92/60/71"/>
    <s v="94/62/73"/>
    <s v="98/66/77"/>
    <s v="96/62/73"/>
    <s v="88/60/69"/>
    <s v="92/64/73"/>
    <n v="38"/>
    <n v="40"/>
    <n v="38"/>
    <n v="40"/>
    <n v="40"/>
    <n v="40"/>
    <n v="40"/>
    <n v="40"/>
    <n v="40"/>
    <n v="40"/>
    <n v="40"/>
    <n v="40"/>
    <n v="38"/>
    <n v="40"/>
    <n v="40"/>
    <n v="40"/>
    <n v="40"/>
    <n v="40"/>
    <n v="40"/>
    <n v="40"/>
    <n v="40"/>
    <n v="40"/>
    <n v="40"/>
    <n v="40"/>
    <n v="98"/>
    <n v="99"/>
    <n v="99"/>
    <n v="100"/>
    <n v="100"/>
    <n v="99"/>
    <n v="99"/>
    <n v="100"/>
    <n v="88"/>
    <n v="94"/>
    <n v="98"/>
    <n v="99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s v="-"/>
    <s v="-"/>
    <s v="Done"/>
    <s v="17:20:00"/>
    <d v="1899-12-30T01:35:00"/>
    <n v="140"/>
    <n v="136"/>
    <s v="-"/>
    <s v="-"/>
    <n v="96"/>
    <s v="O2 hood"/>
    <n v="90"/>
    <s v="O2 hood"/>
    <s v="-"/>
    <s v="-"/>
    <s v="-"/>
    <s v="-"/>
    <n v="36.4"/>
    <n v="36.4"/>
    <s v="-"/>
    <s v="-"/>
    <n v="80"/>
    <n v="150"/>
    <s v="-"/>
    <s v="-"/>
    <s v="-"/>
    <s v="-"/>
    <m/>
    <s v="-"/>
    <s v="-"/>
    <s v="no"/>
    <s v="no"/>
    <s v="-"/>
    <s v="-"/>
    <n v="10"/>
    <n v="11"/>
    <s v="-"/>
    <s v="-"/>
    <n v="0"/>
    <n v="2"/>
    <n v="2"/>
    <n v="4"/>
    <n v="2"/>
    <n v="11"/>
    <x v="0"/>
    <x v="0"/>
    <s v="-"/>
    <x v="0"/>
    <n v="12"/>
    <n v="10"/>
    <d v="2024-06-03T00:00:00"/>
    <s v="Septicemia with septicemic shock"/>
  </r>
  <r>
    <n v="7"/>
    <s v="B/O Lokesh "/>
    <n v="20240278789"/>
    <m/>
    <x v="3"/>
    <x v="1"/>
    <d v="2024-06-14T00:00:00"/>
    <n v="2.8"/>
    <n v="2200"/>
    <n v="2.8"/>
    <x v="0"/>
    <x v="0"/>
    <s v="15-06-2024/16:44:00"/>
    <s v="TOF"/>
    <s v="C"/>
    <x v="1"/>
    <x v="0"/>
    <n v="3"/>
    <d v="2024-06-16T00:00:00"/>
    <s v="LSCS(MSL+FD)/CSAB"/>
    <x v="1"/>
    <m/>
    <s v="Conscious"/>
    <s v="N"/>
    <s v="N"/>
    <s v="-"/>
    <s v="Pink"/>
    <s v="BLAE+ creps"/>
    <s v="S1S2+"/>
    <s v="Soft"/>
    <s v="Active"/>
    <n v="148"/>
    <n v="34"/>
    <n v="36.4"/>
    <n v="98"/>
    <s v="NP"/>
    <n v="8.1"/>
    <n v="17.100000000000001"/>
    <n v="1770"/>
    <n v="2.97"/>
    <n v="142.19999999999999"/>
    <n v="5.3"/>
    <n v="18"/>
    <n v="0.87"/>
    <s v="Coiling of RT+ "/>
    <s v="ASD (small ostium secondum)"/>
    <s v="11:25:00"/>
    <n v="12"/>
    <n v="300"/>
    <s v="-"/>
    <n v="45"/>
    <s v="11:30:00"/>
    <s v="-"/>
    <s v="No"/>
    <n v="7"/>
    <s v="Yes"/>
    <s v="-"/>
    <s v="No"/>
    <n v="1.5"/>
    <s v="Yes"/>
    <s v="NoYesNoYes"/>
    <n v="3.5"/>
    <s v="O2+Sevo"/>
    <s v="yes"/>
    <s v="-"/>
    <n v="30"/>
    <n v="36.200000000000003"/>
    <n v="36.700000000000003"/>
    <n v="36.799999999999997"/>
    <n v="36.200000000000003"/>
    <n v="36.4"/>
    <n v="36.200000000000003"/>
    <n v="36"/>
    <n v="36.200000000000003"/>
    <n v="36.4"/>
    <n v="36.4"/>
    <n v="36.6"/>
    <n v="36.799999999999997"/>
    <n v="149"/>
    <n v="148"/>
    <n v="152"/>
    <n v="160"/>
    <n v="162"/>
    <n v="164"/>
    <n v="162"/>
    <n v="148"/>
    <n v="140"/>
    <n v="148"/>
    <n v="166"/>
    <m/>
    <s v="90/42/58"/>
    <s v="92/40/57"/>
    <s v="94/44/61"/>
    <s v="96/40/59"/>
    <s v="90/42/58"/>
    <s v="90/40/57"/>
    <s v="92/44/60"/>
    <s v="90/42/58"/>
    <s v="92/44/60"/>
    <s v="80/40/53"/>
    <s v="80/42/55"/>
    <m/>
    <n v="30"/>
    <n v="32"/>
    <n v="32"/>
    <n v="34"/>
    <n v="30"/>
    <n v="30"/>
    <n v="32"/>
    <n v="34"/>
    <n v="22"/>
    <n v="30"/>
    <n v="32"/>
    <m/>
    <m/>
    <m/>
    <m/>
    <n v="24"/>
    <n v="30"/>
    <n v="32"/>
    <n v="20"/>
    <n v="24"/>
    <n v="36"/>
    <n v="30"/>
    <n v="32"/>
    <m/>
    <n v="99"/>
    <n v="98"/>
    <n v="98"/>
    <n v="94"/>
    <n v="96"/>
    <n v="90"/>
    <n v="94"/>
    <n v="96"/>
    <n v="80"/>
    <n v="88"/>
    <n v="96"/>
    <m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24"/>
    <n v="0.15"/>
    <s v="Done"/>
    <s v="12:45:00"/>
    <d v="1899-12-30T01:20:00"/>
    <n v="158"/>
    <n v="168"/>
    <s v="-"/>
    <s v="-"/>
    <n v="92"/>
    <s v="O2 hood"/>
    <n v="95"/>
    <s v="venti"/>
    <s v="-"/>
    <s v="-"/>
    <s v="-"/>
    <s v="-"/>
    <n v="36.799999999999997"/>
    <n v="36.799999999999997"/>
    <s v="-"/>
    <s v="-"/>
    <n v="75"/>
    <n v="47"/>
    <s v="-"/>
    <s v="-"/>
    <s v="Reintubated due to respiratory distress"/>
    <s v="anastomotic leak+ CPR revived"/>
    <m/>
    <s v="-"/>
    <s v="-"/>
    <s v="yes"/>
    <s v="yes"/>
    <s v="-"/>
    <s v="-"/>
    <n v="19"/>
    <n v="7"/>
    <s v="-"/>
    <s v="-"/>
    <n v="0"/>
    <s v="-"/>
    <s v="-"/>
    <s v="-"/>
    <n v="10"/>
    <n v="10"/>
    <x v="0"/>
    <x v="0"/>
    <s v="-"/>
    <x v="0"/>
    <n v="11"/>
    <n v="8"/>
    <d v="2024-06-24T00:00:00"/>
    <s v="Septicemia with septicemic shock+ empyma"/>
  </r>
  <r>
    <n v="8"/>
    <s v="B/O Mahesh"/>
    <n v="20240279209"/>
    <n v="240014339"/>
    <x v="1"/>
    <x v="1"/>
    <d v="2024-06-04T00:00:00"/>
    <n v="2.4"/>
    <n v="2900"/>
    <n v="2.7"/>
    <x v="1"/>
    <x v="0"/>
    <s v="16-06-2024/12:36:00"/>
    <s v="TOF"/>
    <s v="C"/>
    <x v="2"/>
    <x v="0"/>
    <n v="14"/>
    <d v="2024-06-17T00:00:00"/>
    <s v="NVD/CSAB"/>
    <x v="2"/>
    <m/>
    <s v="Conscious"/>
    <s v="N"/>
    <s v="N"/>
    <s v="-"/>
    <s v="Pink"/>
    <s v="BLAE+ clear"/>
    <s v="S1S2+"/>
    <s v="Soft"/>
    <s v="Active"/>
    <n v="148"/>
    <n v="36"/>
    <n v="36.4"/>
    <n v="97"/>
    <s v="RA"/>
    <n v="6.4"/>
    <n v="16.3"/>
    <n v="1986"/>
    <n v="3.33"/>
    <s v="-"/>
    <s v="-"/>
    <s v="-"/>
    <s v="-"/>
    <s v="Coiling of RT+ "/>
    <s v="-"/>
    <s v="10:05:00"/>
    <n v="8"/>
    <n v="300"/>
    <s v="-"/>
    <n v="30"/>
    <s v="10:10:00"/>
    <s v="yes"/>
    <s v="Yes"/>
    <s v="-"/>
    <s v="No"/>
    <s v="-"/>
    <s v="No"/>
    <n v="1"/>
    <s v="Yes"/>
    <s v="YesNoNoYes"/>
    <n v="3.5"/>
    <s v="O2+Sevo"/>
    <s v="yes"/>
    <s v="-"/>
    <n v="20"/>
    <n v="36.1"/>
    <n v="35.799999999999997"/>
    <n v="36.200000000000003"/>
    <n v="36.1"/>
    <n v="36.200000000000003"/>
    <n v="35.799999999999997"/>
    <n v="36"/>
    <n v="36.1"/>
    <n v="36.1"/>
    <n v="35.799999999999997"/>
    <n v="36"/>
    <n v="36.1"/>
    <n v="134"/>
    <n v="132"/>
    <n v="130"/>
    <n v="122"/>
    <n v="120"/>
    <n v="126"/>
    <n v="128"/>
    <n v="120"/>
    <n v="114"/>
    <n v="110"/>
    <n v="118"/>
    <m/>
    <s v="86/35/58"/>
    <s v="74/27/43"/>
    <s v="80/30/48"/>
    <s v="160/74/94"/>
    <s v="112/70/74"/>
    <s v="96/42/60"/>
    <s v="98/62/74"/>
    <s v="118/84/100"/>
    <s v="76/25/37"/>
    <s v="62/21/36"/>
    <s v="80/30/48"/>
    <m/>
    <n v="30"/>
    <n v="32"/>
    <n v="34"/>
    <n v="36"/>
    <n v="36"/>
    <n v="38"/>
    <n v="36"/>
    <n v="36"/>
    <n v="20"/>
    <n v="34"/>
    <n v="36"/>
    <m/>
    <m/>
    <m/>
    <m/>
    <n v="20"/>
    <n v="13"/>
    <n v="15"/>
    <n v="10"/>
    <n v="23"/>
    <n v="20"/>
    <n v="12"/>
    <n v="20"/>
    <m/>
    <n v="96"/>
    <n v="97"/>
    <n v="98"/>
    <n v="98"/>
    <n v="100"/>
    <n v="100"/>
    <n v="100"/>
    <n v="90"/>
    <n v="70"/>
    <n v="95"/>
    <n v="100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Done"/>
    <s v="11:35:00"/>
    <d v="1899-12-30T01:30:00"/>
    <n v="150"/>
    <n v="148"/>
    <s v="-"/>
    <s v="-"/>
    <n v="98"/>
    <s v="O2 hood"/>
    <n v="90"/>
    <s v="O2 hood"/>
    <s v="-"/>
    <s v="-"/>
    <s v="-"/>
    <s v="-"/>
    <n v="35.5"/>
    <n v="36"/>
    <s v="-"/>
    <s v="-"/>
    <n v="80"/>
    <n v="78"/>
    <s v="-"/>
    <s v="-"/>
    <s v="-"/>
    <s v="-"/>
    <m/>
    <s v="-"/>
    <s v="-"/>
    <s v="no"/>
    <s v="no"/>
    <s v="-"/>
    <s v="-"/>
    <n v="18"/>
    <n v="16"/>
    <s v="-"/>
    <s v="-"/>
    <n v="0"/>
    <n v="4"/>
    <s v="-"/>
    <s v="-"/>
    <n v="1"/>
    <n v="6"/>
    <x v="0"/>
    <x v="0"/>
    <s v="-"/>
    <x v="0"/>
    <n v="12"/>
    <n v="5"/>
    <d v="2024-06-22T00:00:00"/>
    <s v="Septicemia with septicemic shock"/>
  </r>
  <r>
    <n v="9"/>
    <s v="B/O Narsinhji"/>
    <n v="20240279302"/>
    <n v="240014378"/>
    <x v="1"/>
    <x v="1"/>
    <d v="2024-06-16T00:00:00"/>
    <n v="1.2"/>
    <n v="2600"/>
    <n v="1.1000000000000001"/>
    <x v="0"/>
    <x v="1"/>
    <s v="16-06-2024/16:33:00"/>
    <s v="TOF"/>
    <s v="C"/>
    <x v="0"/>
    <x v="0"/>
    <n v="1"/>
    <d v="2024-06-17T00:00:00"/>
    <s v="NVD/CSAB"/>
    <x v="2"/>
    <m/>
    <s v="Conscious"/>
    <s v="N"/>
    <s v="N"/>
    <s v="-"/>
    <s v="Pink"/>
    <s v="BLAE+ clear"/>
    <s v="S1S2+"/>
    <s v="Soft"/>
    <s v="Active"/>
    <n v="128"/>
    <n v="34"/>
    <n v="35.799999999999997"/>
    <n v="84"/>
    <s v="RA"/>
    <n v="3"/>
    <n v="13.6"/>
    <n v="14320"/>
    <n v="2.08"/>
    <s v="-"/>
    <s v="-"/>
    <s v="-"/>
    <s v="-"/>
    <s v="Coiling of RT+ "/>
    <s v="-"/>
    <s v="16:15:00"/>
    <n v="4"/>
    <n v="150"/>
    <s v="-"/>
    <n v="15"/>
    <s v="16:20:00"/>
    <s v="yes"/>
    <s v="Yes"/>
    <s v="-"/>
    <s v="No"/>
    <s v="-"/>
    <s v="No"/>
    <n v="0.5"/>
    <s v="Yes"/>
    <s v="YesNoNoYes"/>
    <n v="2.5"/>
    <s v="O2+Sevo"/>
    <s v="yes"/>
    <s v="-"/>
    <n v="15"/>
    <n v="35.700000000000003"/>
    <n v="35.6"/>
    <n v="35.4"/>
    <n v="35.299999999999997"/>
    <n v="35.6"/>
    <n v="35.700000000000003"/>
    <n v="35.200000000000003"/>
    <n v="35.1"/>
    <n v="35.6"/>
    <n v="35.200000000000003"/>
    <n v="35.6"/>
    <m/>
    <n v="120"/>
    <n v="124"/>
    <n v="126"/>
    <n v="118"/>
    <n v="110"/>
    <n v="112"/>
    <n v="108"/>
    <n v="96"/>
    <n v="99"/>
    <n v="102"/>
    <n v="116"/>
    <m/>
    <s v="92/36/55"/>
    <s v="90/40/57"/>
    <s v="98/32/54"/>
    <s v="100/40/60"/>
    <s v="102/42/62"/>
    <s v="96/98/64"/>
    <s v="92/44/60"/>
    <s v="94/42/39"/>
    <s v="96/36/56"/>
    <s v="92/40/57"/>
    <s v="90/42/58"/>
    <m/>
    <n v="32"/>
    <n v="30"/>
    <n v="28"/>
    <n v="30"/>
    <n v="28"/>
    <n v="32"/>
    <n v="30"/>
    <n v="28"/>
    <n v="30"/>
    <n v="32"/>
    <n v="30"/>
    <m/>
    <m/>
    <m/>
    <n v="23"/>
    <n v="23"/>
    <n v="22"/>
    <n v="22"/>
    <n v="23"/>
    <n v="22"/>
    <n v="24"/>
    <n v="26"/>
    <n v="24"/>
    <m/>
    <n v="97"/>
    <n v="96"/>
    <n v="90"/>
    <n v="88"/>
    <n v="86"/>
    <n v="87"/>
    <n v="85"/>
    <n v="84"/>
    <n v="80"/>
    <n v="96"/>
    <n v="96"/>
    <m/>
    <m/>
    <m/>
    <m/>
    <m/>
    <m/>
    <m/>
    <m/>
    <s v="Intra-operative tracheal tear occurred and repair done"/>
    <m/>
    <m/>
    <m/>
    <m/>
    <m/>
    <m/>
    <m/>
    <m/>
    <m/>
    <m/>
    <m/>
    <m/>
    <m/>
    <m/>
    <m/>
    <m/>
    <s v="-"/>
    <s v="Inj. PCM 15 mg"/>
    <s v="-"/>
    <s v="-"/>
    <s v="-"/>
    <s v="-"/>
    <s v="18:45:00"/>
    <d v="1899-12-30T01:45:00"/>
    <n v="134"/>
    <n v="150"/>
    <s v="-"/>
    <s v="-"/>
    <n v="88"/>
    <s v="venti"/>
    <n v="95"/>
    <s v="venti"/>
    <n v="95"/>
    <s v="-"/>
    <s v="-"/>
    <s v="-"/>
    <n v="36.299999999999997"/>
    <n v="36.299999999999997"/>
    <s v="-"/>
    <s v="-"/>
    <n v="25"/>
    <n v="28"/>
    <s v="-"/>
    <s v="-"/>
    <s v="-"/>
    <s v="anastomotic leak"/>
    <s v="POD 5 reintubated+ CPR revived"/>
    <s v="-"/>
    <s v="-"/>
    <s v="yes"/>
    <s v="yes"/>
    <s v="-"/>
    <s v="-"/>
    <n v="6"/>
    <n v="7"/>
    <s v="-"/>
    <s v="-"/>
    <s v="till death"/>
    <s v="-"/>
    <s v="-"/>
    <s v="-"/>
    <n v="5"/>
    <n v="5"/>
    <x v="0"/>
    <x v="0"/>
    <s v="-"/>
    <x v="0"/>
    <n v="6"/>
    <n v="4"/>
    <d v="2024-06-21T00:00:00"/>
    <s v="Septicemia with septicemic shock+ anastomotic leak in ELBW"/>
  </r>
  <r>
    <n v="10"/>
    <s v="B/O Satish Talpade"/>
    <n v="20240248930"/>
    <n v="240009469"/>
    <x v="4"/>
    <x v="1"/>
    <d v="2024-05-29T00:00:00"/>
    <n v="1.8"/>
    <n v="2200"/>
    <n v="1.8"/>
    <x v="0"/>
    <x v="0"/>
    <s v="29-05-2024/16:36:00"/>
    <s v="TOF"/>
    <s v="C"/>
    <x v="0"/>
    <x v="0"/>
    <n v="1"/>
    <d v="2024-05-30T00:00:00"/>
    <s v="NVD/CSAB"/>
    <x v="1"/>
    <m/>
    <s v="Conscious"/>
    <s v="N"/>
    <s v="N"/>
    <s v="-"/>
    <s v="Pink"/>
    <s v="BLAE+ creps"/>
    <s v="S1S2+"/>
    <s v="Soft"/>
    <s v="Active"/>
    <n v="135"/>
    <n v="38"/>
    <n v="36.1"/>
    <n v="90"/>
    <s v="NP"/>
    <n v="4.7"/>
    <n v="16"/>
    <n v="22300"/>
    <n v="2.36"/>
    <n v="140"/>
    <n v="4.5999999999999996"/>
    <n v="18"/>
    <n v="0.86"/>
    <s v="Coiling of RT+ "/>
    <s v="-"/>
    <s v="16:00:00"/>
    <n v="8"/>
    <n v="250"/>
    <s v="-"/>
    <n v="30"/>
    <s v="16:05:00"/>
    <s v="yes"/>
    <s v="Yes"/>
    <s v="-"/>
    <s v="No"/>
    <n v="5"/>
    <s v="Yes"/>
    <s v="-"/>
    <s v="No"/>
    <s v="YesNoYesNo"/>
    <n v="3"/>
    <n v="1"/>
    <s v="yes"/>
    <s v="-"/>
    <n v="30"/>
    <n v="36.1"/>
    <n v="36.1"/>
    <n v="36.1"/>
    <n v="36.200000000000003"/>
    <n v="35.799999999999997"/>
    <n v="36.799999999999997"/>
    <n v="36.1"/>
    <n v="36.1"/>
    <n v="35.799999999999997"/>
    <n v="35.799999999999997"/>
    <n v="36.1"/>
    <n v="36.1"/>
    <n v="136"/>
    <n v="140"/>
    <n v="144"/>
    <n v="140"/>
    <n v="142"/>
    <n v="140"/>
    <n v="136"/>
    <n v="140"/>
    <n v="136"/>
    <n v="140"/>
    <n v="140"/>
    <n v="136"/>
    <s v="96/44/61"/>
    <s v="90/42/58"/>
    <s v="90/36/54"/>
    <s v="92/32/52"/>
    <s v="94/49/61"/>
    <s v="104/42/63"/>
    <s v="112/52/72"/>
    <s v="104/42/63"/>
    <s v="114/44/67"/>
    <s v="104/44/69"/>
    <s v="92/36/55"/>
    <s v="94/32/53"/>
    <n v="36"/>
    <n v="32"/>
    <n v="34"/>
    <n v="32"/>
    <n v="34"/>
    <n v="34"/>
    <n v="36"/>
    <n v="34"/>
    <n v="36"/>
    <n v="34"/>
    <n v="36"/>
    <n v="34"/>
    <m/>
    <m/>
    <n v="22"/>
    <n v="24"/>
    <n v="24"/>
    <n v="24"/>
    <n v="22"/>
    <n v="24"/>
    <n v="24"/>
    <n v="24"/>
    <n v="24"/>
    <n v="24"/>
    <n v="90"/>
    <n v="94"/>
    <n v="96"/>
    <n v="96"/>
    <n v="98"/>
    <n v="98"/>
    <n v="96"/>
    <n v="96"/>
    <n v="88"/>
    <n v="96"/>
    <n v="96"/>
    <n v="98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Done"/>
    <s v="18:00:00"/>
    <d v="1899-12-30T02:00:00"/>
    <n v="104"/>
    <n v="136"/>
    <s v="-"/>
    <n v="140"/>
    <n v="98"/>
    <s v="O2 hood"/>
    <n v="98"/>
    <s v="RA"/>
    <s v="-"/>
    <s v="-"/>
    <n v="98"/>
    <s v="RA"/>
    <n v="36.4"/>
    <n v="36.4"/>
    <s v="-"/>
    <n v="36.4"/>
    <n v="40"/>
    <n v="60"/>
    <s v="-"/>
    <n v="80"/>
    <s v="-"/>
    <s v="-"/>
    <s v="-"/>
    <s v="-"/>
    <s v="-"/>
    <s v="no"/>
    <s v="no"/>
    <s v="-"/>
    <s v="no"/>
    <n v="6"/>
    <n v="7"/>
    <s v="-"/>
    <n v="7"/>
    <n v="0"/>
    <n v="1"/>
    <n v="9"/>
    <s v="-"/>
    <s v="-"/>
    <n v="11"/>
    <x v="3"/>
    <x v="1"/>
    <d v="2024-06-08T00:00:00"/>
    <x v="1"/>
    <s v="-"/>
    <s v="-"/>
    <s v="-"/>
    <s v="-"/>
  </r>
  <r>
    <n v="11"/>
    <s v="B/O Rakesh Senma"/>
    <n v="20240289652"/>
    <n v="240015900"/>
    <x v="5"/>
    <x v="0"/>
    <d v="2024-06-19T00:00:00"/>
    <n v="1.5"/>
    <n v="2200"/>
    <n v="1.5"/>
    <x v="0"/>
    <x v="1"/>
    <s v="21-06-2024/15:27:00"/>
    <s v="TOF with RDS"/>
    <s v="C"/>
    <x v="0"/>
    <x v="0"/>
    <n v="5"/>
    <d v="2024-06-23T00:00:00"/>
    <s v="LSCS(PROM)/CSAB"/>
    <x v="1"/>
    <s v="Intubated on 21-06-24/ extubated-22-06-24/ NP"/>
    <s v="Conscious"/>
    <s v="N"/>
    <s v="N"/>
    <s v="-"/>
    <s v="Pink"/>
    <s v="BLAE+ clear"/>
    <s v="S1S2+"/>
    <s v="Soft"/>
    <s v="Active"/>
    <n v="134"/>
    <n v="24"/>
    <n v="36.200000000000003"/>
    <n v="99"/>
    <s v="NP"/>
    <n v="7.7"/>
    <n v="17.899999999999999"/>
    <n v="1507"/>
    <n v="2.17"/>
    <n v="134"/>
    <n v="5.2"/>
    <n v="37"/>
    <n v="0.78"/>
    <s v="Coiling of RT+ "/>
    <s v="-"/>
    <s v="09:00:00"/>
    <n v="8"/>
    <n v="150"/>
    <s v="-"/>
    <n v="20"/>
    <s v="09:05:00"/>
    <m/>
    <s v="No"/>
    <n v="4"/>
    <s v="Yes"/>
    <s v="-"/>
    <s v="No"/>
    <n v="1"/>
    <s v="Yes"/>
    <s v="NoYesNoYes"/>
    <n v="3.5"/>
    <s v="O2+Sevo"/>
    <s v="yes"/>
    <s v="-"/>
    <n v="20"/>
    <n v="36"/>
    <n v="36.200000000000003"/>
    <n v="36.4"/>
    <n v="36"/>
    <n v="36.200000000000003"/>
    <n v="36.200000000000003"/>
    <n v="36.200000000000003"/>
    <n v="35.799999999999997"/>
    <n v="36"/>
    <n v="36.200000000000003"/>
    <n v="36.200000000000003"/>
    <n v="36"/>
    <n v="134"/>
    <n v="140"/>
    <n v="140"/>
    <n v="155"/>
    <n v="158"/>
    <n v="148"/>
    <n v="138"/>
    <n v="134"/>
    <n v="138"/>
    <n v="138"/>
    <n v="138"/>
    <n v="150"/>
    <s v="80/40/53"/>
    <s v="80/40/53"/>
    <s v="84/40/59"/>
    <s v="86/44/58"/>
    <s v="86/44/58"/>
    <s v="84/48/60"/>
    <s v="84/44/57"/>
    <s v="80/40/53"/>
    <s v="80/40/53"/>
    <s v="82/42/55"/>
    <s v="86/46/59"/>
    <m/>
    <n v="24"/>
    <n v="26"/>
    <n v="26"/>
    <n v="28"/>
    <n v="24"/>
    <n v="26"/>
    <n v="24"/>
    <n v="26"/>
    <n v="20"/>
    <n v="24"/>
    <n v="22"/>
    <n v="23"/>
    <m/>
    <m/>
    <m/>
    <n v="24"/>
    <n v="22"/>
    <n v="24"/>
    <n v="23"/>
    <n v="24"/>
    <n v="25"/>
    <n v="24"/>
    <n v="23"/>
    <m/>
    <n v="97"/>
    <n v="97"/>
    <n v="98"/>
    <n v="98"/>
    <n v="76"/>
    <n v="98"/>
    <n v="98"/>
    <n v="98"/>
    <n v="80"/>
    <n v="94"/>
    <n v="98"/>
    <m/>
    <m/>
    <m/>
    <m/>
    <m/>
    <s v="Laryngospasm(A/E)"/>
    <m/>
    <m/>
    <m/>
    <m/>
    <m/>
    <m/>
    <m/>
    <m/>
    <m/>
    <m/>
    <m/>
    <s v="Dexona 1mg + Inj. Deryphiline 1 mg"/>
    <m/>
    <m/>
    <m/>
    <m/>
    <m/>
    <m/>
    <m/>
    <s v="-"/>
    <s v="Inj. PCM 20 mg"/>
    <s v="-"/>
    <n v="16"/>
    <n v="0.1"/>
    <s v="Not done"/>
    <s v="10:45:00"/>
    <d v="1899-12-30T01:45:00"/>
    <n v="165"/>
    <n v="160"/>
    <s v="-"/>
    <s v="-"/>
    <n v="96"/>
    <s v="venti"/>
    <n v="98"/>
    <s v="venti"/>
    <s v="-"/>
    <s v="-"/>
    <s v="-"/>
    <s v="-"/>
    <n v="37.1"/>
    <n v="36.200000000000003"/>
    <s v="-"/>
    <s v="-"/>
    <n v="50"/>
    <n v="60"/>
    <s v="-"/>
    <s v="-"/>
    <s v="-"/>
    <s v="-"/>
    <s v="-"/>
    <s v="-"/>
    <s v="-"/>
    <s v="yes"/>
    <s v="yes"/>
    <s v="-"/>
    <s v="-"/>
    <n v="6"/>
    <n v="7"/>
    <s v="-"/>
    <s v="-"/>
    <s v="till death"/>
    <s v="-"/>
    <s v="-"/>
    <s v="-"/>
    <n v="4"/>
    <n v="6"/>
    <x v="0"/>
    <x v="0"/>
    <s v="-"/>
    <x v="0"/>
    <n v="7"/>
    <n v="4"/>
    <d v="2024-06-26T00:00:00"/>
    <s v="Septicemia with septicemic shock with LBW"/>
  </r>
  <r>
    <n v="12"/>
    <s v="B/O Vishal Rathod"/>
    <n v="20240291275"/>
    <n v="240016133"/>
    <x v="1"/>
    <x v="0"/>
    <d v="2024-06-21T00:00:00"/>
    <n v="1.3"/>
    <n v="2000"/>
    <n v="1.3"/>
    <x v="1"/>
    <x v="1"/>
    <s v="22-06-2024/16:07:00"/>
    <s v="TOF"/>
    <s v="C"/>
    <x v="0"/>
    <x v="0"/>
    <n v="2"/>
    <d v="2024-06-23T00:00:00"/>
    <s v="NVD/CSAB"/>
    <x v="1"/>
    <s v="Intubated on 21-06-24/ extubated-22-06-24/ NP"/>
    <s v="Conscious"/>
    <s v="N"/>
    <s v="N"/>
    <s v="-"/>
    <s v="Pink"/>
    <s v="BLAE+ clear"/>
    <s v="S1S2+"/>
    <s v="Soft"/>
    <s v="Active"/>
    <n v="134"/>
    <n v="32"/>
    <n v="36.200000000000003"/>
    <n v="93"/>
    <s v="NP"/>
    <n v="4"/>
    <n v="14.4"/>
    <n v="1637"/>
    <n v="2.74"/>
    <n v="138"/>
    <n v="7"/>
    <n v="36"/>
    <n v="0.97"/>
    <s v="Coiling of RT+ "/>
    <s v="-"/>
    <s v="12:00:00"/>
    <n v="16"/>
    <n v="250"/>
    <s v="-"/>
    <n v="30"/>
    <s v="12:05:00"/>
    <s v="-"/>
    <s v="No"/>
    <n v="4"/>
    <s v="Yes"/>
    <s v="-"/>
    <s v="No"/>
    <n v="0.5"/>
    <s v="Yes"/>
    <s v="NoYesNoYes"/>
    <n v="2.5"/>
    <s v="O2+Sevo"/>
    <s v="yes"/>
    <s v="-"/>
    <n v="50"/>
    <n v="36.700000000000003"/>
    <n v="36.799999999999997"/>
    <n v="36.6"/>
    <n v="36.700000000000003"/>
    <n v="36.200000000000003"/>
    <n v="36.4"/>
    <n v="36.200000000000003"/>
    <n v="36.200000000000003"/>
    <n v="36.700000000000003"/>
    <n v="36.799999999999997"/>
    <n v="36.6"/>
    <m/>
    <n v="140"/>
    <n v="140"/>
    <n v="152"/>
    <n v="164"/>
    <n v="160"/>
    <n v="146"/>
    <n v="146"/>
    <n v="136"/>
    <n v="136"/>
    <n v="138"/>
    <n v="150"/>
    <m/>
    <s v="80/40/53"/>
    <s v="80/40/53"/>
    <s v="84/46/59"/>
    <s v="86/44/58"/>
    <s v="86/44/58"/>
    <s v="86/48/61"/>
    <s v="82/44/57"/>
    <s v="80/40/53"/>
    <s v="80/40/53"/>
    <s v="80/42/55"/>
    <s v="86/40/55"/>
    <m/>
    <n v="32"/>
    <n v="34"/>
    <n v="36"/>
    <n v="32"/>
    <n v="34"/>
    <n v="32"/>
    <n v="34"/>
    <n v="34"/>
    <n v="20"/>
    <n v="32"/>
    <n v="34"/>
    <m/>
    <m/>
    <m/>
    <m/>
    <n v="24"/>
    <n v="30"/>
    <n v="28"/>
    <n v="32"/>
    <n v="30"/>
    <n v="38"/>
    <n v="32"/>
    <n v="23"/>
    <m/>
    <n v="97"/>
    <n v="98"/>
    <n v="98"/>
    <n v="98"/>
    <n v="98"/>
    <n v="96"/>
    <n v="92"/>
    <n v="90"/>
    <n v="70"/>
    <n v="92"/>
    <n v="94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05"/>
    <s v="Not done"/>
    <s v="14:00:00"/>
    <d v="1899-12-30T02:00:00"/>
    <n v="136"/>
    <n v="140"/>
    <s v="-"/>
    <s v="-"/>
    <n v="94"/>
    <s v="venti"/>
    <n v="94"/>
    <s v="venti"/>
    <s v="-"/>
    <s v="-"/>
    <s v="-"/>
    <s v="-"/>
    <n v="36.200000000000003"/>
    <n v="36.200000000000003"/>
    <s v="-"/>
    <s v="-"/>
    <n v="50"/>
    <n v="60"/>
    <s v="-"/>
    <s v="-"/>
    <s v="cynosis/Tube block/ tube changed"/>
    <s v="-"/>
    <s v="-"/>
    <s v="-"/>
    <s v="-"/>
    <s v="yes"/>
    <s v="yes"/>
    <s v="-"/>
    <s v="-"/>
    <n v="6"/>
    <n v="7"/>
    <s v="-"/>
    <s v="-"/>
    <s v="till death"/>
    <s v="-"/>
    <s v="-"/>
    <s v="-"/>
    <n v="4"/>
    <n v="5"/>
    <x v="0"/>
    <x v="0"/>
    <s v="-"/>
    <x v="0"/>
    <n v="5"/>
    <n v="3"/>
    <d v="2024-06-26T00:00:00"/>
    <s v="Septicemia with septicemic shock with LBW"/>
  </r>
  <r>
    <n v="13"/>
    <s v="B/O Vikram Solanki"/>
    <n v="20240294851"/>
    <n v="240016724"/>
    <x v="2"/>
    <x v="1"/>
    <d v="2024-06-22T00:00:00"/>
    <n v="2.16"/>
    <n v="2300"/>
    <n v="2.0299999999999998"/>
    <x v="1"/>
    <x v="0"/>
    <s v="25-06-2024/10:20:00"/>
    <s v="TOF"/>
    <s v="C"/>
    <x v="3"/>
    <x v="0"/>
    <n v="4"/>
    <d v="2024-06-25T00:00:00"/>
    <s v="NVD/CSAB"/>
    <x v="3"/>
    <s v="Central+ peripheral cynosis present/ O2 hood/cpap(3 hrs)/ intubated / extubated on nasal cpap"/>
    <s v="Conscious"/>
    <s v="N"/>
    <s v="N"/>
    <s v="present"/>
    <s v="Pink"/>
    <s v="BLAE+ creps"/>
    <s v="S1S2+(murmur present)"/>
    <s v="Soft"/>
    <s v="Active"/>
    <n v="138"/>
    <n v="45"/>
    <n v="35.799999999999997"/>
    <n v="94"/>
    <s v="air vo"/>
    <n v="7.5"/>
    <n v="17.3"/>
    <n v="1099"/>
    <n v="1.97"/>
    <s v="-"/>
    <s v="-"/>
    <s v="-"/>
    <n v="1.0900000000000001"/>
    <s v="Coiling of RT+ "/>
    <s v="PFO+mild TR+ mod PAH+small PDA"/>
    <s v="13:40:00"/>
    <n v="8"/>
    <n v="300"/>
    <n v="3"/>
    <n v="30"/>
    <s v="13:45:00"/>
    <s v="yes"/>
    <s v="Yes"/>
    <n v="10"/>
    <s v="Yes"/>
    <n v="5"/>
    <s v="Yes"/>
    <s v="-"/>
    <s v="No"/>
    <s v="YesYesYesNo"/>
    <n v="3"/>
    <n v="1"/>
    <s v="yes"/>
    <s v="-"/>
    <n v="50"/>
    <n v="36.200000000000003"/>
    <n v="36.4"/>
    <n v="36.299999999999997"/>
    <n v="36.5"/>
    <n v="36.4"/>
    <n v="36.5"/>
    <n v="36.5"/>
    <n v="36.6"/>
    <n v="36.5"/>
    <n v="36.9"/>
    <n v="36.200000000000003"/>
    <n v="36.6"/>
    <n v="151"/>
    <n v="150"/>
    <n v="149"/>
    <n v="152"/>
    <n v="153"/>
    <n v="151"/>
    <n v="152"/>
    <n v="143"/>
    <n v="154"/>
    <n v="148"/>
    <n v="140"/>
    <n v="140"/>
    <s v="155/83/98"/>
    <s v="148/80/103"/>
    <s v="130/68/89"/>
    <s v="100/78/85"/>
    <s v="98/50/66"/>
    <s v="86/48/59"/>
    <s v="84/30/48"/>
    <s v="82/48/59"/>
    <s v="80/40/53"/>
    <s v="89/65/76"/>
    <s v="90/60/70"/>
    <s v="110/84/93"/>
    <n v="30"/>
    <n v="32"/>
    <n v="30"/>
    <n v="34"/>
    <n v="34"/>
    <n v="32"/>
    <n v="34"/>
    <n v="32"/>
    <n v="34"/>
    <n v="32"/>
    <n v="34"/>
    <n v="32"/>
    <n v="25"/>
    <n v="26"/>
    <n v="26"/>
    <n v="25"/>
    <n v="26"/>
    <n v="25"/>
    <n v="20"/>
    <n v="28"/>
    <n v="29"/>
    <n v="25"/>
    <n v="26"/>
    <n v="25"/>
    <n v="99"/>
    <n v="99"/>
    <n v="99"/>
    <n v="98"/>
    <n v="98"/>
    <n v="98"/>
    <n v="99"/>
    <n v="72"/>
    <n v="80"/>
    <n v="98"/>
    <n v="98"/>
    <n v="98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Done"/>
    <s v="15:40:00"/>
    <d v="1899-12-30T01:55:00"/>
    <n v="144"/>
    <n v="146"/>
    <s v="-"/>
    <s v="-"/>
    <n v="98"/>
    <s v="O2 hood"/>
    <n v="98"/>
    <s v="O2 hood"/>
    <s v="-"/>
    <s v="-"/>
    <s v="-"/>
    <s v="-"/>
    <n v="36.200000000000003"/>
    <n v="36.200000000000003"/>
    <s v="-"/>
    <s v="-"/>
    <n v="40"/>
    <n v="50"/>
    <s v="-"/>
    <s v="-"/>
    <s v="-"/>
    <s v="-"/>
    <s v="-"/>
    <s v="-"/>
    <s v="-"/>
    <s v="no"/>
    <s v="no"/>
    <s v="-"/>
    <s v="-"/>
    <n v="10"/>
    <n v="11"/>
    <s v="-"/>
    <s v="-"/>
    <n v="0"/>
    <n v="4"/>
    <s v="-"/>
    <s v="-"/>
    <s v="-"/>
    <n v="4"/>
    <x v="0"/>
    <x v="0"/>
    <s v="-"/>
    <x v="0"/>
    <n v="7"/>
    <n v="3"/>
    <d v="2024-06-28T00:00:00"/>
    <s v="Septicemia with septicemic shock with CHD"/>
  </r>
  <r>
    <n v="14"/>
    <s v="B/O Badal Bhil"/>
    <n v="20240294184"/>
    <n v="240016645"/>
    <x v="1"/>
    <x v="0"/>
    <d v="2024-06-24T00:00:00"/>
    <n v="2.6"/>
    <n v="2600"/>
    <n v="2.6"/>
    <x v="0"/>
    <x v="0"/>
    <s v="24-06-2024/23:26:00"/>
    <s v="TOF"/>
    <s v="C"/>
    <x v="4"/>
    <x v="0"/>
    <n v="1"/>
    <d v="2024-06-25T00:00:00"/>
    <s v="NVD/CSAB"/>
    <x v="3"/>
    <m/>
    <s v="Conscious"/>
    <s v="N"/>
    <s v="N"/>
    <s v="-"/>
    <s v="Pink"/>
    <s v="BLAE+ clear"/>
    <s v="S1S2+"/>
    <s v="Soft"/>
    <s v="Active"/>
    <n v="162"/>
    <n v="48"/>
    <n v="37.200000000000003"/>
    <n v="95"/>
    <s v="air vo"/>
    <n v="10"/>
    <n v="19.2"/>
    <n v="32970"/>
    <n v="2.78"/>
    <n v="131.9"/>
    <n v="6"/>
    <n v="25"/>
    <n v="1.1100000000000001"/>
    <s v="Coiling of RT+ "/>
    <m/>
    <s v="16:05:00"/>
    <n v="12"/>
    <n v="400"/>
    <n v="1"/>
    <n v="45"/>
    <s v="16:10:00"/>
    <s v="yes"/>
    <s v="Yes"/>
    <n v="6"/>
    <s v="Yes"/>
    <m/>
    <s v="No"/>
    <m/>
    <s v="No"/>
    <s v="YesYesNoNo"/>
    <n v="3"/>
    <n v="1"/>
    <s v="yes"/>
    <s v="-"/>
    <n v="20"/>
    <n v="37"/>
    <n v="36.799999999999997"/>
    <n v="36.799999999999997"/>
    <n v="36.799999999999997"/>
    <n v="36.9"/>
    <n v="36.9"/>
    <n v="36.799999999999997"/>
    <n v="36.4"/>
    <n v="36.6"/>
    <n v="36.799999999999997"/>
    <n v="36.799999999999997"/>
    <n v="36.799999999999997"/>
    <n v="159"/>
    <n v="160"/>
    <n v="163"/>
    <n v="173"/>
    <n v="142"/>
    <n v="136"/>
    <n v="147"/>
    <n v="144"/>
    <n v="136"/>
    <n v="140"/>
    <n v="142"/>
    <n v="132"/>
    <s v="108/61/76"/>
    <s v="91/58/69"/>
    <s v="88/51/63"/>
    <s v="101/60/73"/>
    <s v="95/59/71"/>
    <s v="91/55/67"/>
    <s v="90/46/61"/>
    <s v="92/44/61"/>
    <s v="94/40/58"/>
    <s v="92/44/60"/>
    <s v="99/50/66"/>
    <s v="100/52/68"/>
    <n v="28"/>
    <n v="30"/>
    <n v="32"/>
    <n v="34"/>
    <n v="34"/>
    <n v="32"/>
    <n v="34"/>
    <n v="22"/>
    <n v="20"/>
    <n v="24"/>
    <n v="26"/>
    <n v="24"/>
    <n v="30"/>
    <n v="29"/>
    <n v="28"/>
    <n v="26"/>
    <n v="25"/>
    <n v="25"/>
    <n v="21"/>
    <n v="22"/>
    <n v="24"/>
    <n v="26"/>
    <n v="30"/>
    <n v="24"/>
    <n v="94"/>
    <n v="99"/>
    <n v="99"/>
    <n v="99"/>
    <n v="99"/>
    <n v="99"/>
    <n v="100"/>
    <n v="98"/>
    <n v="82"/>
    <n v="90"/>
    <n v="98"/>
    <n v="98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20"/>
    <n v="0.125"/>
    <s v="Done"/>
    <s v="17:30:00"/>
    <d v="1899-12-30T01:15:00"/>
    <n v="133"/>
    <n v="140"/>
    <s v="-"/>
    <s v="-"/>
    <n v="98"/>
    <s v="RA"/>
    <n v="98"/>
    <s v="RA"/>
    <s v="-"/>
    <s v="-"/>
    <s v="-"/>
    <s v="-"/>
    <n v="36.200000000000003"/>
    <n v="36.200000000000003"/>
    <s v="-"/>
    <s v="-"/>
    <n v="40"/>
    <n v="80"/>
    <s v="-"/>
    <s v="-"/>
    <s v="-"/>
    <s v="-"/>
    <s v="POD 3 reintubation"/>
    <s v="-"/>
    <s v="-"/>
    <s v="no"/>
    <s v="no"/>
    <s v="-"/>
    <s v="-"/>
    <n v="13"/>
    <n v="12"/>
    <s v="-"/>
    <s v="-"/>
    <n v="0"/>
    <n v="1"/>
    <n v="2"/>
    <m/>
    <n v="3"/>
    <n v="7"/>
    <x v="0"/>
    <x v="0"/>
    <s v="-"/>
    <x v="0"/>
    <n v="7"/>
    <n v="5"/>
    <d v="2024-06-30T00:00:00"/>
    <s v="Septicemia with septicemic shock with Cloaca"/>
  </r>
  <r>
    <n v="15"/>
    <s v="B/O Munafbhai Shaikh"/>
    <n v="20240298486"/>
    <n v="240017191"/>
    <x v="3"/>
    <x v="0"/>
    <d v="2024-06-25T00:00:00"/>
    <n v="1.3"/>
    <n v="1700"/>
    <n v="1.2"/>
    <x v="0"/>
    <x v="1"/>
    <s v="26-06-2024/18:29:00"/>
    <s v="TOF"/>
    <s v="C"/>
    <x v="0"/>
    <x v="0"/>
    <n v="2"/>
    <d v="2024-06-27T00:00:00"/>
    <s v="LSCS/CSAB"/>
    <x v="3"/>
    <s v="Air vo"/>
    <s v="Conscious"/>
    <s v="N"/>
    <s v="N"/>
    <s v="-"/>
    <s v="Pink"/>
    <s v="BLAE+ clear"/>
    <s v="S1S2+"/>
    <s v="Soft"/>
    <s v="Active"/>
    <n v="140"/>
    <n v="32"/>
    <n v="37.200000000000003"/>
    <n v="97"/>
    <s v="air vo"/>
    <n v="40"/>
    <n v="16.3"/>
    <n v="8300"/>
    <n v="2.95"/>
    <n v="136.30000000000001"/>
    <n v="5.5"/>
    <n v="22"/>
    <n v="1.04"/>
    <s v="Coiling of RT+ "/>
    <s v="-"/>
    <s v="16:15:00"/>
    <n v="4"/>
    <n v="150"/>
    <n v="2"/>
    <m/>
    <s v="16:20:00"/>
    <s v="yes"/>
    <s v="Yes"/>
    <n v="6"/>
    <s v="Yes"/>
    <n v="2"/>
    <s v="Yes"/>
    <m/>
    <s v="No"/>
    <s v="YesYesYesNo"/>
    <n v="3"/>
    <n v="0.5"/>
    <s v="yes"/>
    <s v="-"/>
    <n v="30"/>
    <n v="36.200000000000003"/>
    <n v="36.4"/>
    <n v="36.200000000000003"/>
    <n v="36.4"/>
    <n v="36.200000000000003"/>
    <n v="36"/>
    <n v="35.799999999999997"/>
    <n v="35.6"/>
    <n v="36.200000000000003"/>
    <n v="36.200000000000003"/>
    <n v="36.4"/>
    <n v="36.200000000000003"/>
    <n v="119"/>
    <n v="126"/>
    <n v="128"/>
    <n v="144"/>
    <n v="128"/>
    <n v="130"/>
    <n v="132"/>
    <n v="110"/>
    <n v="114"/>
    <n v="118"/>
    <n v="126"/>
    <n v="138"/>
    <s v="122/97/105"/>
    <s v="132/98/109"/>
    <s v="138/96/110"/>
    <s v="136/94/108"/>
    <s v="144/98/113"/>
    <s v="136/96/109"/>
    <s v="138/98/111"/>
    <s v="115/84/94"/>
    <s v="40/10/20"/>
    <s v="115/92/103"/>
    <s v="148/104/119"/>
    <s v="152/106/120"/>
    <n v="22"/>
    <n v="24"/>
    <n v="30"/>
    <n v="32"/>
    <n v="24"/>
    <n v="26"/>
    <n v="28"/>
    <n v="30"/>
    <n v="22"/>
    <n v="28"/>
    <n v="30"/>
    <n v="32"/>
    <n v="22"/>
    <n v="20"/>
    <n v="32"/>
    <n v="30"/>
    <n v="32"/>
    <n v="34"/>
    <n v="22"/>
    <n v="20"/>
    <n v="24"/>
    <n v="22"/>
    <n v="28"/>
    <n v="30"/>
    <n v="98"/>
    <n v="98"/>
    <n v="99"/>
    <n v="99"/>
    <n v="99"/>
    <n v="99"/>
    <n v="99"/>
    <n v="84"/>
    <n v="96"/>
    <n v="97"/>
    <n v="98"/>
    <n v="99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0"/>
    <n v="0.05"/>
    <s v="Done"/>
    <s v="16:45:00"/>
    <d v="1899-12-30T02:10:00"/>
    <n v="160"/>
    <n v="158"/>
    <s v="-"/>
    <s v="-"/>
    <n v="97"/>
    <s v="Air vo"/>
    <n v="98"/>
    <s v="air vo"/>
    <s v="-"/>
    <s v="-"/>
    <s v="-"/>
    <s v="-"/>
    <n v="35.799999999999997"/>
    <n v="36"/>
    <s v="-"/>
    <s v="-"/>
    <n v="60"/>
    <n v="65"/>
    <s v="-"/>
    <s v="-"/>
    <m/>
    <m/>
    <s v="POD 4 reintubation"/>
    <s v="-"/>
    <s v="-"/>
    <s v="no"/>
    <s v="no"/>
    <s v="-"/>
    <s v="-"/>
    <n v="13"/>
    <n v="12"/>
    <s v="-"/>
    <s v="-"/>
    <n v="0"/>
    <s v="-"/>
    <s v="-"/>
    <n v="4"/>
    <n v="1"/>
    <n v="7"/>
    <x v="0"/>
    <x v="0"/>
    <s v="-"/>
    <x v="0"/>
    <n v="8"/>
    <n v="5"/>
    <d v="2024-07-01T00:00:00"/>
    <s v="Septicemia with septicemic shock in Pre-term in ELBW"/>
  </r>
  <r>
    <n v="16"/>
    <s v="B/O hitesh rathod"/>
    <n v="20240140106"/>
    <n v="2918966"/>
    <x v="4"/>
    <x v="1"/>
    <d v="2024-03-20T00:00:00"/>
    <n v="2.4"/>
    <n v="1300"/>
    <n v="2.4"/>
    <x v="0"/>
    <x v="0"/>
    <s v="21-03-2024/19:49:00"/>
    <s v="TOF"/>
    <s v="C"/>
    <x v="0"/>
    <x v="0"/>
    <n v="3"/>
    <d v="2024-03-23T00:00:00"/>
    <s v="NVD/CSAB"/>
    <x v="1"/>
    <s v="Referred from bhavnagar with O2 support"/>
    <s v="Conscious"/>
    <s v="N"/>
    <s v="N"/>
    <s v="-"/>
    <s v="Pink"/>
    <s v="BLAE+ creps"/>
    <s v="S1S2+"/>
    <s v="Soft"/>
    <s v="Active"/>
    <n v="128"/>
    <n v="34"/>
    <n v="36.6"/>
    <n v="98"/>
    <s v="NP"/>
    <n v="6"/>
    <n v="15.3"/>
    <n v="13450"/>
    <n v="1.68"/>
    <n v="133.9"/>
    <n v="5.7"/>
    <n v="28"/>
    <n v="0.98"/>
    <s v="Coiling of RT+ "/>
    <m/>
    <s v="14:15:00"/>
    <n v="12"/>
    <m/>
    <n v="4"/>
    <n v="30"/>
    <s v="14:20:00"/>
    <m/>
    <s v="No"/>
    <n v="6"/>
    <s v="Yes"/>
    <n v="6"/>
    <s v="Yes"/>
    <m/>
    <s v="No"/>
    <s v="NoYesYesNo"/>
    <n v="3"/>
    <n v="1.5"/>
    <s v="yes"/>
    <s v="-"/>
    <n v="30"/>
    <n v="36.1"/>
    <n v="36.200000000000003"/>
    <n v="36.299999999999997"/>
    <n v="36.4"/>
    <n v="36.1"/>
    <n v="36.200000000000003"/>
    <n v="36.1"/>
    <n v="36"/>
    <n v="35.799999999999997"/>
    <n v="36.1"/>
    <n v="36.200000000000003"/>
    <n v="36.1"/>
    <n v="140"/>
    <n v="142"/>
    <n v="142"/>
    <n v="144"/>
    <n v="140"/>
    <n v="138"/>
    <n v="142"/>
    <n v="160"/>
    <n v="162"/>
    <n v="142"/>
    <n v="138"/>
    <n v="140"/>
    <s v="83/38/53"/>
    <s v="84/30/48"/>
    <s v="90/30/50"/>
    <s v="92/42/51"/>
    <s v="94/44/61"/>
    <s v="96/42/60"/>
    <s v="92/44/60"/>
    <s v="93/42/59"/>
    <s v="94/41/59"/>
    <s v="100/42/61"/>
    <s v="96/42/60"/>
    <s v="102/42/62"/>
    <n v="36"/>
    <n v="34"/>
    <n v="32"/>
    <n v="34"/>
    <n v="34"/>
    <n v="32"/>
    <n v="34"/>
    <n v="32"/>
    <n v="20"/>
    <n v="22"/>
    <n v="34"/>
    <n v="32"/>
    <m/>
    <m/>
    <m/>
    <n v="38"/>
    <n v="35"/>
    <n v="40"/>
    <n v="38"/>
    <n v="35"/>
    <n v="36"/>
    <n v="34"/>
    <n v="36"/>
    <m/>
    <n v="96"/>
    <n v="98"/>
    <n v="97"/>
    <n v="98"/>
    <n v="97"/>
    <n v="96"/>
    <n v="92"/>
    <n v="93"/>
    <n v="94"/>
    <n v="94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20"/>
    <n v="0.125"/>
    <s v="Done"/>
    <s v="16:40:00"/>
    <d v="1899-12-30T02:40:00"/>
    <n v="130"/>
    <n v="140"/>
    <s v="-"/>
    <s v="-"/>
    <n v="96"/>
    <s v="O2 hood"/>
    <n v="95"/>
    <s v="O2 hood"/>
    <m/>
    <m/>
    <m/>
    <m/>
    <n v="36.6"/>
    <n v="36.6"/>
    <m/>
    <m/>
    <n v="100"/>
    <n v="120"/>
    <m/>
    <m/>
    <m/>
    <m/>
    <s v="Reintubation POD 3"/>
    <m/>
    <m/>
    <s v="no"/>
    <s v="no"/>
    <m/>
    <m/>
    <m/>
    <m/>
    <m/>
    <m/>
    <n v="0"/>
    <n v="2"/>
    <m/>
    <m/>
    <n v="1"/>
    <n v="6"/>
    <x v="4"/>
    <x v="3"/>
    <m/>
    <x v="0"/>
    <n v="6"/>
    <n v="3"/>
    <d v="2024-03-26T00:00:00"/>
    <s v="Septicemia with septicemic shock+ anastomotic leak"/>
  </r>
  <r>
    <n v="17"/>
    <s v="B/O Chetanbhai Makwana"/>
    <n v="20240181657"/>
    <n v="3035945"/>
    <x v="1"/>
    <x v="0"/>
    <d v="2024-04-17T00:00:00"/>
    <n v="1.9"/>
    <n v="2000"/>
    <n v="1.7"/>
    <x v="1"/>
    <x v="0"/>
    <s v="18-04-2024/22:00:00"/>
    <s v="TOF"/>
    <s v="C"/>
    <x v="0"/>
    <x v="0"/>
    <n v="1"/>
    <d v="2024-04-18T00:00:00"/>
    <s v="NVD/CSAB"/>
    <x v="0"/>
    <s v="Referred from Modasa with O2 support/ day 1 Intubated "/>
    <s v="Under effect of Medaz"/>
    <s v="N"/>
    <s v="N"/>
    <s v="-"/>
    <s v="Pink"/>
    <s v="BLAE+ creps"/>
    <s v="S1S2+"/>
    <s v="Soft"/>
    <s v="Active"/>
    <n v="124"/>
    <n v="34"/>
    <n v="36.1"/>
    <n v="94"/>
    <s v="air vo"/>
    <n v="5.6"/>
    <n v="19"/>
    <n v="18070"/>
    <n v="1.97"/>
    <n v="135"/>
    <n v="4.2"/>
    <n v="22"/>
    <n v="0.72"/>
    <s v="Coiling of RT+ "/>
    <s v="-"/>
    <s v="18:40:00"/>
    <n v="8"/>
    <n v="200"/>
    <s v="-"/>
    <n v="30"/>
    <s v="18:45:00"/>
    <s v="yes"/>
    <s v="Yes"/>
    <n v="5"/>
    <s v="Yes"/>
    <s v="-"/>
    <s v="No"/>
    <s v="-"/>
    <s v="No"/>
    <s v="YesYesNoNo"/>
    <n v="3"/>
    <n v="1"/>
    <s v="yes"/>
    <s v="-"/>
    <n v="30"/>
    <n v="36.6"/>
    <n v="36.700000000000003"/>
    <n v="36.6"/>
    <n v="36.700000000000003"/>
    <n v="36.4"/>
    <n v="36.4"/>
    <n v="36.6"/>
    <n v="36.700000000000003"/>
    <n v="36.5"/>
    <n v="36.4"/>
    <n v="36.4"/>
    <m/>
    <n v="142"/>
    <n v="133"/>
    <n v="128"/>
    <n v="122"/>
    <n v="124"/>
    <n v="126"/>
    <n v="128"/>
    <n v="130"/>
    <n v="132"/>
    <n v="132"/>
    <n v="134"/>
    <m/>
    <s v="94/38/57"/>
    <s v="90/40/57"/>
    <s v="92/42/59"/>
    <s v="93/44/60"/>
    <s v="94/36/55"/>
    <s v="96/44/61"/>
    <s v="96/42/58"/>
    <s v="90/42/58"/>
    <s v="92/44/60"/>
    <s v="93/42/59"/>
    <s v="94/44/61"/>
    <m/>
    <n v="36"/>
    <n v="34"/>
    <n v="36"/>
    <n v="32"/>
    <n v="34"/>
    <n v="32"/>
    <n v="32"/>
    <n v="34"/>
    <n v="32"/>
    <n v="34"/>
    <n v="36"/>
    <m/>
    <m/>
    <m/>
    <m/>
    <n v="44"/>
    <n v="42"/>
    <n v="44"/>
    <n v="42"/>
    <n v="40"/>
    <n v="34"/>
    <n v="32"/>
    <n v="34"/>
    <m/>
    <n v="92"/>
    <n v="94"/>
    <n v="92"/>
    <n v="93"/>
    <n v="95"/>
    <n v="94"/>
    <n v="90"/>
    <n v="92"/>
    <n v="80"/>
    <n v="82"/>
    <n v="96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s v="-"/>
    <s v="-"/>
    <s v="-"/>
    <s v="20:20:00"/>
    <d v="1899-12-30T01:35:00"/>
    <n v="138"/>
    <n v="148"/>
    <s v="-"/>
    <s v="-"/>
    <n v="95"/>
    <s v="venti"/>
    <n v="93"/>
    <s v="venti"/>
    <s v="-"/>
    <s v="-"/>
    <s v="-"/>
    <s v="-"/>
    <n v="35.799999999999997"/>
    <n v="36.1"/>
    <s v="-"/>
    <s v="-"/>
    <n v="30"/>
    <n v="30"/>
    <s v="-"/>
    <s v="-"/>
    <m/>
    <m/>
    <m/>
    <m/>
    <m/>
    <s v="yes"/>
    <s v="yes"/>
    <m/>
    <m/>
    <n v="10"/>
    <n v="12"/>
    <m/>
    <m/>
    <s v="till death"/>
    <s v="-"/>
    <s v="-"/>
    <s v="-"/>
    <n v="5"/>
    <n v="5"/>
    <x v="0"/>
    <x v="0"/>
    <s v="-"/>
    <x v="0"/>
    <n v="6"/>
    <n v="4"/>
    <d v="2024-04-22T00:00:00"/>
    <s v="Septicemia with septicemic shock+ NBW"/>
  </r>
  <r>
    <n v="18"/>
    <s v="B/O kevalaram Jogi"/>
    <n v="20240210090"/>
    <n v="240002709"/>
    <x v="6"/>
    <x v="1"/>
    <d v="2024-05-04T00:00:00"/>
    <n v="2"/>
    <n v="2600"/>
    <n v="1.8"/>
    <x v="1"/>
    <x v="0"/>
    <s v="06-05-2024/22:11:00"/>
    <s v="TOF"/>
    <s v="A"/>
    <x v="0"/>
    <x v="1"/>
    <n v="4"/>
    <d v="2024-05-07T00:00:00"/>
    <s v="NVD/CSAB"/>
    <x v="3"/>
    <s v="Referred from Ajmer with O2 support/ air vo "/>
    <s v="Conscious"/>
    <s v="N"/>
    <s v="N"/>
    <s v="-"/>
    <s v="Pink"/>
    <s v="BLAE+ creps"/>
    <s v="S1S2+"/>
    <s v="Soft"/>
    <s v="Active"/>
    <n v="150"/>
    <n v="52"/>
    <n v="36.5"/>
    <n v="99"/>
    <s v="O2 hood"/>
    <n v="6.7"/>
    <n v="14.3"/>
    <n v="5630"/>
    <n v="2.77"/>
    <n v="147.1"/>
    <n v="6.4"/>
    <n v="79"/>
    <n v="0.39"/>
    <s v="Coiling of RT+ fundus gas absent"/>
    <s v="-"/>
    <s v="10:00:00"/>
    <n v="8"/>
    <n v="300"/>
    <s v="-"/>
    <n v="30"/>
    <s v="10:05:00"/>
    <s v="-"/>
    <s v="No"/>
    <n v="5"/>
    <s v="Yes"/>
    <s v="-"/>
    <s v="No"/>
    <n v="0.5"/>
    <s v="Yes"/>
    <s v="NoYesNoYes"/>
    <n v="3"/>
    <s v="O2+Sevo"/>
    <s v="-"/>
    <s v="yes"/>
    <n v="12"/>
    <n v="36.200000000000003"/>
    <n v="36.1"/>
    <n v="36.1"/>
    <n v="36.200000000000003"/>
    <n v="36.5"/>
    <n v="36.4"/>
    <n v="36.1"/>
    <n v="36.1"/>
    <n v="36.200000000000003"/>
    <n v="36.4"/>
    <n v="36.4"/>
    <n v="36.4"/>
    <n v="130"/>
    <n v="132"/>
    <n v="130"/>
    <n v="132"/>
    <n v="134"/>
    <n v="136"/>
    <n v="136"/>
    <n v="134"/>
    <n v="130"/>
    <n v="132"/>
    <n v="130"/>
    <n v="132"/>
    <s v="94/42/59"/>
    <s v="96/40/59"/>
    <s v="96/42/60"/>
    <s v="92/44/60"/>
    <s v="94/46/62"/>
    <s v="96/42/60"/>
    <s v="90/44/59"/>
    <s v="88/40/56"/>
    <s v="84/38/53"/>
    <s v="88/38/55"/>
    <s v="80/40/53"/>
    <s v="90/44/59"/>
    <n v="30"/>
    <n v="32"/>
    <n v="32"/>
    <n v="34"/>
    <n v="30"/>
    <n v="32"/>
    <n v="34"/>
    <n v="34"/>
    <n v="32"/>
    <n v="34"/>
    <n v="30"/>
    <n v="34"/>
    <m/>
    <m/>
    <m/>
    <n v="30"/>
    <n v="32"/>
    <n v="33"/>
    <n v="23"/>
    <n v="20"/>
    <n v="23"/>
    <n v="24"/>
    <n v="26"/>
    <n v="30"/>
    <n v="99"/>
    <n v="99"/>
    <n v="99"/>
    <n v="99"/>
    <n v="99"/>
    <n v="99"/>
    <n v="99"/>
    <n v="99"/>
    <n v="99"/>
    <n v="99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05"/>
    <s v="Done"/>
    <s v="12:00:00"/>
    <d v="1899-12-30T02:10:00"/>
    <n v="114"/>
    <n v="112"/>
    <s v="-"/>
    <s v="-"/>
    <n v="94"/>
    <s v="O2 hood"/>
    <n v="94"/>
    <s v="air vo"/>
    <s v="-"/>
    <s v="-"/>
    <s v="-"/>
    <s v="-"/>
    <n v="36.6"/>
    <n v="36.6"/>
    <s v="-"/>
    <s v="-"/>
    <n v="30"/>
    <n v="30"/>
    <s v="-"/>
    <s v="-"/>
    <s v="-"/>
    <s v="-"/>
    <s v="reintubation POD 5/ milk discharge"/>
    <s v="-"/>
    <s v="-"/>
    <s v="no"/>
    <s v="no"/>
    <s v="-"/>
    <s v="-"/>
    <n v="8"/>
    <n v="9"/>
    <s v="-"/>
    <s v="-"/>
    <n v="0"/>
    <n v="5"/>
    <s v="-"/>
    <s v="-"/>
    <n v="1"/>
    <n v="7"/>
    <x v="0"/>
    <x v="0"/>
    <s v="-"/>
    <x v="0"/>
    <n v="9"/>
    <n v="5"/>
    <d v="2024-05-17T00:00:00"/>
    <s v="Septicemia with septicemic shock+ Peritonipis with Gastrostomy leak+ LBW"/>
  </r>
  <r>
    <n v="19"/>
    <s v="B/O Dipakbhai Parmar"/>
    <n v="20240185649"/>
    <n v="3046568"/>
    <x v="1"/>
    <x v="0"/>
    <d v="2024-04-19T00:00:00"/>
    <n v="1.7"/>
    <n v="3000"/>
    <n v="1.7"/>
    <x v="1"/>
    <x v="0"/>
    <s v="20-04-2024/10:46:00"/>
    <s v="TOF"/>
    <s v="C"/>
    <x v="0"/>
    <x v="0"/>
    <n v="3"/>
    <d v="2024-04-21T00:00:00"/>
    <s v="Em. LSCS( CPD/MSL)/CSAB"/>
    <x v="3"/>
    <s v="Referred from Vadodara on bag and tube/ Extubated/ air vo support"/>
    <s v="Conscious"/>
    <s v="N"/>
    <s v="N"/>
    <s v="-"/>
    <s v="Pink"/>
    <s v="BLAE+ creps"/>
    <s v="S1S2+"/>
    <s v="Mild Distention"/>
    <s v="Active"/>
    <n v="165"/>
    <n v="34"/>
    <n v="36.6"/>
    <n v="94"/>
    <s v="air vo"/>
    <n v="5.3"/>
    <n v="18.2"/>
    <n v="19220"/>
    <n v="1.51"/>
    <n v="133.19999999999999"/>
    <n v="4.3"/>
    <n v="42"/>
    <n v="1.3"/>
    <s v="Coiling of RT+ "/>
    <s v="-"/>
    <s v="15:15:00"/>
    <n v="8"/>
    <n v="300"/>
    <n v="2"/>
    <n v="15"/>
    <s v="15:20:00"/>
    <s v="-"/>
    <s v="No"/>
    <n v="4"/>
    <s v="Yes"/>
    <s v="-"/>
    <s v="No"/>
    <n v="1"/>
    <s v="Yes"/>
    <s v="NoYesNoYes"/>
    <n v="3"/>
    <s v="O2+Sevo"/>
    <s v="yes"/>
    <s v="-"/>
    <n v="10"/>
    <n v="36.1"/>
    <n v="36.200000000000003"/>
    <n v="36.6"/>
    <n v="36.6"/>
    <n v="36.6"/>
    <n v="36.4"/>
    <n v="36.1"/>
    <n v="36.200000000000003"/>
    <n v="36.4"/>
    <n v="36.200000000000003"/>
    <n v="36.4"/>
    <m/>
    <n v="130"/>
    <n v="126"/>
    <n v="124"/>
    <n v="128"/>
    <n v="122"/>
    <n v="120"/>
    <n v="124"/>
    <n v="126"/>
    <n v="128"/>
    <n v="126"/>
    <n v="124"/>
    <m/>
    <s v="96/44/61"/>
    <s v="90/42/58"/>
    <s v="92/44/60"/>
    <s v="92/38/56"/>
    <s v="94/36/55"/>
    <s v="94/32/53"/>
    <s v="94/34/54"/>
    <s v="80/32/48"/>
    <s v="84/34/51"/>
    <s v="80/32/48"/>
    <s v="82/34/50"/>
    <m/>
    <n v="34"/>
    <n v="34"/>
    <n v="32"/>
    <n v="34"/>
    <n v="34"/>
    <n v="36"/>
    <n v="36"/>
    <n v="38"/>
    <n v="22"/>
    <n v="32"/>
    <n v="34"/>
    <m/>
    <m/>
    <m/>
    <m/>
    <n v="23"/>
    <n v="24"/>
    <n v="23"/>
    <n v="24"/>
    <n v="20"/>
    <n v="24"/>
    <n v="24"/>
    <n v="24"/>
    <m/>
    <n v="94"/>
    <n v="96"/>
    <n v="94"/>
    <n v="95"/>
    <n v="96"/>
    <n v="98"/>
    <n v="99"/>
    <n v="96"/>
    <n v="80"/>
    <n v="99"/>
    <n v="99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2"/>
    <n v="0.08"/>
    <s v="Not done"/>
    <s v="17:15:00"/>
    <d v="1899-12-30T02:00:00"/>
    <n v="130"/>
    <n v="136"/>
    <n v="118"/>
    <s v="-"/>
    <n v="98"/>
    <s v="venti"/>
    <n v="98"/>
    <s v="venti"/>
    <n v="92"/>
    <s v="RA(POD 3)"/>
    <s v="-"/>
    <s v="-"/>
    <n v="36.5"/>
    <n v="36.5"/>
    <n v="36.5"/>
    <s v="-"/>
    <n v="31"/>
    <n v="90"/>
    <n v="78"/>
    <s v="-"/>
    <s v="-"/>
    <s v="-"/>
    <s v="-"/>
    <s v="reintubated within 1.5 hours( POD 3)"/>
    <s v="-"/>
    <s v="yes"/>
    <s v="yes"/>
    <s v="yes"/>
    <s v="-"/>
    <n v="10"/>
    <n v="12"/>
    <n v="8"/>
    <s v="-"/>
    <n v="3"/>
    <s v="-"/>
    <s v="-"/>
    <s v="-"/>
    <n v="8"/>
    <n v="8"/>
    <x v="0"/>
    <x v="0"/>
    <s v="-"/>
    <x v="0"/>
    <n v="9"/>
    <n v="6"/>
    <d v="2024-04-27T00:00:00"/>
    <s v="Septicemia with septicemic shock"/>
  </r>
  <r>
    <n v="20"/>
    <s v="B/O Mahesh baraiya"/>
    <n v="20240176548"/>
    <n v="3021819"/>
    <x v="7"/>
    <x v="1"/>
    <d v="2024-04-01T00:00:00"/>
    <n v="3"/>
    <n v="1900"/>
    <n v="2.8"/>
    <x v="0"/>
    <x v="0"/>
    <s v="15-04-2024/09:02:00"/>
    <s v="TOF"/>
    <s v="A"/>
    <x v="5"/>
    <x v="1"/>
    <n v="16"/>
    <d v="2024-04-16T00:00:00"/>
    <s v="Em. LSCS/CA bag and tube ventilation for 30 sec"/>
    <x v="3"/>
    <s v="venti support for 15 days/ air vo"/>
    <s v="Conscious"/>
    <s v="N"/>
    <s v="N"/>
    <s v="-"/>
    <s v="Pink"/>
    <s v="BLAE+ clear"/>
    <s v="S1S2+"/>
    <s v="Soft"/>
    <s v="Active"/>
    <n v="138"/>
    <n v="42"/>
    <n v="36.5"/>
    <n v="97"/>
    <s v="air vo"/>
    <n v="16.8"/>
    <n v="15"/>
    <n v="15640"/>
    <n v="4.0999999999999996"/>
    <n v="132"/>
    <n v="4.5999999999999996"/>
    <n v="22"/>
    <n v="0.28999999999999998"/>
    <s v="Coiling of RT+ Gasless abdomen"/>
    <s v="-"/>
    <s v="19:55:00"/>
    <n v="12"/>
    <n v="450"/>
    <s v="-"/>
    <n v="45"/>
    <s v="20:00:00"/>
    <s v="-"/>
    <s v="No"/>
    <n v="6"/>
    <s v="Yes"/>
    <n v="5"/>
    <s v="Yes"/>
    <s v="-"/>
    <s v="No"/>
    <s v="NoYesYesNo"/>
    <n v="3"/>
    <s v="Atra 1 mg"/>
    <s v="-"/>
    <s v="yes"/>
    <n v="40"/>
    <n v="36.1"/>
    <n v="36.6"/>
    <n v="36.200000000000003"/>
    <n v="36.6"/>
    <n v="36.6"/>
    <n v="36.6"/>
    <n v="36.1"/>
    <n v="36.1"/>
    <n v="36.1"/>
    <n v="36.1"/>
    <n v="36.1"/>
    <n v="36.1"/>
    <n v="130"/>
    <n v="142"/>
    <n v="128"/>
    <n v="122"/>
    <n v="138"/>
    <n v="134"/>
    <n v="140"/>
    <n v="142"/>
    <n v="146"/>
    <n v="148"/>
    <n v="138"/>
    <n v="140"/>
    <s v="110/42/65"/>
    <s v="120/48/72"/>
    <s v="108/44/69"/>
    <s v="118/60/79"/>
    <s v="128/68/88"/>
    <s v="106/60/75"/>
    <s v="98/58/71"/>
    <s v="92/52/65"/>
    <s v="94/54/67"/>
    <s v="92/50/64"/>
    <s v="94/44/61"/>
    <s v="96/48/64"/>
    <n v="34"/>
    <n v="34"/>
    <n v="34"/>
    <n v="34"/>
    <n v="34"/>
    <n v="32"/>
    <n v="34"/>
    <n v="34"/>
    <n v="34"/>
    <n v="32"/>
    <n v="34"/>
    <n v="36"/>
    <m/>
    <m/>
    <m/>
    <n v="32"/>
    <n v="34"/>
    <n v="30"/>
    <n v="32"/>
    <n v="27"/>
    <n v="28"/>
    <n v="30"/>
    <n v="28"/>
    <n v="30"/>
    <n v="100"/>
    <n v="100"/>
    <n v="100"/>
    <n v="100"/>
    <n v="100"/>
    <n v="99"/>
    <n v="100"/>
    <n v="100"/>
    <n v="99"/>
    <n v="100"/>
    <n v="99"/>
    <n v="100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24"/>
    <n v="0.15"/>
    <s v="Done"/>
    <s v="21:30:00"/>
    <d v="1899-12-30T01:35:00"/>
    <n v="110"/>
    <n v="130"/>
    <s v="-"/>
    <n v="138"/>
    <n v="97"/>
    <s v="O2 hood"/>
    <n v="97"/>
    <s v="air vo"/>
    <s v="-"/>
    <s v="-"/>
    <n v="98"/>
    <s v="RA"/>
    <n v="36.5"/>
    <n v="36.4"/>
    <s v="-"/>
    <n v="36.6"/>
    <n v="60"/>
    <n v="80"/>
    <s v="-"/>
    <n v="107"/>
    <s v="Excessive creps/ NEB"/>
    <s v="Generalised Edema"/>
    <s v="-"/>
    <s v="-"/>
    <s v="-"/>
    <s v="no"/>
    <s v="no"/>
    <s v="-"/>
    <s v="no"/>
    <n v="6"/>
    <n v="8"/>
    <s v="-"/>
    <n v="6"/>
    <n v="0"/>
    <n v="1"/>
    <n v="6"/>
    <n v="6"/>
    <n v="15"/>
    <n v="28"/>
    <x v="5"/>
    <x v="4"/>
    <d v="2024-04-29T00:00:00"/>
    <x v="1"/>
    <s v="-"/>
    <s v="-"/>
    <s v="-"/>
    <s v="-"/>
  </r>
  <r>
    <n v="21"/>
    <s v="B/O Vishnuji Thakor"/>
    <n v="20240175481"/>
    <n v="3016784"/>
    <x v="1"/>
    <x v="0"/>
    <d v="2024-04-12T00:00:00"/>
    <n v="2.4900000000000002"/>
    <n v="2400"/>
    <n v="2.2999999999999998"/>
    <x v="0"/>
    <x v="0"/>
    <s v="13-04-2024/12:54:00"/>
    <s v="TOF"/>
    <s v="C"/>
    <x v="0"/>
    <x v="0"/>
    <n v="3"/>
    <d v="2024-04-14T00:00:00"/>
    <s v="Em. LSCS/CSAB"/>
    <x v="1"/>
    <s v="Referred from Gandhinagar with NP"/>
    <s v="Conscious"/>
    <s v="N"/>
    <s v="N"/>
    <s v="-"/>
    <s v="Pink"/>
    <s v="BLAE+ clear"/>
    <s v="S1S2+"/>
    <s v="Soft"/>
    <s v="Active"/>
    <n v="138"/>
    <n v="36"/>
    <n v="36.200000000000003"/>
    <n v="96"/>
    <s v="RA"/>
    <n v="9"/>
    <n v="18.7"/>
    <n v="23430"/>
    <n v="2.31"/>
    <n v="142.9"/>
    <n v="6"/>
    <n v="35"/>
    <n v="1.1000000000000001"/>
    <s v="Coiling of RT+ "/>
    <s v="-"/>
    <s v="10:15:00"/>
    <n v="8"/>
    <n v="200"/>
    <s v="-"/>
    <n v="45"/>
    <s v="10:20:00"/>
    <s v="yes"/>
    <s v="Yes"/>
    <n v="5"/>
    <s v="Yes"/>
    <s v="-"/>
    <s v="No"/>
    <n v="1.5"/>
    <s v="Yes"/>
    <s v="YesYesNoYes"/>
    <n v="3"/>
    <s v="O2+Sevo"/>
    <s v="yes"/>
    <s v="-"/>
    <n v="30"/>
    <n v="36.6"/>
    <n v="36.6"/>
    <n v="36.6"/>
    <n v="36.4"/>
    <n v="36.1"/>
    <n v="36.1"/>
    <n v="36.200000000000003"/>
    <n v="36.4"/>
    <n v="36.1"/>
    <n v="36.200000000000003"/>
    <n v="36.4"/>
    <n v="36.4"/>
    <n v="130"/>
    <n v="136"/>
    <n v="138"/>
    <n v="139"/>
    <n v="142"/>
    <n v="138"/>
    <n v="134"/>
    <n v="136"/>
    <n v="134"/>
    <n v="138"/>
    <n v="140"/>
    <n v="142"/>
    <s v="96/52/67"/>
    <s v="94/50/65"/>
    <s v="92/52/65"/>
    <s v="90/42/58"/>
    <s v="92/44/60"/>
    <s v="93/48/63"/>
    <s v="94/50/65"/>
    <s v="95/56/69"/>
    <s v="96/54/68"/>
    <s v="90/52/65"/>
    <s v="92/54/67"/>
    <s v="94/50/65"/>
    <n v="34"/>
    <n v="32"/>
    <n v="34"/>
    <n v="34"/>
    <n v="34"/>
    <n v="32"/>
    <n v="30"/>
    <n v="20"/>
    <n v="22"/>
    <n v="32"/>
    <n v="34"/>
    <n v="34"/>
    <m/>
    <m/>
    <m/>
    <n v="28"/>
    <n v="30"/>
    <n v="32"/>
    <n v="34"/>
    <n v="32"/>
    <n v="30"/>
    <n v="32"/>
    <n v="34"/>
    <m/>
    <n v="96"/>
    <n v="98"/>
    <n v="99"/>
    <n v="99"/>
    <n v="99"/>
    <n v="99"/>
    <n v="94"/>
    <n v="92"/>
    <n v="82"/>
    <n v="99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Done"/>
    <s v="12:15:00"/>
    <d v="1899-12-30T02:15:00"/>
    <n v="130"/>
    <n v="120"/>
    <s v="-"/>
    <n v="124"/>
    <n v="98"/>
    <s v="RA"/>
    <n v="98"/>
    <s v="RA"/>
    <s v="-"/>
    <s v="-"/>
    <n v="98"/>
    <s v="RA"/>
    <n v="36.6"/>
    <n v="36.700000000000003"/>
    <s v="-"/>
    <n v="36.4"/>
    <n v="60"/>
    <n v="120"/>
    <s v="-"/>
    <n v="170"/>
    <s v="-"/>
    <s v="-"/>
    <s v="-"/>
    <s v="-"/>
    <s v="-"/>
    <s v="no"/>
    <s v="no"/>
    <s v="-"/>
    <s v="no"/>
    <n v="6"/>
    <n v="7"/>
    <s v="-"/>
    <n v="7"/>
    <n v="0"/>
    <n v="1"/>
    <n v="7"/>
    <s v="-"/>
    <s v="-"/>
    <n v="10"/>
    <x v="3"/>
    <x v="5"/>
    <d v="2024-04-22T00:00:00"/>
    <x v="1"/>
    <s v="-"/>
    <s v="-"/>
    <s v="-"/>
    <s v="-"/>
  </r>
  <r>
    <n v="22"/>
    <s v="B/O Govind Solanki"/>
    <n v="20240165338"/>
    <n v="2988953"/>
    <x v="4"/>
    <x v="1"/>
    <d v="2024-04-06T00:00:00"/>
    <n v="2.6"/>
    <n v="1300"/>
    <n v="2.5"/>
    <x v="0"/>
    <x v="0"/>
    <s v="06-04-2024/16:02:00"/>
    <s v="TOF with septic shock"/>
    <s v="C"/>
    <x v="0"/>
    <x v="0"/>
    <n v="1"/>
    <d v="2024-04-07T00:00:00"/>
    <s v="NVD/CSAB"/>
    <x v="0"/>
    <s v="Referred from Anand/ intubated"/>
    <s v="Conscious"/>
    <s v="N"/>
    <s v="N"/>
    <s v="peripheral cynosis present"/>
    <s v="Pink"/>
    <s v="BLAE+ clear"/>
    <s v="S1S2+"/>
    <s v="Soft"/>
    <s v="Active"/>
    <n v="140"/>
    <n v="42"/>
    <n v="36.6"/>
    <n v="98"/>
    <s v="venti."/>
    <n v="10"/>
    <n v="15.1"/>
    <n v="20900"/>
    <n v="1.97"/>
    <n v="137.4"/>
    <n v="4.8"/>
    <n v="20"/>
    <n v="0.85"/>
    <s v="Coiling of RT+ "/>
    <s v="-"/>
    <s v="12:50:00"/>
    <n v="10"/>
    <n v="300"/>
    <s v="-"/>
    <n v="45"/>
    <s v="12:55:00"/>
    <s v="yes"/>
    <s v="Yes"/>
    <n v="10"/>
    <s v="Yes"/>
    <s v="-"/>
    <s v="No"/>
    <s v="-"/>
    <s v="No"/>
    <s v="YesYesNoNo"/>
    <n v="3"/>
    <n v="1"/>
    <s v="yes"/>
    <s v="-"/>
    <s v="30cc"/>
    <n v="36.4"/>
    <n v="36.4"/>
    <n v="36.4"/>
    <n v="36.5"/>
    <n v="36.5"/>
    <n v="36.4"/>
    <n v="36.5"/>
    <n v="36.4"/>
    <n v="36.6"/>
    <n v="36.6"/>
    <n v="36.6"/>
    <m/>
    <n v="154"/>
    <n v="150"/>
    <n v="146"/>
    <n v="158"/>
    <n v="160"/>
    <n v="130"/>
    <n v="144"/>
    <n v="140"/>
    <n v="146"/>
    <n v="148"/>
    <n v="140"/>
    <m/>
    <s v="94/38/57"/>
    <s v="90/32/51"/>
    <s v="92/34/53"/>
    <s v="80/36/51"/>
    <s v="86/32/50"/>
    <s v="80/34/49"/>
    <s v="84/48/60"/>
    <s v="82/48/59"/>
    <s v="80/42/55"/>
    <s v="84/40/55"/>
    <s v="84/40/55"/>
    <s v="86/42/55"/>
    <n v="36"/>
    <n v="38"/>
    <n v="30"/>
    <n v="38"/>
    <n v="36"/>
    <n v="36"/>
    <n v="38"/>
    <n v="38"/>
    <n v="30"/>
    <n v="36"/>
    <n v="36"/>
    <m/>
    <m/>
    <m/>
    <m/>
    <n v="24"/>
    <n v="26"/>
    <n v="24"/>
    <n v="24"/>
    <n v="24"/>
    <n v="26"/>
    <n v="24"/>
    <n v="26"/>
    <m/>
    <n v="98"/>
    <n v="98"/>
    <n v="96"/>
    <n v="95"/>
    <n v="95"/>
    <n v="94"/>
    <n v="94"/>
    <n v="96"/>
    <n v="78"/>
    <n v="90"/>
    <n v="94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s v="-"/>
    <s v="-"/>
    <s v="Not done"/>
    <s v="16:00:00"/>
    <d v="1899-12-30T03:00:00"/>
    <n v="180"/>
    <n v="170"/>
    <s v="-"/>
    <s v="-"/>
    <n v="99"/>
    <s v="venti"/>
    <n v="98"/>
    <s v="venti"/>
    <s v="-"/>
    <s v="-"/>
    <s v="-"/>
    <s v="-"/>
    <n v="36.6"/>
    <n v="36.6"/>
    <s v="-"/>
    <s v="-"/>
    <n v="100"/>
    <n v="50"/>
    <s v="-"/>
    <s v="-"/>
    <s v="-"/>
    <s v="Reintubated"/>
    <s v="-"/>
    <s v="-"/>
    <s v="-"/>
    <s v="yes"/>
    <s v="yes"/>
    <s v="-"/>
    <s v="-"/>
    <n v="10"/>
    <n v="11"/>
    <s v="-"/>
    <s v="-"/>
    <n v="0"/>
    <s v="-"/>
    <s v="-"/>
    <s v="-"/>
    <n v="4"/>
    <n v="4"/>
    <x v="0"/>
    <x v="0"/>
    <s v="-"/>
    <x v="0"/>
    <n v="4"/>
    <n v="2"/>
    <d v="2024-04-09T00:00:00"/>
    <s v="Early onset Septicemia with septicemic shock"/>
  </r>
  <r>
    <n v="23"/>
    <s v="B/O Jaswant Thakor"/>
    <n v="20240078771"/>
    <n v="2760047"/>
    <x v="4"/>
    <x v="0"/>
    <d v="2024-02-15T00:00:00"/>
    <n v="2.6"/>
    <n v="1900"/>
    <n v="2.6"/>
    <x v="0"/>
    <x v="0"/>
    <s v="16-02-2024/12:19:00"/>
    <s v="TOF with Meconium aspiration syndrom with IUGR"/>
    <s v="C"/>
    <x v="0"/>
    <x v="0"/>
    <n v="2"/>
    <d v="2024-02-17T00:00:00"/>
    <s v="Em. LSCS(NPOL + FD)/CA 30 sec of bag and mask "/>
    <x v="3"/>
    <s v="Brought from LR intubator"/>
    <s v="Conscious"/>
    <s v="N"/>
    <s v="N"/>
    <s v="-"/>
    <s v="Pink"/>
    <s v="BLAE+ clear"/>
    <s v="S1S2+"/>
    <s v="Soft"/>
    <s v="Active"/>
    <n v="132"/>
    <n v="28"/>
    <n v="36.1"/>
    <n v="95"/>
    <s v="air vo"/>
    <n v="10.3"/>
    <n v="7.2"/>
    <n v="10047"/>
    <n v="2.52"/>
    <n v="140.69999999999999"/>
    <n v="5.9"/>
    <n v="21"/>
    <n v="0.97"/>
    <s v="Coiling of RT+ "/>
    <s v="-"/>
    <s v="15:30:00"/>
    <n v="12"/>
    <n v="300"/>
    <s v="-"/>
    <n v="30"/>
    <s v="15:35:00"/>
    <s v="yes"/>
    <s v="Yes"/>
    <n v="6"/>
    <s v="Yes"/>
    <s v="-"/>
    <s v="No"/>
    <s v="-"/>
    <s v="No"/>
    <s v="YesYesNoNo"/>
    <n v="3"/>
    <n v="2"/>
    <s v="yes"/>
    <s v="-"/>
    <n v="35"/>
    <n v="36.1"/>
    <n v="36.1"/>
    <n v="36.200000000000003"/>
    <n v="36.200000000000003"/>
    <n v="36.1"/>
    <n v="36.1"/>
    <n v="35.799999999999997"/>
    <n v="35.799999999999997"/>
    <n v="36.1"/>
    <n v="36.1"/>
    <n v="36.1"/>
    <m/>
    <n v="150"/>
    <n v="148"/>
    <n v="146"/>
    <n v="150"/>
    <n v="154"/>
    <n v="148"/>
    <n v="146"/>
    <n v="148"/>
    <n v="150"/>
    <n v="152"/>
    <n v="154"/>
    <m/>
    <s v="82/30/47"/>
    <s v="84/32/49"/>
    <s v="82/29/47"/>
    <s v="84/30/48"/>
    <s v="86/32/50"/>
    <s v="86/34/51"/>
    <s v="85/32/50"/>
    <s v="86/34/51"/>
    <s v="86/30/49"/>
    <s v="84/32/49"/>
    <s v="88/34/52"/>
    <m/>
    <n v="36"/>
    <n v="38"/>
    <n v="38"/>
    <n v="38"/>
    <n v="38"/>
    <n v="36"/>
    <n v="36"/>
    <n v="36"/>
    <n v="20"/>
    <n v="32"/>
    <n v="36"/>
    <m/>
    <m/>
    <m/>
    <m/>
    <n v="32"/>
    <n v="34"/>
    <n v="36"/>
    <n v="34"/>
    <n v="34"/>
    <n v="34"/>
    <n v="34"/>
    <n v="32"/>
    <m/>
    <n v="95"/>
    <n v="92"/>
    <n v="94"/>
    <n v="95"/>
    <n v="96"/>
    <n v="98"/>
    <n v="97"/>
    <n v="90"/>
    <n v="88"/>
    <n v="99"/>
    <n v="97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s v="-"/>
    <s v="-"/>
    <s v="Not done"/>
    <s v="18:00:00"/>
    <d v="1899-12-30T01:30:00"/>
    <n v="152"/>
    <n v="154"/>
    <s v="-"/>
    <s v="-"/>
    <n v="98"/>
    <s v="venti"/>
    <n v="92"/>
    <s v="venti"/>
    <s v="-"/>
    <s v="-"/>
    <s v="-"/>
    <s v="-"/>
    <n v="36.4"/>
    <n v="36.5"/>
    <s v="-"/>
    <s v="-"/>
    <n v="80"/>
    <n v="200"/>
    <s v="-"/>
    <s v="-"/>
    <s v="-"/>
    <s v="-"/>
    <s v="-"/>
    <s v="-"/>
    <s v="-"/>
    <s v="yes"/>
    <s v="yes"/>
    <s v="-"/>
    <s v="-"/>
    <n v="10"/>
    <n v="12"/>
    <s v="-"/>
    <s v="-"/>
    <s v="till death"/>
    <s v="-"/>
    <s v="-"/>
    <s v="-"/>
    <n v="8"/>
    <n v="9"/>
    <x v="0"/>
    <x v="0"/>
    <s v="-"/>
    <x v="0"/>
    <n v="10"/>
    <n v="7"/>
    <d v="2024-02-24T00:00:00"/>
    <s v="Septicemia with septicemic shock+ anasthomotic leak"/>
  </r>
  <r>
    <n v="24"/>
    <s v="B/O dipak Nepali"/>
    <n v="20240076859"/>
    <n v="2754883"/>
    <x v="4"/>
    <x v="0"/>
    <d v="2024-02-14T00:00:00"/>
    <n v="2.7"/>
    <n v="2600"/>
    <n v="2.7"/>
    <x v="0"/>
    <x v="0"/>
    <s v="14-02-2024/21:11:00"/>
    <s v="TOF"/>
    <s v="C"/>
    <x v="6"/>
    <x v="0"/>
    <n v="1"/>
    <d v="2024-02-15T00:00:00"/>
    <s v="Em. LSCS (Oligo)/CSAB"/>
    <x v="1"/>
    <s v="Referred from sabarmati hospital with O2 support"/>
    <s v="Conscious"/>
    <s v="N"/>
    <s v="N"/>
    <s v="-"/>
    <s v="Pink"/>
    <s v="BLAE+ creps"/>
    <s v="S1S2+"/>
    <s v="Soft"/>
    <s v="Active"/>
    <n v="120"/>
    <n v="32"/>
    <n v="36.1"/>
    <n v="94"/>
    <s v="NP"/>
    <n v="6.9"/>
    <n v="21"/>
    <n v="20400"/>
    <n v="1.84"/>
    <n v="135.1"/>
    <n v="6.4"/>
    <n v="14"/>
    <n v="0.7"/>
    <s v="Coiling of RT+ "/>
    <s v="-"/>
    <s v="16:45:00"/>
    <n v="8"/>
    <n v="300"/>
    <s v="-"/>
    <n v="45"/>
    <s v="16:50:00"/>
    <s v="yes"/>
    <s v="Yes"/>
    <s v="-"/>
    <s v="No"/>
    <s v="-"/>
    <s v="No"/>
    <s v="-"/>
    <s v="No"/>
    <s v="YesNoNoNo"/>
    <n v="3"/>
    <n v="1.5"/>
    <s v="yes"/>
    <s v="-"/>
    <n v="20"/>
    <n v="36.6"/>
    <n v="36.4"/>
    <n v="36.4"/>
    <n v="36.4"/>
    <n v="36.4"/>
    <n v="36.4"/>
    <n v="36.4"/>
    <n v="36.4"/>
    <n v="36.4"/>
    <n v="36.4"/>
    <n v="36.4"/>
    <m/>
    <n v="130"/>
    <n v="128"/>
    <n v="130"/>
    <n v="132"/>
    <n v="140"/>
    <n v="142"/>
    <n v="138"/>
    <n v="140"/>
    <n v="144"/>
    <n v="142"/>
    <n v="142"/>
    <m/>
    <s v="110/58/75"/>
    <s v="108/58/75"/>
    <s v="106/56/73"/>
    <s v="116/60/79"/>
    <s v="106/62/77"/>
    <s v="98/60/73"/>
    <s v="94/52/66"/>
    <s v="96/56/69"/>
    <s v="94/56/69"/>
    <s v="90/46/61"/>
    <s v="92/46/61"/>
    <m/>
    <n v="32"/>
    <n v="34"/>
    <n v="32"/>
    <n v="34"/>
    <n v="36"/>
    <n v="34"/>
    <n v="32"/>
    <n v="34"/>
    <n v="30"/>
    <n v="34"/>
    <n v="34"/>
    <m/>
    <m/>
    <m/>
    <m/>
    <n v="40"/>
    <n v="42"/>
    <n v="42"/>
    <n v="44"/>
    <n v="42"/>
    <n v="44"/>
    <n v="42"/>
    <n v="44"/>
    <m/>
    <n v="94"/>
    <n v="96"/>
    <n v="98"/>
    <n v="95"/>
    <n v="96"/>
    <n v="99"/>
    <n v="99"/>
    <n v="99"/>
    <n v="78"/>
    <n v="99"/>
    <n v="99"/>
    <m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16"/>
    <n v="0.1"/>
    <s v="Done"/>
    <s v="19:00:00"/>
    <d v="1899-12-30T02:30:00"/>
    <n v="120"/>
    <n v="140"/>
    <s v="-"/>
    <s v="-"/>
    <n v="97"/>
    <s v="O2 hood"/>
    <n v="94"/>
    <s v="O2 hood"/>
    <s v="-"/>
    <s v="-"/>
    <s v="-"/>
    <s v="-"/>
    <n v="35.799999999999997"/>
    <n v="35.799999999999997"/>
    <s v="-"/>
    <s v="-"/>
    <n v="232"/>
    <n v="216"/>
    <s v="-"/>
    <s v="-"/>
    <s v="-"/>
    <s v="-"/>
    <s v="(POD 6) Acidosis/ reintubated/ POD8 intubated"/>
    <s v="-"/>
    <s v="-"/>
    <s v="no"/>
    <s v="no"/>
    <s v="-"/>
    <s v="-"/>
    <n v="8"/>
    <n v="9"/>
    <s v="-"/>
    <s v="-"/>
    <n v="0"/>
    <n v="2"/>
    <s v="-"/>
    <s v="-"/>
    <n v="6"/>
    <n v="10"/>
    <x v="0"/>
    <x v="0"/>
    <s v="-"/>
    <x v="0"/>
    <n v="10"/>
    <n v="8"/>
    <d v="2024-02-23T00:00:00"/>
    <s v="Septicemia with septicemic shock"/>
  </r>
  <r>
    <n v="25"/>
    <s v="B/O Vishal Makwana"/>
    <n v="20240085068"/>
    <n v="2777524"/>
    <x v="1"/>
    <x v="0"/>
    <d v="2024-02-19T00:00:00"/>
    <n v="1.3"/>
    <n v="1500"/>
    <n v="1.2"/>
    <x v="0"/>
    <x v="1"/>
    <s v="20-02-2024/02:26:00"/>
    <s v="TOF"/>
    <s v="C"/>
    <x v="0"/>
    <x v="0"/>
    <n v="3"/>
    <d v="2024-02-21T00:00:00"/>
    <s v="NVD/CSAB"/>
    <x v="1"/>
    <s v="Referred from bhavnagar"/>
    <s v="Conscious"/>
    <s v="N"/>
    <s v="N"/>
    <s v="-"/>
    <s v="Pink"/>
    <s v="BLAE+ creps"/>
    <s v="S1S2+"/>
    <s v="Soft"/>
    <s v="Active"/>
    <n v="136"/>
    <n v="30"/>
    <n v="36.1"/>
    <n v="95"/>
    <s v="NP"/>
    <n v="4.3"/>
    <n v="16.8"/>
    <n v="18400"/>
    <n v="3.63"/>
    <n v="134.69999999999999"/>
    <n v="5.3"/>
    <n v="24"/>
    <n v="0.85"/>
    <s v="Coiling of RT+ "/>
    <s v="-"/>
    <s v="18:45:00"/>
    <n v="4"/>
    <n v="150"/>
    <n v="2"/>
    <n v="15"/>
    <s v="18:50:00"/>
    <s v="-"/>
    <s v="No"/>
    <n v="3"/>
    <s v="Yes"/>
    <n v="2"/>
    <s v="Yes"/>
    <s v="-"/>
    <s v="No"/>
    <s v="NoYesYesNo"/>
    <n v="2.5"/>
    <n v="0.5"/>
    <s v="yes"/>
    <s v="-"/>
    <n v="10"/>
    <n v="36.1"/>
    <n v="36.1"/>
    <n v="36.1"/>
    <n v="36.1"/>
    <n v="36.1"/>
    <n v="36.1"/>
    <n v="36.1"/>
    <n v="36.1"/>
    <n v="36.1"/>
    <n v="36.1"/>
    <n v="36.1"/>
    <m/>
    <n v="130"/>
    <n v="134"/>
    <n v="138"/>
    <n v="120"/>
    <n v="124"/>
    <n v="122"/>
    <n v="128"/>
    <n v="126"/>
    <n v="138"/>
    <n v="132"/>
    <n v="130"/>
    <m/>
    <s v="84/30/48"/>
    <s v="82/32/49"/>
    <s v="84/36/52"/>
    <s v="84/40/55"/>
    <s v="86/42/57"/>
    <s v="84/44/57"/>
    <s v="80/42/55"/>
    <s v="82/42/55"/>
    <s v="80/40/53"/>
    <s v="88/42/57"/>
    <s v="88/44/59"/>
    <m/>
    <n v="36"/>
    <n v="38"/>
    <n v="38"/>
    <n v="36"/>
    <n v="36"/>
    <n v="36"/>
    <n v="38"/>
    <n v="40"/>
    <n v="24"/>
    <n v="42"/>
    <n v="34"/>
    <m/>
    <m/>
    <m/>
    <m/>
    <n v="34"/>
    <n v="36"/>
    <n v="34"/>
    <n v="34"/>
    <n v="34"/>
    <n v="36"/>
    <n v="34"/>
    <n v="34"/>
    <m/>
    <n v="95"/>
    <n v="96"/>
    <n v="98"/>
    <n v="98"/>
    <n v="98"/>
    <n v="99"/>
    <n v="81"/>
    <n v="84"/>
    <n v="80"/>
    <n v="88"/>
    <n v="98"/>
    <m/>
    <m/>
    <m/>
    <m/>
    <m/>
    <m/>
    <m/>
    <m/>
    <m/>
    <m/>
    <m/>
    <m/>
    <m/>
    <m/>
    <m/>
    <m/>
    <m/>
    <m/>
    <m/>
    <m/>
    <m/>
    <m/>
    <m/>
    <m/>
    <m/>
    <s v="-"/>
    <s v="Inj. PCM 15 mg"/>
    <s v="-"/>
    <s v="-"/>
    <s v="-"/>
    <s v="Not done"/>
    <s v="21:00:00"/>
    <d v="1899-12-30T02:15:00"/>
    <n v="136"/>
    <n v="132"/>
    <s v="-"/>
    <s v="-"/>
    <n v="97"/>
    <s v="venti"/>
    <n v="96"/>
    <s v="venti"/>
    <s v="-"/>
    <s v="-"/>
    <s v="-"/>
    <s v="-"/>
    <n v="36.1"/>
    <n v="36.1"/>
    <s v="-"/>
    <s v="-"/>
    <n v="40"/>
    <n v="50"/>
    <s v="-"/>
    <s v="-"/>
    <s v="-"/>
    <s v="-"/>
    <s v="-"/>
    <s v="-"/>
    <s v="-"/>
    <s v="yes"/>
    <s v="yes"/>
    <s v="-"/>
    <s v="-"/>
    <n v="8"/>
    <n v="9"/>
    <s v="-"/>
    <s v="-"/>
    <s v="till death"/>
    <s v="-"/>
    <s v="-"/>
    <s v="-"/>
    <n v="4"/>
    <n v="5"/>
    <x v="0"/>
    <x v="0"/>
    <s v="-"/>
    <x v="0"/>
    <n v="6"/>
    <n v="3"/>
    <d v="2024-02-24T00:00:00"/>
    <s v="Septicemia with septicemic shock+ Pre-term + ELBW"/>
  </r>
  <r>
    <n v="26"/>
    <s v="B/O Rahul Yadav"/>
    <n v="20240105308"/>
    <n v="2828405"/>
    <x v="2"/>
    <x v="0"/>
    <d v="2024-02-27T00:00:00"/>
    <n v="1.5"/>
    <n v="2400"/>
    <n v="1.5"/>
    <x v="0"/>
    <x v="1"/>
    <s v="01-03-2024/22:54:00"/>
    <s v="TOF"/>
    <s v="C"/>
    <x v="0"/>
    <x v="0"/>
    <n v="5"/>
    <d v="2024-03-02T00:00:00"/>
    <s v="NVD/CSAB"/>
    <x v="1"/>
    <s v="-"/>
    <s v="Conscious"/>
    <s v="N"/>
    <s v="N"/>
    <s v="-"/>
    <s v="Pink"/>
    <s v="BLAE+ creps"/>
    <s v="S1S2+"/>
    <s v="Soft"/>
    <s v="Active"/>
    <n v="120"/>
    <n v="26"/>
    <n v="36.6"/>
    <n v="90"/>
    <s v="NP"/>
    <n v="6"/>
    <n v="16"/>
    <n v="7450"/>
    <n v="3.12"/>
    <n v="140.6"/>
    <n v="4.72"/>
    <n v="20"/>
    <n v="0.51"/>
    <s v="Coiling of RT+ "/>
    <s v="-"/>
    <s v="11:10:00"/>
    <n v="4"/>
    <n v="150"/>
    <n v="3"/>
    <n v="15"/>
    <s v="11:15:00"/>
    <s v="-"/>
    <s v="No"/>
    <n v="4"/>
    <s v="Yes"/>
    <n v="3"/>
    <s v="Yes"/>
    <s v="-"/>
    <s v="No"/>
    <s v="NoYesYesNo"/>
    <n v="2.5"/>
    <n v="1"/>
    <s v="yes"/>
    <s v="-"/>
    <n v="20"/>
    <n v="36.6"/>
    <n v="36.4"/>
    <n v="36.4"/>
    <n v="36.4"/>
    <n v="36.4"/>
    <n v="36.4"/>
    <n v="36.4"/>
    <n v="36.4"/>
    <n v="36.4"/>
    <n v="36.4"/>
    <n v="36.4"/>
    <n v="36.4"/>
    <n v="156"/>
    <n v="150"/>
    <n v="148"/>
    <n v="144"/>
    <n v="152"/>
    <n v="156"/>
    <n v="148"/>
    <n v="154"/>
    <n v="156"/>
    <n v="154"/>
    <n v="150"/>
    <n v="152"/>
    <s v="84/42/56"/>
    <s v="86/44/58"/>
    <s v="84/42/56"/>
    <s v="80/38/52"/>
    <s v="82/36/51"/>
    <s v="88/40/55"/>
    <s v="92/42/59"/>
    <s v="94/42/59"/>
    <s v="96/38/57"/>
    <s v="98/36/57"/>
    <s v="81/40/54"/>
    <s v="82/42/55"/>
    <n v="36"/>
    <n v="36"/>
    <n v="34"/>
    <n v="34"/>
    <n v="32"/>
    <n v="32"/>
    <n v="34"/>
    <n v="34"/>
    <n v="23"/>
    <n v="32"/>
    <n v="34"/>
    <n v="34"/>
    <m/>
    <m/>
    <m/>
    <n v="24"/>
    <n v="20"/>
    <n v="22"/>
    <n v="24"/>
    <n v="22"/>
    <n v="24"/>
    <n v="22"/>
    <n v="24"/>
    <m/>
    <n v="98"/>
    <n v="99"/>
    <n v="97"/>
    <n v="98"/>
    <n v="96"/>
    <n v="96"/>
    <n v="97"/>
    <n v="96"/>
    <n v="88"/>
    <n v="99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15 mg"/>
    <s v="-"/>
    <n v="8"/>
    <n v="0.05"/>
    <s v="Done"/>
    <s v="13:00:00"/>
    <d v="1899-12-30T01:50:00"/>
    <n v="180"/>
    <n v="110"/>
    <s v="-"/>
    <s v="-"/>
    <n v="96"/>
    <s v="O2 hood"/>
    <n v="94"/>
    <s v="O2 hood"/>
    <s v="-"/>
    <s v="-"/>
    <s v="-"/>
    <s v="-"/>
    <n v="36.5"/>
    <n v="36.5"/>
    <s v="-"/>
    <s v="-"/>
    <n v="70"/>
    <n v="65"/>
    <s v="-"/>
    <s v="-"/>
    <s v="Icterus upto chest( TB 18.8mg/dl)"/>
    <s v="-"/>
    <s v="POD 8 reintubation"/>
    <s v="-"/>
    <s v="-"/>
    <s v="no"/>
    <s v="no"/>
    <s v="-"/>
    <s v="-"/>
    <n v="10"/>
    <n v="13"/>
    <s v="-"/>
    <s v="-"/>
    <n v="0"/>
    <n v="2"/>
    <s v="-"/>
    <n v="7"/>
    <n v="1"/>
    <n v="10"/>
    <x v="0"/>
    <x v="0"/>
    <s v="-"/>
    <x v="0"/>
    <n v="14"/>
    <n v="9"/>
    <d v="2024-03-11T00:00:00"/>
    <s v="Septicemia with septicemic shock+ Gastric paresis+ aspiration+ VLBW"/>
  </r>
  <r>
    <n v="27"/>
    <s v="B/O Pravinbhai Dabasara"/>
    <n v="20240103130"/>
    <n v="2822866"/>
    <x v="4"/>
    <x v="1"/>
    <d v="2024-02-29T00:00:00"/>
    <n v="2.6"/>
    <n v="1200"/>
    <n v="2.5"/>
    <x v="0"/>
    <x v="0"/>
    <s v="29-02-2024/19:05:00"/>
    <s v="TOF"/>
    <s v="C"/>
    <x v="0"/>
    <x v="0"/>
    <n v="3"/>
    <d v="2024-03-02T00:00:00"/>
    <s v="NVD/CSAB"/>
    <x v="2"/>
    <s v="Referred from Dhrangadhra off O2"/>
    <s v="Conscious"/>
    <s v="N"/>
    <s v="N"/>
    <s v="-"/>
    <s v="Pink"/>
    <s v="BLAE+ clear"/>
    <s v="S1S2+"/>
    <s v="Soft"/>
    <s v="Active"/>
    <n v="160"/>
    <n v="30"/>
    <n v="36.6"/>
    <n v="96"/>
    <s v="RA"/>
    <n v="9"/>
    <n v="18.600000000000001"/>
    <n v="7890"/>
    <n v="1.26"/>
    <n v="133.19999999999999"/>
    <n v="4.2"/>
    <n v="24"/>
    <n v="0.68"/>
    <s v="Coiling of RT+ "/>
    <s v="-"/>
    <s v="09:15:00"/>
    <n v="8"/>
    <n v="300"/>
    <n v="3"/>
    <n v="30"/>
    <s v="09:20:00"/>
    <s v="-"/>
    <s v="No"/>
    <n v="5"/>
    <s v="Yes"/>
    <n v="3"/>
    <s v="Yes"/>
    <s v="-"/>
    <s v="No"/>
    <s v="NoYesYesNo"/>
    <n v="3"/>
    <n v="1"/>
    <s v="yes"/>
    <s v="-"/>
    <n v="15"/>
    <n v="36.1"/>
    <n v="36.1"/>
    <n v="36.200000000000003"/>
    <n v="36.1"/>
    <n v="36.1"/>
    <n v="36.200000000000003"/>
    <n v="36.1"/>
    <n v="36.1"/>
    <n v="36.1"/>
    <n v="36.1"/>
    <n v="36.200000000000003"/>
    <m/>
    <n v="150"/>
    <n v="154"/>
    <n v="152"/>
    <n v="142"/>
    <n v="140"/>
    <n v="135"/>
    <n v="150"/>
    <n v="132"/>
    <n v="134"/>
    <n v="144"/>
    <n v="146"/>
    <m/>
    <s v="84/42/56"/>
    <s v="88/44/59"/>
    <s v="84/40/55"/>
    <s v="82/40/54"/>
    <s v="84/42/56"/>
    <s v="86/40/55"/>
    <s v="88/42/57"/>
    <s v="88/40/56"/>
    <s v="80/42/55"/>
    <s v="86/40/53"/>
    <s v="86/48/59"/>
    <m/>
    <n v="36"/>
    <n v="32"/>
    <n v="34"/>
    <n v="32"/>
    <n v="34"/>
    <n v="36"/>
    <n v="34"/>
    <n v="32"/>
    <n v="34"/>
    <n v="36"/>
    <n v="36"/>
    <m/>
    <m/>
    <m/>
    <m/>
    <n v="34"/>
    <n v="32"/>
    <n v="30"/>
    <n v="32"/>
    <n v="32"/>
    <n v="30"/>
    <n v="32"/>
    <n v="32"/>
    <m/>
    <n v="98"/>
    <n v="90"/>
    <n v="94"/>
    <n v="95"/>
    <n v="94"/>
    <n v="96"/>
    <n v="97"/>
    <n v="96"/>
    <n v="88"/>
    <n v="99"/>
    <n v="99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Not done"/>
    <s v="11:05:00"/>
    <d v="1899-12-30T01:50:00"/>
    <n v="150"/>
    <n v="148"/>
    <s v="-"/>
    <n v="140"/>
    <n v="96"/>
    <s v="venti"/>
    <n v="98"/>
    <s v="air vo"/>
    <s v="-"/>
    <s v="-"/>
    <n v="98"/>
    <s v="RA"/>
    <n v="36.6"/>
    <n v="36.6"/>
    <s v="-"/>
    <n v="36.6"/>
    <n v="100"/>
    <n v="110"/>
    <s v="-"/>
    <n v="130"/>
    <s v="-"/>
    <s v="-"/>
    <s v="-"/>
    <s v="-"/>
    <s v="-"/>
    <s v="no"/>
    <s v="no"/>
    <s v="-"/>
    <s v="no"/>
    <n v="8"/>
    <n v="7"/>
    <s v="-"/>
    <n v="6"/>
    <n v="0"/>
    <n v="10"/>
    <n v="6"/>
    <n v="10"/>
    <s v="-"/>
    <n v="26"/>
    <x v="6"/>
    <x v="6"/>
    <d v="2024-03-25T00:00:00"/>
    <x v="1"/>
    <s v="-"/>
    <s v="-"/>
    <s v="-"/>
    <s v="-"/>
  </r>
  <r>
    <n v="28"/>
    <s v="B/O Babubhai Khant"/>
    <n v="20240099126"/>
    <n v="2813102"/>
    <x v="1"/>
    <x v="0"/>
    <d v="2024-02-27T00:00:00"/>
    <n v="2.6"/>
    <n v="2800"/>
    <n v="2.6"/>
    <x v="0"/>
    <x v="0"/>
    <s v="27-02-2024/19:12:00"/>
    <s v="TOF"/>
    <s v="C"/>
    <x v="7"/>
    <x v="0"/>
    <n v="1"/>
    <d v="2024-02-28T00:00:00"/>
    <s v="NVD/CSAB"/>
    <x v="4"/>
    <s v="-"/>
    <s v="Conscious"/>
    <s v="N"/>
    <s v="N"/>
    <s v="-"/>
    <s v="Pink"/>
    <s v="BLAE+ creps"/>
    <s v="S1S2+"/>
    <s v="Soft"/>
    <s v="Active"/>
    <n v="155"/>
    <n v="34"/>
    <n v="36.6"/>
    <n v="87"/>
    <s v="O2 hood"/>
    <n v="10.5"/>
    <n v="15.5"/>
    <n v="9800"/>
    <n v="2.31"/>
    <n v="136.4"/>
    <n v="3.6"/>
    <n v="23"/>
    <n v="0.65"/>
    <s v="Coiling of RT+ "/>
    <s v="-"/>
    <s v="09:25:00"/>
    <n v="8"/>
    <n v="300"/>
    <n v="6"/>
    <n v="30"/>
    <s v="09:30:00"/>
    <s v="-"/>
    <s v="No"/>
    <n v="10"/>
    <s v="Yes"/>
    <n v="5"/>
    <s v="Yes"/>
    <s v="-"/>
    <s v="No"/>
    <s v="NoYesYesNo"/>
    <n v="3"/>
    <n v="1"/>
    <s v="yes"/>
    <s v="-"/>
    <n v="30"/>
    <n v="36.6"/>
    <n v="36.6"/>
    <n v="36.6"/>
    <n v="36.6"/>
    <n v="36.6"/>
    <n v="36.6"/>
    <n v="36.1"/>
    <n v="36.1"/>
    <n v="36.1"/>
    <n v="36.1"/>
    <n v="36.1"/>
    <m/>
    <n v="151"/>
    <n v="142"/>
    <n v="148"/>
    <n v="152"/>
    <n v="151"/>
    <n v="148"/>
    <n v="154"/>
    <n v="146"/>
    <n v="154"/>
    <n v="146"/>
    <n v="150"/>
    <m/>
    <s v="98/40/59"/>
    <s v="96/42/60"/>
    <s v="94/44/61"/>
    <s v="96/42/60"/>
    <s v="94/44/61"/>
    <s v="96/40/59"/>
    <s v="94/42/59"/>
    <s v="96/40/59"/>
    <s v="96/42/60"/>
    <s v="94/44/61"/>
    <s v="96/42/60"/>
    <m/>
    <n v="32"/>
    <n v="34"/>
    <n v="32"/>
    <n v="28"/>
    <n v="30"/>
    <n v="28"/>
    <n v="26"/>
    <n v="26"/>
    <n v="26"/>
    <n v="28"/>
    <n v="30"/>
    <m/>
    <m/>
    <m/>
    <m/>
    <n v="30"/>
    <n v="32"/>
    <n v="32"/>
    <n v="34"/>
    <n v="32"/>
    <n v="32"/>
    <n v="30"/>
    <n v="32"/>
    <m/>
    <n v="87"/>
    <n v="90"/>
    <n v="92"/>
    <n v="90"/>
    <n v="90"/>
    <n v="94"/>
    <n v="96"/>
    <n v="95"/>
    <n v="94"/>
    <n v="78"/>
    <n v="96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s v="-"/>
    <s v="-"/>
    <s v="Not done"/>
    <s v="12:15:00"/>
    <d v="1899-12-30T02:55:00"/>
    <n v="132"/>
    <n v="120"/>
    <s v="-"/>
    <s v="-"/>
    <n v="96"/>
    <s v="venti"/>
    <n v="92"/>
    <s v="venti"/>
    <s v="-"/>
    <s v="-"/>
    <s v="-"/>
    <s v="-"/>
    <n v="36.1"/>
    <n v="36.1"/>
    <s v="-"/>
    <s v="-"/>
    <n v="119"/>
    <n v="100"/>
    <s v="-"/>
    <s v="-"/>
    <s v="-"/>
    <s v="-"/>
    <s v="-"/>
    <s v="-"/>
    <s v="-"/>
    <s v="yes"/>
    <s v="yes"/>
    <s v="-"/>
    <s v="-"/>
    <n v="10"/>
    <n v="13"/>
    <s v="-"/>
    <s v="-"/>
    <s v="till death"/>
    <s v="-"/>
    <s v="-"/>
    <s v="-"/>
    <n v="7"/>
    <n v="8"/>
    <x v="0"/>
    <x v="0"/>
    <s v="-"/>
    <x v="0"/>
    <n v="8"/>
    <n v="6"/>
    <d v="2024-03-05T00:00:00"/>
    <s v="Septicemia with septicemic shock"/>
  </r>
  <r>
    <n v="29"/>
    <s v="B/O Rajesh Koli"/>
    <n v="20240109319"/>
    <n v="2839286"/>
    <x v="4"/>
    <x v="0"/>
    <d v="2024-03-04T00:00:00"/>
    <n v="2"/>
    <n v="1800"/>
    <n v="2.1"/>
    <x v="1"/>
    <x v="0"/>
    <s v="04-03-2024/16:41:00"/>
    <s v="TOF"/>
    <s v="C"/>
    <x v="8"/>
    <x v="0"/>
    <n v="1"/>
    <d v="2024-03-05T00:00:00"/>
    <s v="NVD/CA tactile stimulation"/>
    <x v="4"/>
    <s v="Referred from Radhanpur / Refer to UNM(TOF+CHD)/ Refer to CHA( 1 cycle CPR)"/>
    <s v="Conscious"/>
    <s v="N"/>
    <s v="N"/>
    <s v="-"/>
    <s v="Pink"/>
    <s v="BLAE+ creps"/>
    <s v="S1S2+"/>
    <s v="Soft"/>
    <s v="Active"/>
    <n v="140"/>
    <n v="30"/>
    <n v="36.6"/>
    <n v="99"/>
    <s v="O2 hood"/>
    <n v="8"/>
    <n v="14.6"/>
    <n v="13000"/>
    <n v="2.2799999999999998"/>
    <n v="140"/>
    <n v="6"/>
    <n v="32"/>
    <n v="0.65"/>
    <s v="Coiling of RT+ "/>
    <s v="-"/>
    <s v="15:40:00"/>
    <n v="8"/>
    <n v="300"/>
    <n v="3"/>
    <n v="30"/>
    <s v="15:45:00"/>
    <s v="-"/>
    <s v="No"/>
    <n v="5"/>
    <s v="Yes"/>
    <s v="-"/>
    <s v="No"/>
    <n v="1"/>
    <s v="Yes"/>
    <s v="NoYesNoYes"/>
    <n v="3"/>
    <s v="O2+Sevo"/>
    <s v="yes"/>
    <s v="-"/>
    <n v="20"/>
    <n v="36.1"/>
    <n v="36.1"/>
    <n v="36.1"/>
    <n v="36.1"/>
    <n v="36.1"/>
    <n v="36.1"/>
    <n v="36.1"/>
    <n v="36.1"/>
    <n v="36.1"/>
    <n v="36.1"/>
    <n v="36.1"/>
    <m/>
    <n v="122"/>
    <n v="118"/>
    <n v="116"/>
    <n v="120"/>
    <n v="122"/>
    <n v="118"/>
    <n v="120"/>
    <n v="116"/>
    <n v="118"/>
    <n v="122"/>
    <n v="122"/>
    <m/>
    <s v="68/20/36"/>
    <s v="66/19/35"/>
    <s v="74/32/46"/>
    <s v="80/40/53"/>
    <s v="82/42/55"/>
    <s v="88/40/56"/>
    <s v="84/38/53"/>
    <s v="70/30/43"/>
    <s v="72/34/47"/>
    <s v="74/32/46"/>
    <s v="70/34/46"/>
    <m/>
    <n v="28"/>
    <n v="30"/>
    <n v="30"/>
    <n v="28"/>
    <n v="32"/>
    <n v="32"/>
    <n v="32"/>
    <n v="34"/>
    <n v="20"/>
    <n v="32"/>
    <n v="34"/>
    <m/>
    <m/>
    <m/>
    <m/>
    <n v="24"/>
    <n v="22"/>
    <n v="22"/>
    <n v="24"/>
    <n v="23"/>
    <n v="24"/>
    <n v="24"/>
    <n v="23"/>
    <m/>
    <n v="99"/>
    <n v="91"/>
    <n v="85"/>
    <n v="92"/>
    <n v="95"/>
    <n v="96"/>
    <n v="95"/>
    <n v="96"/>
    <n v="96"/>
    <n v="95"/>
    <n v="98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s v="-"/>
    <s v="-"/>
    <s v="Not done"/>
    <s v="16:00:00"/>
    <d v="1899-12-30T02:15:00"/>
    <n v="132"/>
    <n v="160"/>
    <s v="-"/>
    <s v="-"/>
    <n v="94"/>
    <s v="venti"/>
    <n v="94"/>
    <s v="air vo"/>
    <s v="-"/>
    <s v="-"/>
    <s v="-"/>
    <s v="-"/>
    <n v="36.4"/>
    <n v="36.5"/>
    <s v="-"/>
    <s v="-"/>
    <n v="80"/>
    <n v="90"/>
    <s v="-"/>
    <s v="-"/>
    <s v="Self extubated"/>
    <s v="-"/>
    <s v="POD 3 reintubated"/>
    <s v="-"/>
    <s v="-"/>
    <s v="yes"/>
    <s v="no"/>
    <s v="-"/>
    <s v="-"/>
    <n v="9"/>
    <n v="10"/>
    <s v="-"/>
    <s v="-"/>
    <n v="1"/>
    <s v="-"/>
    <s v="-"/>
    <n v="2"/>
    <n v="2"/>
    <n v="5"/>
    <x v="0"/>
    <x v="0"/>
    <s v="-"/>
    <x v="0"/>
    <n v="5"/>
    <n v="3"/>
    <d v="2024-03-08T00:00:00"/>
    <s v="Septicemia with septicemic shock+ CHD"/>
  </r>
  <r>
    <n v="30"/>
    <s v="B/O Prakash Pattani"/>
    <n v="20240090952"/>
    <n v="2791510"/>
    <x v="1"/>
    <x v="0"/>
    <d v="2024-02-21T00:00:00"/>
    <n v="3.2"/>
    <n v="1900"/>
    <n v="3"/>
    <x v="0"/>
    <x v="0"/>
    <s v="22-02-2024/18:48:00"/>
    <s v="TOF"/>
    <s v="C"/>
    <x v="0"/>
    <x v="0"/>
    <n v="3"/>
    <d v="2024-02-23T00:00:00"/>
    <s v="NVD/CSAB"/>
    <x v="2"/>
    <s v="Referred from shardaben hospital on O2 support"/>
    <s v="Conscious"/>
    <s v="N"/>
    <s v="N"/>
    <s v="-"/>
    <s v="Pink"/>
    <s v="BLAE+ creps"/>
    <s v="S1S2+"/>
    <s v="Soft"/>
    <s v="Active"/>
    <n v="130"/>
    <n v="34"/>
    <n v="36.4"/>
    <n v="98"/>
    <s v="RA"/>
    <n v="9.4"/>
    <n v="22.3"/>
    <n v="8800"/>
    <n v="1.54"/>
    <n v="135.19999999999999"/>
    <n v="7.2"/>
    <n v="32"/>
    <n v="0.9"/>
    <s v="Coiling of RT+ "/>
    <s v="-"/>
    <s v="17:00:00"/>
    <n v="12"/>
    <n v="450"/>
    <n v="3"/>
    <n v="45"/>
    <s v="17:05:00"/>
    <s v="-"/>
    <s v="No"/>
    <n v="9"/>
    <s v="Yes"/>
    <s v="-"/>
    <s v="No"/>
    <n v="1.5"/>
    <s v="Yes"/>
    <s v="NoYesNoYes"/>
    <n v="3.5"/>
    <s v="O2+Sevo"/>
    <s v="yes"/>
    <s v="-"/>
    <n v="40"/>
    <n v="36.4"/>
    <n v="36.4"/>
    <n v="36.4"/>
    <n v="36.6"/>
    <n v="36.4"/>
    <n v="36.200000000000003"/>
    <n v="36.4"/>
    <n v="36.4"/>
    <n v="36.4"/>
    <n v="36.4"/>
    <n v="36.4"/>
    <m/>
    <n v="138"/>
    <n v="148"/>
    <n v="138"/>
    <n v="140"/>
    <n v="146"/>
    <n v="140"/>
    <n v="148"/>
    <n v="142"/>
    <n v="144"/>
    <n v="146"/>
    <n v="142"/>
    <m/>
    <s v="74/32/46"/>
    <s v="76/34/48"/>
    <s v="74/26/42"/>
    <s v="70/22/38"/>
    <s v="74/20/38"/>
    <s v="70/28/42"/>
    <s v="74/30/45"/>
    <s v="80/34/49"/>
    <s v="84/44/57"/>
    <s v="88/42/57"/>
    <s v="88/40/56"/>
    <m/>
    <n v="36"/>
    <n v="36"/>
    <n v="36"/>
    <n v="34"/>
    <n v="40"/>
    <n v="42"/>
    <n v="44"/>
    <n v="40"/>
    <n v="44"/>
    <n v="30"/>
    <n v="36"/>
    <m/>
    <m/>
    <m/>
    <m/>
    <n v="20"/>
    <n v="22"/>
    <n v="22"/>
    <n v="22"/>
    <n v="24"/>
    <n v="22"/>
    <n v="24"/>
    <n v="22"/>
    <m/>
    <n v="98"/>
    <n v="97"/>
    <n v="96"/>
    <n v="95"/>
    <n v="90"/>
    <n v="84"/>
    <n v="86"/>
    <n v="80"/>
    <n v="68"/>
    <n v="99"/>
    <n v="94"/>
    <m/>
    <m/>
    <m/>
    <m/>
    <m/>
    <m/>
    <s v="Desaturation "/>
    <m/>
    <s v="desaturation"/>
    <s v="desaturation"/>
    <m/>
    <m/>
    <m/>
    <m/>
    <m/>
    <m/>
    <m/>
    <m/>
    <m/>
    <m/>
    <m/>
    <m/>
    <m/>
    <m/>
    <m/>
    <s v="-"/>
    <s v="Inj. PCM 45 mg"/>
    <s v="-"/>
    <s v="-"/>
    <s v="-"/>
    <s v="Not done"/>
    <s v="18:40:00"/>
    <d v="1899-12-30T01:55:00"/>
    <n v="140"/>
    <n v="130"/>
    <s v="-"/>
    <s v="-"/>
    <n v="99"/>
    <s v="venti"/>
    <n v="95"/>
    <s v="air vo"/>
    <s v="-"/>
    <s v="-"/>
    <s v="-"/>
    <s v="-"/>
    <n v="36.4"/>
    <n v="36.5"/>
    <s v="-"/>
    <s v="-"/>
    <n v="70"/>
    <n v="130"/>
    <s v="-"/>
    <s v="-"/>
    <s v="-"/>
    <s v="Self extubated"/>
    <s v="POD 11 reintubation/ POD 13 generalize edema"/>
    <s v="-"/>
    <s v="-"/>
    <s v="yes"/>
    <s v="no"/>
    <s v="-"/>
    <s v="-"/>
    <n v="8"/>
    <n v="9"/>
    <s v="-"/>
    <s v="-"/>
    <n v="2"/>
    <s v="-"/>
    <s v="-"/>
    <n v="9"/>
    <n v="4"/>
    <n v="15"/>
    <x v="0"/>
    <x v="0"/>
    <s v="-"/>
    <x v="0"/>
    <n v="16"/>
    <n v="13"/>
    <d v="2024-03-07T00:00:00"/>
    <s v="Acute cardio respiratory arrest in sepitsemia and septicemic shock with DIC"/>
  </r>
  <r>
    <n v="31"/>
    <s v="B/O mukesh sisodia"/>
    <n v="20240096983"/>
    <n v="2808216"/>
    <x v="1"/>
    <x v="0"/>
    <d v="2024-02-25T00:00:00"/>
    <n v="1.7"/>
    <n v="2400"/>
    <n v="1.7"/>
    <x v="0"/>
    <x v="1"/>
    <s v="26-02-2024/21:04:00"/>
    <s v="TOF with SBA + HIE grade II with AKI"/>
    <s v="C"/>
    <x v="0"/>
    <x v="0"/>
    <n v="3"/>
    <d v="2024-02-27T00:00:00"/>
    <s v="Em. LSCS (FD)/ ICAB"/>
    <x v="3"/>
    <s v="Referred from LG hospital with bag and tube ventilation/ extubated day 2/air vo"/>
    <s v="Conscious"/>
    <s v="N"/>
    <s v="N"/>
    <s v="-"/>
    <s v="Pink"/>
    <s v="BLAE+ creps"/>
    <s v="S1S2+"/>
    <s v="Soft"/>
    <s v="Active"/>
    <n v="156"/>
    <n v="36"/>
    <n v="36.6"/>
    <n v="88"/>
    <s v="O2 support"/>
    <n v="6"/>
    <n v="14.1"/>
    <n v="14620"/>
    <n v="1.36"/>
    <n v="136"/>
    <n v="4.3"/>
    <n v="28"/>
    <n v="0.96"/>
    <s v="Coiling of RT+ "/>
    <s v="-"/>
    <s v="16:55:00"/>
    <n v="4"/>
    <n v="150"/>
    <s v="-"/>
    <n v="15"/>
    <s v="17:00:00"/>
    <s v="-"/>
    <s v="No"/>
    <n v="6"/>
    <s v="Yes"/>
    <n v="2"/>
    <s v="Yes"/>
    <s v="-"/>
    <s v="No"/>
    <s v="NoYesYesNo"/>
    <n v="3"/>
    <n v="1"/>
    <s v="yes"/>
    <s v="-"/>
    <n v="25"/>
    <n v="36.4"/>
    <n v="36.4"/>
    <n v="36.4"/>
    <n v="36.4"/>
    <n v="36.6"/>
    <n v="36.6"/>
    <n v="36.4"/>
    <n v="36.4"/>
    <n v="36.4"/>
    <n v="36.4"/>
    <n v="36.4"/>
    <m/>
    <n v="148"/>
    <n v="155"/>
    <n v="138"/>
    <n v="128"/>
    <n v="140"/>
    <n v="138"/>
    <n v="128"/>
    <n v="112"/>
    <n v="118"/>
    <n v="122"/>
    <n v="124"/>
    <m/>
    <s v="74/40/51"/>
    <s v="76/42/53"/>
    <s v="78/40/53"/>
    <s v="70/42/51"/>
    <s v="78/44/55"/>
    <s v="76/38/51"/>
    <s v="76/32/47"/>
    <s v="78/34/49"/>
    <s v="70/34/46"/>
    <s v="72/34/47"/>
    <s v="78/30/46"/>
    <m/>
    <n v="32"/>
    <n v="34"/>
    <n v="34"/>
    <n v="36"/>
    <n v="36"/>
    <n v="34"/>
    <n v="36"/>
    <n v="34"/>
    <n v="36"/>
    <n v="34"/>
    <n v="36"/>
    <m/>
    <m/>
    <m/>
    <m/>
    <n v="24"/>
    <n v="24"/>
    <n v="23"/>
    <n v="24"/>
    <n v="24"/>
    <n v="24"/>
    <n v="24"/>
    <n v="24"/>
    <m/>
    <n v="96"/>
    <n v="98"/>
    <n v="97"/>
    <n v="98"/>
    <n v="98"/>
    <n v="98"/>
    <n v="90"/>
    <n v="94"/>
    <n v="70"/>
    <n v="99"/>
    <n v="99"/>
    <m/>
    <m/>
    <m/>
    <m/>
    <m/>
    <m/>
    <m/>
    <m/>
    <m/>
    <m/>
    <m/>
    <m/>
    <m/>
    <m/>
    <m/>
    <m/>
    <m/>
    <m/>
    <m/>
    <m/>
    <m/>
    <m/>
    <m/>
    <m/>
    <m/>
    <s v="-"/>
    <s v="Inj. PCM 15 mg"/>
    <s v="-"/>
    <s v="-"/>
    <s v="-"/>
    <s v="Not done"/>
    <s v="20:00:00"/>
    <d v="1899-12-30T03:05:00"/>
    <n v="130"/>
    <n v="114"/>
    <s v="-"/>
    <s v="-"/>
    <n v="100"/>
    <s v="venti"/>
    <n v="98"/>
    <s v="venti"/>
    <s v="-"/>
    <s v="-"/>
    <s v="-"/>
    <s v="-"/>
    <n v="36.4"/>
    <n v="36.4"/>
    <s v="-"/>
    <s v="-"/>
    <n v="58"/>
    <n v="146"/>
    <s v="-"/>
    <s v="-"/>
    <s v="-"/>
    <s v="-"/>
    <s v="POD 4 self extubated/ reintubated"/>
    <s v="-"/>
    <s v="-"/>
    <s v="yes"/>
    <s v="yes"/>
    <s v="-"/>
    <s v="-"/>
    <n v="6"/>
    <n v="7"/>
    <s v="-"/>
    <s v="-"/>
    <n v="4"/>
    <s v="-"/>
    <s v="-"/>
    <s v="-"/>
    <n v="11"/>
    <n v="12"/>
    <x v="0"/>
    <x v="0"/>
    <s v="-"/>
    <x v="0"/>
    <n v="13"/>
    <n v="10"/>
    <d v="2024-03-08T00:00:00"/>
    <s v="sepitcemia and septicemic shock with pre-term with LBW"/>
  </r>
  <r>
    <n v="32"/>
    <s v="B/O Dilip Rathod"/>
    <n v="20240087080"/>
    <n v="2781708"/>
    <x v="1"/>
    <x v="1"/>
    <d v="2024-02-19T00:00:00"/>
    <n v="1.2"/>
    <n v="2900"/>
    <n v="1.2"/>
    <x v="0"/>
    <x v="1"/>
    <s v="20-02-2024/18:50:00"/>
    <s v="TOF"/>
    <s v="C"/>
    <x v="0"/>
    <x v="0"/>
    <n v="3"/>
    <d v="2024-02-21T00:00:00"/>
    <s v="LSCS/CSAB"/>
    <x v="3"/>
    <s v="-"/>
    <s v="Conscious"/>
    <s v="N"/>
    <s v="N"/>
    <s v="-"/>
    <s v="Pink"/>
    <s v="BLAE+ creps"/>
    <s v="S1S2+"/>
    <s v="Soft"/>
    <s v="Active"/>
    <n v="175"/>
    <n v="48"/>
    <n v="36.9"/>
    <n v="97"/>
    <s v="air vo"/>
    <n v="3"/>
    <n v="19.2"/>
    <n v="7620"/>
    <n v="1.64"/>
    <n v="141.69999999999999"/>
    <n v="7.5"/>
    <n v="30"/>
    <n v="1.08"/>
    <s v="Coiling of RT+ "/>
    <s v="-"/>
    <s v="16:00:00"/>
    <n v="4"/>
    <n v="150"/>
    <n v="3"/>
    <n v="15"/>
    <s v="16:05:00"/>
    <s v="-"/>
    <s v="No"/>
    <n v="5"/>
    <s v="Yes"/>
    <n v="2"/>
    <s v="Yes"/>
    <s v="-"/>
    <s v="No"/>
    <s v="NoYesYesNo"/>
    <n v="2.5"/>
    <n v="0.5"/>
    <s v="yes"/>
    <s v="-"/>
    <n v="40"/>
    <n v="36.200000000000003"/>
    <n v="36.200000000000003"/>
    <n v="36.200000000000003"/>
    <n v="36.200000000000003"/>
    <n v="36.200000000000003"/>
    <n v="36.200000000000003"/>
    <n v="36.200000000000003"/>
    <n v="36.200000000000003"/>
    <n v="36.200000000000003"/>
    <n v="36.200000000000003"/>
    <n v="36.200000000000003"/>
    <m/>
    <n v="160"/>
    <n v="164"/>
    <n v="170"/>
    <n v="170"/>
    <n v="178"/>
    <n v="174"/>
    <n v="176"/>
    <n v="170"/>
    <n v="170"/>
    <n v="172"/>
    <n v="178"/>
    <m/>
    <s v="84/40/55"/>
    <s v="84/42/56"/>
    <s v="84/32/49"/>
    <s v="84/34/51"/>
    <s v="84/32/49"/>
    <s v="80/34/49"/>
    <s v="82/32/49"/>
    <s v="84/34/51"/>
    <s v="80/32/48"/>
    <s v="84/34/51"/>
    <s v="86/32/50"/>
    <m/>
    <n v="36"/>
    <n v="36"/>
    <n v="34"/>
    <n v="32"/>
    <n v="34"/>
    <n v="34"/>
    <n v="36"/>
    <n v="36"/>
    <n v="36"/>
    <n v="36"/>
    <n v="36"/>
    <m/>
    <m/>
    <m/>
    <n v="24"/>
    <n v="26"/>
    <n v="26"/>
    <n v="22"/>
    <n v="22"/>
    <n v="20"/>
    <n v="22"/>
    <n v="20"/>
    <n v="20"/>
    <m/>
    <n v="97"/>
    <n v="98"/>
    <n v="98"/>
    <n v="96"/>
    <n v="95"/>
    <n v="98"/>
    <n v="97"/>
    <n v="98"/>
    <n v="78"/>
    <n v="98"/>
    <n v="98"/>
    <m/>
    <m/>
    <m/>
    <m/>
    <m/>
    <m/>
    <m/>
    <m/>
    <m/>
    <m/>
    <m/>
    <m/>
    <m/>
    <m/>
    <m/>
    <m/>
    <m/>
    <m/>
    <m/>
    <m/>
    <m/>
    <m/>
    <m/>
    <m/>
    <m/>
    <s v="-"/>
    <s v="Inj. PCM 15 mg"/>
    <s v="-"/>
    <s v="-"/>
    <s v="-"/>
    <s v="Not done"/>
    <s v="17:45:00"/>
    <d v="1899-12-30T01:45:00"/>
    <n v="122"/>
    <n v="110"/>
    <s v="-"/>
    <s v="-"/>
    <n v="97"/>
    <s v="venti"/>
    <n v="93"/>
    <s v="venti"/>
    <s v="-"/>
    <s v="-"/>
    <s v="-"/>
    <s v="-"/>
    <n v="36.1"/>
    <n v="36.1"/>
    <s v="-"/>
    <s v="-"/>
    <n v="75"/>
    <n v="50"/>
    <s v="-"/>
    <s v="-"/>
    <s v="-"/>
    <s v="-"/>
    <s v="-"/>
    <s v="-"/>
    <s v="-"/>
    <s v="yes"/>
    <s v="yes"/>
    <s v="-"/>
    <s v="-"/>
    <n v="13"/>
    <n v="12"/>
    <s v="-"/>
    <s v="-"/>
    <s v="till death"/>
    <s v="-"/>
    <s v="-"/>
    <s v="-"/>
    <n v="5"/>
    <n v="7"/>
    <x v="0"/>
    <x v="0"/>
    <s v="-"/>
    <x v="0"/>
    <n v="8"/>
    <n v="5"/>
    <d v="2024-02-26T00:00:00"/>
    <s v="sepitcemia and septicemic shock"/>
  </r>
  <r>
    <n v="33"/>
    <s v="B/O Hathnibhai Thakor"/>
    <n v="20240151430"/>
    <n v="2952108"/>
    <x v="6"/>
    <x v="1"/>
    <d v="2024-03-26T00:00:00"/>
    <n v="2.2000000000000002"/>
    <n v="2160"/>
    <n v="2.2000000000000002"/>
    <x v="0"/>
    <x v="0"/>
    <s v="29-03-2024/18:47:00"/>
    <s v="TOF"/>
    <s v="C"/>
    <x v="0"/>
    <x v="0"/>
    <n v="5"/>
    <d v="2024-03-30T00:00:00"/>
    <s v="NVD/CSAB"/>
    <x v="1"/>
    <s v="-"/>
    <s v="Conscious"/>
    <s v="N"/>
    <s v="N"/>
    <s v="-"/>
    <s v="Pink"/>
    <s v="BLAE+ creps"/>
    <s v="S1S2+"/>
    <s v="Soft"/>
    <s v="Active"/>
    <n v="122"/>
    <n v="32"/>
    <n v="36.4"/>
    <n v="98"/>
    <s v="NP"/>
    <n v="8.8000000000000007"/>
    <n v="12.6"/>
    <n v="9960"/>
    <n v="2.57"/>
    <n v="146.30000000000001"/>
    <n v="4.5999999999999996"/>
    <n v="63"/>
    <n v="1.02"/>
    <s v="Coiling of RT+ "/>
    <s v="-"/>
    <s v="14:40:00"/>
    <n v="8"/>
    <n v="200"/>
    <n v="3"/>
    <n v="30"/>
    <s v="14:45:00"/>
    <s v="-"/>
    <s v="No"/>
    <n v="5"/>
    <s v="Yes"/>
    <n v="3"/>
    <s v="Yes"/>
    <s v="-"/>
    <s v="No"/>
    <s v="NoYesYesNo"/>
    <n v="3"/>
    <n v="1"/>
    <s v="yes"/>
    <s v="-"/>
    <n v="10"/>
    <n v="36.200000000000003"/>
    <n v="36.200000000000003"/>
    <n v="36.4"/>
    <n v="36.4"/>
    <n v="36.4"/>
    <n v="36.4"/>
    <n v="36.200000000000003"/>
    <n v="36.200000000000003"/>
    <n v="36.4"/>
    <n v="36.200000000000003"/>
    <n v="36.200000000000003"/>
    <n v="36.200000000000003"/>
    <n v="140"/>
    <n v="142"/>
    <n v="146"/>
    <n v="132"/>
    <n v="133"/>
    <n v="140"/>
    <n v="130"/>
    <n v="127"/>
    <n v="126"/>
    <n v="128"/>
    <n v="130"/>
    <n v="134"/>
    <s v="110/52/71"/>
    <s v="102/54/70"/>
    <s v="100/56/71"/>
    <s v="96/58/71"/>
    <s v="98/42/61"/>
    <s v="94/40/58"/>
    <s v="96/42/60"/>
    <s v="98/40/59"/>
    <s v="96/48/64"/>
    <s v="98/40/59"/>
    <s v="98/42/61"/>
    <s v="96/44/61"/>
    <n v="32"/>
    <n v="34"/>
    <n v="34"/>
    <n v="36"/>
    <n v="36"/>
    <n v="34"/>
    <n v="36"/>
    <n v="34"/>
    <n v="36"/>
    <n v="36"/>
    <n v="34"/>
    <m/>
    <m/>
    <m/>
    <m/>
    <n v="30"/>
    <n v="32"/>
    <n v="34"/>
    <n v="34"/>
    <n v="36"/>
    <n v="34"/>
    <n v="36"/>
    <n v="36"/>
    <m/>
    <n v="98"/>
    <n v="99"/>
    <n v="99"/>
    <n v="98"/>
    <n v="97"/>
    <n v="98"/>
    <n v="97"/>
    <n v="95"/>
    <n v="80"/>
    <n v="99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Done"/>
    <s v="17:00:00"/>
    <d v="1899-12-30T02:20:00"/>
    <n v="130"/>
    <n v="130"/>
    <s v="-"/>
    <s v="-"/>
    <n v="93"/>
    <s v="O2 hood"/>
    <n v="98"/>
    <s v="O2 hood"/>
    <s v="-"/>
    <s v="-"/>
    <s v="-"/>
    <s v="-"/>
    <n v="36.4"/>
    <n v="36.4"/>
    <s v="-"/>
    <s v="-"/>
    <n v="80"/>
    <n v="56"/>
    <s v="-"/>
    <s v="-"/>
    <s v="-"/>
    <s v="-"/>
    <s v="POD 7 Anastomotic leak+ / POD 9 reintubated"/>
    <s v="-"/>
    <s v="-"/>
    <s v="no"/>
    <s v="no"/>
    <s v="-"/>
    <s v="-"/>
    <n v="6"/>
    <n v="7"/>
    <s v="-"/>
    <s v="-"/>
    <n v="0"/>
    <n v="2"/>
    <n v="5"/>
    <n v="1"/>
    <n v="2"/>
    <n v="12"/>
    <x v="0"/>
    <x v="0"/>
    <s v="-"/>
    <x v="0"/>
    <n v="15"/>
    <n v="10"/>
    <d v="2024-04-09T00:00:00"/>
    <s v="sepitcemia and septicemic shock + anastomotic leak"/>
  </r>
  <r>
    <n v="34"/>
    <s v="B/O Imran chulesara"/>
    <n v="20240198185"/>
    <n v="3083986"/>
    <x v="1"/>
    <x v="1"/>
    <d v="2024-04-28T00:00:00"/>
    <n v="2.2000000000000002"/>
    <n v="2600"/>
    <n v="1.9"/>
    <x v="0"/>
    <x v="1"/>
    <s v="28-04-2024/16:00:00"/>
    <s v="TOF"/>
    <s v="C"/>
    <x v="0"/>
    <x v="0"/>
    <n v="3"/>
    <d v="2024-04-30T00:00:00"/>
    <s v="NVD/CSAB"/>
    <x v="1"/>
    <s v="Referred from surendranagar on O2 support"/>
    <s v="Conscious"/>
    <s v="N"/>
    <s v="N"/>
    <s v="-"/>
    <s v="Pink"/>
    <s v="BLAE+ creps"/>
    <s v="S1S2+/ SM+ grade III"/>
    <s v="Soft"/>
    <s v="Active"/>
    <n v="150"/>
    <n v="38"/>
    <n v="36.6"/>
    <n v="99"/>
    <s v="NP"/>
    <n v="5"/>
    <n v="16.3"/>
    <n v="12700"/>
    <n v="1.7"/>
    <n v="138"/>
    <n v="4.8"/>
    <n v="16"/>
    <n v="0.92"/>
    <s v="Coiling of RT+ "/>
    <s v="-"/>
    <s v="16:15:00"/>
    <n v="8"/>
    <n v="300"/>
    <s v="-"/>
    <n v="30"/>
    <s v="16:20:00"/>
    <s v="-"/>
    <s v="No"/>
    <n v="2"/>
    <s v="Yes"/>
    <s v="-"/>
    <s v="No"/>
    <n v="1"/>
    <s v="Yes"/>
    <s v="NoYesNoYes"/>
    <n v="2.5"/>
    <s v="O2+Sevo"/>
    <s v="yes"/>
    <s v="-"/>
    <n v="20"/>
    <n v="36.200000000000003"/>
    <n v="36.4"/>
    <n v="36.200000000000003"/>
    <n v="36.4"/>
    <n v="36.200000000000003"/>
    <n v="36.4"/>
    <n v="36.4"/>
    <n v="36.4"/>
    <n v="36.4"/>
    <n v="36.6"/>
    <n v="36.4"/>
    <m/>
    <n v="140"/>
    <n v="136"/>
    <n v="130"/>
    <n v="136"/>
    <n v="140"/>
    <n v="140"/>
    <n v="142"/>
    <n v="144"/>
    <n v="140"/>
    <n v="148"/>
    <n v="140"/>
    <m/>
    <s v="92/38/56"/>
    <s v="94/30/51"/>
    <s v="96/40/59"/>
    <s v="94/42/60"/>
    <s v="96/42/60"/>
    <s v="94/44/61"/>
    <s v="96/42/60"/>
    <s v="96/40/59"/>
    <s v="98/42/61"/>
    <s v="96/42/60"/>
    <s v="98/40/59"/>
    <m/>
    <n v="32"/>
    <n v="34"/>
    <n v="34"/>
    <n v="36"/>
    <n v="34"/>
    <n v="34"/>
    <n v="36"/>
    <n v="34"/>
    <n v="34"/>
    <n v="30"/>
    <n v="32"/>
    <m/>
    <m/>
    <m/>
    <m/>
    <n v="32"/>
    <n v="30"/>
    <n v="30"/>
    <n v="28"/>
    <n v="30"/>
    <n v="28"/>
    <n v="30"/>
    <n v="30"/>
    <m/>
    <n v="98"/>
    <n v="99"/>
    <n v="97"/>
    <n v="98"/>
    <n v="96"/>
    <n v="95"/>
    <n v="99"/>
    <n v="96"/>
    <n v="90"/>
    <n v="99"/>
    <n v="99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Not done"/>
    <s v="18:15:00"/>
    <d v="1899-12-30T02:00:00"/>
    <n v="128"/>
    <n v="164"/>
    <s v="-"/>
    <s v="-"/>
    <n v="98"/>
    <s v="venti"/>
    <n v="95"/>
    <s v="venti"/>
    <s v="-"/>
    <s v="-"/>
    <s v="-"/>
    <s v="-"/>
    <n v="36.5"/>
    <n v="36.5"/>
    <s v="-"/>
    <s v="-"/>
    <n v="50"/>
    <n v="95"/>
    <s v="-"/>
    <s v="-"/>
    <m/>
    <m/>
    <s v="POD 3 tube changed"/>
    <s v="-"/>
    <s v="-"/>
    <s v="yes"/>
    <s v="yes"/>
    <s v="-"/>
    <s v="-"/>
    <n v="10"/>
    <n v="11"/>
    <s v="-"/>
    <s v="-"/>
    <s v="till death"/>
    <s v="-"/>
    <s v="-"/>
    <s v="-"/>
    <n v="6"/>
    <n v="9"/>
    <x v="0"/>
    <x v="0"/>
    <s v="-"/>
    <x v="0"/>
    <n v="9"/>
    <n v="5"/>
    <d v="2024-05-06T00:00:00"/>
    <s v="sepitcemia and septicemic shock with ELBW"/>
  </r>
  <r>
    <n v="35"/>
    <s v="B/O Ajayji Thakor"/>
    <n v="20240188956"/>
    <n v="3057708"/>
    <x v="3"/>
    <x v="0"/>
    <d v="2024-04-22T00:00:00"/>
    <n v="2.9"/>
    <n v="2490"/>
    <n v="2.9"/>
    <x v="0"/>
    <x v="0"/>
    <s v="22-04-2024/09:06:00"/>
    <s v="TOF"/>
    <s v="C"/>
    <x v="0"/>
    <x v="0"/>
    <n v="3"/>
    <d v="2024-04-24T00:00:00"/>
    <s v="NVD/CSAB"/>
    <x v="1"/>
    <s v="Referred from Kalol "/>
    <s v="Conscious"/>
    <s v="N"/>
    <s v="N"/>
    <s v="-"/>
    <s v="Pink"/>
    <s v="BLAE+ creps"/>
    <s v="S1S2+"/>
    <s v="Soft"/>
    <s v="Active"/>
    <n v="150"/>
    <n v="30"/>
    <n v="36.6"/>
    <n v="99"/>
    <s v="NP"/>
    <n v="7.2"/>
    <n v="18.3"/>
    <n v="24320"/>
    <n v="2.52"/>
    <n v="137.5"/>
    <n v="5.6"/>
    <n v="11"/>
    <n v="0.68"/>
    <s v="Coiling of RT+ "/>
    <s v="-"/>
    <s v="20:30:00"/>
    <n v="8"/>
    <n v="200"/>
    <n v="2"/>
    <n v="45"/>
    <s v="20:35:00"/>
    <s v="-"/>
    <s v="No"/>
    <n v="10"/>
    <s v="Yes"/>
    <n v="5"/>
    <s v="Yes"/>
    <s v="-"/>
    <s v="No"/>
    <s v="NoYesYesNo"/>
    <n v="3.5"/>
    <n v="1.5"/>
    <s v="yes"/>
    <s v="-"/>
    <n v="12"/>
    <n v="36.4"/>
    <n v="36.4"/>
    <n v="36.4"/>
    <n v="36.4"/>
    <n v="36.200000000000003"/>
    <n v="36.1"/>
    <n v="36.1"/>
    <n v="36.1"/>
    <n v="36.4"/>
    <n v="36.200000000000003"/>
    <n v="36.200000000000003"/>
    <n v="36.200000000000003"/>
    <n v="160"/>
    <n v="159"/>
    <n v="155"/>
    <n v="156"/>
    <n v="158"/>
    <n v="155"/>
    <n v="160"/>
    <n v="162"/>
    <n v="163"/>
    <n v="160"/>
    <n v="158"/>
    <n v="156"/>
    <s v="98/38/58"/>
    <s v="98/34/55"/>
    <s v="96/32/53"/>
    <s v="94/34/54"/>
    <s v="96/30/52"/>
    <s v="94/32/53"/>
    <s v="96/34/55"/>
    <s v="96/32/53"/>
    <s v="98/34/55"/>
    <s v="96/32/53"/>
    <s v="96/40/59"/>
    <s v="94/42/59"/>
    <n v="36"/>
    <n v="36"/>
    <n v="36"/>
    <n v="34"/>
    <n v="36"/>
    <n v="34"/>
    <n v="36"/>
    <n v="34"/>
    <n v="36"/>
    <n v="36"/>
    <n v="36"/>
    <n v="34"/>
    <m/>
    <m/>
    <m/>
    <n v="32"/>
    <n v="34"/>
    <n v="32"/>
    <n v="32"/>
    <n v="34"/>
    <n v="30"/>
    <n v="32"/>
    <n v="30"/>
    <m/>
    <n v="98"/>
    <n v="99"/>
    <n v="98"/>
    <n v="99"/>
    <n v="95"/>
    <n v="96"/>
    <n v="98"/>
    <n v="90"/>
    <n v="80"/>
    <n v="99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16"/>
    <n v="0.1"/>
    <s v="Done"/>
    <s v="22:10:00"/>
    <d v="1899-12-30T01:45:00"/>
    <n v="126"/>
    <n v="134"/>
    <s v="-"/>
    <s v="-"/>
    <n v="99"/>
    <s v="RA"/>
    <n v="98"/>
    <s v="RA"/>
    <s v="-"/>
    <s v="-"/>
    <s v="-"/>
    <s v="-"/>
    <n v="36.6"/>
    <n v="36.6"/>
    <s v="-"/>
    <s v="-"/>
    <n v="190"/>
    <n v="210"/>
    <s v="-"/>
    <s v="-"/>
    <s v="-"/>
    <s v="-"/>
    <s v="-"/>
    <s v="-"/>
    <s v="-"/>
    <s v="no"/>
    <s v="no"/>
    <s v="-"/>
    <s v="-"/>
    <n v="7"/>
    <n v="6"/>
    <s v="-"/>
    <s v="-"/>
    <n v="0"/>
    <s v="-"/>
    <n v="9"/>
    <s v="-"/>
    <s v="-"/>
    <n v="11"/>
    <x v="3"/>
    <x v="5"/>
    <d v="2024-05-02T00:00:00"/>
    <x v="1"/>
    <s v="-"/>
    <s v="-"/>
    <s v="-"/>
    <s v="-"/>
  </r>
  <r>
    <n v="36"/>
    <s v="B/O Gautam Rathod"/>
    <n v="20240185004"/>
    <n v="3044542"/>
    <x v="1"/>
    <x v="1"/>
    <d v="2024-04-18T00:00:00"/>
    <n v="2.6"/>
    <n v="1700"/>
    <n v="2.6"/>
    <x v="0"/>
    <x v="0"/>
    <s v="19-04-2024/07:41:00"/>
    <s v="TOF"/>
    <s v="C"/>
    <x v="9"/>
    <x v="2"/>
    <n v="3"/>
    <d v="2024-04-20T00:00:00"/>
    <s v="NVD/CSAB"/>
    <x v="4"/>
    <s v="-"/>
    <s v="Conscious"/>
    <s v="N"/>
    <s v="N"/>
    <s v="-"/>
    <s v="Pink"/>
    <s v="BLAE+ creps"/>
    <s v="S1S2+"/>
    <s v="Soft"/>
    <s v="Active"/>
    <n v="130"/>
    <n v="36"/>
    <n v="36.6"/>
    <n v="93"/>
    <s v="O2 hood"/>
    <n v="10"/>
    <n v="15.2"/>
    <n v="8240"/>
    <n v="2.48"/>
    <n v="139"/>
    <n v="3.9"/>
    <n v="11"/>
    <n v="0.42"/>
    <s v="Coiling of RT+ "/>
    <s v="-"/>
    <s v="18:25:00"/>
    <n v="10"/>
    <n v="300"/>
    <s v="-"/>
    <n v="45"/>
    <s v="18:30:00"/>
    <s v="-"/>
    <s v="No"/>
    <n v="6"/>
    <s v="Yes"/>
    <n v="5"/>
    <s v="Yes"/>
    <s v="-"/>
    <s v="No"/>
    <s v="NoYesYesNo"/>
    <n v="3"/>
    <n v="1"/>
    <s v="yes"/>
    <s v="-"/>
    <n v="20"/>
    <n v="36.6"/>
    <n v="36.6"/>
    <n v="36.4"/>
    <n v="36.4"/>
    <n v="36.4"/>
    <n v="36.4"/>
    <n v="36.4"/>
    <n v="36.6"/>
    <n v="36.6"/>
    <n v="36.6"/>
    <n v="36.6"/>
    <n v="36.6"/>
    <n v="136"/>
    <n v="142"/>
    <n v="146"/>
    <n v="134"/>
    <n v="144"/>
    <n v="140"/>
    <n v="140"/>
    <n v="148"/>
    <n v="140"/>
    <n v="146"/>
    <n v="148"/>
    <n v="140"/>
    <s v="90/38/55"/>
    <s v="92/34/53"/>
    <s v="94/34/54"/>
    <s v="110/40/63"/>
    <s v="102/50/67"/>
    <s v="116/52/73"/>
    <s v="126/54/78"/>
    <s v="94/40/58"/>
    <s v="96/42/60"/>
    <s v="98/38/58"/>
    <s v="96/36/56"/>
    <s v="98/40/59"/>
    <n v="34"/>
    <n v="36"/>
    <n v="36"/>
    <n v="34"/>
    <n v="36"/>
    <n v="36"/>
    <n v="34"/>
    <n v="34"/>
    <n v="20"/>
    <n v="30"/>
    <n v="34"/>
    <n v="34"/>
    <m/>
    <m/>
    <m/>
    <n v="26"/>
    <n v="28"/>
    <n v="28"/>
    <n v="26"/>
    <n v="28"/>
    <n v="28"/>
    <n v="26"/>
    <n v="28"/>
    <m/>
    <n v="93"/>
    <n v="94"/>
    <n v="92"/>
    <n v="89"/>
    <n v="84"/>
    <n v="93"/>
    <n v="96"/>
    <n v="90"/>
    <n v="78"/>
    <n v="99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16"/>
    <n v="0.1"/>
    <s v="Done"/>
    <s v="21:15:00"/>
    <d v="1899-12-30T02:55:00"/>
    <n v="130"/>
    <n v="128"/>
    <s v="-"/>
    <s v="-"/>
    <n v="96"/>
    <s v="O2 hood"/>
    <n v="95"/>
    <s v="O2 hood"/>
    <s v="-"/>
    <s v="-"/>
    <s v="-"/>
    <s v="-"/>
    <n v="36.4"/>
    <n v="36.5"/>
    <s v="-"/>
    <s v="-"/>
    <n v="100"/>
    <n v="125"/>
    <s v="-"/>
    <s v="-"/>
    <s v="-"/>
    <s v="-"/>
    <s v="-"/>
    <s v="-"/>
    <s v="-"/>
    <s v="no"/>
    <s v="no"/>
    <s v="-"/>
    <s v="-"/>
    <n v="10"/>
    <n v="11"/>
    <s v="-"/>
    <s v="-"/>
    <n v="0"/>
    <n v="5"/>
    <n v="7"/>
    <s v="-"/>
    <s v="-"/>
    <n v="14"/>
    <x v="7"/>
    <x v="7"/>
    <d v="2024-05-02T00:00:00"/>
    <x v="1"/>
    <s v="-"/>
    <s v="-"/>
    <s v="-"/>
    <s v="-"/>
  </r>
  <r>
    <n v="37"/>
    <s v="B/O Navinbhai Koli"/>
    <n v="20240115680"/>
    <n v="2855165"/>
    <x v="1"/>
    <x v="1"/>
    <d v="2024-03-07T00:00:00"/>
    <n v="2.2000000000000002"/>
    <n v="1500"/>
    <n v="2.2000000000000002"/>
    <x v="0"/>
    <x v="1"/>
    <s v="08-03-2024/12:35:00"/>
    <s v="TOF"/>
    <s v="C"/>
    <x v="0"/>
    <x v="0"/>
    <n v="3"/>
    <d v="2024-03-09T00:00:00"/>
    <s v="LSCS(twins + breach) /twin-I/CSAB"/>
    <x v="1"/>
    <s v="Referred from Bhuj"/>
    <s v="Conscious"/>
    <s v="N"/>
    <s v="N"/>
    <s v="-"/>
    <s v="Pink"/>
    <s v="BLAE+ clear"/>
    <s v="S1S2+"/>
    <s v="Soft"/>
    <s v="Active"/>
    <n v="140"/>
    <n v="28"/>
    <n v="36.6"/>
    <n v="99"/>
    <s v="NP"/>
    <n v="6.4"/>
    <n v="16.2"/>
    <n v="16320"/>
    <n v="3.48"/>
    <n v="137.80000000000001"/>
    <n v="6"/>
    <n v="23"/>
    <n v="0.69"/>
    <s v="Coiling of RT+ "/>
    <s v="-"/>
    <s v="13:30:00"/>
    <n v="8"/>
    <n v="300"/>
    <s v="-"/>
    <n v="30"/>
    <s v="13:35:00"/>
    <s v="-"/>
    <s v="No"/>
    <n v="4"/>
    <s v="Yes"/>
    <s v="-"/>
    <s v="No"/>
    <n v="1"/>
    <s v="Yes"/>
    <s v="NoYesNoYes"/>
    <n v="3"/>
    <s v="O2+Sevo"/>
    <s v="yes"/>
    <s v="-"/>
    <n v="16"/>
    <n v="36.6"/>
    <n v="36.6"/>
    <n v="36.6"/>
    <n v="36.6"/>
    <n v="36.6"/>
    <n v="36.6"/>
    <n v="36.6"/>
    <n v="36.6"/>
    <n v="36.6"/>
    <n v="36.6"/>
    <n v="36.6"/>
    <n v="36.6"/>
    <n v="144"/>
    <n v="146"/>
    <n v="150"/>
    <n v="152"/>
    <n v="152"/>
    <n v="154"/>
    <n v="160"/>
    <n v="158"/>
    <n v="156"/>
    <n v="154"/>
    <n v="168"/>
    <n v="160"/>
    <s v="84/38/53"/>
    <s v="86/34/51"/>
    <s v="86/32/50"/>
    <s v="88/34/52"/>
    <s v="80/42/55"/>
    <s v="84/40/55"/>
    <s v="86/46/59"/>
    <s v="88/44/59"/>
    <s v="88/42/57"/>
    <s v="86/40/55"/>
    <s v="84/42/56"/>
    <s v="84/40/55"/>
    <n v="36"/>
    <n v="34"/>
    <n v="32"/>
    <n v="34"/>
    <n v="36"/>
    <n v="34"/>
    <n v="36"/>
    <n v="34"/>
    <n v="36"/>
    <n v="34"/>
    <n v="36"/>
    <n v="34"/>
    <m/>
    <m/>
    <m/>
    <n v="30"/>
    <n v="32"/>
    <n v="28"/>
    <n v="28"/>
    <n v="28"/>
    <n v="28"/>
    <n v="30"/>
    <n v="28"/>
    <m/>
    <n v="93"/>
    <n v="92"/>
    <n v="98"/>
    <n v="96"/>
    <n v="96"/>
    <n v="96"/>
    <n v="91"/>
    <n v="92"/>
    <n v="70"/>
    <n v="98"/>
    <n v="98"/>
    <n v="98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Done"/>
    <s v="15:35:00"/>
    <d v="1899-12-30T02:05:00"/>
    <n v="120"/>
    <n v="122"/>
    <s v="-"/>
    <s v="-"/>
    <n v="95"/>
    <s v="O2 hood"/>
    <n v="98"/>
    <s v="O2 hood"/>
    <s v="-"/>
    <s v="-"/>
    <s v="-"/>
    <s v="-"/>
    <n v="36.4"/>
    <n v="36.4"/>
    <s v="-"/>
    <s v="-"/>
    <n v="110"/>
    <n v="110"/>
    <s v="-"/>
    <s v="-"/>
    <s v="-"/>
    <s v="-"/>
    <s v="POD 5 edema present/ POD 8 chest retraction, 40ml purulent chest drain, anastomotic leak/ POD 10 reintubated"/>
    <s v="-"/>
    <s v="-"/>
    <s v="no"/>
    <s v="no"/>
    <s v="-"/>
    <s v="-"/>
    <n v="8"/>
    <n v="7"/>
    <s v="-"/>
    <s v="-"/>
    <n v="0"/>
    <n v="9"/>
    <s v="-"/>
    <s v="-"/>
    <n v="2"/>
    <n v="14"/>
    <x v="0"/>
    <x v="0"/>
    <s v="-"/>
    <x v="0"/>
    <n v="15"/>
    <n v="14"/>
    <d v="2024-03-21T00:00:00"/>
    <s v="sepitcemia and septicemic shock + anastomotic leak"/>
  </r>
  <r>
    <n v="38"/>
    <s v="B/O Sunilbhai Dantani"/>
    <n v="20240215420"/>
    <n v="240003597"/>
    <x v="3"/>
    <x v="0"/>
    <d v="2024-05-08T00:00:00"/>
    <n v="2"/>
    <n v="1300"/>
    <n v="1.8"/>
    <x v="0"/>
    <x v="0"/>
    <s v="10-05-2024/10:02:00"/>
    <s v="TOF"/>
    <s v="A"/>
    <x v="0"/>
    <x v="1"/>
    <n v="3"/>
    <d v="2024-05-10T00:00:00"/>
    <s v="LSCS/CSAB"/>
    <x v="2"/>
    <s v="-"/>
    <s v="Conscious"/>
    <s v="N"/>
    <s v="N"/>
    <s v="-"/>
    <s v="Pink"/>
    <s v="BLAE+ clear"/>
    <s v="S1S2+"/>
    <s v="Soft"/>
    <s v="Active"/>
    <n v="151"/>
    <n v="34"/>
    <n v="36.6"/>
    <n v="99"/>
    <s v="RA"/>
    <n v="7.5"/>
    <n v="16.3"/>
    <n v="12000"/>
    <n v="1.77"/>
    <n v="136.9"/>
    <n v="5.39"/>
    <n v="16"/>
    <n v="0.98"/>
    <s v="Coiling of RT+ Gasless abdomen"/>
    <s v="-"/>
    <s v="12:40:00"/>
    <n v="8"/>
    <n v="300"/>
    <s v="-"/>
    <n v="30"/>
    <s v="12:45:00"/>
    <s v="-"/>
    <s v="No"/>
    <n v="4"/>
    <s v="Yes"/>
    <n v="2"/>
    <s v="Yes"/>
    <s v="-"/>
    <s v="No"/>
    <s v="NoYesYesNo"/>
    <n v="2.5"/>
    <n v="1"/>
    <s v="-"/>
    <s v="yes"/>
    <n v="10"/>
    <n v="36.1"/>
    <n v="36.1"/>
    <n v="36.1"/>
    <n v="36.1"/>
    <n v="36.1"/>
    <n v="36.200000000000003"/>
    <n v="36.200000000000003"/>
    <n v="36.200000000000003"/>
    <n v="36.1"/>
    <n v="36.1"/>
    <n v="36.1"/>
    <m/>
    <n v="140"/>
    <n v="142"/>
    <n v="138"/>
    <n v="130"/>
    <n v="136"/>
    <n v="132"/>
    <n v="130"/>
    <n v="134"/>
    <n v="136"/>
    <n v="134"/>
    <n v="134"/>
    <m/>
    <s v="100/52/68"/>
    <s v="102/54/70"/>
    <s v="110/52/71"/>
    <s v="102/54/70"/>
    <s v="112/50/71"/>
    <s v="102/52/69"/>
    <s v="110/54/73"/>
    <s v="108/56/73"/>
    <s v="108/57/74"/>
    <s v="118/58/78"/>
    <s v="120/58/79"/>
    <m/>
    <n v="36"/>
    <n v="34"/>
    <n v="34"/>
    <n v="34"/>
    <n v="32"/>
    <n v="34"/>
    <n v="32"/>
    <n v="34"/>
    <n v="34"/>
    <n v="32"/>
    <n v="34"/>
    <m/>
    <m/>
    <m/>
    <m/>
    <n v="32"/>
    <n v="34"/>
    <n v="34"/>
    <n v="36"/>
    <n v="36"/>
    <n v="34"/>
    <n v="32"/>
    <n v="34"/>
    <m/>
    <n v="100"/>
    <n v="100"/>
    <n v="100"/>
    <n v="100"/>
    <n v="100"/>
    <n v="100"/>
    <n v="100"/>
    <n v="100"/>
    <n v="100"/>
    <n v="100"/>
    <n v="100"/>
    <n v="100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s v="-"/>
    <s v="-"/>
    <s v="Not done"/>
    <s v="14:40:00"/>
    <d v="1899-12-30T02:00:00"/>
    <n v="140"/>
    <n v="148"/>
    <s v="-"/>
    <n v="140"/>
    <n v="94"/>
    <s v="venti"/>
    <n v="94"/>
    <s v="air vo"/>
    <s v="-"/>
    <s v="-"/>
    <n v="96"/>
    <s v="RA"/>
    <n v="36.5"/>
    <n v="36.4"/>
    <s v="-"/>
    <n v="36.6"/>
    <n v="21"/>
    <n v="34"/>
    <s v="-"/>
    <n v="50"/>
    <s v="-"/>
    <s v="-"/>
    <s v="-"/>
    <s v="-"/>
    <s v="-"/>
    <s v="yes"/>
    <s v="no"/>
    <s v="-"/>
    <s v="no"/>
    <n v="10"/>
    <n v="7"/>
    <s v="-"/>
    <n v="6"/>
    <n v="1"/>
    <n v="2"/>
    <n v="5"/>
    <n v="5"/>
    <n v="1"/>
    <n v="14"/>
    <x v="7"/>
    <x v="4"/>
    <d v="2024-05-23T00:00:00"/>
    <x v="1"/>
    <s v="-"/>
    <s v="-"/>
    <s v="-"/>
    <s v="-"/>
  </r>
  <r>
    <n v="39"/>
    <s v="B/O Anand Nat"/>
    <n v="20240210646"/>
    <n v="240002933"/>
    <x v="1"/>
    <x v="1"/>
    <d v="2024-05-06T00:00:00"/>
    <n v="2.2999999999999998"/>
    <n v="2700"/>
    <n v="2.2000000000000002"/>
    <x v="0"/>
    <x v="0"/>
    <s v="07-05-2024/22:30:00"/>
    <s v="TOF"/>
    <s v="C"/>
    <x v="0"/>
    <x v="0"/>
    <n v="3"/>
    <d v="2024-05-08T00:00:00"/>
    <s v="LSCS(CPD) /CSAB"/>
    <x v="4"/>
    <s v="-"/>
    <s v="Conscious"/>
    <s v="N"/>
    <s v="N"/>
    <s v="-"/>
    <s v="Pink"/>
    <s v="BLAE+ creps"/>
    <s v="S1S2+"/>
    <s v="Soft"/>
    <s v="Active"/>
    <n v="160"/>
    <n v="36"/>
    <n v="36.4"/>
    <n v="94"/>
    <s v="O2 hood"/>
    <n v="8"/>
    <n v="22.6"/>
    <n v="3620"/>
    <n v="1.34"/>
    <n v="120"/>
    <n v="4.7"/>
    <n v="37"/>
    <n v="0.9"/>
    <s v="Coiling of RT+ "/>
    <s v="-"/>
    <s v="17:45:00"/>
    <n v="8"/>
    <n v="300"/>
    <n v="2"/>
    <n v="30"/>
    <s v="17:50:00"/>
    <s v="-"/>
    <s v="No"/>
    <n v="5"/>
    <s v="Yes"/>
    <n v="2"/>
    <s v="Yes"/>
    <s v="-"/>
    <s v="No"/>
    <s v="NoYesYesNo"/>
    <n v="3"/>
    <n v="1"/>
    <s v="yes"/>
    <s v="-"/>
    <n v="10"/>
    <n v="36.200000000000003"/>
    <n v="36.200000000000003"/>
    <n v="36.200000000000003"/>
    <n v="36.1"/>
    <n v="36.1"/>
    <n v="36.1"/>
    <n v="36.1"/>
    <n v="36.200000000000003"/>
    <n v="36.200000000000003"/>
    <n v="36.1"/>
    <n v="36.1"/>
    <m/>
    <n v="140"/>
    <n v="142"/>
    <n v="144"/>
    <n v="146"/>
    <n v="140"/>
    <n v="130"/>
    <n v="132"/>
    <n v="134"/>
    <n v="134"/>
    <n v="132"/>
    <n v="134"/>
    <m/>
    <s v="90/38/55"/>
    <s v="92/32/52"/>
    <s v="94/36/55"/>
    <s v="96/34/55"/>
    <s v="98/32/54"/>
    <s v="96/34/55"/>
    <s v="98/36/57"/>
    <s v="90/40/57"/>
    <s v="92/42/59"/>
    <s v="92/44/60"/>
    <s v="98/48/65"/>
    <m/>
    <n v="34"/>
    <n v="36"/>
    <n v="36"/>
    <n v="40"/>
    <n v="42"/>
    <n v="44"/>
    <n v="44"/>
    <n v="42"/>
    <n v="40"/>
    <n v="42"/>
    <n v="42"/>
    <m/>
    <m/>
    <m/>
    <n v="36"/>
    <n v="34"/>
    <n v="32"/>
    <n v="34"/>
    <n v="30"/>
    <n v="28"/>
    <n v="28"/>
    <n v="26"/>
    <n v="28"/>
    <m/>
    <n v="96"/>
    <n v="92"/>
    <n v="90"/>
    <n v="86"/>
    <n v="84"/>
    <n v="84"/>
    <n v="84"/>
    <n v="90"/>
    <n v="78"/>
    <n v="80"/>
    <n v="84"/>
    <n v="84"/>
    <m/>
    <m/>
    <m/>
    <m/>
    <s v="Hypoxia, desaturation"/>
    <m/>
    <m/>
    <m/>
    <s v="Hypoxia, desaturation"/>
    <m/>
    <m/>
    <m/>
    <m/>
    <m/>
    <m/>
    <m/>
    <m/>
    <m/>
    <m/>
    <m/>
    <m/>
    <m/>
    <m/>
    <m/>
    <s v="-"/>
    <s v="Inj. PCM 30 mg"/>
    <s v="-"/>
    <s v="-"/>
    <s v="-"/>
    <s v="Not done"/>
    <s v="19:00:00"/>
    <d v="1899-12-30T01:15:00"/>
    <n v="122"/>
    <n v="113"/>
    <s v="110(POD 3)"/>
    <s v="-"/>
    <n v="100"/>
    <s v="venti"/>
    <n v="95"/>
    <s v="venti"/>
    <n v="95"/>
    <s v="air vo"/>
    <s v="-"/>
    <s v="-"/>
    <n v="36.6"/>
    <n v="36.6"/>
    <n v="36.4"/>
    <s v="-"/>
    <n v="100"/>
    <n v="110"/>
    <n v="110"/>
    <s v="-"/>
    <s v="-"/>
    <s v="-"/>
    <s v="POD 4 reintubated"/>
    <s v="-"/>
    <s v="-"/>
    <s v="yes"/>
    <s v="yes"/>
    <s v="no"/>
    <s v="-"/>
    <n v="11"/>
    <n v="10"/>
    <n v="7"/>
    <s v="-"/>
    <n v="3"/>
    <s v="-"/>
    <s v="-"/>
    <n v="1"/>
    <n v="3"/>
    <n v="6"/>
    <x v="0"/>
    <x v="0"/>
    <s v="-"/>
    <x v="0"/>
    <n v="7"/>
    <n v="4"/>
    <d v="2024-05-12T00:00:00"/>
    <s v="sepitcemia and septicemic shock"/>
  </r>
  <r>
    <n v="40"/>
    <s v="B/O Kalubhai Chauhan"/>
    <n v="20240155706"/>
    <n v="2965733"/>
    <x v="1"/>
    <x v="0"/>
    <d v="2024-04-01T00:00:00"/>
    <n v="2.6"/>
    <n v="2600"/>
    <n v="2.5"/>
    <x v="0"/>
    <x v="0"/>
    <s v="02-04-2024/01:56:00"/>
    <s v="TOF"/>
    <s v="C"/>
    <x v="0"/>
    <x v="0"/>
    <n v="3"/>
    <d v="2024-04-03T00:00:00"/>
    <s v="NVD/CSAB"/>
    <x v="2"/>
    <s v="Referred from Modasa without O2 support"/>
    <s v="Conscious"/>
    <s v="N"/>
    <s v="N"/>
    <s v="-"/>
    <s v="Pink"/>
    <s v="BLAE+ creps"/>
    <s v="S1S2+"/>
    <s v="Soft"/>
    <s v="Active"/>
    <n v="126"/>
    <n v="30"/>
    <n v="36.4"/>
    <n v="96"/>
    <s v="RA"/>
    <n v="6.25"/>
    <n v="16.7"/>
    <n v="28230"/>
    <n v="3.67"/>
    <n v="134"/>
    <n v="4.5999999999999996"/>
    <n v="12"/>
    <n v="7.0000000000000007E-2"/>
    <s v="Coiling of RT+ "/>
    <s v="-"/>
    <s v="18:00:00"/>
    <n v="10"/>
    <n v="300"/>
    <n v="5"/>
    <n v="45"/>
    <s v="18:05:00"/>
    <s v="yes"/>
    <s v="Yes"/>
    <n v="5"/>
    <s v="Yes"/>
    <s v="-"/>
    <s v="No"/>
    <s v="-"/>
    <s v="No"/>
    <s v="YesYesNoNo"/>
    <n v="3"/>
    <n v="1.25"/>
    <s v="yes"/>
    <s v="-"/>
    <n v="20"/>
    <n v="36.4"/>
    <n v="36.4"/>
    <n v="36.4"/>
    <n v="36.5"/>
    <n v="36.5"/>
    <n v="36.5"/>
    <n v="36.5"/>
    <n v="36.4"/>
    <n v="36.4"/>
    <n v="36.4"/>
    <n v="36.4"/>
    <n v="36.4"/>
    <n v="146"/>
    <n v="160"/>
    <n v="162"/>
    <n v="164"/>
    <n v="162"/>
    <n v="160"/>
    <n v="164"/>
    <n v="166"/>
    <n v="162"/>
    <n v="160"/>
    <n v="152"/>
    <n v="154"/>
    <s v="92/44/60"/>
    <s v="94/40/58"/>
    <s v="96/42/60"/>
    <s v="98/40/59"/>
    <s v="90/38/55"/>
    <s v="92/40/57"/>
    <s v="94/38/57"/>
    <s v="94/36/55"/>
    <s v="96/26/49"/>
    <s v="90/38/55"/>
    <s v="92/40/57"/>
    <s v="90/44/59"/>
    <n v="36"/>
    <n v="34"/>
    <n v="34"/>
    <n v="36"/>
    <n v="38"/>
    <n v="38"/>
    <n v="38"/>
    <n v="40"/>
    <n v="24"/>
    <n v="32"/>
    <n v="32"/>
    <n v="32"/>
    <m/>
    <m/>
    <m/>
    <n v="24"/>
    <n v="24"/>
    <n v="23"/>
    <n v="24"/>
    <n v="24"/>
    <n v="23"/>
    <n v="24"/>
    <n v="24"/>
    <m/>
    <n v="96"/>
    <n v="99"/>
    <n v="95"/>
    <n v="93"/>
    <n v="91"/>
    <n v="85"/>
    <n v="97"/>
    <n v="88"/>
    <n v="98"/>
    <n v="99"/>
    <n v="99"/>
    <n v="99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20"/>
    <n v="0.1"/>
    <s v="Done"/>
    <s v="21:00:00"/>
    <d v="1899-12-30T03:00:00"/>
    <n v="132"/>
    <n v="122"/>
    <s v="-"/>
    <n v="120"/>
    <n v="98"/>
    <s v="O2 hood"/>
    <n v="99"/>
    <s v="RA"/>
    <s v="-"/>
    <s v="-"/>
    <n v="98"/>
    <s v="RA"/>
    <n v="36.4"/>
    <n v="36.4"/>
    <s v="-"/>
    <n v="36.6"/>
    <n v="110"/>
    <n v="190"/>
    <s v="-"/>
    <n v="200"/>
    <s v="-"/>
    <s v="-"/>
    <s v="-"/>
    <s v="-"/>
    <s v="-"/>
    <s v="no"/>
    <s v="no"/>
    <s v="-"/>
    <s v="no"/>
    <n v="8"/>
    <n v="9"/>
    <s v="-"/>
    <n v="6"/>
    <n v="0"/>
    <n v="1"/>
    <n v="9"/>
    <s v="-"/>
    <s v="-"/>
    <n v="10"/>
    <x v="3"/>
    <x v="5"/>
    <d v="2024-04-11T00:00:00"/>
    <x v="1"/>
    <s v="-"/>
    <s v="-"/>
    <s v="-"/>
    <s v="-"/>
  </r>
  <r>
    <n v="41"/>
    <s v="B/O Rakesh Thakor"/>
    <n v="20240216446"/>
    <n v="240003742"/>
    <x v="4"/>
    <x v="1"/>
    <d v="2024-05-10T00:00:00"/>
    <n v="1.7"/>
    <n v="1500"/>
    <n v="1.7"/>
    <x v="0"/>
    <x v="0"/>
    <s v="10-05-2024/14:45:00"/>
    <s v="TOF"/>
    <s v="C"/>
    <x v="9"/>
    <x v="3"/>
    <n v="1"/>
    <d v="2024-05-11T00:00:00"/>
    <s v="LSCS/CSAB"/>
    <x v="2"/>
    <s v="-"/>
    <s v="Conscious"/>
    <s v="N"/>
    <s v="N"/>
    <s v="-"/>
    <s v="Pink"/>
    <s v="BLAE+ clear"/>
    <s v="S1S2+"/>
    <s v="Soft"/>
    <s v="Active"/>
    <n v="132"/>
    <n v="34"/>
    <n v="35.799999999999997"/>
    <n v="100"/>
    <s v="RA"/>
    <n v="4"/>
    <n v="17.3"/>
    <n v="17400"/>
    <n v="1.85"/>
    <n v="138.4"/>
    <n v="5.8"/>
    <n v="21"/>
    <n v="0.78"/>
    <s v="Coiling of RT+ "/>
    <s v="-"/>
    <s v="13:30:00"/>
    <n v="8"/>
    <n v="300"/>
    <n v="2"/>
    <n v="30"/>
    <s v="13:35:00"/>
    <s v="-"/>
    <s v="No"/>
    <n v="5"/>
    <s v="Yes"/>
    <n v="2"/>
    <s v="Yes"/>
    <s v="-"/>
    <s v="No"/>
    <s v="NoYesYesNo"/>
    <n v="3.5"/>
    <n v="1"/>
    <s v="yes"/>
    <s v="-"/>
    <n v="20"/>
    <n v="36.4"/>
    <n v="36.4"/>
    <n v="36.200000000000003"/>
    <n v="36.200000000000003"/>
    <n v="36.200000000000003"/>
    <n v="36.200000000000003"/>
    <n v="36.1"/>
    <n v="36.1"/>
    <n v="36.1"/>
    <n v="36.1"/>
    <n v="36.1"/>
    <m/>
    <n v="140"/>
    <n v="136"/>
    <n v="138"/>
    <n v="140"/>
    <n v="140"/>
    <n v="136"/>
    <n v="140"/>
    <n v="142"/>
    <n v="140"/>
    <n v="140"/>
    <n v="144"/>
    <m/>
    <s v="84/40/55"/>
    <s v="86/38/54"/>
    <s v="84/38/53"/>
    <s v="84/32/49"/>
    <s v="84/34/51"/>
    <s v="86/32/50"/>
    <s v="88/36/53"/>
    <s v="86/30/49"/>
    <s v="80/42/55"/>
    <s v="84/40/55"/>
    <s v="86/42/55"/>
    <m/>
    <n v="32"/>
    <n v="32"/>
    <n v="34"/>
    <n v="34"/>
    <n v="32"/>
    <n v="32"/>
    <n v="34"/>
    <n v="34"/>
    <n v="28"/>
    <n v="32"/>
    <n v="34"/>
    <m/>
    <m/>
    <m/>
    <m/>
    <n v="24"/>
    <n v="26"/>
    <n v="24"/>
    <n v="24"/>
    <n v="26"/>
    <n v="25"/>
    <n v="23"/>
    <n v="23"/>
    <m/>
    <n v="96"/>
    <n v="99"/>
    <n v="96"/>
    <n v="92"/>
    <n v="96"/>
    <n v="96"/>
    <n v="98"/>
    <n v="96"/>
    <n v="88"/>
    <n v="98"/>
    <n v="98"/>
    <m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s v="-"/>
    <s v="-"/>
    <s v="Not done"/>
    <s v="17:00:00"/>
    <d v="1899-12-30T03:30:00"/>
    <n v="130"/>
    <n v="120"/>
    <s v="-"/>
    <s v="-"/>
    <n v="99"/>
    <s v="venti"/>
    <n v="97"/>
    <s v="venti"/>
    <s v="-"/>
    <s v="-"/>
    <s v="-"/>
    <s v="-"/>
    <n v="36.6"/>
    <n v="36.6"/>
    <s v="-"/>
    <s v="-"/>
    <n v="30"/>
    <n v="50"/>
    <s v="-"/>
    <s v="-"/>
    <s v="-"/>
    <s v="-"/>
    <s v="-"/>
    <s v="-"/>
    <s v="-"/>
    <s v="yes"/>
    <s v="yes"/>
    <s v="-"/>
    <s v="-"/>
    <n v="9"/>
    <n v="11"/>
    <s v="-"/>
    <s v="-"/>
    <s v="till death"/>
    <s v="-"/>
    <s v="-"/>
    <s v="-"/>
    <n v="8"/>
    <n v="9"/>
    <x v="0"/>
    <x v="0"/>
    <s v="-"/>
    <x v="0"/>
    <n v="9"/>
    <n v="7"/>
    <d v="2024-05-18T00:00:00"/>
    <s v="sepitcemia and septicemic shock"/>
  </r>
  <r>
    <n v="42"/>
    <s v="B/O Kishan Vaghela"/>
    <n v="20240317250"/>
    <n v="240020077"/>
    <x v="1"/>
    <x v="0"/>
    <d v="2024-07-06T00:00:00"/>
    <n v="1.64"/>
    <n v="1200"/>
    <n v="1.64"/>
    <x v="1"/>
    <x v="0"/>
    <s v="07-07-2024/17:26:00"/>
    <s v="TOF"/>
    <s v="C"/>
    <x v="7"/>
    <x v="0"/>
    <n v="1"/>
    <d v="2024-07-07T00:00:00"/>
    <s v="LSCS/CSAB"/>
    <x v="1"/>
    <s v="Referred from Amreli with NP"/>
    <s v="Conscious"/>
    <s v="N"/>
    <s v="N"/>
    <s v="-"/>
    <s v="Pink"/>
    <s v="BLAE+ clear"/>
    <s v="S1S2+"/>
    <s v="Soft"/>
    <s v="Active"/>
    <n v="130"/>
    <n v="34"/>
    <n v="36.6"/>
    <n v="99"/>
    <s v="NP"/>
    <n v="4"/>
    <n v="16.600000000000001"/>
    <n v="17000"/>
    <n v="2.34"/>
    <n v="134.4"/>
    <n v="3.9"/>
    <n v="18"/>
    <n v="0.97"/>
    <s v="Coiling of RT+ "/>
    <s v="-"/>
    <s v="12:00:00"/>
    <n v="6"/>
    <n v="200"/>
    <s v="-"/>
    <n v="30"/>
    <s v="12:05:00"/>
    <s v="-"/>
    <s v="No"/>
    <n v="4"/>
    <s v="Yes"/>
    <m/>
    <s v="No"/>
    <n v="1"/>
    <s v="Yes"/>
    <s v="NoYesNoYes"/>
    <n v="3"/>
    <s v="O2+Sevo"/>
    <s v="yes"/>
    <s v="-"/>
    <n v="20"/>
    <n v="36.6"/>
    <n v="36.4"/>
    <n v="36.4"/>
    <n v="36.5"/>
    <n v="36.5"/>
    <n v="36.4"/>
    <n v="36.4"/>
    <n v="36.5"/>
    <n v="36.4"/>
    <n v="36.4"/>
    <n v="36.4"/>
    <n v="36.4"/>
    <n v="118"/>
    <n v="114"/>
    <n v="110"/>
    <n v="124"/>
    <n v="112"/>
    <n v="114"/>
    <n v="116"/>
    <n v="120"/>
    <n v="122"/>
    <n v="124"/>
    <n v="112"/>
    <n v="116"/>
    <s v="100/68/79"/>
    <s v="108/48/68"/>
    <s v="106/50/69"/>
    <s v="108/50/69"/>
    <s v="118/58/78"/>
    <s v="116/60/79"/>
    <s v="100/58/72"/>
    <s v="108/48/68"/>
    <s v="118/40/66"/>
    <s v="108/48/68"/>
    <s v="118/50/73"/>
    <s v="116/58/77"/>
    <n v="34"/>
    <n v="36"/>
    <n v="36"/>
    <n v="34"/>
    <n v="34"/>
    <n v="36"/>
    <n v="32"/>
    <n v="32"/>
    <n v="34"/>
    <n v="32"/>
    <n v="36"/>
    <n v="34"/>
    <m/>
    <m/>
    <m/>
    <n v="24"/>
    <n v="23"/>
    <n v="23"/>
    <n v="25"/>
    <n v="30"/>
    <n v="32"/>
    <n v="34"/>
    <n v="32"/>
    <n v="30"/>
    <n v="98"/>
    <n v="96"/>
    <n v="96"/>
    <n v="92"/>
    <n v="96"/>
    <n v="96"/>
    <n v="95"/>
    <n v="92"/>
    <n v="80"/>
    <n v="98"/>
    <n v="96"/>
    <n v="96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01"/>
    <s v="Done"/>
    <s v="13:45:00"/>
    <d v="1899-12-30T01:45:00"/>
    <n v="130"/>
    <n v="118"/>
    <s v="-"/>
    <s v="-"/>
    <n v="91"/>
    <s v="O2 hood"/>
    <n v="90"/>
    <s v="O2 hood"/>
    <s v="-"/>
    <s v="-"/>
    <s v="-"/>
    <s v="-"/>
    <n v="36.4"/>
    <n v="36.4"/>
    <s v="-"/>
    <s v="-"/>
    <n v="70"/>
    <n v="40"/>
    <s v="-"/>
    <s v="-"/>
    <s v="-"/>
    <s v="-"/>
    <s v="POD 7 desaturation/ cynosis edema/ reintubation"/>
    <s v="-"/>
    <s v="-"/>
    <s v="no"/>
    <s v="no"/>
    <s v="-"/>
    <s v="-"/>
    <n v="10"/>
    <n v="11"/>
    <s v="-"/>
    <s v="-"/>
    <n v="0"/>
    <n v="6"/>
    <s v="-"/>
    <n v="1"/>
    <n v="10"/>
    <n v="17"/>
    <x v="0"/>
    <x v="0"/>
    <s v="-"/>
    <x v="0"/>
    <n v="18"/>
    <n v="16"/>
    <d v="2024-07-23T00:00:00"/>
    <s v="Septicemia with septicemic shock"/>
  </r>
  <r>
    <n v="43"/>
    <s v="B/O Babubhai Rana"/>
    <n v="20240327518"/>
    <n v="240021462"/>
    <x v="3"/>
    <x v="1"/>
    <d v="2024-07-11T00:00:00"/>
    <n v="2.9"/>
    <n v="2200"/>
    <n v="2.9"/>
    <x v="0"/>
    <x v="0"/>
    <s v="11-07-2024/15:57:00"/>
    <s v="TOF"/>
    <s v="C"/>
    <x v="0"/>
    <x v="0"/>
    <n v="1"/>
    <d v="2024-07-12T00:00:00"/>
    <s v="NVD/CSAB"/>
    <x v="1"/>
    <s v="Referred from Sola Civil hospital"/>
    <s v="Conscious"/>
    <s v="N"/>
    <s v="N"/>
    <s v="-"/>
    <s v="Pink"/>
    <s v="BLAE+ creps"/>
    <s v="S1S2+"/>
    <s v="Soft"/>
    <s v="Active"/>
    <n v="112"/>
    <n v="30"/>
    <n v="36.6"/>
    <n v="97"/>
    <s v="O2 hood"/>
    <n v="7.2"/>
    <n v="17.600000000000001"/>
    <n v="27250"/>
    <n v="2.64"/>
    <n v="130.5"/>
    <n v="4.9000000000000004"/>
    <n v="24"/>
    <n v="1.1599999999999999"/>
    <s v="Coiling of RT+ "/>
    <s v="-"/>
    <s v="12:50:00"/>
    <n v="12"/>
    <n v="500"/>
    <n v="3"/>
    <n v="45"/>
    <s v="12:55:00"/>
    <s v="-"/>
    <s v="No"/>
    <n v="9"/>
    <s v="Yes"/>
    <n v="6"/>
    <s v="Yes"/>
    <s v="-"/>
    <s v="No"/>
    <s v="NoYesYesNo"/>
    <n v="3.5"/>
    <n v="1.5"/>
    <s v="yes"/>
    <s v="-"/>
    <n v="20"/>
    <n v="35.6"/>
    <n v="35.4"/>
    <n v="35.6"/>
    <n v="35.5"/>
    <n v="35.6"/>
    <n v="35.299999999999997"/>
    <n v="35.4"/>
    <n v="35.4"/>
    <n v="35.4"/>
    <n v="35.6"/>
    <n v="35.6"/>
    <m/>
    <n v="132"/>
    <n v="134"/>
    <n v="130"/>
    <n v="132"/>
    <n v="136"/>
    <n v="134"/>
    <n v="132"/>
    <n v="134"/>
    <n v="138"/>
    <n v="132"/>
    <n v="140"/>
    <m/>
    <s v="80/42/55"/>
    <s v="76/44/55"/>
    <s v="82/48/59"/>
    <s v="84/40/55"/>
    <s v="84/48/60"/>
    <s v="96/46/59"/>
    <s v="78/42/54"/>
    <s v="70/38/49"/>
    <s v="76/32/47"/>
    <s v="72/34/47"/>
    <s v="70/45/34"/>
    <m/>
    <n v="34"/>
    <n v="36"/>
    <n v="34"/>
    <n v="36"/>
    <n v="36"/>
    <n v="34"/>
    <n v="36"/>
    <n v="36"/>
    <n v="34"/>
    <n v="36"/>
    <n v="34"/>
    <m/>
    <m/>
    <m/>
    <n v="36"/>
    <n v="34"/>
    <n v="30"/>
    <n v="32"/>
    <n v="32"/>
    <n v="30"/>
    <n v="24"/>
    <n v="30"/>
    <n v="24"/>
    <m/>
    <n v="99"/>
    <n v="100"/>
    <n v="99"/>
    <n v="98"/>
    <n v="96"/>
    <n v="100"/>
    <n v="95"/>
    <n v="96"/>
    <n v="80"/>
    <n v="98"/>
    <n v="99"/>
    <m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24"/>
    <n v="0.1"/>
    <s v="Not done"/>
    <s v="14:45:00"/>
    <d v="1899-12-30T02:00:00"/>
    <n v="142"/>
    <n v="138"/>
    <s v="-"/>
    <n v="132"/>
    <n v="98"/>
    <s v="venti"/>
    <n v="98"/>
    <s v="air vo"/>
    <s v="-"/>
    <s v="-"/>
    <n v="98"/>
    <s v="RA"/>
    <n v="36.4"/>
    <n v="36.4"/>
    <s v="-"/>
    <n v="36.6"/>
    <n v="40"/>
    <n v="90"/>
    <s v="-"/>
    <n v="90"/>
    <s v="-"/>
    <s v="-"/>
    <s v="-"/>
    <s v="-"/>
    <s v="-"/>
    <s v="yes"/>
    <s v="no"/>
    <s v="-"/>
    <s v="no"/>
    <n v="8"/>
    <n v="10"/>
    <s v="-"/>
    <s v="-"/>
    <n v="2"/>
    <n v="1"/>
    <n v="3"/>
    <n v="6"/>
    <n v="2"/>
    <n v="13"/>
    <x v="8"/>
    <x v="8"/>
    <d v="2024-07-30T00:00:00"/>
    <x v="1"/>
    <s v="-"/>
    <s v="-"/>
    <s v="-"/>
    <s v="-"/>
  </r>
  <r>
    <n v="44"/>
    <s v="B/O Dinesh Raval"/>
    <n v="20240329517"/>
    <n v="240021741"/>
    <x v="4"/>
    <x v="1"/>
    <d v="2024-07-12T00:00:00"/>
    <n v="2.58"/>
    <n v="2200"/>
    <n v="2.5"/>
    <x v="0"/>
    <x v="0"/>
    <s v="12-07-2024/12:41:00"/>
    <s v="TOF"/>
    <s v="C"/>
    <x v="0"/>
    <x v="0"/>
    <n v="1"/>
    <d v="2024-07-13T00:00:00"/>
    <s v="NVD/CSAB"/>
    <x v="4"/>
    <s v="-"/>
    <s v="Conscious"/>
    <s v="N"/>
    <s v="N"/>
    <s v="-"/>
    <s v="Pink"/>
    <s v="BLAE+ clear"/>
    <s v="S1S2+"/>
    <s v="Soft"/>
    <s v="Active"/>
    <n v="152"/>
    <n v="34"/>
    <n v="35.799999999999997"/>
    <n v="99"/>
    <s v="O2 hood"/>
    <n v="6.25"/>
    <n v="17.3"/>
    <n v="22730"/>
    <n v="3.3"/>
    <n v="134.19999999999999"/>
    <n v="4.2"/>
    <n v="28"/>
    <n v="0.78"/>
    <s v="Coiling of RT+ "/>
    <s v="-"/>
    <s v="10:00:00"/>
    <n v="12"/>
    <n v="500"/>
    <n v="5"/>
    <n v="45"/>
    <s v="10:05:00"/>
    <s v="-"/>
    <s v="No"/>
    <n v="8"/>
    <s v="Yes"/>
    <n v="5"/>
    <s v="Yes"/>
    <s v="-"/>
    <s v="No"/>
    <s v="NoYesYesNo"/>
    <n v="3.5"/>
    <n v="1.5"/>
    <s v="yes"/>
    <s v="-"/>
    <n v="20"/>
    <n v="36.200000000000003"/>
    <n v="36.200000000000003"/>
    <n v="36.200000000000003"/>
    <n v="36.200000000000003"/>
    <n v="36.200000000000003"/>
    <n v="36.200000000000003"/>
    <n v="36.200000000000003"/>
    <n v="36.200000000000003"/>
    <n v="36.200000000000003"/>
    <n v="36.200000000000003"/>
    <n v="36.200000000000003"/>
    <n v="36.200000000000003"/>
    <n v="142"/>
    <n v="146"/>
    <n v="144"/>
    <n v="146"/>
    <n v="148"/>
    <n v="146"/>
    <n v="142"/>
    <n v="148"/>
    <n v="146"/>
    <n v="144"/>
    <n v="148"/>
    <n v="144"/>
    <s v="92/38/56"/>
    <s v="94/40/58"/>
    <s v="96/42/60"/>
    <s v="94/44/61"/>
    <s v="96/42/60"/>
    <s v="94/40/58"/>
    <s v="96/38/57"/>
    <s v="98/30/53"/>
    <s v="100/44/63"/>
    <s v="104/54/71"/>
    <s v="98/36/57"/>
    <s v="94/40/58"/>
    <n v="34"/>
    <n v="34"/>
    <n v="34"/>
    <n v="34"/>
    <n v="34"/>
    <n v="36"/>
    <n v="36"/>
    <n v="38"/>
    <n v="38"/>
    <n v="36"/>
    <n v="34"/>
    <n v="34"/>
    <m/>
    <m/>
    <m/>
    <n v="32"/>
    <n v="34"/>
    <n v="32"/>
    <n v="30"/>
    <n v="28"/>
    <n v="30"/>
    <n v="28"/>
    <n v="30"/>
    <n v="32"/>
    <n v="99"/>
    <n v="99"/>
    <n v="98"/>
    <n v="96"/>
    <n v="98"/>
    <n v="96"/>
    <n v="95"/>
    <n v="96"/>
    <n v="90"/>
    <n v="96"/>
    <n v="98"/>
    <n v="98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24"/>
    <n v="0.15"/>
    <s v="Done"/>
    <s v="11:30:00"/>
    <d v="1899-12-30T01:30:00"/>
    <n v="138"/>
    <n v="154"/>
    <s v="-"/>
    <n v="148"/>
    <n v="98"/>
    <s v="O2 hood"/>
    <n v="99"/>
    <s v="RA"/>
    <s v="-"/>
    <s v="-"/>
    <n v="98"/>
    <s v="RA"/>
    <n v="36.4"/>
    <n v="36.5"/>
    <s v="-"/>
    <n v="36.6"/>
    <n v="58"/>
    <n v="60"/>
    <s v="-"/>
    <n v="70"/>
    <s v="-"/>
    <s v="-"/>
    <s v="-"/>
    <s v="-"/>
    <s v="-"/>
    <s v="no"/>
    <s v="no"/>
    <s v="-"/>
    <s v="no"/>
    <n v="10"/>
    <n v="13"/>
    <s v="-"/>
    <s v="-"/>
    <n v="0"/>
    <n v="3"/>
    <n v="3"/>
    <n v="7"/>
    <s v="-"/>
    <n v="13"/>
    <x v="8"/>
    <x v="8"/>
    <d v="2024-07-24T00:00:00"/>
    <x v="1"/>
    <s v="-"/>
    <s v="-"/>
    <s v="-"/>
    <s v="-"/>
  </r>
  <r>
    <n v="45"/>
    <s v="B/O Arun Rathod"/>
    <n v="20240335083"/>
    <n v="240022720"/>
    <x v="4"/>
    <x v="0"/>
    <d v="2024-07-15T00:00:00"/>
    <n v="2.2000000000000002"/>
    <n v="2900"/>
    <n v="2.0699999999999998"/>
    <x v="1"/>
    <x v="0"/>
    <s v="15-07-2024/15:59:00"/>
    <s v="TOF"/>
    <s v="C"/>
    <x v="0"/>
    <x v="0"/>
    <n v="1"/>
    <d v="2024-07-16T00:00:00"/>
    <s v="NVD/CSAB"/>
    <x v="1"/>
    <s v="Referred from private hospital on O2 hood"/>
    <s v="Conscious"/>
    <s v="N"/>
    <s v="N"/>
    <s v="-"/>
    <s v="Pink"/>
    <s v="BLAE+ clear"/>
    <s v="S1S2+"/>
    <s v="Soft"/>
    <s v="Active"/>
    <n v="142"/>
    <n v="38"/>
    <n v="36.4"/>
    <n v="99"/>
    <s v="air vo"/>
    <n v="4.5999999999999996"/>
    <n v="15"/>
    <n v="16440"/>
    <n v="3.34"/>
    <n v="131"/>
    <n v="6.4"/>
    <n v="20"/>
    <n v="0.63"/>
    <s v="Coiling of RT+ "/>
    <s v="-"/>
    <s v="01:45:00"/>
    <n v="8"/>
    <n v="300"/>
    <s v="-"/>
    <n v="30"/>
    <s v="01:50:00"/>
    <s v="yes"/>
    <s v="Yes"/>
    <s v="-"/>
    <s v="No"/>
    <s v="-"/>
    <s v="No"/>
    <s v="-"/>
    <s v="No"/>
    <s v="YesNoNoNo"/>
    <n v="3"/>
    <n v="1"/>
    <s v="yes"/>
    <s v="-"/>
    <n v="16"/>
    <n v="36.4"/>
    <n v="36.4"/>
    <n v="36.4"/>
    <n v="36.299999999999997"/>
    <n v="36.299999999999997"/>
    <n v="36.299999999999997"/>
    <n v="36.299999999999997"/>
    <n v="36.299999999999997"/>
    <n v="36.299999999999997"/>
    <n v="36.4"/>
    <n v="36.4"/>
    <n v="36.4"/>
    <n v="130"/>
    <n v="128"/>
    <n v="134"/>
    <n v="136"/>
    <n v="138"/>
    <n v="136"/>
    <n v="138"/>
    <n v="140"/>
    <n v="138"/>
    <n v="130"/>
    <n v="138"/>
    <n v="140"/>
    <s v="84/44/57"/>
    <s v="86/40/55"/>
    <s v="86/42/57"/>
    <s v="88/44/59"/>
    <s v="82/40/54"/>
    <s v="84/38/53"/>
    <s v="86/40/55"/>
    <s v="84/36/52"/>
    <s v="80/32/48"/>
    <s v="84/38/53"/>
    <s v="88/34/52"/>
    <s v="88/32/51"/>
    <n v="36"/>
    <n v="36"/>
    <n v="36"/>
    <n v="36"/>
    <n v="36"/>
    <n v="36"/>
    <n v="36"/>
    <n v="36"/>
    <n v="36"/>
    <n v="36"/>
    <n v="36"/>
    <n v="36"/>
    <m/>
    <m/>
    <m/>
    <n v="22"/>
    <n v="23"/>
    <n v="24"/>
    <n v="24"/>
    <n v="24"/>
    <n v="23"/>
    <n v="24"/>
    <n v="24"/>
    <n v="24"/>
    <n v="100"/>
    <n v="100"/>
    <n v="98"/>
    <n v="96"/>
    <n v="70"/>
    <n v="92"/>
    <n v="94"/>
    <n v="95"/>
    <n v="90"/>
    <n v="98"/>
    <n v="99"/>
    <n v="100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"/>
    <s v="Done"/>
    <s v="03:50:00"/>
    <d v="1899-12-30T02:05:00"/>
    <n v="134"/>
    <n v="128"/>
    <s v="-"/>
    <s v="-"/>
    <n v="96"/>
    <s v="O2 hood"/>
    <n v="99"/>
    <s v="RA"/>
    <s v="-"/>
    <s v="-"/>
    <s v="-"/>
    <s v="-"/>
    <n v="36.4"/>
    <n v="36.4"/>
    <s v="-"/>
    <s v="-"/>
    <n v="145"/>
    <n v="230"/>
    <s v="-"/>
    <s v="-"/>
    <s v="-"/>
    <s v="-"/>
    <s v="POD 5 reintubated"/>
    <s v="-"/>
    <s v="-"/>
    <s v="no"/>
    <s v="no"/>
    <s v="-"/>
    <s v="-"/>
    <n v="9"/>
    <n v="13"/>
    <s v="-"/>
    <s v="-"/>
    <n v="0"/>
    <n v="1"/>
    <n v="1"/>
    <n v="2"/>
    <n v="5"/>
    <n v="11"/>
    <x v="0"/>
    <x v="0"/>
    <s v="-"/>
    <x v="0"/>
    <n v="11"/>
    <n v="9"/>
    <d v="2024-07-25T00:00:00"/>
    <s v="Septicemia with septicemic shock"/>
  </r>
  <r>
    <n v="46"/>
    <s v="B/O Kanho Marwadi"/>
    <n v="20240337522"/>
    <n v="240023048"/>
    <x v="1"/>
    <x v="1"/>
    <d v="2024-07-15T00:00:00"/>
    <n v="2.6"/>
    <n v="2600"/>
    <n v="2.5"/>
    <x v="0"/>
    <x v="0"/>
    <s v="16-07-2024/15:51:00"/>
    <s v="TOF"/>
    <s v="C"/>
    <x v="0"/>
    <x v="0"/>
    <n v="2"/>
    <d v="2024-07-17T00:00:00"/>
    <s v="NVD/CSAB"/>
    <x v="2"/>
    <s v="-"/>
    <s v="Conscious"/>
    <s v="N"/>
    <s v="N"/>
    <s v="-"/>
    <s v="Pink"/>
    <s v="BLAE+ creps"/>
    <s v="S1S2+"/>
    <s v="Soft"/>
    <s v="Active"/>
    <n v="142"/>
    <n v="28"/>
    <n v="35.799999999999997"/>
    <n v="99"/>
    <s v="RA"/>
    <n v="5.5"/>
    <n v="16.5"/>
    <n v="16600"/>
    <n v="1.91"/>
    <n v="136"/>
    <n v="4.7"/>
    <n v="20"/>
    <n v="0.71"/>
    <s v="Coiling of RT+ "/>
    <s v="-"/>
    <s v="09:30:00"/>
    <n v="10"/>
    <n v="300"/>
    <s v="-"/>
    <n v="40"/>
    <s v="09:35:00"/>
    <s v="yes"/>
    <s v="Yes"/>
    <s v="-"/>
    <s v="No"/>
    <n v="3"/>
    <s v="Yes"/>
    <s v="-"/>
    <s v="No"/>
    <s v="YesNoYesNo"/>
    <n v="3"/>
    <n v="1.5"/>
    <s v="yes"/>
    <s v="-"/>
    <n v="20"/>
    <n v="36.4"/>
    <n v="36.4"/>
    <n v="36.4"/>
    <n v="36.4"/>
    <n v="36.5"/>
    <n v="36.5"/>
    <n v="36.799999999999997"/>
    <n v="36.799999999999997"/>
    <n v="36.6"/>
    <n v="36.6"/>
    <n v="36.6"/>
    <n v="36.6"/>
    <n v="132"/>
    <n v="134"/>
    <n v="132"/>
    <n v="130"/>
    <n v="128"/>
    <n v="130"/>
    <n v="138"/>
    <n v="138"/>
    <n v="140"/>
    <n v="120"/>
    <n v="128"/>
    <n v="130"/>
    <s v="90/42/58"/>
    <s v="96/44/61"/>
    <s v="96/42/60"/>
    <s v="90/40/57"/>
    <s v="96/42/60"/>
    <s v="98/40/59"/>
    <s v="96/42/60"/>
    <s v="98/50/66"/>
    <s v="100/58/72"/>
    <s v="108/50/69"/>
    <s v="106/58/74"/>
    <s v="106/60/75"/>
    <n v="34"/>
    <n v="36"/>
    <n v="36"/>
    <n v="34"/>
    <n v="34"/>
    <n v="36"/>
    <n v="36"/>
    <n v="34"/>
    <n v="32"/>
    <n v="34"/>
    <n v="36"/>
    <n v="34"/>
    <m/>
    <m/>
    <m/>
    <n v="38"/>
    <n v="40"/>
    <n v="42"/>
    <n v="38"/>
    <n v="40"/>
    <n v="42"/>
    <n v="40"/>
    <n v="38"/>
    <n v="30"/>
    <n v="99"/>
    <n v="99"/>
    <n v="99"/>
    <n v="99"/>
    <n v="99"/>
    <n v="98"/>
    <n v="96"/>
    <n v="98"/>
    <n v="96"/>
    <n v="95"/>
    <n v="98"/>
    <n v="99"/>
    <m/>
    <m/>
    <m/>
    <m/>
    <m/>
    <m/>
    <m/>
    <m/>
    <m/>
    <m/>
    <m/>
    <m/>
    <m/>
    <m/>
    <m/>
    <m/>
    <m/>
    <m/>
    <m/>
    <m/>
    <m/>
    <m/>
    <m/>
    <m/>
    <s v="-"/>
    <s v="Inj. PCM 40 mg"/>
    <s v="-"/>
    <n v="24"/>
    <n v="0.15"/>
    <s v="Done"/>
    <s v="11:30:00"/>
    <d v="1899-12-30T02:00:00"/>
    <n v="114"/>
    <n v="130"/>
    <s v="-"/>
    <n v="134"/>
    <n v="98"/>
    <s v="RA"/>
    <n v="98"/>
    <s v="O2 hood"/>
    <s v="-"/>
    <s v="-"/>
    <n v="98"/>
    <s v="RA"/>
    <n v="36.200000000000003"/>
    <n v="36.200000000000003"/>
    <s v="-"/>
    <n v="36.200000000000003"/>
    <n v="110"/>
    <n v="150"/>
    <s v="-"/>
    <n v="140"/>
    <s v="-"/>
    <s v="Cuteneous Bilirubin- 13.7( Joundice)"/>
    <s v="-"/>
    <s v="-"/>
    <s v="-"/>
    <s v="no"/>
    <s v="no"/>
    <s v="-"/>
    <s v="-"/>
    <n v="6"/>
    <n v="7"/>
    <s v="-"/>
    <s v="-"/>
    <n v="0"/>
    <n v="3"/>
    <n v="7"/>
    <s v="-"/>
    <s v="-"/>
    <n v="12"/>
    <x v="8"/>
    <x v="9"/>
    <d v="2024-07-27T00:00:00"/>
    <x v="1"/>
    <s v="-"/>
    <s v="-"/>
    <s v="-"/>
    <s v="-"/>
  </r>
  <r>
    <n v="47"/>
    <s v="B/O Bharatbhai Baraiya"/>
    <n v="20240345681"/>
    <n v="240024481"/>
    <x v="1"/>
    <x v="0"/>
    <d v="2024-07-20T00:00:00"/>
    <n v="2.4"/>
    <n v="2200"/>
    <n v="2.2000000000000002"/>
    <x v="0"/>
    <x v="0"/>
    <s v="21-07-2024/16:04:00"/>
    <s v="TOF"/>
    <s v="C"/>
    <x v="0"/>
    <x v="0"/>
    <n v="4"/>
    <d v="2024-07-23T00:00:00"/>
    <s v="NVD(Meconium stain)/ NCAB bag and mask given for 2 min"/>
    <x v="1"/>
    <s v="Referred from N.D.Desai hospital "/>
    <s v="Conscious"/>
    <s v="N"/>
    <s v="N"/>
    <s v="-"/>
    <s v="Pink"/>
    <s v="BLAE+ clear"/>
    <s v="S1S2+"/>
    <s v="Soft"/>
    <s v="Active"/>
    <n v="130"/>
    <n v="36"/>
    <n v="36.6"/>
    <n v="99"/>
    <s v="O2 hood"/>
    <n v="7.5"/>
    <n v="16.8"/>
    <n v="15020"/>
    <n v="2.4900000000000002"/>
    <n v="136"/>
    <n v="4.5"/>
    <n v="25"/>
    <n v="0.97"/>
    <s v="Coiling of RT+ "/>
    <s v="-"/>
    <s v="18:40:00"/>
    <n v="8"/>
    <n v="400"/>
    <n v="4"/>
    <n v="30"/>
    <s v="18:45:00"/>
    <s v="-"/>
    <s v="No"/>
    <n v="6"/>
    <s v="Yes"/>
    <n v="5"/>
    <s v="Yes"/>
    <s v="-"/>
    <s v="No"/>
    <s v="NoYesYesNo"/>
    <n v="3"/>
    <n v="1"/>
    <s v="yes"/>
    <s v="-"/>
    <n v="9"/>
    <n v="35.799999999999997"/>
    <n v="35.799999999999997"/>
    <n v="35.799999999999997"/>
    <n v="36.6"/>
    <n v="36.200000000000003"/>
    <n v="36.200000000000003"/>
    <n v="36.200000000000003"/>
    <n v="36.200000000000003"/>
    <n v="36.200000000000003"/>
    <n v="36.4"/>
    <n v="36.200000000000003"/>
    <n v="36.4"/>
    <n v="146"/>
    <n v="148"/>
    <n v="152"/>
    <n v="150"/>
    <n v="138"/>
    <n v="136"/>
    <n v="132"/>
    <n v="134"/>
    <n v="136"/>
    <n v="134"/>
    <n v="136"/>
    <n v="134"/>
    <s v="108/50/69"/>
    <s v="106/52/70"/>
    <s v="108/54/72"/>
    <s v="106/56/73"/>
    <s v="110/56/74"/>
    <s v="112/48/69"/>
    <s v="114/40/65"/>
    <s v="118/42/67"/>
    <s v="116/44/68"/>
    <s v="110/48/69"/>
    <s v="108/50/69"/>
    <s v="110/52/71"/>
    <n v="36"/>
    <n v="38"/>
    <n v="36"/>
    <n v="36"/>
    <n v="34"/>
    <n v="38"/>
    <n v="38"/>
    <n v="40"/>
    <n v="32"/>
    <n v="32"/>
    <n v="34"/>
    <n v="36"/>
    <m/>
    <m/>
    <m/>
    <n v="24"/>
    <n v="25"/>
    <n v="30"/>
    <n v="24"/>
    <n v="26"/>
    <n v="32"/>
    <n v="34"/>
    <n v="30"/>
    <n v="32"/>
    <n v="99"/>
    <n v="96"/>
    <n v="95"/>
    <n v="96"/>
    <n v="90"/>
    <n v="92"/>
    <n v="96"/>
    <n v="92"/>
    <n v="90"/>
    <n v="96"/>
    <n v="94"/>
    <n v="98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n v="16"/>
    <n v="0.15"/>
    <s v="Done"/>
    <s v="21:20:00"/>
    <d v="1899-12-30T02:40:00"/>
    <n v="138"/>
    <n v="140"/>
    <s v="-"/>
    <s v="-"/>
    <n v="98"/>
    <s v="RA"/>
    <n v="98"/>
    <s v="RA"/>
    <s v="-"/>
    <s v="-"/>
    <s v="-"/>
    <s v="-"/>
    <n v="36.6"/>
    <n v="36.6"/>
    <s v="-"/>
    <s v="-"/>
    <n v="40"/>
    <n v="110"/>
    <s v="-"/>
    <s v="-"/>
    <s v="-"/>
    <s v="-"/>
    <s v="POD 6 reintubated"/>
    <s v="-"/>
    <s v="-"/>
    <s v="no"/>
    <s v="no"/>
    <s v="-"/>
    <s v="-"/>
    <n v="10"/>
    <n v="13"/>
    <s v="-"/>
    <s v="-"/>
    <n v="0"/>
    <m/>
    <n v="2"/>
    <n v="4"/>
    <n v="3"/>
    <n v="11"/>
    <x v="0"/>
    <x v="0"/>
    <s v="-"/>
    <x v="0"/>
    <n v="12"/>
    <n v="8"/>
    <s v="31-07-24"/>
    <s v="Septicemia with septicemic shock"/>
  </r>
  <r>
    <n v="48"/>
    <s v="B/O Prakash Parmar"/>
    <n v="20240348521"/>
    <n v="240024881"/>
    <x v="1"/>
    <x v="1"/>
    <d v="2024-07-21T00:00:00"/>
    <n v="1.5"/>
    <n v="2000"/>
    <n v="1.6"/>
    <x v="0"/>
    <x v="1"/>
    <s v="22-07-2024/19:18:00"/>
    <s v="TOF"/>
    <s v="C"/>
    <x v="0"/>
    <x v="0"/>
    <n v="5"/>
    <d v="2024-07-25T00:00:00"/>
    <s v="NVD/CSAB"/>
    <x v="0"/>
    <s v="Referred from GMERS himmatnagar for RDS &amp; VLBW/ intubated (day1)/ extubated (day3)"/>
    <s v="Conscious"/>
    <s v="N"/>
    <s v="N"/>
    <s v="-"/>
    <s v="Pink"/>
    <s v="BLAE+ creps"/>
    <s v="S1S2+"/>
    <s v="Soft"/>
    <s v="Active"/>
    <n v="140"/>
    <n v="36"/>
    <n v="36.6"/>
    <n v="90"/>
    <s v="air vo"/>
    <n v="3.7"/>
    <n v="14.5"/>
    <n v="2740"/>
    <n v="1.9"/>
    <n v="128.1"/>
    <n v="5.8"/>
    <n v="40"/>
    <n v="1.06"/>
    <s v="Coiling of RT+ "/>
    <s v="-"/>
    <s v="16:05:00"/>
    <n v="6"/>
    <n v="160"/>
    <s v="-"/>
    <n v="15"/>
    <s v="16:10:00"/>
    <s v="-"/>
    <s v="No"/>
    <n v="5"/>
    <s v="Yes"/>
    <n v="3"/>
    <s v="Yes"/>
    <s v="-"/>
    <s v="No"/>
    <s v="NoYesYesNo"/>
    <n v="3.5"/>
    <n v="0.5"/>
    <s v="yes"/>
    <s v="-"/>
    <n v="20"/>
    <n v="36.4"/>
    <n v="36.4"/>
    <n v="36.4"/>
    <n v="36"/>
    <n v="36.200000000000003"/>
    <n v="36.200000000000003"/>
    <n v="36.200000000000003"/>
    <n v="36.4"/>
    <n v="36.200000000000003"/>
    <n v="36.200000000000003"/>
    <n v="36.200000000000003"/>
    <m/>
    <n v="136"/>
    <n v="140"/>
    <n v="144"/>
    <n v="146"/>
    <n v="148"/>
    <n v="150"/>
    <n v="152"/>
    <n v="154"/>
    <n v="140"/>
    <n v="144"/>
    <n v="146"/>
    <m/>
    <s v="98/38/58"/>
    <s v="90/40/57"/>
    <s v="98/48/65"/>
    <s v="90/38/55"/>
    <s v="88/40/56"/>
    <s v="84/42/56"/>
    <s v="86/44/58"/>
    <s v="80/42/55"/>
    <s v="90/42/58"/>
    <s v="92/40/57"/>
    <s v="96/42/60"/>
    <m/>
    <n v="34"/>
    <n v="36"/>
    <n v="36"/>
    <n v="34"/>
    <n v="36"/>
    <n v="34"/>
    <n v="36"/>
    <n v="34"/>
    <n v="32"/>
    <n v="34"/>
    <n v="32"/>
    <m/>
    <m/>
    <m/>
    <m/>
    <n v="32"/>
    <n v="30"/>
    <n v="28"/>
    <n v="28"/>
    <n v="26"/>
    <n v="24"/>
    <n v="26"/>
    <n v="28"/>
    <m/>
    <n v="92"/>
    <n v="94"/>
    <n v="90"/>
    <n v="96"/>
    <n v="95"/>
    <n v="97"/>
    <n v="98"/>
    <n v="99"/>
    <n v="80"/>
    <n v="84"/>
    <n v="90"/>
    <n v="98"/>
    <m/>
    <m/>
    <m/>
    <m/>
    <m/>
    <m/>
    <m/>
    <m/>
    <m/>
    <m/>
    <m/>
    <m/>
    <m/>
    <m/>
    <m/>
    <m/>
    <m/>
    <m/>
    <m/>
    <m/>
    <m/>
    <m/>
    <m/>
    <m/>
    <s v="-"/>
    <s v="Inj. PCM 15 mg"/>
    <s v="-"/>
    <s v="-"/>
    <s v="-"/>
    <s v="-"/>
    <s v="18:50:00"/>
    <d v="1899-12-30T02:45:00"/>
    <n v="135"/>
    <n v="130"/>
    <s v="-"/>
    <s v="-"/>
    <n v="95"/>
    <s v="venti"/>
    <n v="98"/>
    <s v="venti"/>
    <s v="-"/>
    <s v="-"/>
    <s v="-"/>
    <s v="-"/>
    <n v="36.6"/>
    <n v="36.4"/>
    <s v="-"/>
    <s v="-"/>
    <n v="146"/>
    <n v="41"/>
    <s v="-"/>
    <s v="-"/>
    <s v="-"/>
    <s v="-"/>
    <s v="POD 3 edema present/ vasopressor support"/>
    <s v="-"/>
    <s v="-"/>
    <s v="yes"/>
    <s v="yes"/>
    <s v="-"/>
    <s v="-"/>
    <n v="9"/>
    <n v="13"/>
    <s v="-"/>
    <s v="-"/>
    <s v="till death"/>
    <m/>
    <s v="-"/>
    <s v="-"/>
    <n v="5"/>
    <n v="8"/>
    <x v="0"/>
    <x v="0"/>
    <s v="-"/>
    <x v="0"/>
    <n v="9"/>
    <n v="4"/>
    <d v="2024-07-29T00:00:00"/>
    <s v="Septicemia with septicemic shock in pre-term with LBW"/>
  </r>
  <r>
    <n v="49"/>
    <s v="B/O Rohitji Thakor"/>
    <n v="20240383067"/>
    <n v="240025503"/>
    <x v="4"/>
    <x v="1"/>
    <d v="2024-07-24T00:00:00"/>
    <n v="1.8"/>
    <n v="2300"/>
    <n v="2"/>
    <x v="1"/>
    <x v="0"/>
    <s v="24-07-2024/17:52:00"/>
    <s v="TOF C+ Duodenal atresia with ARM+Polycystic displastic Rt.kidney+VSD"/>
    <s v="C"/>
    <x v="10"/>
    <x v="4"/>
    <n v="3"/>
    <d v="2024-07-26T00:00:00"/>
    <s v="NVD/CSAB"/>
    <x v="1"/>
    <s v="Referred from Civil Hospital Mehsana"/>
    <s v="Conscious"/>
    <s v="N"/>
    <s v="N"/>
    <s v="-"/>
    <s v="Pink"/>
    <s v="BLAE+ clear"/>
    <s v="S1S2+"/>
    <s v="Soft"/>
    <s v="Active"/>
    <n v="140"/>
    <n v="38"/>
    <n v="36.799999999999997"/>
    <n v="98"/>
    <s v="NP"/>
    <n v="5"/>
    <n v="17.100000000000001"/>
    <n v="9080"/>
    <n v="1.22"/>
    <n v="131.30000000000001"/>
    <n v="4.3"/>
    <n v="22"/>
    <n v="1.08"/>
    <s v="Coiling of RT+ "/>
    <s v="VSD present+ sever TR+ overriding of AORTA"/>
    <s v="20:45:00"/>
    <n v="8"/>
    <n v="300"/>
    <s v="-"/>
    <n v="30"/>
    <s v="20:50:00"/>
    <s v="yes"/>
    <s v="Yes"/>
    <n v="6"/>
    <s v="Yes"/>
    <s v="-"/>
    <s v="No"/>
    <s v="-"/>
    <s v="No"/>
    <s v="YesYesNoNo"/>
    <n v="2.5"/>
    <n v="1"/>
    <s v="yes"/>
    <s v="-"/>
    <n v="30"/>
    <n v="36.4"/>
    <n v="36.4"/>
    <n v="36.299999999999997"/>
    <n v="36.5"/>
    <n v="36.5"/>
    <n v="36.4"/>
    <n v="36.4"/>
    <n v="36.4"/>
    <n v="36.5"/>
    <n v="36.4"/>
    <n v="36.4"/>
    <m/>
    <n v="136"/>
    <n v="140"/>
    <n v="142"/>
    <n v="144"/>
    <n v="140"/>
    <n v="132"/>
    <n v="140"/>
    <n v="142"/>
    <n v="144"/>
    <n v="146"/>
    <n v="148"/>
    <m/>
    <s v="110/38/62"/>
    <s v="108/40/63"/>
    <s v="118/58/78"/>
    <s v="108/50/69"/>
    <s v="118/56/77"/>
    <s v="108/60/76"/>
    <s v="116/72/87"/>
    <s v="106/70/82"/>
    <s v="107/72/84"/>
    <s v="108/74/85"/>
    <s v="118/72/87"/>
    <m/>
    <n v="34"/>
    <n v="32"/>
    <n v="34"/>
    <n v="32"/>
    <n v="36"/>
    <n v="34"/>
    <n v="32"/>
    <n v="34"/>
    <n v="30"/>
    <n v="32"/>
    <n v="34"/>
    <m/>
    <m/>
    <m/>
    <m/>
    <n v="24"/>
    <n v="26"/>
    <n v="24"/>
    <n v="28"/>
    <n v="24"/>
    <n v="28"/>
    <n v="30"/>
    <n v="32"/>
    <m/>
    <n v="98"/>
    <n v="96"/>
    <n v="98"/>
    <n v="95"/>
    <n v="96"/>
    <n v="95"/>
    <n v="94"/>
    <n v="90"/>
    <n v="92"/>
    <n v="94"/>
    <n v="99"/>
    <n v="98"/>
    <m/>
    <m/>
    <m/>
    <m/>
    <m/>
    <m/>
    <m/>
    <m/>
    <m/>
    <m/>
    <m/>
    <m/>
    <m/>
    <m/>
    <m/>
    <m/>
    <m/>
    <m/>
    <m/>
    <m/>
    <m/>
    <m/>
    <m/>
    <m/>
    <s v="-"/>
    <s v="Inj. PCM 30 mg"/>
    <s v="-"/>
    <s v="-"/>
    <s v="-"/>
    <s v="-"/>
    <s v="23:00:00"/>
    <d v="1899-12-30T02:15:00"/>
    <n v="130"/>
    <n v="140"/>
    <s v="-"/>
    <s v="-"/>
    <n v="96"/>
    <s v="venti"/>
    <n v="95"/>
    <s v="venti"/>
    <s v="-"/>
    <s v="-"/>
    <s v="-"/>
    <s v="-"/>
    <n v="36.6"/>
    <n v="36.6"/>
    <s v="-"/>
    <s v="-"/>
    <n v="70"/>
    <n v="75"/>
    <s v="-"/>
    <s v="-"/>
    <s v="-"/>
    <s v="-"/>
    <s v="-"/>
    <s v="-"/>
    <s v="-"/>
    <s v="yes"/>
    <s v="yes"/>
    <s v="-"/>
    <s v="-"/>
    <n v="8"/>
    <n v="7"/>
    <s v="-"/>
    <s v="-"/>
    <s v="till death"/>
    <m/>
    <m/>
    <m/>
    <n v="11"/>
    <n v="13"/>
    <x v="0"/>
    <x v="0"/>
    <s v="-"/>
    <x v="0"/>
    <n v="13"/>
    <n v="10"/>
    <d v="2024-05-08T00:00:00"/>
    <s v="Septicemia with septicemic shock+ Pt. NLW"/>
  </r>
  <r>
    <n v="50"/>
    <s v="B/O Kishan Devipujak"/>
    <n v="20240360001"/>
    <n v="240026757"/>
    <x v="4"/>
    <x v="1"/>
    <d v="2024-07-28T00:00:00"/>
    <n v="2.8"/>
    <n v="2600"/>
    <n v="2.8"/>
    <x v="0"/>
    <x v="0"/>
    <s v="28-07-2024/23:24:00"/>
    <s v="TOF"/>
    <s v="C"/>
    <x v="0"/>
    <x v="0"/>
    <n v="0"/>
    <d v="2024-07-28T00:00:00"/>
    <s v="NVD/CSAB"/>
    <x v="1"/>
    <s v="Referred from Sola Civil hospital on NP"/>
    <s v="Conscious"/>
    <s v="N"/>
    <s v="N"/>
    <s v="-"/>
    <s v="Pink"/>
    <s v="BLAE+ creps"/>
    <s v="S1S2+"/>
    <s v="Soft"/>
    <s v="Active"/>
    <n v="122"/>
    <n v="36"/>
    <n v="36.4"/>
    <n v="92"/>
    <s v="RA"/>
    <n v="7.1"/>
    <n v="14.4"/>
    <n v="13740"/>
    <n v="2.2999999999999998"/>
    <n v="134"/>
    <n v="7"/>
    <n v="38"/>
    <n v="0.72"/>
    <s v="Coiling of RT+ "/>
    <s v="-"/>
    <s v="21:10:00"/>
    <n v="12"/>
    <n v="450"/>
    <n v="1"/>
    <n v="30"/>
    <s v="21:15:00"/>
    <s v="-"/>
    <s v="No"/>
    <n v="10"/>
    <s v="Yes"/>
    <n v="5"/>
    <s v="Yes"/>
    <s v="-"/>
    <s v="No"/>
    <s v="NoYesYesNo"/>
    <n v="3.5"/>
    <n v="1.5"/>
    <s v="yes"/>
    <s v="-"/>
    <n v="20"/>
    <n v="36.6"/>
    <n v="36.6"/>
    <n v="36.6"/>
    <n v="36.4"/>
    <n v="36.4"/>
    <n v="36.5"/>
    <n v="36.5"/>
    <n v="36.6"/>
    <n v="36.6"/>
    <n v="36.6"/>
    <n v="36.6"/>
    <n v="36.6"/>
    <n v="140"/>
    <n v="144"/>
    <n v="148"/>
    <n v="150"/>
    <n v="148"/>
    <n v="144"/>
    <n v="142"/>
    <n v="148"/>
    <n v="146"/>
    <n v="146"/>
    <n v="140"/>
    <n v="146"/>
    <s v="94/38/57"/>
    <s v="96/36/56"/>
    <s v="90/42/58"/>
    <s v="96/44/61"/>
    <s v="100/42/61"/>
    <s v="102/44/63"/>
    <s v="104/42/63"/>
    <s v="94/40/58"/>
    <s v="96/50/65"/>
    <s v="98/52/67"/>
    <s v="99/54/69"/>
    <s v="100/52/68"/>
    <n v="36"/>
    <n v="38"/>
    <n v="38"/>
    <n v="36"/>
    <n v="36"/>
    <n v="38"/>
    <n v="40"/>
    <n v="42"/>
    <n v="42"/>
    <n v="30"/>
    <n v="42"/>
    <n v="39"/>
    <m/>
    <m/>
    <m/>
    <n v="32"/>
    <n v="34"/>
    <n v="35"/>
    <n v="36"/>
    <n v="34"/>
    <n v="36"/>
    <n v="34"/>
    <n v="34"/>
    <n v="34"/>
    <n v="94"/>
    <n v="96"/>
    <n v="92"/>
    <n v="94"/>
    <n v="96"/>
    <n v="95"/>
    <n v="97"/>
    <n v="96"/>
    <n v="90"/>
    <n v="80"/>
    <n v="89"/>
    <n v="99"/>
    <m/>
    <m/>
    <m/>
    <m/>
    <m/>
    <m/>
    <m/>
    <m/>
    <m/>
    <m/>
    <m/>
    <m/>
    <m/>
    <m/>
    <m/>
    <m/>
    <m/>
    <m/>
    <m/>
    <m/>
    <m/>
    <m/>
    <m/>
    <m/>
    <s v="-"/>
    <s v="Inj. PCM 45 mg"/>
    <s v="-"/>
    <n v="16"/>
    <n v="0.15"/>
    <s v="Done"/>
    <s v="11:00:00"/>
    <d v="1899-12-30T01:50:00"/>
    <n v="116"/>
    <n v="100"/>
    <s v="-"/>
    <s v="-"/>
    <n v="100"/>
    <s v="O2 hood"/>
    <n v="98"/>
    <s v="O2 hood"/>
    <s v="-"/>
    <s v="-"/>
    <s v="-"/>
    <s v="-"/>
    <n v="36.5"/>
    <n v="36.6"/>
    <s v="-"/>
    <s v="-"/>
    <n v="90"/>
    <n v="125"/>
    <s v="-"/>
    <s v="-"/>
    <s v="-"/>
    <s v="-"/>
    <s v="-"/>
    <s v="-"/>
    <s v="-"/>
    <s v="no"/>
    <s v="no"/>
    <s v="-"/>
    <s v="-"/>
    <n v="11"/>
    <n v="13"/>
    <s v="-"/>
    <s v="-"/>
    <n v="0"/>
    <n v="2"/>
    <n v="10"/>
    <n v="3"/>
    <m/>
    <n v="15"/>
    <x v="7"/>
    <x v="10"/>
    <d v="2024-11-08T00:00:00"/>
    <x v="1"/>
    <m/>
    <m/>
    <m/>
    <m/>
  </r>
  <r>
    <m/>
    <m/>
    <m/>
    <m/>
    <x v="8"/>
    <x v="2"/>
    <m/>
    <m/>
    <m/>
    <m/>
    <x v="2"/>
    <x v="2"/>
    <m/>
    <m/>
    <m/>
    <x v="11"/>
    <x v="5"/>
    <m/>
    <m/>
    <m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3"/>
    <m/>
    <x v="2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0-1000"/>
    <n v="0"/>
  </r>
  <r>
    <s v="1000-1500"/>
    <n v="9"/>
  </r>
  <r>
    <s v="1500-2000"/>
    <n v="11"/>
  </r>
  <r>
    <s v="2000-2500"/>
    <n v="13"/>
  </r>
  <r>
    <s v="2500-3000"/>
    <n v="16"/>
  </r>
  <r>
    <s v="3000-3500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0-1000"/>
    <n v="0"/>
    <n v="0"/>
    <n v="0"/>
  </r>
  <r>
    <s v="1000-1500"/>
    <n v="9"/>
    <n v="6"/>
    <n v="3"/>
  </r>
  <r>
    <s v="1500-2000"/>
    <n v="11"/>
    <n v="4"/>
    <n v="7"/>
  </r>
  <r>
    <s v="2000-2500"/>
    <n v="13"/>
    <n v="7"/>
    <n v="6"/>
  </r>
  <r>
    <s v="2500-3000"/>
    <n v="16"/>
    <n v="8"/>
    <n v="8"/>
  </r>
  <r>
    <s v="3000-3500"/>
    <n v="1"/>
    <n v="0"/>
    <n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s v="0 - 1"/>
    <n v="18"/>
  </r>
  <r>
    <s v="2 - 3"/>
    <n v="21"/>
  </r>
  <r>
    <s v="3 - 7"/>
    <n v="9"/>
  </r>
  <r>
    <s v="7 - 15"/>
    <n v="1"/>
  </r>
  <r>
    <s v="15 - 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95A47B-07A8-49A1-A070-87F4169B47F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 rowHeaderCaption="Sex">
  <location ref="A3:B6" firstHeaderRow="1" firstDataRow="1" firstDataCol="1"/>
  <pivotFields count="217">
    <pivotField showAll="0"/>
    <pivotField showAll="0"/>
    <pivotField dataField="1" showAll="0"/>
    <pivotField showAll="0"/>
    <pivotField name="Age in Days" showAll="0"/>
    <pivotField name="Sex"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ex Ratio" fld="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0" format="2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4C832-1B4A-4359-99D8-CC89C9EDFA0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 rowHeaderCaption="" colHeaderCaption="         Age in Days ">
  <location ref="A3:J7" firstHeaderRow="1" firstDataRow="2" firstDataCol="1"/>
  <pivotFields count="217">
    <pivotField showAll="0"/>
    <pivotField showAll="0"/>
    <pivotField dataField="1" showAll="0"/>
    <pivotField showAll="0"/>
    <pivotField name="Age in Days" axis="axisCol" showAll="0">
      <items count="10">
        <item x="4"/>
        <item x="1"/>
        <item x="3"/>
        <item x="6"/>
        <item x="2"/>
        <item x="5"/>
        <item x="0"/>
        <item x="7"/>
        <item x="8"/>
        <item t="default"/>
      </items>
    </pivotField>
    <pivotField name="Sex"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Number of male/female patient by age" fld="2" subtotal="count" baseField="5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AAD70B-3122-4D7C-A8C7-30CE49463F49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F12:G13" firstHeaderRow="0" firstDataRow="1" firstDataCol="0"/>
  <pivotFields count="4">
    <pivotField showAll="0"/>
    <pivotField showAll="0"/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Male" fld="2" baseField="0" baseItem="0"/>
    <dataField name="Sum of Female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82EA6-7C73-4EF9-8C43-30A4D5ACFF92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Birth_weight">
  <location ref="B8:B9" firstHeaderRow="1" firstDataRow="1" firstDataCol="0"/>
  <pivotFields count="2">
    <pivotField showAll="0"/>
    <pivotField dataField="1" showAll="0"/>
  </pivotFields>
  <rowItems count="1">
    <i/>
  </rowItems>
  <colItems count="1">
    <i/>
  </colItems>
  <dataFields count="1">
    <dataField name="Total Number of patient by weigh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F77D5A-4FAC-488D-9F28-DF1E7379F92F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2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Categories" axis="axisRow" showAll="0">
      <items count="8">
        <item x="3"/>
        <item x="1"/>
        <item x="4"/>
        <item x="2"/>
        <item x="0"/>
        <item h="1" x="5"/>
        <item h="1" m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re-OP O2-Support" fld="2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4D5B8-54FB-4B53-93C3-68417B06071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 rowHeaderCaption="type of congenital anomaly">
  <location ref="A3:B15" firstHeaderRow="1" firstDataRow="1" firstDataCol="1"/>
  <pivotFields count="2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Categories" axis="axisRow" showAll="0">
      <items count="13">
        <item x="9"/>
        <item x="6"/>
        <item x="2"/>
        <item x="1"/>
        <item x="8"/>
        <item x="3"/>
        <item x="4"/>
        <item x="5"/>
        <item x="0"/>
        <item x="7"/>
        <item h="1" x="11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 t="grand">
      <x/>
    </i>
  </rowItems>
  <colItems count="1">
    <i/>
  </colItems>
  <dataFields count="1">
    <dataField name="No. of patient" fld="2" subtotal="count" baseField="0" baseItem="0"/>
  </dataFields>
  <chartFormats count="12"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15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CB17F-C8B9-4D94-9B5E-A72569A3F00F}" name="PivotTable9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Age in days">
  <location ref="J2:J3" firstHeaderRow="1" firstDataRow="1" firstDataCol="0"/>
  <pivotFields count="2">
    <pivotField showAll="0"/>
    <pivotField dataField="1" showAll="0"/>
  </pivotFields>
  <rowItems count="1">
    <i/>
  </rowItems>
  <colItems count="1">
    <i/>
  </colItems>
  <dataFields count="1">
    <dataField name="Number of Patients" fld="1" baseField="0" baseItem="3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F711F-D8E5-49B5-900F-D9AB65960204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ematurity">
  <location ref="A3:B7" firstHeaderRow="1" firstDataRow="1" firstDataCol="1"/>
  <pivotFields count="2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name="Categories" axis="axisRow"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Number of Patients " fld="2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28693-AE40-497F-88B8-0487FD30E3D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6" firstHeaderRow="1" firstDataRow="1" firstDataCol="1"/>
  <pivotFields count="2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ame="Length"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Number of Patients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A553C5-C3EF-4F9E-812F-B3F025F15DE2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cedure">
  <location ref="A3:B9" firstHeaderRow="1" firstDataRow="1" firstDataCol="1"/>
  <pivotFields count="2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Categories" axis="axisRow" showAll="0">
      <items count="8">
        <item x="1"/>
        <item m="1" x="6"/>
        <item x="0"/>
        <item x="2"/>
        <item x="3"/>
        <item x="4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6">
    <i>
      <x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Number of Patients" fld="2" subtotal="count" baseField="16" baseItem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5F26D5-26CA-4836-AF76-2966093E8B5E}" name="PivotTable9" cacheId="1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chartFormat="10" rowHeaderCaption="Patients status">
  <location ref="A3:B6" firstHeaderRow="1" firstDataRow="1" firstDataCol="1"/>
  <pivotFields count="2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Status" axis="axisRow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</pivotFields>
  <rowFields count="1">
    <field x="212"/>
  </rowFields>
  <rowItems count="3">
    <i>
      <x/>
    </i>
    <i>
      <x v="1"/>
    </i>
    <i t="grand">
      <x/>
    </i>
  </rowItems>
  <colItems count="1">
    <i/>
  </colItems>
  <dataFields count="1">
    <dataField name="No. of Patients" fld="2" subtotal="count" baseField="0" baseItem="0"/>
  </dataFields>
  <chartFormats count="15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212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12" count="1" selected="0">
            <x v="1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212" count="1" selected="0">
            <x v="0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212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212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212" count="1" selected="0">
            <x v="1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>
      <pivotArea type="data" outline="0" fieldPosition="0">
        <references count="2">
          <reference field="4294967294" count="1" selected="0">
            <x v="0"/>
          </reference>
          <reference field="212" count="1" selected="0">
            <x v="0"/>
          </reference>
        </references>
      </pivotArea>
    </chartFormat>
    <chartFormat chart="8" format="5">
      <pivotArea type="data" outline="0" fieldPosition="0">
        <references count="2">
          <reference field="4294967294" count="1" selected="0">
            <x v="0"/>
          </reference>
          <reference field="212" count="1" selected="0">
            <x v="1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>
      <pivotArea type="data" outline="0" fieldPosition="0">
        <references count="2">
          <reference field="4294967294" count="1" selected="0">
            <x v="0"/>
          </reference>
          <reference field="212" count="1" selected="0">
            <x v="0"/>
          </reference>
        </references>
      </pivotArea>
    </chartFormat>
    <chartFormat chart="9" format="8">
      <pivotArea type="data" outline="0" fieldPosition="0">
        <references count="2">
          <reference field="4294967294" count="1" selected="0">
            <x v="0"/>
          </reference>
          <reference field="2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78BC7-355C-42E8-927E-225BDFD84352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POD of discharge">
  <location ref="A3:B13" firstHeaderRow="1" firstDataRow="1" firstDataCol="1"/>
  <pivotFields count="2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5"/>
        <item x="1"/>
        <item x="9"/>
        <item x="8"/>
        <item x="7"/>
        <item x="4"/>
        <item x="10"/>
        <item x="2"/>
        <item x="6"/>
        <item h="1"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1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o. of patients" fld="2" subtotal="count" baseField="21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05382-24AE-4332-923E-348568965446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Age(days)">
  <location ref="A3:B11" firstHeaderRow="1" firstDataRow="1" firstDataCol="1"/>
  <pivotFields count="217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AGE" axis="axisRow" showAll="0">
      <items count="10">
        <item x="1"/>
        <item x="3"/>
        <item x="8"/>
        <item x="7"/>
        <item x="2"/>
        <item x="6"/>
        <item x="5"/>
        <item h="1" x="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09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No. of patients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D7E3D2-D48F-4F8B-BCA3-B6C20D756CE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Induction methods">
  <location ref="A2:B6" firstHeaderRow="1" firstDataRow="1" firstDataCol="1"/>
  <pivotFields count="3">
    <pivotField axis="axisRow" showAll="0" sortType="descending">
      <items count="4">
        <item n="IV+ inhalation"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No. of Patients" fld="2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03530-0CA1-4019-84D0-2496A31F0AA6}" name="Table1" displayName="Table1" ref="A1:HI39" totalsRowShown="0">
  <autoFilter ref="A1:HI39" xr:uid="{16503530-0CA1-4019-84D0-2496A31F0AA6}"/>
  <tableColumns count="217">
    <tableColumn id="1" xr3:uid="{2FC912A9-E0BB-4C72-A323-348FE8D5D250}" name="Demographic Data_Sr.No_Sr.No"/>
    <tableColumn id="2" xr3:uid="{8A06F95B-6C0E-4E0C-A0A5-10E566466ABA}" name="Demographic Data_Patient name_Patient name"/>
    <tableColumn id="3" xr3:uid="{9F38F20C-AC49-4547-98B7-D502BD8A0944}" name="Demographic Data_Patient ID_Patient ID"/>
    <tableColumn id="4" xr3:uid="{393B60F6-EF0F-493C-B5EB-6094EEE23D95}" name="Demographic Data_Indoor No._Indoor No."/>
    <tableColumn id="5" xr3:uid="{06866E62-5EF1-41D3-81E5-0C55D32612A5}" name="Demographic Data_Age_Age(days)"/>
    <tableColumn id="6" xr3:uid="{F0E3EE60-4B64-43F5-A6EF-A0EB91DFC60F}" name="Demographic Data_ Sex_ Sex"/>
    <tableColumn id="7" xr3:uid="{EA48E555-D8FE-4C3B-A25F-CCDFAB7869BF}" name="Demographic Data_DOB_DOB" dataDxfId="4"/>
    <tableColumn id="8" xr3:uid="{FBC01975-7D5B-4C12-A4A4-6F4785365B3C}" name="Demographic Data_Birth Weight (kg)_Birth Weight (kg)"/>
    <tableColumn id="9" xr3:uid="{65B6A6B9-90AA-44FD-AEC9-BEF7C56FCB58}" name="filter_birth_weight"/>
    <tableColumn id="10" xr3:uid="{0BD181A9-B9D3-4139-AB7A-E63B7BB0FD0F}" name="Demographic Data_Weight (kg)_Weight (kg)"/>
    <tableColumn id="11" xr3:uid="{167D4C0E-C8DA-40A8-8BE7-1E73CF03BA6E}" name="Demographic Data_Length_Length"/>
    <tableColumn id="12" xr3:uid="{E8C8A145-A9FD-43A5-B960-0141BECA61A6}" name="Demographic Data_Pre-term/ Term_Pre-term/ Term"/>
    <tableColumn id="13" xr3:uid="{2FC39D36-E7D2-4B01-876A-B19DA642E17A}" name="Demographic Data_Date/Time of admission_Date/Time of admission"/>
    <tableColumn id="14" xr3:uid="{4606F056-2D3C-4C75-A15C-4C48673C0CFA}" name="Demographic Data_Diagnosis_Diagnosis"/>
    <tableColumn id="15" xr3:uid="{599170BC-97E9-4177-A129-591251D5615C}" name="Demographic Data_Type of TOF_Type of TOF"/>
    <tableColumn id="16" xr3:uid="{8B423C8A-BC80-4AEF-92F2-AEB2193807E8}" name="Demographic Data_Associated congenital abnormalities_Associated congenital abnormalities"/>
    <tableColumn id="17" xr3:uid="{1D2C0C0B-E689-4F55-8F13-9A22ED43A9CD}" name="Demographic Data_Procedure_Procedure"/>
    <tableColumn id="18" xr3:uid="{7DCA943D-ED99-4BFB-B20C-D9D11F285048}" name="Demographic Data_Age at time of Surgery_Age at time of Surgery(days)"/>
    <tableColumn id="19" xr3:uid="{2A24B2D2-2FF9-4EA8-B1C6-5AF12F5D775A}" name="Demographic Data_Date of Surgery_Date of Surgery" dataDxfId="3"/>
    <tableColumn id="20" xr3:uid="{4EABA7DE-619F-4445-840D-67D2089BB9ED}" name="Demographic Data_Birth History_Birth History"/>
    <tableColumn id="21" xr3:uid="{D41542B4-9D74-4124-A0EB-D8ACA106605B}" name="Demographic Data_Pre-Op O2 Support_Pre-Op O2 Support"/>
    <tableColumn id="22" xr3:uid="{D9076565-AA99-4801-9449-C671107A946A}" name="Examination_General Examination_Presentation"/>
    <tableColumn id="23" xr3:uid="{28336963-F0AC-47CC-BC55-8F9688870483}" name="Examination_General Examination_Consciousness"/>
    <tableColumn id="24" xr3:uid="{7C632AE2-B956-48B2-B259-1F78EF780725}" name="Examination_General Examination_Oral Cavity"/>
    <tableColumn id="25" xr3:uid="{37AED9A3-79A8-4E9C-9ED9-4E524C6BBFBD}" name="Examination_General Examination_Spine"/>
    <tableColumn id="26" xr3:uid="{B98772E1-2E8C-4E32-BEC9-AAD999B685C9}" name="Examination_General Examination_Cynosis"/>
    <tableColumn id="27" xr3:uid="{C344B669-3F17-4EE3-B990-4B00A543ADAC}" name="Examination_General Examination_Conjuctiva"/>
    <tableColumn id="28" xr3:uid="{A559C7DB-9BD4-4EA7-A319-E0E102215CAA}" name="Examination_Systemic Examination_RS"/>
    <tableColumn id="29" xr3:uid="{C310191C-5913-4219-95E6-7F557BB5C364}" name="Examination_Systemic Examination_CVS"/>
    <tableColumn id="30" xr3:uid="{0FDA1E9C-8C76-41F0-88F7-DF5DE79B38D4}" name="Examination_Systemic Examination_Abdomen"/>
    <tableColumn id="31" xr3:uid="{3D52F4D5-480D-4B8C-92A1-88D3C7B8917C}" name="Examination_Systemic Examination_CNS"/>
    <tableColumn id="32" xr3:uid="{FF618406-C819-43F0-A678-4E442A13B00E}" name="Pre-operative Data_Vitals_PR"/>
    <tableColumn id="33" xr3:uid="{F8E2E755-03BE-4C86-9F4B-D1AEFEA9FF5B}" name="Pre-operative Data_Vitals_RR"/>
    <tableColumn id="34" xr3:uid="{8C281990-C1A7-4927-AFC2-B12C7066ED58}" name="Pre-operative Data_Vitals_Temp."/>
    <tableColumn id="35" xr3:uid="{5C73611B-077B-4116-B003-05C5836F26C6}" name="Pre-operative Data_SPO2 _SPO2"/>
    <tableColumn id="36" xr3:uid="{F0CCD7AB-5D59-456A-89D8-96E63F7617D5}" name="Pre-operative Data_O2 support_O2 support"/>
    <tableColumn id="37" xr3:uid="{6F1CCAA6-9B99-40AB-9D60-FBEEC3F962DC}" name="Pre-operative Data_IV fluid_IV fluid(ml/hr)"/>
    <tableColumn id="38" xr3:uid="{42DDFFDD-11D2-4C87-AE8A-289981E39B52}" name="Pre-operative Data_Investigation_HB (mg/dl)"/>
    <tableColumn id="39" xr3:uid="{7B9C185C-2571-471D-BFDF-444C1EF5D343}" name="Pre-operative Data_Investigation_WBC ("/>
    <tableColumn id="40" xr3:uid="{D76B8FF6-6FAD-4D89-BDFC-BE6DED445B94}" name="Pre-operative Data_Investigation_Platelet count (in lacs)"/>
    <tableColumn id="41" xr3:uid="{0F4D817B-E8AE-4833-8911-910472C4BA21}" name="Pre-operative Data_Investigation_S Na+"/>
    <tableColumn id="42" xr3:uid="{8C923CC3-3A5C-4857-87BB-24D08A6BC33A}" name="Pre-operative Data_Investigation_S K+"/>
    <tableColumn id="43" xr3:uid="{A53CD7FE-679A-48B1-9964-EE99EACB1A7F}" name="Pre-operative Data_Investigation_S Urea+"/>
    <tableColumn id="44" xr3:uid="{D2748BB0-7014-42E3-A0B5-6E659A90CCAA}" name="Pre-operative Data_Investigation_S Creatinine"/>
    <tableColumn id="45" xr3:uid="{E132B52C-3F02-495C-9933-39306813C2B3}" name="Pre-operative Data_Investigation_Chest X-ray"/>
    <tableColumn id="46" xr3:uid="{95C6A4D2-7EF6-4AD0-B549-81A6BC23EC9F}" name="Pre-operative Data_Investigation_2D ECHO"/>
    <tableColumn id="47" xr3:uid="{AD885B7C-4B45-4FF8-8141-0F4DC93D6FF1}" name="General Anaesthesia_Pre-Medication_Time"/>
    <tableColumn id="48" xr3:uid="{BC6C96AF-D549-41AA-8C9D-1313662CCCB4}" name="General Anaesthesia_Pre-Medication_Inj. Glycopyrrolate (IV 4mcg/kg)"/>
    <tableColumn id="49" xr3:uid="{F9E03794-D26F-4089-9CD9-028D82C3D589}" name="General Anaesthesia_Pre-Medication_Inj. Ondansetron (IV 150mcg/kg)"/>
    <tableColumn id="50" xr3:uid="{9845DD9C-C070-47AE-B9DE-4E543357AF94}" name="General Anaesthesia_Pre-Medication_Inj. Fentanyl (0.5-1mcg/kg)"/>
    <tableColumn id="51" xr3:uid="{07A3065C-294A-4BCD-8A6C-146725B1FAAC}" name="General Anaesthesia_Pre-Medication_Inj. PCM (15mg/kg)"/>
    <tableColumn id="52" xr3:uid="{D12E5CA9-D0CB-4472-B4C3-3E9CE3583DF2}" name="General Anaesthesia_Induction_Time"/>
    <tableColumn id="53" xr3:uid="{1F7B4FB3-ECF3-45B2-9C86-3D6B33BDD161}" name="General Anaesthesia_Induction_5% Sevoflurane"/>
    <tableColumn id="54" xr3:uid="{AAD15B30-0885-4818-8F3B-F7A8C2563264}" name="Sevo_Status"/>
    <tableColumn id="55" xr3:uid="{F028C25C-F755-4F9F-931B-796F7B754249}" name="General Anaesthesia_Induction_Inj. Propofol (1.5-2mg/kg)"/>
    <tableColumn id="56" xr3:uid="{D79B5EAA-36DC-4F5D-B926-3F1F03333613}" name="Propofol_status"/>
    <tableColumn id="57" xr3:uid="{F11D9B6F-D763-4341-A6E1-8839490621C1}" name="General Anaesthesia_Induction_Succinylcholine (1-2mg/kg)"/>
    <tableColumn id="58" xr3:uid="{C00DAD0B-DF57-4BAC-B3BE-D0A4795F572B}" name="Succinylcholine_Status"/>
    <tableColumn id="59" xr3:uid="{EFED3B40-D6D6-4374-991C-3775275AE697}" name="General Anaesthesia_Induction_Inj. Atracurium (0.3-0.5mg/kg)"/>
    <tableColumn id="60" xr3:uid="{86317F51-BD96-49CD-BD34-50399B76732B}" name="Atra_Status"/>
    <tableColumn id="61" xr3:uid="{28F1DD0D-99F4-4BA4-AB0E-A7001A770186}" name="SEVO+Propofol+Scolin+Astra"/>
    <tableColumn id="62" xr3:uid="{604044CA-E991-4242-84DE-9B79FBF13B0E}" name="General Anaesthesia_Intubation_Uncuffed ETT No."/>
    <tableColumn id="63" xr3:uid="{96B2B39E-8A2A-4783-90CF-88A1A544D8E3}" name="General Anaesthesia_Maintenance_O2+Sevo+Atra (mg)"/>
    <tableColumn id="64" xr3:uid="{A65B05F6-8CD1-462F-90E5-874524484C8B}" name="General Anaesthesia_Pt. Position_Left Lateral"/>
    <tableColumn id="65" xr3:uid="{A8AE24A6-7A6B-40C6-8635-9787148BB004}" name="General Anaesthesia_Pt. Position_Supine with neck extension"/>
    <tableColumn id="66" xr3:uid="{B1CA1932-214D-4701-81DA-7B319F3D76C9}" name="General Anaesthesia_IV fluid_IV fluid(ml)"/>
    <tableColumn id="67" xr3:uid="{3E3C827A-EB23-45A9-81A2-A328821CA0BF}" name="Intra-operative Data_Temperature (℃)_Baseline"/>
    <tableColumn id="68" xr3:uid="{F02FAB0B-7D8F-4CDA-B101-6DFDA5AC194A}" name="Intra-operative Data_Temperature (℃)_After pre-medication"/>
    <tableColumn id="69" xr3:uid="{6BDDA66B-090A-4D18-9A9E-81617ADEDD7A}" name="Intra-operative Data_Temperature (℃)_After induction"/>
    <tableColumn id="70" xr3:uid="{7364FB75-FB57-4200-9998-1896438C587E}" name="Intra-operative Data_Temperature (℃)_After Intubation"/>
    <tableColumn id="71" xr3:uid="{66B52F54-04A9-44BC-9FD5-4D67C5B10093}" name="Intra-operative Data_Temperature (℃)_After positioning"/>
    <tableColumn id="72" xr3:uid="{64FA5B40-5210-4179-B515-297B2F544B01}" name="Intra-operative Data_Temperature (℃)_15 min after Induction"/>
    <tableColumn id="73" xr3:uid="{54EFFF2F-B855-4061-8091-AF63FB7ED847}" name="Intra-operative Data_Temperature (℃)_After skin incision"/>
    <tableColumn id="74" xr3:uid="{27D14362-337F-4608-8E0A-550926B56145}" name="Intra-operative Data_Temperature (℃)_30 min after Induction"/>
    <tableColumn id="75" xr3:uid="{F911A546-77F6-4DF1-AB27-09DA4DECBA66}" name="Intra-operative Data_Temperature (℃)_During ligation of Fistula"/>
    <tableColumn id="76" xr3:uid="{58744392-243A-49AC-9EBC-ECA0A5BF0DC7}" name="Intra-operative Data_Temperature (℃)_After completion of fistula ligation"/>
    <tableColumn id="77" xr3:uid="{536C9F36-8D3E-4DF9-8023-5BF1D6D796D7}" name="Intra-operative Data_Temperature (℃)_After completion of surgery"/>
    <tableColumn id="78" xr3:uid="{F040670B-B175-40C4-9978-05DFF51775D8}" name="Intra-operative Data_Temperature (℃)_After extubation"/>
    <tableColumn id="79" xr3:uid="{59ADC7C9-686F-4B56-9105-A67DB7CB280F}" name="Intra-operative Data_Pulse (per min)_Baseline"/>
    <tableColumn id="80" xr3:uid="{CADD5A8A-7717-4775-A6A5-BD4DC51F1E96}" name="Intra-operative Data_Pulse (per min)_After pre-medication"/>
    <tableColumn id="81" xr3:uid="{E406CE1F-7BF0-4C6E-92B9-8DCECD6ACDC1}" name="Intra-operative Data_Pulse (per min)_After induction"/>
    <tableColumn id="82" xr3:uid="{9865D979-1C06-423C-B89F-6E93885C100E}" name="Intra-operative Data_Pulse (per min)_After Intubation"/>
    <tableColumn id="83" xr3:uid="{E5CA8863-C4CF-45C2-AEF0-DD9CB0FC6B58}" name="Intra-operative Data_Pulse (per min)_After positioning"/>
    <tableColumn id="84" xr3:uid="{0C12E3AE-C63F-454D-A625-9FE3CAF2F8FB}" name="Intra-operative Data_Pulse (per min)_15 min after Induction"/>
    <tableColumn id="85" xr3:uid="{E2D7AD9E-83E5-482D-BBD0-95E5277D4ADA}" name="Intra-operative Data_Pulse (per min)_After skin incision"/>
    <tableColumn id="86" xr3:uid="{1A817CC8-24C7-4C66-8BC8-7599CAECF99A}" name="Intra-operative Data_Pulse (per min)_30 min after Induction"/>
    <tableColumn id="87" xr3:uid="{1C8CB1B7-DA76-4B0D-BBDB-B3D679A781DB}" name="Intra-operative Data_Pulse (per min)_During ligation of Fistula"/>
    <tableColumn id="88" xr3:uid="{364D6127-2679-457D-9BFB-956567BF884E}" name="Intra-operative Data_Pulse (per min)_After completion of fistula ligation"/>
    <tableColumn id="89" xr3:uid="{1C19F3E7-E164-4B7C-B6BD-DD9C202ED922}" name="Intra-operative Data_Pulse (per min)_After completion of surgery"/>
    <tableColumn id="90" xr3:uid="{56E4B3BB-AF60-4386-9B91-D23123F61691}" name="Intra-operative Data_Pulse (per min)_After extubation"/>
    <tableColumn id="91" xr3:uid="{0E1FA3BF-B0FF-4247-8A74-F19D61B34203}" name="Intra-operative Data_BP (SBP/DBP/MAP) (mm Hg)_Baseline"/>
    <tableColumn id="92" xr3:uid="{0F3F6A94-A6BD-47B9-8F53-68DF0984EAB4}" name="Intra-operative Data_BP (SBP/DBP/MAP) (mm Hg)_After pre-medication"/>
    <tableColumn id="93" xr3:uid="{C5DD218E-CD10-4580-9BEB-C2A43B5EA51A}" name="Intra-operative Data_BP (SBP/DBP/MAP) (mm Hg)_After induction"/>
    <tableColumn id="94" xr3:uid="{EBE24FBA-2410-4FD2-9AAF-AA20C80FA7E7}" name="Intra-operative Data_BP (SBP/DBP/MAP) (mm Hg)_After Intubation"/>
    <tableColumn id="95" xr3:uid="{B5A73ACF-EED8-4AD4-9157-A5C8D83B19FE}" name="Intra-operative Data_BP (SBP/DBP/MAP) (mm Hg)_After positioning"/>
    <tableColumn id="96" xr3:uid="{28C5E4A7-4DAF-4ADA-B3B3-0966E3FEF3BE}" name="Intra-operative Data_BP (SBP/DBP/MAP) (mm Hg)_15 min after Induction"/>
    <tableColumn id="97" xr3:uid="{EC90B7B3-4DA8-4EDF-83D4-461C88FD4C82}" name="Intra-operative Data_BP (SBP/DBP/MAP) (mm Hg)_After skin Incision"/>
    <tableColumn id="98" xr3:uid="{7A897381-E196-4E01-B84D-2C1831979BE1}" name="Intra-operative Data_BP (SBP/DBP/MAP) (mm Hg)_30 min after Induction"/>
    <tableColumn id="99" xr3:uid="{3BD0446A-B6D8-4625-9C77-666E92CA00CA}" name="Intra-operative Data_BP (SBP/DBP/MAP) (mm Hg)_During ligation of Fistula"/>
    <tableColumn id="100" xr3:uid="{7C638740-3431-44B0-A0E8-DCD297879C29}" name="Intra-operative Data_BP (SBP/DBP/MAP) (mm Hg)_After completion of fistula Ligation"/>
    <tableColumn id="101" xr3:uid="{A4C836B9-6D59-488F-A2F5-D2171368FB17}" name="Intra-operative Data_BP (SBP/DBP/MAP) (mm Hg)_After completion of Surgery"/>
    <tableColumn id="102" xr3:uid="{78D4B4C5-3256-4ACC-98EF-DAB53CC72EAE}" name="Intra-operative Data_BP (SBP/DBP/MAP) (mm Hg)_After Extubation"/>
    <tableColumn id="103" xr3:uid="{135DE4D7-58D9-404D-B758-5D16CE76A7AF}" name="Intra-operative Data_RR (per min)_Baseline"/>
    <tableColumn id="104" xr3:uid="{06B0628D-D0F9-466B-BFEB-3CBDFC205785}" name="Intra-operative Data_RR (per min)_After pre-medication"/>
    <tableColumn id="105" xr3:uid="{8A54E2A1-CE3A-43DF-923C-746051C595FF}" name="Intra-operative Data_RR (per min)_After induction"/>
    <tableColumn id="106" xr3:uid="{D5BC33C8-ACA7-4FFB-A519-653A0F468954}" name="Intra-operative Data_RR (per min)_After Intubation"/>
    <tableColumn id="107" xr3:uid="{7709F5D8-5824-47E9-B23C-FC8A36E44F20}" name="Intra-operative Data_RR (per min)_After positioning"/>
    <tableColumn id="108" xr3:uid="{4C6D42A3-774B-4D58-A256-91BAE634EFE3}" name="Intra-operative Data_RR (per min)_15 min after Induction"/>
    <tableColumn id="109" xr3:uid="{529FC084-D24B-4455-AA5B-552C572866C1}" name="Intra-operative Data_RR (per min)_After skin incision"/>
    <tableColumn id="110" xr3:uid="{ED2D900E-05D1-4189-9E70-6B7B438158B4}" name="Intra-operative Data_RR (per min)_30 min after Induction"/>
    <tableColumn id="111" xr3:uid="{49C5ED20-C0B3-4FF9-AF03-AB31B26504E9}" name="Intra-operative Data_RR (per min)_During ligation of Fistula"/>
    <tableColumn id="112" xr3:uid="{979E5A23-27A3-4C51-AD6C-C1144821476D}" name="Intra-operative Data_RR (per min)_After completion of fistula ligation"/>
    <tableColumn id="113" xr3:uid="{78771B36-41A5-4E02-9ECB-DF4D94388BE6}" name="Intra-operative Data_RR (per min)_After completion of surgery"/>
    <tableColumn id="114" xr3:uid="{FD42CA31-2E24-4EE0-9DC6-EF57ED6F1156}" name="Intra-operative Data_RR (per min)_After extubation"/>
    <tableColumn id="115" xr3:uid="{3FC68F61-B6BD-41DB-A37C-813B8CEBB828}" name="Intra-operative Data_EtCO2_Baseline"/>
    <tableColumn id="116" xr3:uid="{DEF0CF67-2793-4AE1-8192-3CCC3DF529AA}" name="Intra-operative Data_EtCO2_After pre-medication"/>
    <tableColumn id="117" xr3:uid="{89E2CD9E-9EC2-42FE-84B0-EDC13411E3CF}" name="Intra-operative Data_EtCO2_After induction"/>
    <tableColumn id="118" xr3:uid="{3B68876F-BAEF-4C8E-82A0-F086AED553B3}" name="Intra-operative Data_EtCO2_After Intubation"/>
    <tableColumn id="119" xr3:uid="{BE81253C-1E83-4131-A52E-8B34076E7090}" name="Intra-operative Data_EtCO2_After positioning"/>
    <tableColumn id="120" xr3:uid="{5BD547E0-C906-4AAC-88B9-74D620BADAF6}" name="Intra-operative Data_EtCO2_15 min after Induction"/>
    <tableColumn id="121" xr3:uid="{7C81B4B8-AB6C-41B6-B233-303379A40911}" name="Intra-operative Data_EtCO2_After skin incision"/>
    <tableColumn id="122" xr3:uid="{DB8F5746-EAED-43E0-82CC-88EDF50EA9A1}" name="Intra-operative Data_EtCO2_30 min after Induction"/>
    <tableColumn id="123" xr3:uid="{D7B00A80-DB78-4BF5-A0B5-1A8FACABCC08}" name="Intra-operative Data_EtCO2_During ligation of Fistula"/>
    <tableColumn id="124" xr3:uid="{7F84813E-20C9-46CE-B43A-C26841A36256}" name="Intra-operative Data_EtCO2_After completion of fistula ligation"/>
    <tableColumn id="125" xr3:uid="{73D52C25-9C4A-4C0F-884E-409D7FCBF471}" name="Intra-operative Data_EtCO2_After completion of surgery"/>
    <tableColumn id="126" xr3:uid="{F59F936C-DB98-4A78-AD7F-C0029005CC8E}" name="Intra-operative Data_EtCO2_After extubation"/>
    <tableColumn id="127" xr3:uid="{57DB8B1E-7E1F-4D68-A19E-E9A1FFEF6DD7}" name="Intra-operative Data_SPO2_Baseline"/>
    <tableColumn id="128" xr3:uid="{F8575A3E-D4AE-4BA2-B5F1-732BC117CF73}" name="Intra-operative Data_SPO2_After pre-medication"/>
    <tableColumn id="129" xr3:uid="{6FBA929A-AF01-4AB3-948D-68F19A643860}" name="Intra-operative Data_SPO2_After induction"/>
    <tableColumn id="130" xr3:uid="{1B6C4657-0790-4178-A750-390800555724}" name="Intra-operative Data_SPO2_After Intubation"/>
    <tableColumn id="131" xr3:uid="{DEF4A336-8F96-4FBE-9C7F-0434C3F4C11E}" name="Intra-operative Data_SPO2_After positioning"/>
    <tableColumn id="132" xr3:uid="{A5D46A67-8634-4D4F-999A-B6339A94E2A1}" name="Intra-operative Data_SPO2_15 min after Induction"/>
    <tableColumn id="133" xr3:uid="{94DCEE66-BB00-4EA1-B5DE-0F324D0BA9D0}" name="Intra-operative Data_SPO2_After skin incision"/>
    <tableColumn id="134" xr3:uid="{2D9A8B21-6801-4DC9-AC06-4613ADC41111}" name="Intra-operative Data_SPO2_30 min after Induction"/>
    <tableColumn id="135" xr3:uid="{7EA4F617-8069-4C21-8F62-52C723C27AF7}" name="Intra-operative Data_SPO2_During ligation of Fistula"/>
    <tableColumn id="136" xr3:uid="{F3C1D81F-5216-46BB-B0BF-844259A01043}" name="Intra-operative Data_SPO2_After completion of fistula ligation"/>
    <tableColumn id="137" xr3:uid="{FB4286C5-CC93-4F32-A40D-4A6780A1CE47}" name="Intra-operative Data_SPO2_After completion of surgery"/>
    <tableColumn id="138" xr3:uid="{F0811521-CA0D-49CD-BE81-71CA10E422D9}" name="Intra-operative Data_SPO2_After extubation"/>
    <tableColumn id="139" xr3:uid="{38875D43-A079-4A20-802F-53CB9013DA21}" name="Intra-operative Data_Complication observed _Baseline"/>
    <tableColumn id="140" xr3:uid="{18B40D0F-C296-4765-B6A0-765D38C78C85}" name="Intra-operative Data_Complication observed _After pre-medication"/>
    <tableColumn id="141" xr3:uid="{427AE5DD-6CBF-4EE9-BBA3-4FD95ABDCA6F}" name="Intra-operative Data_Complication observed _After induction"/>
    <tableColumn id="142" xr3:uid="{0DF7EE98-1D1D-4C40-900F-3131666210AE}" name="Intra-operative Data_Complication observed _After Intubation"/>
    <tableColumn id="143" xr3:uid="{600097BE-8410-4C83-8CCB-FC6E724F4E95}" name="Intra-operative Data_Complication observed _After positioning"/>
    <tableColumn id="144" xr3:uid="{897428B3-8631-4E26-A15D-19CD5ACE0189}" name="Intra-operative Data_Complication observed _15 min after Induction"/>
    <tableColumn id="145" xr3:uid="{4DB8316E-9332-4659-A94C-6E9D5EAB32E0}" name="Intra-operative Data_Complication observed _After skin incision"/>
    <tableColumn id="146" xr3:uid="{401845AE-BA33-4041-8BA1-B03518073CAF}" name="Intra-operative Data_Complication observed _30 min after Induction"/>
    <tableColumn id="147" xr3:uid="{9424AA50-7310-42A4-A71D-FF75918FC3AC}" name="Intra-operative Data_Complication observed _During ligation of Fistula"/>
    <tableColumn id="148" xr3:uid="{D02B628F-5877-4992-93CE-4F6147F37BD6}" name="Intra-operative Data_Complication observed _After completion of fistula ligation"/>
    <tableColumn id="149" xr3:uid="{0B2FC0F7-9191-402A-8612-5109BBA537D3}" name="Intra-operative Data_Complication observed _After completion of surgery"/>
    <tableColumn id="150" xr3:uid="{7D6E3EB9-005D-4505-87F0-DDF9CA2F823C}" name="Intra-operative Data_Complication observed _After extubation"/>
    <tableColumn id="151" xr3:uid="{CC707CFA-D9B9-42C0-91AB-DC35CD73529F}" name="Intra-operative Data_Remarks_Baseline"/>
    <tableColumn id="152" xr3:uid="{87CF561D-057B-49D5-BB08-C93983293F1B}" name="Intra-operative Data_Remarks_After pre-medication"/>
    <tableColumn id="153" xr3:uid="{0A1D2050-EB7F-46BF-BF95-FFCDD3740239}" name="Intra-operative Data_Remarks_After induction"/>
    <tableColumn id="154" xr3:uid="{51454DBB-BBF4-472A-A685-E9254DCFE100}" name="Intra-operative Data_Remarks_After Intubation"/>
    <tableColumn id="155" xr3:uid="{2DE0E99F-399C-437F-89AA-9EB0EF0024BB}" name="Intra-operative Data_Remarks_After positioning"/>
    <tableColumn id="156" xr3:uid="{BF37312A-1AD2-4BF7-A0CD-442622469FBB}" name="Intra-operative Data_Remarks_15 min after Induction"/>
    <tableColumn id="157" xr3:uid="{218FFAB4-A053-4A05-ACF9-0795039EAF83}" name="Intra-operative Data_Remarks_After skin incision"/>
    <tableColumn id="158" xr3:uid="{44F1FE1B-5B44-486C-9FBF-7279D1D8D4CF}" name="Intra-operative Data_Remarks_30 min after Induction"/>
    <tableColumn id="159" xr3:uid="{717A5C5A-3D7B-4248-B17B-74081B5C03CE}" name="Intra-operative Data_Remarks_During ligation of Fistula"/>
    <tableColumn id="160" xr3:uid="{A7E62F2C-B39F-4700-BBCB-8798957F69E2}" name="Intra-operative Data_Remarks_After completion of fistula ligation"/>
    <tableColumn id="161" xr3:uid="{9B3E98F2-132A-48C8-AB87-A0F19F548F42}" name="Intra-operative Data_Remarks_After completion of surgery"/>
    <tableColumn id="162" xr3:uid="{7250D3FA-8888-430F-AA7E-22362A4ED5EA}" name="Intra-operative Data_Remarks_After extubation"/>
    <tableColumn id="163" xr3:uid="{3DD1D82B-9605-4E47-A981-ACA10633EC16}" name="Pain management_Per rectal_Per rectal"/>
    <tableColumn id="164" xr3:uid="{81193CB8-931B-40F2-886A-94DF71A8336A}" name="Pain management_IV_IV"/>
    <tableColumn id="165" xr3:uid="{DF367F5C-2350-46F7-B072-A2B3A18948D7}" name="Pain management_Epidural catheter_Epidural catheter"/>
    <tableColumn id="166" xr3:uid="{8535FA8D-7C48-4F46-8FBF-26C32DB53156}" name="Reversal and Extubation_Reversal_Inj. Glycopyrrolate (8mcg/kg)"/>
    <tableColumn id="167" xr3:uid="{37B88E3F-E229-4205-9E33-F30D37770992}" name="Reversal and Extubation_Reversal_Inj. Neostigmine (0.05mg/kg)"/>
    <tableColumn id="168" xr3:uid="{76206DA6-881B-40DD-A93E-C143A1EA89E1}" name="Reversal and Extubation_Extubation_Extubation"/>
    <tableColumn id="169" xr3:uid="{7302EEDB-EA0F-42C7-91F6-C031F3A84084}" name="Surgery end time_Surgery end time_Surgery end time"/>
    <tableColumn id="170" xr3:uid="{A095370F-01E7-4087-B84A-2D1A5C847C07}" name="Surgery Duration (hours:min)_Surgery Duration (hours:min)_Surgery Duration (hours:min)" dataDxfId="2"/>
    <tableColumn id="171" xr3:uid="{70502434-00BA-4DD7-89A0-D5DF19EFA6C7}" name="Post-operative follow-up_Pulse _Within 24 hours"/>
    <tableColumn id="172" xr3:uid="{63FBF5A8-1D76-4C08-8860-3785846F5BDF}" name="Post-operative follow-up_Pulse _After 48 hours"/>
    <tableColumn id="173" xr3:uid="{6DBDB01A-9060-4557-B0C4-6B7656C13CEC}" name="Post-operative follow-up_Pulse _Day of Extubation"/>
    <tableColumn id="174" xr3:uid="{85F26029-BA26-411B-B495-4E41A3E99C9F}" name="Post-operative follow-up_Pulse _Day of Discharge"/>
    <tableColumn id="175" xr3:uid="{85CF94F7-B913-44D7-B368-8D4D560A1811}" name="Post-operative follow-up_SPO2_Within 24 hours"/>
    <tableColumn id="176" xr3:uid="{F2BB69BF-7F46-421D-B333-3CF1166D37EB}" name="Post-operative follow-up_SPO2_Within 24 hours.1"/>
    <tableColumn id="177" xr3:uid="{F993C5B2-1C19-419B-9106-623643187838}" name="Post-operative follow-up_SPO2_After 48 hours"/>
    <tableColumn id="178" xr3:uid="{760761BA-9CC8-4A83-8AC6-425CBAC673CB}" name="Post-operative follow-up_SPO2_After 48 hours.1"/>
    <tableColumn id="179" xr3:uid="{05890513-C819-4F4D-BF96-B3DFB5009C61}" name="Post-operative follow-up_SPO2_Day of Extubation"/>
    <tableColumn id="180" xr3:uid="{E8A4D115-F817-4CCC-BE5F-0C4A27EAC107}" name="Post-operative follow-up_SPO2_Day of Extubation.1"/>
    <tableColumn id="181" xr3:uid="{957F2221-7E45-45CB-8A99-63DC7C050227}" name="Post-operative follow-up_SPO2_Day of Dischrage"/>
    <tableColumn id="182" xr3:uid="{F9A5243F-F945-40E7-8824-901C284F6E9F}" name="Post-operative follow-up_SPO2_Day of Dischrage.1"/>
    <tableColumn id="183" xr3:uid="{CC02736A-C632-48A3-8DE3-4D0CC4BC4B3D}" name="Post-operative follow-up_Temperature (℃)_Within 24 hours"/>
    <tableColumn id="184" xr3:uid="{8C181FE7-253D-4C06-A500-307885A7B1C6}" name="Post-operative follow-up_Temperature (℃)_After 48 hours"/>
    <tableColumn id="185" xr3:uid="{BFF97FD3-4A66-4457-A8D9-5F19FA6738BD}" name="Post-operative follow-up_Temperature (℃)_Day of Extubation"/>
    <tableColumn id="186" xr3:uid="{6F7B38CE-43FB-4454-9693-FAD078B2FEAC}" name="Post-operative follow-up_Temperature (℃)_Day of Dischrage"/>
    <tableColumn id="187" xr3:uid="{F0C806EB-3E28-4945-ACA3-7B67445DD63E}" name="Post-operative follow-up_Urine output (ml)_Within 24 hours"/>
    <tableColumn id="188" xr3:uid="{BCA06DE6-45CB-4BBB-B13B-A8DCB39AB129}" name="Post-operative follow-up_Urine output (ml)_After 48 hours"/>
    <tableColumn id="189" xr3:uid="{46B3E64C-A5E5-4E8B-9D3A-71440E713234}" name="Post-operative follow-up_Urine output (ml)_Day of Extubation"/>
    <tableColumn id="190" xr3:uid="{659FC74C-4B68-4B44-B4DC-DC8076E6A9F9}" name="Post-operative follow-up_Urine output (ml)_Day of Dischrage"/>
    <tableColumn id="191" xr3:uid="{A9692DDC-8798-4A84-BBE1-EDECDC779414}" name="Post-operative follow-up_Complication_Within 24 hours"/>
    <tableColumn id="192" xr3:uid="{5BECF74C-0716-40A4-A299-3BB7CEFDBCEB}" name="Post-operative follow-up_Complication_After 48 hours"/>
    <tableColumn id="193" xr3:uid="{DA52E407-ADC2-4A08-A046-6C5749CCFF09}" name="Post-operative follow-up_Complication_POD"/>
    <tableColumn id="194" xr3:uid="{FDB7CF19-D855-40B4-9D92-51AD55012E24}" name="Post-operative follow-up_Complication_Day of Extubation"/>
    <tableColumn id="195" xr3:uid="{E94053D2-F935-4450-B436-5E8CB01A6E33}" name="Post-operative follow-up_Complication_Day of Discharge"/>
    <tableColumn id="196" xr3:uid="{F5AE7AE9-B923-4993-83F6-789AF9D0F307}" name="Post-operative follow-up_Ventilatory support required? Yes/No_Within 24 hours"/>
    <tableColumn id="197" xr3:uid="{D64FA229-CA38-45E7-846D-DFE34A0C8867}" name="Post-operative follow-up_Ventilatory support required? Yes/No_After 48 hours"/>
    <tableColumn id="198" xr3:uid="{87FA7065-8A7E-4815-BB2A-1EA8A131080F}" name="Post-operative follow-up_Ventilatory support required? Yes/No_Day of Extubation"/>
    <tableColumn id="199" xr3:uid="{6CDC0CA1-1B74-438A-A9B7-63BFABF02D04}" name="Post-operative follow-up_Ventilatory support required? Yes/No_Day of Dischrage"/>
    <tableColumn id="200" xr3:uid="{64454255-24F8-4BA3-8035-778B2771AB71}" name="Post-operative follow-up_Pain score_Within 24 hours"/>
    <tableColumn id="201" xr3:uid="{CA4F1C2E-6CAF-4146-8520-D733EB4D3938}" name="Post-operative follow-up_Pain score_After 48 hours"/>
    <tableColumn id="202" xr3:uid="{959E8970-C0E7-424A-B48A-0ADBBB5BF94E}" name="Post-operative follow-up_Pain score_Day of Extubation"/>
    <tableColumn id="203" xr3:uid="{263AE4A0-04F7-4D4A-9DEE-822C5C8D2B95}" name="Post-operative follow-up_Pain score_Day of Discharge"/>
    <tableColumn id="204" xr3:uid="{3C13CA6C-FE0C-46A9-915A-143F846FA767}" name="Post-operative follow-up_POD of Extubation_POD of Extubation(days)"/>
    <tableColumn id="205" xr3:uid="{A6BC02A1-8639-416C-AF7E-9C6D33D37AC3}" name="Post-operative follow-up_O2 support_O2 hood(days)"/>
    <tableColumn id="206" xr3:uid="{B1016EA0-98A8-4046-A852-36B1937358C8}" name="Post-operative follow-up_O2 support_room air(days)"/>
    <tableColumn id="207" xr3:uid="{C70369BA-0BC5-49D5-A09B-EA2DEAB1808B}" name="Post-operative follow-up_O2 support_air vo support(days)"/>
    <tableColumn id="208" xr3:uid="{33C4326B-B386-4640-9479-BE8D603E6A51}" name="Post-operative follow-up_O2 support_Ventilatory support(days)"/>
    <tableColumn id="209" xr3:uid="{893B5A51-7A1F-473D-AC30-19F07CB6F01B}" name="Outcome_Duration of Hospitalisation (days)_Duration of Hospitalisation (days)"/>
    <tableColumn id="210" xr3:uid="{87B476AC-3864-4E67-A2A3-4E6DE1A3657F}" name="Outcome_Discharge_Age at time of Discharge (days)"/>
    <tableColumn id="211" xr3:uid="{CC3ADFB3-A433-43FB-B531-DDACFE3854ED}" name="Outcome_Discharge_Day of Discharge (POD)"/>
    <tableColumn id="212" xr3:uid="{E2C1D46F-D4FF-46F3-9693-70034DC378B7}" name="Outcome_Discharge_Date"/>
    <tableColumn id="213" xr3:uid="{62943DF0-1C6D-4198-8FDC-96A2F572EA96}" name="Death _ Status"/>
    <tableColumn id="214" xr3:uid="{C0C036F4-5402-4444-AC19-8F2F2E793439}" name="Outcome_Death_Age at time of Death (days)"/>
    <tableColumn id="215" xr3:uid="{F1198132-651B-47D1-B2F0-23B759270E3C}" name="Outcome_Death_Day (POD)"/>
    <tableColumn id="216" xr3:uid="{D060A13F-232E-4DDC-9B7A-AB99840481C9}" name="Outcome_Death_date" dataDxfId="1"/>
    <tableColumn id="217" xr3:uid="{C0C564E1-B3BF-4DD9-9291-B2263EAB9386}" name="Outcome_Death_Caus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1CDE25-EB69-4E97-93D3-2EC1BA0D13D3}" name="Table2" displayName="Table2" ref="A1:C4" totalsRowShown="0">
  <autoFilter ref="A1:C4" xr:uid="{291CDE25-EB69-4E97-93D3-2EC1BA0D13D3}">
    <filterColumn colId="0" hiddenButton="1"/>
    <filterColumn colId="1" hiddenButton="1"/>
    <filterColumn colId="2" hiddenButton="1"/>
  </autoFilter>
  <tableColumns count="3">
    <tableColumn id="1" xr3:uid="{38931EFB-9EF3-4891-B007-B489C90B7511}" name="Post-operative SPO2"/>
    <tableColumn id="2" xr3:uid="{F21B1B54-BF15-4CB9-8626-E84B5DD40C9A}" name="Mean"/>
    <tableColumn id="3" xr3:uid="{259E2CC3-408D-424B-B5A0-4BF2FC36CD43}" name="S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6D1A41-5D50-4593-B415-5DB80F0317B5}" name="Table3" displayName="Table3" ref="B6:C10" totalsRowShown="0">
  <autoFilter ref="B6:C10" xr:uid="{706D1A41-5D50-4593-B415-5DB80F0317B5}">
    <filterColumn colId="0" hiddenButton="1"/>
    <filterColumn colId="1" hiddenButton="1"/>
  </autoFilter>
  <tableColumns count="2">
    <tableColumn id="1" xr3:uid="{E08ED8A5-0675-4E27-AD05-31EFB9ABCAD9}" name="Post-operative O2 support"/>
    <tableColumn id="2" xr3:uid="{8E75CBDB-607D-4C0E-B3CB-05320D978CFB}" name="Within 24hr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84A668-5B98-45B1-A49F-5D4D3D09B2DA}" name="Table4" displayName="Table4" ref="D6:E10" totalsRowShown="0">
  <autoFilter ref="D6:E10" xr:uid="{2484A668-5B98-45B1-A49F-5D4D3D09B2DA}">
    <filterColumn colId="0" hiddenButton="1"/>
    <filterColumn colId="1" hiddenButton="1"/>
  </autoFilter>
  <tableColumns count="2">
    <tableColumn id="2" xr3:uid="{E7FD30E9-70C8-4431-ADC2-85371EAF4F6E}" name="After 48 hrs"/>
    <tableColumn id="1" xr3:uid="{7176FF74-CD7F-4671-8E8A-44055C6EF8E1}" name="Column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B60AE9-3B2C-4488-A0BA-86B1ADA03C46}" name="Table5" displayName="Table5" ref="A18:C20" totalsRowShown="0">
  <autoFilter ref="A18:C20" xr:uid="{C8B60AE9-3B2C-4488-A0BA-86B1ADA03C46}">
    <filterColumn colId="0" hiddenButton="1"/>
    <filterColumn colId="1" hiddenButton="1"/>
    <filterColumn colId="2" hiddenButton="1"/>
  </autoFilter>
  <tableColumns count="3">
    <tableColumn id="1" xr3:uid="{4097244E-237D-4241-82B3-D28F7C7DFE61}" name="Venti.Support required "/>
    <tableColumn id="2" xr3:uid="{FFC0496E-2F5C-4F5D-93C8-7C42407BE1CE}" name="Yes">
      <calculatedColumnFormula>COUNTIF(Processed_data!GO:GO,"yes")</calculatedColumnFormula>
    </tableColumn>
    <tableColumn id="3" xr3:uid="{43828ED4-AF40-44C3-8A91-114924D0DD09}" name="No">
      <calculatedColumnFormula>COUNTIF(Processed_data!GO:GO,"no")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7CF841-0A0E-4974-974F-34C415D1B33D}" name="Table6" displayName="Table6" ref="A22:C26" totalsRowShown="0">
  <autoFilter ref="A22:C26" xr:uid="{CD7CF841-0A0E-4974-974F-34C415D1B33D}">
    <filterColumn colId="0" hiddenButton="1"/>
    <filterColumn colId="1" hiddenButton="1"/>
    <filterColumn colId="2" hiddenButton="1"/>
  </autoFilter>
  <tableColumns count="3">
    <tableColumn id="1" xr3:uid="{4FCADA4E-A928-4361-A9DF-E45808420FF9}" name="Post-operative O2 support(days)"/>
    <tableColumn id="2" xr3:uid="{4140516F-1C8D-4DE7-907C-DBEEA1842BA0}" name="Mean"/>
    <tableColumn id="3" xr3:uid="{CA101C25-21CB-48BE-8AEB-DA046FE0C499}" name="S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8CCD339-915F-4789-9F58-01A09E7D843B}" name="Table8" displayName="Table8" ref="A1:C3" totalsRowShown="0">
  <autoFilter ref="A1:C3" xr:uid="{A8CCD339-915F-4789-9F58-01A09E7D843B}">
    <filterColumn colId="0" hiddenButton="1"/>
    <filterColumn colId="1" hiddenButton="1"/>
    <filterColumn colId="2" hiddenButton="1"/>
  </autoFilter>
  <tableColumns count="3">
    <tableColumn id="1" xr3:uid="{F4224FDC-F14F-40F1-836F-6A8A0C1FA887}" name="Categories of RS"/>
    <tableColumn id="2" xr3:uid="{C9128224-CD0C-45D6-B304-7E43A34A9BAB}" name="Count">
      <calculatedColumnFormula>COUNTIF(Processed_data!AB:AB,"BLAE+ clear")</calculatedColumnFormula>
    </tableColumn>
    <tableColumn id="3" xr3:uid="{1104B926-D8F4-4456-8DB6-6D2A2AEB8E57}" name="Percentage" dataDxfId="0" dataCellStyle="Percent">
      <calculatedColumnFormula>B2/SUM(B:B)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811B843-0273-4353-BE23-AC9B2CDFBFED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B9F9D163-3DE6-4EE8-919B-DB566D89CAF0}"/>
    <we:binding id="Input" type="matrix" appref="{61D6FBC5-6EFB-4FAA-A792-87CF73896D46}"/>
    <we:binding id="Output" type="matrix" appref="{0C7D21A6-9C7E-4D92-8D62-E555D178ECCF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9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ivotTable" Target="../pivotTables/pivotTable1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ivotTable" Target="../pivotTables/pivotTable12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ivotTable" Target="../pivotTables/pivotTable13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B6BC-36F5-41C0-8616-69220FA399E5}">
  <dimension ref="A3:N6"/>
  <sheetViews>
    <sheetView workbookViewId="0">
      <selection activeCell="Q6" sqref="Q6"/>
    </sheetView>
  </sheetViews>
  <sheetFormatPr defaultRowHeight="14.4" x14ac:dyDescent="0.3"/>
  <cols>
    <col min="1" max="1" width="10.77734375" bestFit="1" customWidth="1"/>
    <col min="2" max="2" width="8.6640625" bestFit="1" customWidth="1"/>
    <col min="3" max="3" width="3" bestFit="1" customWidth="1"/>
    <col min="4" max="8" width="2" bestFit="1" customWidth="1"/>
    <col min="9" max="9" width="3" bestFit="1" customWidth="1"/>
    <col min="10" max="10" width="7" bestFit="1" customWidth="1"/>
    <col min="11" max="11" width="10.6640625" bestFit="1" customWidth="1"/>
    <col min="12" max="12" width="6.109375" bestFit="1" customWidth="1"/>
    <col min="14" max="14" width="10.5546875" bestFit="1" customWidth="1"/>
  </cols>
  <sheetData>
    <row r="3" spans="1:14" x14ac:dyDescent="0.3">
      <c r="A3" s="3" t="s">
        <v>0</v>
      </c>
      <c r="B3" t="s">
        <v>1</v>
      </c>
    </row>
    <row r="4" spans="1:14" x14ac:dyDescent="0.3">
      <c r="A4" s="4" t="s">
        <v>2</v>
      </c>
      <c r="B4">
        <v>25</v>
      </c>
    </row>
    <row r="5" spans="1:14" x14ac:dyDescent="0.3">
      <c r="A5" s="4" t="s">
        <v>3</v>
      </c>
      <c r="B5">
        <v>25</v>
      </c>
    </row>
    <row r="6" spans="1:14" x14ac:dyDescent="0.3">
      <c r="A6" s="4" t="s">
        <v>4</v>
      </c>
      <c r="B6">
        <v>50</v>
      </c>
      <c r="N6" s="7"/>
    </row>
  </sheetData>
  <pageMargins left="0.7" right="0.7" top="0.75" bottom="0.75" header="0.3" footer="0.3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61D6FBC5-6EFB-4FAA-A792-87CF73896D46}">
          <xm:f>#REF!</xm:f>
        </x15:webExtension>
        <x15:webExtension appRef="{0C7D21A6-9C7E-4D92-8D62-E555D178ECCF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B878-E3A7-4370-A74D-9E80E044D182}">
  <dimension ref="A3:N8"/>
  <sheetViews>
    <sheetView workbookViewId="0">
      <selection activeCell="Q1" sqref="Q1"/>
    </sheetView>
  </sheetViews>
  <sheetFormatPr defaultRowHeight="14.4" x14ac:dyDescent="0.3"/>
  <cols>
    <col min="1" max="1" width="34.44140625" bestFit="1" customWidth="1"/>
    <col min="2" max="2" width="17.44140625" bestFit="1" customWidth="1"/>
    <col min="3" max="3" width="3" bestFit="1" customWidth="1"/>
    <col min="4" max="8" width="2" bestFit="1" customWidth="1"/>
    <col min="9" max="9" width="3" bestFit="1" customWidth="1"/>
    <col min="10" max="10" width="10.77734375" bestFit="1" customWidth="1"/>
    <col min="11" max="11" width="10.6640625" bestFit="1" customWidth="1"/>
    <col min="21" max="21" width="10" customWidth="1"/>
  </cols>
  <sheetData>
    <row r="3" spans="1:14" x14ac:dyDescent="0.3">
      <c r="A3" s="3" t="s">
        <v>5</v>
      </c>
      <c r="B3" s="3" t="s">
        <v>6</v>
      </c>
      <c r="M3" s="9" t="s">
        <v>7</v>
      </c>
      <c r="N3" s="10">
        <v>1.64</v>
      </c>
    </row>
    <row r="4" spans="1:14" x14ac:dyDescent="0.3">
      <c r="A4" s="3" t="s">
        <v>8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8</v>
      </c>
      <c r="I4">
        <v>15</v>
      </c>
      <c r="J4" t="s">
        <v>4</v>
      </c>
      <c r="M4" s="9" t="s">
        <v>9</v>
      </c>
      <c r="N4" s="10">
        <v>0</v>
      </c>
    </row>
    <row r="5" spans="1:14" x14ac:dyDescent="0.3">
      <c r="A5" s="4" t="s">
        <v>2</v>
      </c>
      <c r="B5">
        <v>4</v>
      </c>
      <c r="C5">
        <v>14</v>
      </c>
      <c r="D5">
        <v>3</v>
      </c>
      <c r="F5">
        <v>2</v>
      </c>
      <c r="G5">
        <v>1</v>
      </c>
      <c r="H5">
        <v>1</v>
      </c>
      <c r="J5">
        <v>25</v>
      </c>
      <c r="M5" s="9" t="s">
        <v>10</v>
      </c>
      <c r="N5" s="10">
        <v>15</v>
      </c>
    </row>
    <row r="6" spans="1:14" x14ac:dyDescent="0.3">
      <c r="A6" s="4" t="s">
        <v>3</v>
      </c>
      <c r="B6">
        <v>8</v>
      </c>
      <c r="C6">
        <v>10</v>
      </c>
      <c r="D6">
        <v>3</v>
      </c>
      <c r="E6">
        <v>2</v>
      </c>
      <c r="F6">
        <v>1</v>
      </c>
      <c r="I6">
        <v>1</v>
      </c>
      <c r="J6">
        <v>25</v>
      </c>
      <c r="M6" s="9" t="s">
        <v>11</v>
      </c>
      <c r="N6" s="10">
        <v>1</v>
      </c>
    </row>
    <row r="7" spans="1:14" x14ac:dyDescent="0.3">
      <c r="A7" s="4" t="s">
        <v>4</v>
      </c>
      <c r="B7">
        <v>12</v>
      </c>
      <c r="C7">
        <v>24</v>
      </c>
      <c r="D7">
        <v>6</v>
      </c>
      <c r="E7">
        <v>2</v>
      </c>
      <c r="F7">
        <v>3</v>
      </c>
      <c r="G7">
        <v>1</v>
      </c>
      <c r="H7">
        <v>1</v>
      </c>
      <c r="I7">
        <v>1</v>
      </c>
      <c r="J7">
        <v>50</v>
      </c>
      <c r="M7" s="9" t="s">
        <v>12</v>
      </c>
      <c r="N7" s="10">
        <v>1</v>
      </c>
    </row>
    <row r="8" spans="1:14" x14ac:dyDescent="0.3">
      <c r="M8" s="9" t="s">
        <v>13</v>
      </c>
      <c r="N8" s="10">
        <v>2.447489342496235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5FB5-D1A0-43D8-8148-6CE7E27BEB15}">
  <dimension ref="A1:G13"/>
  <sheetViews>
    <sheetView workbookViewId="0">
      <selection activeCell="B12" sqref="B12"/>
    </sheetView>
  </sheetViews>
  <sheetFormatPr defaultRowHeight="14.4" x14ac:dyDescent="0.3"/>
  <cols>
    <col min="1" max="1" width="9.6640625" bestFit="1" customWidth="1"/>
    <col min="2" max="3" width="30.44140625" bestFit="1" customWidth="1"/>
    <col min="6" max="6" width="11.6640625" bestFit="1" customWidth="1"/>
    <col min="7" max="8" width="13.5546875" bestFit="1" customWidth="1"/>
    <col min="9" max="9" width="13.6640625" bestFit="1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  <c r="F1" s="9" t="s">
        <v>7</v>
      </c>
      <c r="G1" s="10">
        <f>AVERAGE(Processed_data!J:J)</f>
        <v>2.1388000000000007</v>
      </c>
    </row>
    <row r="2" spans="1:7" x14ac:dyDescent="0.3">
      <c r="A2" t="s">
        <v>18</v>
      </c>
      <c r="B2">
        <f>COUNTIFS(Processed_data!$I:$I,"&gt;0",Processed_data!$I:$I,"&lt;=1000")</f>
        <v>0</v>
      </c>
      <c r="C2">
        <f>COUNTIFS(Processed_data!$HC:$HC,"&gt;0",Processed_data!$HC:$HC,"&lt;=3",Processed_data!$F:$F,"MCH")</f>
        <v>0</v>
      </c>
      <c r="D2">
        <f>COUNTIFS(Processed_data!$I:$I,"&gt;0",Processed_data!$I:$I,"&lt;=1000",Processed_data!$F:$F,"FCH")</f>
        <v>0</v>
      </c>
      <c r="F2" s="9" t="s">
        <v>9</v>
      </c>
      <c r="G2" s="10">
        <f>MIN(Processed_data!J:J)</f>
        <v>1.1000000000000001</v>
      </c>
    </row>
    <row r="3" spans="1:7" x14ac:dyDescent="0.3">
      <c r="A3" t="s">
        <v>19</v>
      </c>
      <c r="B3">
        <f>COUNTIFS(Processed_data!$I:$I,"&gt;1000",Processed_data!$I:$I,"&lt;=1500")</f>
        <v>9</v>
      </c>
      <c r="C3">
        <f>COUNTIFS(Processed_data!$I:$I,"&gt;1000",Processed_data!$I:$I,"&lt;=1500",Processed_data!$F:$F,"MCH")</f>
        <v>6</v>
      </c>
      <c r="D3">
        <f>COUNTIFS(Processed_data!$I:$I,"&gt;1000",Processed_data!$I:$I,"&lt;=1500",Processed_data!$F:$F,"FCH")</f>
        <v>3</v>
      </c>
      <c r="F3" s="9" t="s">
        <v>10</v>
      </c>
      <c r="G3" s="10">
        <f>MAX(Processed_data!J:J)</f>
        <v>3</v>
      </c>
    </row>
    <row r="4" spans="1:7" x14ac:dyDescent="0.3">
      <c r="A4" t="s">
        <v>20</v>
      </c>
      <c r="B4">
        <f>COUNTIFS(Processed_data!$I:$I,"&gt;1500",Processed_data!$I:$I,"&lt;=2000")</f>
        <v>11</v>
      </c>
      <c r="C4">
        <f>COUNTIFS(Processed_data!$I:$I,"&gt;1500",Processed_data!$I:$I,"&lt;=2000",Processed_data!$F:$F,"MCH")</f>
        <v>4</v>
      </c>
      <c r="D4">
        <f>COUNTIFS(Processed_data!$I:$I,"&gt;1500",Processed_data!$I:$I,"&lt;=2000",Processed_data!$F:$F,"FCH")</f>
        <v>7</v>
      </c>
      <c r="F4" s="9" t="s">
        <v>11</v>
      </c>
      <c r="G4" s="10">
        <f>MEDIAN(Processed_data!J:J)</f>
        <v>2.2000000000000002</v>
      </c>
    </row>
    <row r="5" spans="1:7" x14ac:dyDescent="0.3">
      <c r="A5" t="s">
        <v>21</v>
      </c>
      <c r="B5">
        <f>COUNTIFS(Processed_data!$I:$I,"&gt;2000",Processed_data!$I:$I,"&lt;=2500")</f>
        <v>13</v>
      </c>
      <c r="C5">
        <f>COUNTIFS(Processed_data!$I:$I,"&gt;2000",Processed_data!$I:$I,"&lt;=2500",Processed_data!$F:$F,"MCH")</f>
        <v>7</v>
      </c>
      <c r="D5">
        <f>COUNTIFS(Processed_data!$I:$I,"&gt;2000",Processed_data!$I:$I,"&lt;=2500",Processed_data!$F:$F,"FCH")</f>
        <v>6</v>
      </c>
      <c r="F5" s="9" t="s">
        <v>12</v>
      </c>
      <c r="G5" s="10">
        <f>MODE(Processed_data!J:J)</f>
        <v>2.5</v>
      </c>
    </row>
    <row r="6" spans="1:7" x14ac:dyDescent="0.3">
      <c r="A6" t="s">
        <v>22</v>
      </c>
      <c r="B6">
        <f>COUNTIFS(Processed_data!$I:$I,"&gt;2500",Processed_data!$I:$I,"&lt;=3000")</f>
        <v>16</v>
      </c>
      <c r="C6">
        <f>COUNTIFS(Processed_data!$I:$I,"&gt;2500",Processed_data!$I:$I,"&lt;=3000",Processed_data!$F:$F,"MCH")</f>
        <v>8</v>
      </c>
      <c r="D6">
        <f>COUNTIFS(Processed_data!$I:$I,"&gt;2500",Processed_data!$I:$I,"&lt;=3000",Processed_data!$F:$F,"FCH")</f>
        <v>8</v>
      </c>
      <c r="F6" s="9" t="s">
        <v>13</v>
      </c>
      <c r="G6" s="10">
        <f>_xlfn.STDEV.S(Processed_data!J:J)</f>
        <v>0.5415798507089008</v>
      </c>
    </row>
    <row r="7" spans="1:7" x14ac:dyDescent="0.3">
      <c r="A7" t="s">
        <v>23</v>
      </c>
      <c r="B7">
        <f>COUNTIFS(Processed_data!$I:$I,"&gt;3000",Processed_data!$I:$I,"&lt;=3500")</f>
        <v>1</v>
      </c>
      <c r="C7">
        <f>COUNTIFS(Processed_data!$I:$I,"&gt;3000",Processed_data!$I:$I,"&lt;=3500",Processed_data!$F:$F,"MCH")</f>
        <v>0</v>
      </c>
      <c r="D7">
        <f>COUNTIFS(Processed_data!$I:$I,"&gt;3000",Processed_data!$I:$I,"&lt;=3500",Processed_data!$F:$F,"FCH")</f>
        <v>1</v>
      </c>
    </row>
    <row r="8" spans="1:7" x14ac:dyDescent="0.3">
      <c r="B8" t="s">
        <v>24</v>
      </c>
    </row>
    <row r="9" spans="1:7" x14ac:dyDescent="0.3">
      <c r="B9">
        <v>50</v>
      </c>
    </row>
    <row r="12" spans="1:7" x14ac:dyDescent="0.3">
      <c r="F12" t="s">
        <v>26</v>
      </c>
      <c r="G12" t="s">
        <v>27</v>
      </c>
    </row>
    <row r="13" spans="1:7" x14ac:dyDescent="0.3">
      <c r="F13">
        <v>25</v>
      </c>
      <c r="G13">
        <v>25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FAE6-98B1-435C-B87E-07673B876E3C}">
  <dimension ref="A3:B9"/>
  <sheetViews>
    <sheetView topLeftCell="A5" workbookViewId="0">
      <selection activeCell="G12" sqref="G12"/>
    </sheetView>
  </sheetViews>
  <sheetFormatPr defaultRowHeight="14.4" x14ac:dyDescent="0.3"/>
  <cols>
    <col min="1" max="1" width="12.5546875" bestFit="1" customWidth="1"/>
    <col min="2" max="2" width="17.33203125" bestFit="1" customWidth="1"/>
    <col min="3" max="3" width="5.109375" customWidth="1"/>
    <col min="4" max="4" width="8.33203125" bestFit="1" customWidth="1"/>
    <col min="5" max="5" width="3.33203125" bestFit="1" customWidth="1"/>
    <col min="6" max="6" width="5.6640625" bestFit="1" customWidth="1"/>
    <col min="7" max="7" width="7" bestFit="1" customWidth="1"/>
    <col min="8" max="8" width="10.6640625" bestFit="1" customWidth="1"/>
  </cols>
  <sheetData>
    <row r="3" spans="1:2" x14ac:dyDescent="0.3">
      <c r="A3" s="3" t="s">
        <v>25</v>
      </c>
      <c r="B3" t="s">
        <v>28</v>
      </c>
    </row>
    <row r="4" spans="1:2" x14ac:dyDescent="0.3">
      <c r="A4" s="4" t="s">
        <v>29</v>
      </c>
      <c r="B4">
        <v>9</v>
      </c>
    </row>
    <row r="5" spans="1:2" x14ac:dyDescent="0.3">
      <c r="A5" s="4" t="s">
        <v>30</v>
      </c>
      <c r="B5">
        <v>20</v>
      </c>
    </row>
    <row r="6" spans="1:2" x14ac:dyDescent="0.3">
      <c r="A6" s="4" t="s">
        <v>31</v>
      </c>
      <c r="B6">
        <v>5</v>
      </c>
    </row>
    <row r="7" spans="1:2" x14ac:dyDescent="0.3">
      <c r="A7" s="4" t="s">
        <v>32</v>
      </c>
      <c r="B7">
        <v>11</v>
      </c>
    </row>
    <row r="8" spans="1:2" x14ac:dyDescent="0.3">
      <c r="A8" s="4" t="s">
        <v>33</v>
      </c>
      <c r="B8">
        <v>5</v>
      </c>
    </row>
    <row r="9" spans="1:2" x14ac:dyDescent="0.3">
      <c r="A9" s="4" t="s">
        <v>4</v>
      </c>
      <c r="B9">
        <v>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E030-56D9-471E-8065-BE98E884B331}">
  <dimension ref="A1:HI39"/>
  <sheetViews>
    <sheetView topLeftCell="T1" workbookViewId="0">
      <selection sqref="A1:HI39"/>
    </sheetView>
  </sheetViews>
  <sheetFormatPr defaultRowHeight="14.4" x14ac:dyDescent="0.3"/>
  <cols>
    <col min="1" max="1" width="29.77734375" customWidth="1"/>
    <col min="2" max="2" width="42.88671875" customWidth="1"/>
    <col min="3" max="3" width="36.88671875" customWidth="1"/>
    <col min="4" max="4" width="38.6640625" customWidth="1"/>
    <col min="5" max="5" width="32.109375" customWidth="1"/>
    <col min="6" max="6" width="27.109375" customWidth="1"/>
    <col min="7" max="7" width="27.77734375" customWidth="1"/>
    <col min="8" max="8" width="48.88671875" customWidth="1"/>
    <col min="9" max="9" width="18.44140625" customWidth="1"/>
    <col min="10" max="10" width="40" customWidth="1"/>
    <col min="11" max="11" width="32" customWidth="1"/>
    <col min="12" max="12" width="46.6640625" customWidth="1"/>
    <col min="13" max="13" width="57.109375" customWidth="1"/>
    <col min="14" max="14" width="36.21875" customWidth="1"/>
    <col min="15" max="15" width="40.44140625" customWidth="1"/>
    <col min="16" max="16" width="57.109375" customWidth="1"/>
    <col min="17" max="17" width="37.77734375" customWidth="1"/>
    <col min="18" max="18" width="57.109375" customWidth="1"/>
    <col min="19" max="19" width="46.44140625" customWidth="1"/>
    <col min="20" max="20" width="41.109375" customWidth="1"/>
    <col min="21" max="21" width="52.21875" customWidth="1"/>
    <col min="22" max="22" width="43.33203125" customWidth="1"/>
    <col min="23" max="23" width="44.77734375" customWidth="1"/>
    <col min="24" max="24" width="41.77734375" customWidth="1"/>
    <col min="25" max="25" width="37.33203125" customWidth="1"/>
    <col min="26" max="26" width="39" customWidth="1"/>
    <col min="27" max="27" width="41.6640625" customWidth="1"/>
    <col min="28" max="28" width="35.77734375" customWidth="1"/>
    <col min="29" max="29" width="37" customWidth="1"/>
    <col min="30" max="30" width="42" customWidth="1"/>
    <col min="31" max="31" width="37.109375" customWidth="1"/>
    <col min="32" max="33" width="27.44140625" customWidth="1"/>
    <col min="34" max="34" width="30.5546875" customWidth="1"/>
    <col min="35" max="35" width="30" customWidth="1"/>
    <col min="36" max="36" width="39.33203125" customWidth="1"/>
    <col min="37" max="37" width="38.77734375" customWidth="1"/>
    <col min="38" max="38" width="40.77734375" customWidth="1"/>
    <col min="39" max="39" width="36.6640625" customWidth="1"/>
    <col min="40" max="40" width="50.109375" customWidth="1"/>
    <col min="41" max="41" width="36.33203125" customWidth="1"/>
    <col min="42" max="42" width="35.109375" customWidth="1"/>
    <col min="43" max="43" width="38" customWidth="1"/>
    <col min="44" max="44" width="41.5546875" customWidth="1"/>
    <col min="45" max="45" width="41.109375" customWidth="1"/>
    <col min="46" max="46" width="38.88671875" customWidth="1"/>
    <col min="47" max="47" width="39" customWidth="1"/>
    <col min="48" max="50" width="57.109375" customWidth="1"/>
    <col min="51" max="51" width="51.44140625" customWidth="1"/>
    <col min="52" max="52" width="34.109375" customWidth="1"/>
    <col min="53" max="53" width="43" customWidth="1"/>
    <col min="54" max="54" width="13.21875" customWidth="1"/>
    <col min="55" max="55" width="52.109375" customWidth="1"/>
    <col min="56" max="56" width="16.21875" customWidth="1"/>
    <col min="57" max="57" width="53" customWidth="1"/>
    <col min="58" max="58" width="22.109375" customWidth="1"/>
    <col min="59" max="59" width="55.77734375" customWidth="1"/>
    <col min="60" max="60" width="12.6640625" customWidth="1"/>
    <col min="61" max="61" width="27.109375" customWidth="1"/>
    <col min="62" max="62" width="45.5546875" customWidth="1"/>
    <col min="63" max="63" width="49.44140625" customWidth="1"/>
    <col min="64" max="64" width="40.77734375" customWidth="1"/>
    <col min="65" max="65" width="54.33203125" customWidth="1"/>
    <col min="66" max="66" width="37.33203125" customWidth="1"/>
    <col min="67" max="67" width="43.33203125" customWidth="1"/>
    <col min="68" max="68" width="54" customWidth="1"/>
    <col min="69" max="69" width="49.109375" customWidth="1"/>
    <col min="70" max="70" width="50" customWidth="1"/>
    <col min="71" max="71" width="50.44140625" customWidth="1"/>
    <col min="72" max="72" width="55.109375" customWidth="1"/>
    <col min="73" max="73" width="51.21875" customWidth="1"/>
    <col min="74" max="74" width="55.109375" customWidth="1"/>
    <col min="75" max="75" width="56.6640625" customWidth="1"/>
    <col min="76" max="77" width="57.109375" customWidth="1"/>
    <col min="78" max="78" width="50.21875" customWidth="1"/>
    <col min="79" max="79" width="41.44140625" customWidth="1"/>
    <col min="80" max="80" width="52.109375" customWidth="1"/>
    <col min="81" max="81" width="47.21875" customWidth="1"/>
    <col min="82" max="82" width="48.109375" customWidth="1"/>
    <col min="83" max="83" width="48.5546875" customWidth="1"/>
    <col min="84" max="84" width="53.21875" customWidth="1"/>
    <col min="85" max="85" width="49.33203125" customWidth="1"/>
    <col min="86" max="86" width="53.21875" customWidth="1"/>
    <col min="87" max="87" width="54.77734375" customWidth="1"/>
    <col min="88" max="89" width="57.109375" customWidth="1"/>
    <col min="90" max="90" width="48.33203125" customWidth="1"/>
    <col min="91" max="91" width="53.109375" customWidth="1"/>
    <col min="92" max="102" width="57.109375" customWidth="1"/>
    <col min="103" max="103" width="39.21875" customWidth="1"/>
    <col min="104" max="104" width="49.88671875" customWidth="1"/>
    <col min="105" max="105" width="45" customWidth="1"/>
    <col min="106" max="106" width="45.88671875" customWidth="1"/>
    <col min="107" max="107" width="46.33203125" customWidth="1"/>
    <col min="108" max="108" width="51" customWidth="1"/>
    <col min="109" max="109" width="47.109375" customWidth="1"/>
    <col min="110" max="110" width="51" customWidth="1"/>
    <col min="111" max="111" width="52.5546875" customWidth="1"/>
    <col min="112" max="112" width="57.109375" customWidth="1"/>
    <col min="113" max="113" width="55.44140625" customWidth="1"/>
    <col min="114" max="114" width="46.109375" customWidth="1"/>
    <col min="115" max="115" width="33.88671875" customWidth="1"/>
    <col min="116" max="116" width="44.5546875" customWidth="1"/>
    <col min="117" max="117" width="39.6640625" customWidth="1"/>
    <col min="118" max="118" width="40.5546875" customWidth="1"/>
    <col min="119" max="119" width="41" customWidth="1"/>
    <col min="120" max="120" width="45.6640625" customWidth="1"/>
    <col min="121" max="121" width="41.77734375" customWidth="1"/>
    <col min="122" max="122" width="45.6640625" customWidth="1"/>
    <col min="123" max="123" width="47.21875" customWidth="1"/>
    <col min="124" max="124" width="55.6640625" customWidth="1"/>
    <col min="125" max="125" width="50.109375" customWidth="1"/>
    <col min="126" max="126" width="40.77734375" customWidth="1"/>
    <col min="127" max="127" width="33.21875" customWidth="1"/>
    <col min="128" max="128" width="43.88671875" customWidth="1"/>
    <col min="129" max="129" width="39" customWidth="1"/>
    <col min="130" max="130" width="39.88671875" customWidth="1"/>
    <col min="131" max="131" width="40.33203125" customWidth="1"/>
    <col min="132" max="132" width="45" customWidth="1"/>
    <col min="133" max="133" width="41.109375" customWidth="1"/>
    <col min="134" max="134" width="45" customWidth="1"/>
    <col min="135" max="135" width="46.5546875" customWidth="1"/>
    <col min="136" max="136" width="55" customWidth="1"/>
    <col min="137" max="137" width="49.44140625" customWidth="1"/>
    <col min="138" max="138" width="40.109375" customWidth="1"/>
    <col min="139" max="139" width="48.5546875" customWidth="1"/>
    <col min="140" max="140" width="57.109375" customWidth="1"/>
    <col min="141" max="141" width="54.33203125" customWidth="1"/>
    <col min="142" max="142" width="55.21875" customWidth="1"/>
    <col min="143" max="143" width="55.6640625" customWidth="1"/>
    <col min="144" max="144" width="57.109375" customWidth="1"/>
    <col min="145" max="145" width="56.44140625" customWidth="1"/>
    <col min="146" max="149" width="57.109375" customWidth="1"/>
    <col min="150" max="150" width="55.44140625" customWidth="1"/>
    <col min="151" max="151" width="36" customWidth="1"/>
    <col min="152" max="152" width="46.6640625" customWidth="1"/>
    <col min="153" max="153" width="41.77734375" customWidth="1"/>
    <col min="154" max="154" width="42.6640625" customWidth="1"/>
    <col min="155" max="155" width="43.109375" customWidth="1"/>
    <col min="156" max="156" width="47.77734375" customWidth="1"/>
    <col min="157" max="157" width="43.88671875" customWidth="1"/>
    <col min="158" max="158" width="47.77734375" customWidth="1"/>
    <col min="159" max="159" width="49.33203125" customWidth="1"/>
    <col min="160" max="160" width="57.109375" customWidth="1"/>
    <col min="161" max="161" width="52.21875" customWidth="1"/>
    <col min="162" max="162" width="42.88671875" customWidth="1"/>
    <col min="163" max="163" width="36" customWidth="1"/>
    <col min="164" max="164" width="23.77734375" customWidth="1"/>
    <col min="165" max="165" width="48.88671875" customWidth="1"/>
    <col min="166" max="166" width="56.88671875" customWidth="1"/>
    <col min="167" max="167" width="56.77734375" customWidth="1"/>
    <col min="168" max="168" width="43.33203125" customWidth="1"/>
    <col min="169" max="169" width="47.88671875" customWidth="1"/>
    <col min="170" max="170" width="57.109375" customWidth="1"/>
    <col min="171" max="171" width="43.88671875" customWidth="1"/>
    <col min="172" max="172" width="42.5546875" customWidth="1"/>
    <col min="173" max="173" width="45.6640625" customWidth="1"/>
    <col min="174" max="174" width="44.6640625" customWidth="1"/>
    <col min="175" max="175" width="43.44140625" customWidth="1"/>
    <col min="176" max="176" width="45" customWidth="1"/>
    <col min="177" max="177" width="42.109375" customWidth="1"/>
    <col min="178" max="178" width="43.6640625" customWidth="1"/>
    <col min="179" max="179" width="45.21875" customWidth="1"/>
    <col min="180" max="180" width="46.77734375" customWidth="1"/>
    <col min="181" max="181" width="44.21875" customWidth="1"/>
    <col min="182" max="182" width="45.77734375" customWidth="1"/>
    <col min="183" max="183" width="53.5546875" customWidth="1"/>
    <col min="184" max="184" width="52.21875" customWidth="1"/>
    <col min="185" max="185" width="55.33203125" customWidth="1"/>
    <col min="186" max="186" width="54.33203125" customWidth="1"/>
    <col min="187" max="187" width="53.6640625" customWidth="1"/>
    <col min="188" max="188" width="52.33203125" customWidth="1"/>
    <col min="189" max="189" width="55.44140625" customWidth="1"/>
    <col min="190" max="190" width="54.44140625" customWidth="1"/>
    <col min="191" max="191" width="50.109375" customWidth="1"/>
    <col min="192" max="192" width="48.77734375" customWidth="1"/>
    <col min="193" max="193" width="40.5546875" customWidth="1"/>
    <col min="194" max="194" width="51.88671875" customWidth="1"/>
    <col min="195" max="195" width="50.88671875" customWidth="1"/>
    <col min="196" max="199" width="57.109375" customWidth="1"/>
    <col min="200" max="200" width="47.5546875" customWidth="1"/>
    <col min="201" max="201" width="46.21875" customWidth="1"/>
    <col min="202" max="202" width="49.33203125" customWidth="1"/>
    <col min="203" max="203" width="48.33203125" customWidth="1"/>
    <col min="204" max="204" width="57.109375" customWidth="1"/>
    <col min="205" max="205" width="47.5546875" customWidth="1"/>
    <col min="206" max="206" width="47.44140625" customWidth="1"/>
    <col min="207" max="207" width="52" customWidth="1"/>
    <col min="208" max="208" width="56.6640625" customWidth="1"/>
    <col min="209" max="209" width="57.109375" customWidth="1"/>
    <col min="210" max="210" width="46.77734375" customWidth="1"/>
    <col min="211" max="211" width="40.21875" customWidth="1"/>
    <col min="212" max="212" width="24.6640625" customWidth="1"/>
    <col min="213" max="213" width="15" customWidth="1"/>
    <col min="214" max="214" width="40.5546875" customWidth="1"/>
    <col min="215" max="215" width="26.33203125" customWidth="1"/>
    <col min="216" max="216" width="21.44140625" customWidth="1"/>
    <col min="217" max="217" width="22.6640625" customWidth="1"/>
  </cols>
  <sheetData>
    <row r="1" spans="1:217" x14ac:dyDescent="0.3">
      <c r="A1" t="s">
        <v>530</v>
      </c>
      <c r="B1" t="s">
        <v>531</v>
      </c>
      <c r="C1" t="s">
        <v>532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559</v>
      </c>
      <c r="AE1" t="s">
        <v>560</v>
      </c>
      <c r="AF1" t="s">
        <v>561</v>
      </c>
      <c r="AG1" t="s">
        <v>562</v>
      </c>
      <c r="AH1" t="s">
        <v>563</v>
      </c>
      <c r="AI1" t="s">
        <v>564</v>
      </c>
      <c r="AJ1" t="s">
        <v>565</v>
      </c>
      <c r="AK1" t="s">
        <v>566</v>
      </c>
      <c r="AL1" t="s">
        <v>567</v>
      </c>
      <c r="AM1" t="s">
        <v>568</v>
      </c>
      <c r="AN1" t="s">
        <v>569</v>
      </c>
      <c r="AO1" t="s">
        <v>570</v>
      </c>
      <c r="AP1" t="s">
        <v>571</v>
      </c>
      <c r="AQ1" t="s">
        <v>572</v>
      </c>
      <c r="AR1" t="s">
        <v>573</v>
      </c>
      <c r="AS1" t="s">
        <v>574</v>
      </c>
      <c r="AT1" t="s">
        <v>575</v>
      </c>
      <c r="AU1" t="s">
        <v>576</v>
      </c>
      <c r="AV1" t="s">
        <v>577</v>
      </c>
      <c r="AW1" t="s">
        <v>578</v>
      </c>
      <c r="AX1" t="s">
        <v>579</v>
      </c>
      <c r="AY1" t="s">
        <v>580</v>
      </c>
      <c r="AZ1" t="s">
        <v>581</v>
      </c>
      <c r="BA1" t="s">
        <v>582</v>
      </c>
      <c r="BB1" t="s">
        <v>583</v>
      </c>
      <c r="BC1" t="s">
        <v>584</v>
      </c>
      <c r="BD1" t="s">
        <v>585</v>
      </c>
      <c r="BE1" t="s">
        <v>586</v>
      </c>
      <c r="BF1" t="s">
        <v>587</v>
      </c>
      <c r="BG1" t="s">
        <v>588</v>
      </c>
      <c r="BH1" t="s">
        <v>589</v>
      </c>
      <c r="BI1" t="s">
        <v>590</v>
      </c>
      <c r="BJ1" t="s">
        <v>591</v>
      </c>
      <c r="BK1" t="s">
        <v>592</v>
      </c>
      <c r="BL1" t="s">
        <v>593</v>
      </c>
      <c r="BM1" t="s">
        <v>594</v>
      </c>
      <c r="BN1" t="s">
        <v>595</v>
      </c>
      <c r="BO1" t="s">
        <v>596</v>
      </c>
      <c r="BP1" t="s">
        <v>597</v>
      </c>
      <c r="BQ1" t="s">
        <v>598</v>
      </c>
      <c r="BR1" t="s">
        <v>599</v>
      </c>
      <c r="BS1" t="s">
        <v>600</v>
      </c>
      <c r="BT1" t="s">
        <v>601</v>
      </c>
      <c r="BU1" t="s">
        <v>602</v>
      </c>
      <c r="BV1" t="s">
        <v>603</v>
      </c>
      <c r="BW1" t="s">
        <v>604</v>
      </c>
      <c r="BX1" t="s">
        <v>605</v>
      </c>
      <c r="BY1" t="s">
        <v>606</v>
      </c>
      <c r="BZ1" t="s">
        <v>607</v>
      </c>
      <c r="CA1" t="s">
        <v>608</v>
      </c>
      <c r="CB1" t="s">
        <v>609</v>
      </c>
      <c r="CC1" t="s">
        <v>610</v>
      </c>
      <c r="CD1" t="s">
        <v>611</v>
      </c>
      <c r="CE1" t="s">
        <v>612</v>
      </c>
      <c r="CF1" t="s">
        <v>613</v>
      </c>
      <c r="CG1" t="s">
        <v>614</v>
      </c>
      <c r="CH1" t="s">
        <v>615</v>
      </c>
      <c r="CI1" t="s">
        <v>616</v>
      </c>
      <c r="CJ1" t="s">
        <v>617</v>
      </c>
      <c r="CK1" t="s">
        <v>618</v>
      </c>
      <c r="CL1" t="s">
        <v>619</v>
      </c>
      <c r="CM1" t="s">
        <v>202</v>
      </c>
      <c r="CN1" t="s">
        <v>206</v>
      </c>
      <c r="CO1" t="s">
        <v>210</v>
      </c>
      <c r="CP1" t="s">
        <v>214</v>
      </c>
      <c r="CQ1" t="s">
        <v>218</v>
      </c>
      <c r="CR1" t="s">
        <v>222</v>
      </c>
      <c r="CS1" t="s">
        <v>226</v>
      </c>
      <c r="CT1" t="s">
        <v>230</v>
      </c>
      <c r="CU1" t="s">
        <v>234</v>
      </c>
      <c r="CV1" t="s">
        <v>238</v>
      </c>
      <c r="CW1" t="s">
        <v>242</v>
      </c>
      <c r="CX1" t="s">
        <v>246</v>
      </c>
      <c r="CY1" t="s">
        <v>620</v>
      </c>
      <c r="CZ1" t="s">
        <v>621</v>
      </c>
      <c r="DA1" t="s">
        <v>622</v>
      </c>
      <c r="DB1" t="s">
        <v>623</v>
      </c>
      <c r="DC1" t="s">
        <v>624</v>
      </c>
      <c r="DD1" t="s">
        <v>625</v>
      </c>
      <c r="DE1" t="s">
        <v>626</v>
      </c>
      <c r="DF1" t="s">
        <v>627</v>
      </c>
      <c r="DG1" t="s">
        <v>628</v>
      </c>
      <c r="DH1" t="s">
        <v>629</v>
      </c>
      <c r="DI1" t="s">
        <v>630</v>
      </c>
      <c r="DJ1" t="s">
        <v>631</v>
      </c>
      <c r="DK1" t="s">
        <v>632</v>
      </c>
      <c r="DL1" t="s">
        <v>633</v>
      </c>
      <c r="DM1" t="s">
        <v>634</v>
      </c>
      <c r="DN1" t="s">
        <v>635</v>
      </c>
      <c r="DO1" t="s">
        <v>636</v>
      </c>
      <c r="DP1" t="s">
        <v>637</v>
      </c>
      <c r="DQ1" t="s">
        <v>638</v>
      </c>
      <c r="DR1" t="s">
        <v>639</v>
      </c>
      <c r="DS1" t="s">
        <v>640</v>
      </c>
      <c r="DT1" t="s">
        <v>641</v>
      </c>
      <c r="DU1" t="s">
        <v>642</v>
      </c>
      <c r="DV1" t="s">
        <v>643</v>
      </c>
      <c r="DW1" t="s">
        <v>644</v>
      </c>
      <c r="DX1" t="s">
        <v>645</v>
      </c>
      <c r="DY1" t="s">
        <v>646</v>
      </c>
      <c r="DZ1" t="s">
        <v>647</v>
      </c>
      <c r="EA1" t="s">
        <v>648</v>
      </c>
      <c r="EB1" t="s">
        <v>649</v>
      </c>
      <c r="EC1" t="s">
        <v>650</v>
      </c>
      <c r="ED1" t="s">
        <v>651</v>
      </c>
      <c r="EE1" t="s">
        <v>652</v>
      </c>
      <c r="EF1" t="s">
        <v>653</v>
      </c>
      <c r="EG1" t="s">
        <v>654</v>
      </c>
      <c r="EH1" t="s">
        <v>655</v>
      </c>
      <c r="EI1" t="s">
        <v>656</v>
      </c>
      <c r="EJ1" t="s">
        <v>657</v>
      </c>
      <c r="EK1" t="s">
        <v>658</v>
      </c>
      <c r="EL1" t="s">
        <v>659</v>
      </c>
      <c r="EM1" t="s">
        <v>660</v>
      </c>
      <c r="EN1" t="s">
        <v>661</v>
      </c>
      <c r="EO1" t="s">
        <v>662</v>
      </c>
      <c r="EP1" t="s">
        <v>663</v>
      </c>
      <c r="EQ1" t="s">
        <v>664</v>
      </c>
      <c r="ER1" t="s">
        <v>665</v>
      </c>
      <c r="ES1" t="s">
        <v>666</v>
      </c>
      <c r="ET1" t="s">
        <v>667</v>
      </c>
      <c r="EU1" t="s">
        <v>668</v>
      </c>
      <c r="EV1" t="s">
        <v>669</v>
      </c>
      <c r="EW1" t="s">
        <v>670</v>
      </c>
      <c r="EX1" t="s">
        <v>671</v>
      </c>
      <c r="EY1" t="s">
        <v>672</v>
      </c>
      <c r="EZ1" t="s">
        <v>673</v>
      </c>
      <c r="FA1" t="s">
        <v>674</v>
      </c>
      <c r="FB1" t="s">
        <v>675</v>
      </c>
      <c r="FC1" t="s">
        <v>676</v>
      </c>
      <c r="FD1" t="s">
        <v>677</v>
      </c>
      <c r="FE1" t="s">
        <v>678</v>
      </c>
      <c r="FF1" t="s">
        <v>679</v>
      </c>
      <c r="FG1" t="s">
        <v>680</v>
      </c>
      <c r="FH1" t="s">
        <v>681</v>
      </c>
      <c r="FI1" t="s">
        <v>682</v>
      </c>
      <c r="FJ1" t="s">
        <v>683</v>
      </c>
      <c r="FK1" t="s">
        <v>684</v>
      </c>
      <c r="FL1" t="s">
        <v>685</v>
      </c>
      <c r="FM1" t="s">
        <v>686</v>
      </c>
      <c r="FN1" t="s">
        <v>687</v>
      </c>
      <c r="FO1" t="s">
        <v>688</v>
      </c>
      <c r="FP1" t="s">
        <v>689</v>
      </c>
      <c r="FQ1" t="s">
        <v>690</v>
      </c>
      <c r="FR1" t="s">
        <v>691</v>
      </c>
      <c r="FS1" t="s">
        <v>692</v>
      </c>
      <c r="FT1" t="s">
        <v>693</v>
      </c>
      <c r="FU1" t="s">
        <v>694</v>
      </c>
      <c r="FV1" t="s">
        <v>695</v>
      </c>
      <c r="FW1" t="s">
        <v>696</v>
      </c>
      <c r="FX1" t="s">
        <v>697</v>
      </c>
      <c r="FY1" t="s">
        <v>698</v>
      </c>
      <c r="FZ1" t="s">
        <v>699</v>
      </c>
      <c r="GA1" t="s">
        <v>700</v>
      </c>
      <c r="GB1" t="s">
        <v>701</v>
      </c>
      <c r="GC1" t="s">
        <v>702</v>
      </c>
      <c r="GD1" t="s">
        <v>703</v>
      </c>
      <c r="GE1" t="s">
        <v>704</v>
      </c>
      <c r="GF1" t="s">
        <v>705</v>
      </c>
      <c r="GG1" t="s">
        <v>706</v>
      </c>
      <c r="GH1" t="s">
        <v>707</v>
      </c>
      <c r="GI1" t="s">
        <v>708</v>
      </c>
      <c r="GJ1" t="s">
        <v>709</v>
      </c>
      <c r="GK1" t="s">
        <v>710</v>
      </c>
      <c r="GL1" t="s">
        <v>711</v>
      </c>
      <c r="GM1" t="s">
        <v>712</v>
      </c>
      <c r="GN1" t="s">
        <v>713</v>
      </c>
      <c r="GO1" t="s">
        <v>714</v>
      </c>
      <c r="GP1" t="s">
        <v>715</v>
      </c>
      <c r="GQ1" t="s">
        <v>716</v>
      </c>
      <c r="GR1" t="s">
        <v>717</v>
      </c>
      <c r="GS1" t="s">
        <v>718</v>
      </c>
      <c r="GT1" t="s">
        <v>719</v>
      </c>
      <c r="GU1" t="s">
        <v>720</v>
      </c>
      <c r="GV1" t="s">
        <v>721</v>
      </c>
      <c r="GW1" t="s">
        <v>722</v>
      </c>
      <c r="GX1" t="s">
        <v>723</v>
      </c>
      <c r="GY1" t="s">
        <v>724</v>
      </c>
      <c r="GZ1" t="s">
        <v>725</v>
      </c>
      <c r="HA1" t="s">
        <v>726</v>
      </c>
      <c r="HB1" t="s">
        <v>727</v>
      </c>
      <c r="HC1" t="s">
        <v>728</v>
      </c>
      <c r="HD1" t="s">
        <v>729</v>
      </c>
      <c r="HE1" t="s">
        <v>730</v>
      </c>
      <c r="HF1" t="s">
        <v>731</v>
      </c>
      <c r="HG1" t="s">
        <v>732</v>
      </c>
      <c r="HH1" t="s">
        <v>733</v>
      </c>
      <c r="HI1" t="s">
        <v>734</v>
      </c>
    </row>
    <row r="2" spans="1:217" x14ac:dyDescent="0.3">
      <c r="A2">
        <v>1</v>
      </c>
      <c r="B2" t="s">
        <v>735</v>
      </c>
      <c r="C2">
        <v>20240228660</v>
      </c>
      <c r="D2">
        <v>240005613</v>
      </c>
      <c r="E2">
        <v>8</v>
      </c>
      <c r="F2" t="s">
        <v>2</v>
      </c>
      <c r="G2" s="21">
        <v>45425</v>
      </c>
      <c r="H2">
        <v>2.6</v>
      </c>
      <c r="I2">
        <v>2600</v>
      </c>
      <c r="J2">
        <v>3</v>
      </c>
      <c r="K2" t="s">
        <v>70</v>
      </c>
      <c r="L2" t="s">
        <v>69</v>
      </c>
      <c r="M2" t="s">
        <v>736</v>
      </c>
      <c r="N2" t="s">
        <v>737</v>
      </c>
      <c r="O2" t="s">
        <v>63</v>
      </c>
      <c r="P2" t="s">
        <v>44</v>
      </c>
      <c r="Q2" t="s">
        <v>79</v>
      </c>
      <c r="R2">
        <v>7</v>
      </c>
      <c r="S2" s="21">
        <v>45432</v>
      </c>
      <c r="T2" t="s">
        <v>738</v>
      </c>
      <c r="U2" t="s">
        <v>33</v>
      </c>
      <c r="V2" t="s">
        <v>739</v>
      </c>
      <c r="X2" t="s">
        <v>740</v>
      </c>
      <c r="Y2" t="s">
        <v>740</v>
      </c>
      <c r="Z2" t="s">
        <v>741</v>
      </c>
      <c r="AA2" t="s">
        <v>742</v>
      </c>
      <c r="AB2" t="s">
        <v>743</v>
      </c>
      <c r="AC2" t="s">
        <v>744</v>
      </c>
      <c r="AD2" t="s">
        <v>745</v>
      </c>
      <c r="AE2" t="s">
        <v>746</v>
      </c>
      <c r="AF2">
        <v>152</v>
      </c>
      <c r="AG2">
        <v>28</v>
      </c>
      <c r="AH2">
        <v>36.4</v>
      </c>
      <c r="AI2">
        <v>90</v>
      </c>
      <c r="AJ2" t="s">
        <v>33</v>
      </c>
      <c r="AK2">
        <v>16.2</v>
      </c>
      <c r="AL2">
        <v>18.100000000000001</v>
      </c>
      <c r="AM2">
        <v>6800</v>
      </c>
      <c r="AN2">
        <v>1.37</v>
      </c>
      <c r="AO2">
        <v>134</v>
      </c>
      <c r="AP2">
        <v>4.8</v>
      </c>
      <c r="AQ2">
        <v>29.3</v>
      </c>
      <c r="AR2">
        <v>0.8</v>
      </c>
      <c r="AS2" t="s">
        <v>747</v>
      </c>
      <c r="AT2" t="s">
        <v>741</v>
      </c>
      <c r="AU2" t="s">
        <v>748</v>
      </c>
      <c r="AV2">
        <v>8</v>
      </c>
      <c r="AW2">
        <v>300</v>
      </c>
      <c r="AX2" t="s">
        <v>741</v>
      </c>
      <c r="AY2">
        <v>45</v>
      </c>
      <c r="AZ2" t="s">
        <v>749</v>
      </c>
      <c r="BA2" t="s">
        <v>741</v>
      </c>
      <c r="BB2" t="s">
        <v>181</v>
      </c>
      <c r="BC2">
        <v>8</v>
      </c>
      <c r="BD2" t="s">
        <v>180</v>
      </c>
      <c r="BE2">
        <v>6</v>
      </c>
      <c r="BF2" t="s">
        <v>180</v>
      </c>
      <c r="BG2" t="s">
        <v>741</v>
      </c>
      <c r="BH2" t="s">
        <v>181</v>
      </c>
      <c r="BI2" t="s">
        <v>112</v>
      </c>
      <c r="BJ2">
        <v>4</v>
      </c>
      <c r="BK2">
        <v>1.5</v>
      </c>
      <c r="BL2" t="s">
        <v>750</v>
      </c>
      <c r="BM2" t="s">
        <v>741</v>
      </c>
      <c r="BN2">
        <v>40</v>
      </c>
      <c r="BO2">
        <v>36.1</v>
      </c>
      <c r="BP2">
        <v>36.1</v>
      </c>
      <c r="BQ2">
        <v>36.1</v>
      </c>
      <c r="BR2">
        <v>36.1</v>
      </c>
      <c r="BS2">
        <v>36.1</v>
      </c>
      <c r="BT2">
        <v>36.1</v>
      </c>
      <c r="BU2">
        <v>36.1</v>
      </c>
      <c r="BV2">
        <v>36.1</v>
      </c>
      <c r="BW2">
        <v>36.1</v>
      </c>
      <c r="BX2">
        <v>36.1</v>
      </c>
      <c r="BY2">
        <v>36.1</v>
      </c>
      <c r="CA2">
        <v>150</v>
      </c>
      <c r="CB2">
        <v>140</v>
      </c>
      <c r="CC2">
        <v>136</v>
      </c>
      <c r="CD2">
        <v>134</v>
      </c>
      <c r="CE2">
        <v>138</v>
      </c>
      <c r="CF2">
        <v>134</v>
      </c>
      <c r="CG2">
        <v>152</v>
      </c>
      <c r="CH2">
        <v>142</v>
      </c>
      <c r="CI2">
        <v>140</v>
      </c>
      <c r="CJ2">
        <v>138</v>
      </c>
      <c r="CK2">
        <v>132</v>
      </c>
      <c r="CM2" t="s">
        <v>250</v>
      </c>
      <c r="CN2" t="s">
        <v>251</v>
      </c>
      <c r="CO2" t="s">
        <v>252</v>
      </c>
      <c r="CP2" t="s">
        <v>253</v>
      </c>
      <c r="CQ2" t="s">
        <v>254</v>
      </c>
      <c r="CR2" t="s">
        <v>255</v>
      </c>
      <c r="CS2" t="s">
        <v>256</v>
      </c>
      <c r="CT2" t="s">
        <v>257</v>
      </c>
      <c r="CU2" t="s">
        <v>258</v>
      </c>
      <c r="CV2" t="s">
        <v>259</v>
      </c>
      <c r="CW2" t="s">
        <v>260</v>
      </c>
      <c r="CY2">
        <v>18</v>
      </c>
      <c r="CZ2">
        <v>20</v>
      </c>
      <c r="DA2">
        <v>26</v>
      </c>
      <c r="DB2">
        <v>26</v>
      </c>
      <c r="DC2">
        <v>26</v>
      </c>
      <c r="DD2">
        <v>26</v>
      </c>
      <c r="DE2">
        <v>26</v>
      </c>
      <c r="DF2">
        <v>26</v>
      </c>
      <c r="DG2">
        <v>8</v>
      </c>
      <c r="DH2">
        <v>26</v>
      </c>
      <c r="DI2">
        <v>26</v>
      </c>
      <c r="DN2">
        <v>24</v>
      </c>
      <c r="DO2">
        <v>26</v>
      </c>
      <c r="DP2">
        <v>24</v>
      </c>
      <c r="DQ2">
        <v>25</v>
      </c>
      <c r="DR2">
        <v>27</v>
      </c>
      <c r="DS2">
        <v>29</v>
      </c>
      <c r="DT2">
        <v>24</v>
      </c>
      <c r="DU2">
        <v>24</v>
      </c>
      <c r="DW2">
        <v>84</v>
      </c>
      <c r="DX2">
        <v>94</v>
      </c>
      <c r="DY2">
        <v>94</v>
      </c>
      <c r="DZ2">
        <v>92</v>
      </c>
      <c r="EA2">
        <v>88</v>
      </c>
      <c r="EB2">
        <v>90</v>
      </c>
      <c r="EC2">
        <v>88</v>
      </c>
      <c r="ED2">
        <v>92</v>
      </c>
      <c r="EE2">
        <v>80</v>
      </c>
      <c r="EF2">
        <v>88</v>
      </c>
      <c r="EG2">
        <v>90</v>
      </c>
      <c r="EX2" t="s">
        <v>751</v>
      </c>
      <c r="FH2" t="s">
        <v>752</v>
      </c>
      <c r="FJ2" t="s">
        <v>741</v>
      </c>
      <c r="FK2" t="s">
        <v>741</v>
      </c>
      <c r="FL2" t="s">
        <v>753</v>
      </c>
      <c r="FM2" t="s">
        <v>754</v>
      </c>
      <c r="FN2" s="43">
        <v>8.3333333333333329E-2</v>
      </c>
      <c r="FO2">
        <v>148</v>
      </c>
      <c r="FP2">
        <v>148</v>
      </c>
      <c r="FS2">
        <v>77</v>
      </c>
      <c r="FT2" t="s">
        <v>755</v>
      </c>
      <c r="FU2">
        <v>88</v>
      </c>
      <c r="FV2" t="s">
        <v>755</v>
      </c>
      <c r="FW2" t="s">
        <v>741</v>
      </c>
      <c r="FX2" t="s">
        <v>741</v>
      </c>
      <c r="FY2" t="s">
        <v>741</v>
      </c>
      <c r="FZ2" t="s">
        <v>741</v>
      </c>
      <c r="GA2">
        <v>37.1</v>
      </c>
      <c r="GB2">
        <v>36</v>
      </c>
      <c r="GC2" t="s">
        <v>741</v>
      </c>
      <c r="GD2" t="s">
        <v>741</v>
      </c>
      <c r="GE2">
        <v>87</v>
      </c>
      <c r="GF2">
        <v>80</v>
      </c>
      <c r="GG2" t="s">
        <v>741</v>
      </c>
      <c r="GH2" t="s">
        <v>741</v>
      </c>
      <c r="GI2" t="s">
        <v>741</v>
      </c>
      <c r="GJ2" t="s">
        <v>741</v>
      </c>
      <c r="GL2" t="s">
        <v>741</v>
      </c>
      <c r="GM2" t="s">
        <v>741</v>
      </c>
      <c r="GN2" t="s">
        <v>750</v>
      </c>
      <c r="GO2" t="s">
        <v>750</v>
      </c>
      <c r="GP2" t="s">
        <v>741</v>
      </c>
      <c r="GQ2" t="s">
        <v>741</v>
      </c>
      <c r="GR2">
        <v>6</v>
      </c>
      <c r="GS2">
        <v>6</v>
      </c>
      <c r="GT2" t="s">
        <v>741</v>
      </c>
      <c r="GU2" t="s">
        <v>741</v>
      </c>
      <c r="GV2" t="s">
        <v>188</v>
      </c>
      <c r="GW2" t="s">
        <v>741</v>
      </c>
      <c r="GX2" t="s">
        <v>741</v>
      </c>
      <c r="GY2" t="s">
        <v>741</v>
      </c>
      <c r="GZ2">
        <v>4</v>
      </c>
      <c r="HA2">
        <v>8</v>
      </c>
      <c r="HB2" t="s">
        <v>741</v>
      </c>
      <c r="HC2" t="s">
        <v>741</v>
      </c>
      <c r="HD2" t="s">
        <v>741</v>
      </c>
      <c r="HE2" t="s">
        <v>84</v>
      </c>
      <c r="HF2">
        <v>11</v>
      </c>
      <c r="HG2">
        <v>4</v>
      </c>
      <c r="HH2" s="21">
        <v>45436</v>
      </c>
      <c r="HI2" t="s">
        <v>756</v>
      </c>
    </row>
    <row r="3" spans="1:217" x14ac:dyDescent="0.3">
      <c r="A3">
        <v>2</v>
      </c>
      <c r="B3" t="s">
        <v>757</v>
      </c>
      <c r="C3">
        <v>20240230754</v>
      </c>
      <c r="D3">
        <v>240006081</v>
      </c>
      <c r="E3">
        <v>1</v>
      </c>
      <c r="F3" t="s">
        <v>2</v>
      </c>
      <c r="G3" s="21">
        <v>45431</v>
      </c>
      <c r="H3">
        <v>1.9</v>
      </c>
      <c r="I3">
        <v>2000</v>
      </c>
      <c r="J3">
        <v>1.8</v>
      </c>
      <c r="K3" t="s">
        <v>70</v>
      </c>
      <c r="L3" t="s">
        <v>68</v>
      </c>
      <c r="M3" t="s">
        <v>758</v>
      </c>
      <c r="N3" t="s">
        <v>737</v>
      </c>
      <c r="O3" t="s">
        <v>63</v>
      </c>
      <c r="P3" t="s">
        <v>44</v>
      </c>
      <c r="Q3" t="s">
        <v>79</v>
      </c>
      <c r="R3">
        <v>1</v>
      </c>
      <c r="S3" s="21">
        <v>45432</v>
      </c>
      <c r="T3" t="s">
        <v>759</v>
      </c>
      <c r="U3" t="s">
        <v>30</v>
      </c>
      <c r="W3" t="s">
        <v>760</v>
      </c>
      <c r="X3" t="s">
        <v>740</v>
      </c>
      <c r="Y3" t="s">
        <v>740</v>
      </c>
      <c r="Z3" t="s">
        <v>741</v>
      </c>
      <c r="AA3" t="s">
        <v>742</v>
      </c>
      <c r="AB3" t="s">
        <v>761</v>
      </c>
      <c r="AC3" t="s">
        <v>744</v>
      </c>
      <c r="AD3" t="s">
        <v>745</v>
      </c>
      <c r="AE3" t="s">
        <v>746</v>
      </c>
      <c r="AF3">
        <v>124</v>
      </c>
      <c r="AG3">
        <v>38</v>
      </c>
      <c r="AH3">
        <v>36.299999999999997</v>
      </c>
      <c r="AI3">
        <v>94</v>
      </c>
      <c r="AJ3" t="s">
        <v>30</v>
      </c>
      <c r="AK3">
        <v>4.7</v>
      </c>
      <c r="AL3">
        <v>16.2</v>
      </c>
      <c r="AM3">
        <v>2270</v>
      </c>
      <c r="AN3">
        <v>2.7</v>
      </c>
      <c r="AO3">
        <v>146</v>
      </c>
      <c r="AP3">
        <v>4.5999999999999996</v>
      </c>
      <c r="AQ3">
        <v>29</v>
      </c>
      <c r="AR3">
        <v>0.79</v>
      </c>
      <c r="AS3" t="s">
        <v>747</v>
      </c>
      <c r="AT3" t="s">
        <v>741</v>
      </c>
      <c r="AU3" t="s">
        <v>762</v>
      </c>
      <c r="AV3">
        <v>8</v>
      </c>
      <c r="AW3">
        <v>200</v>
      </c>
      <c r="AX3" t="s">
        <v>741</v>
      </c>
      <c r="AY3">
        <v>30</v>
      </c>
      <c r="AZ3" t="s">
        <v>763</v>
      </c>
      <c r="BA3" t="s">
        <v>741</v>
      </c>
      <c r="BB3" t="s">
        <v>181</v>
      </c>
      <c r="BC3">
        <v>6</v>
      </c>
      <c r="BD3" t="s">
        <v>180</v>
      </c>
      <c r="BE3">
        <v>5</v>
      </c>
      <c r="BF3" t="s">
        <v>180</v>
      </c>
      <c r="BG3" t="s">
        <v>741</v>
      </c>
      <c r="BH3" t="s">
        <v>181</v>
      </c>
      <c r="BI3" t="s">
        <v>112</v>
      </c>
      <c r="BJ3">
        <v>3.5</v>
      </c>
      <c r="BK3">
        <v>1</v>
      </c>
      <c r="BL3" t="s">
        <v>750</v>
      </c>
      <c r="BM3" t="s">
        <v>741</v>
      </c>
      <c r="BN3">
        <v>15</v>
      </c>
      <c r="BO3">
        <v>36</v>
      </c>
      <c r="BP3">
        <v>36.1</v>
      </c>
      <c r="BQ3">
        <v>36.200000000000003</v>
      </c>
      <c r="BR3">
        <v>36.1</v>
      </c>
      <c r="BS3">
        <v>36.200000000000003</v>
      </c>
      <c r="BT3">
        <v>36.200000000000003</v>
      </c>
      <c r="BU3">
        <v>36.4</v>
      </c>
      <c r="BV3">
        <v>36.5</v>
      </c>
      <c r="BW3">
        <v>36.6</v>
      </c>
      <c r="BX3">
        <v>36.1</v>
      </c>
      <c r="BY3">
        <v>36.1</v>
      </c>
      <c r="BZ3">
        <v>36.200000000000003</v>
      </c>
      <c r="CA3">
        <v>138</v>
      </c>
      <c r="CB3">
        <v>130</v>
      </c>
      <c r="CC3">
        <v>132</v>
      </c>
      <c r="CD3">
        <v>134</v>
      </c>
      <c r="CE3">
        <v>128</v>
      </c>
      <c r="CF3">
        <v>126</v>
      </c>
      <c r="CG3">
        <v>138</v>
      </c>
      <c r="CH3">
        <v>136</v>
      </c>
      <c r="CI3">
        <v>140</v>
      </c>
      <c r="CJ3">
        <v>142</v>
      </c>
      <c r="CK3">
        <v>138</v>
      </c>
      <c r="CL3">
        <v>128</v>
      </c>
      <c r="CM3" t="s">
        <v>261</v>
      </c>
      <c r="CN3" t="s">
        <v>262</v>
      </c>
      <c r="CO3" t="s">
        <v>263</v>
      </c>
      <c r="CP3" t="s">
        <v>264</v>
      </c>
      <c r="CQ3" t="s">
        <v>265</v>
      </c>
      <c r="CR3" t="s">
        <v>266</v>
      </c>
      <c r="CS3" t="s">
        <v>261</v>
      </c>
      <c r="CT3" t="s">
        <v>263</v>
      </c>
      <c r="CU3" t="s">
        <v>267</v>
      </c>
      <c r="CV3" t="s">
        <v>268</v>
      </c>
      <c r="CW3" t="s">
        <v>269</v>
      </c>
      <c r="CX3" t="s">
        <v>266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30</v>
      </c>
      <c r="DI3">
        <v>30</v>
      </c>
      <c r="DN3">
        <v>22</v>
      </c>
      <c r="DO3">
        <v>34</v>
      </c>
      <c r="DP3">
        <v>32</v>
      </c>
      <c r="DQ3">
        <v>26</v>
      </c>
      <c r="DR3">
        <v>24</v>
      </c>
      <c r="DS3">
        <v>22</v>
      </c>
      <c r="DT3">
        <v>24</v>
      </c>
      <c r="DU3">
        <v>26</v>
      </c>
      <c r="DW3">
        <v>99</v>
      </c>
      <c r="DX3">
        <v>100</v>
      </c>
      <c r="DY3">
        <v>99</v>
      </c>
      <c r="DZ3">
        <v>99</v>
      </c>
      <c r="EA3">
        <v>99</v>
      </c>
      <c r="EB3">
        <v>99</v>
      </c>
      <c r="EC3">
        <v>99</v>
      </c>
      <c r="ED3">
        <v>100</v>
      </c>
      <c r="EE3">
        <v>80</v>
      </c>
      <c r="EF3">
        <v>90</v>
      </c>
      <c r="EG3">
        <v>99</v>
      </c>
      <c r="EH3">
        <v>99</v>
      </c>
      <c r="FG3" t="s">
        <v>741</v>
      </c>
      <c r="FH3" t="s">
        <v>764</v>
      </c>
      <c r="FI3" t="s">
        <v>741</v>
      </c>
      <c r="FJ3">
        <v>16</v>
      </c>
      <c r="FK3">
        <v>0.1</v>
      </c>
      <c r="FL3" t="s">
        <v>765</v>
      </c>
      <c r="FM3" t="s">
        <v>766</v>
      </c>
      <c r="FN3" s="43">
        <v>7.6388888888888895E-2</v>
      </c>
      <c r="FO3">
        <v>130</v>
      </c>
      <c r="FP3">
        <v>140</v>
      </c>
      <c r="FQ3">
        <v>145</v>
      </c>
      <c r="FR3">
        <v>142</v>
      </c>
      <c r="FS3">
        <v>98</v>
      </c>
      <c r="FT3" t="s">
        <v>31</v>
      </c>
      <c r="FU3">
        <v>95</v>
      </c>
      <c r="FV3" t="s">
        <v>32</v>
      </c>
      <c r="FW3" t="s">
        <v>741</v>
      </c>
      <c r="FX3" t="s">
        <v>741</v>
      </c>
      <c r="FY3">
        <v>98</v>
      </c>
      <c r="FZ3" t="s">
        <v>32</v>
      </c>
      <c r="GA3">
        <v>36.299999999999997</v>
      </c>
      <c r="GB3">
        <v>36.4</v>
      </c>
      <c r="GC3">
        <v>36.200000000000003</v>
      </c>
      <c r="GD3">
        <v>36.6</v>
      </c>
      <c r="GE3">
        <v>118</v>
      </c>
      <c r="GF3">
        <v>102</v>
      </c>
      <c r="GG3" t="s">
        <v>741</v>
      </c>
      <c r="GH3">
        <v>120</v>
      </c>
      <c r="GI3" t="s">
        <v>741</v>
      </c>
      <c r="GJ3" t="s">
        <v>741</v>
      </c>
      <c r="GL3" t="s">
        <v>741</v>
      </c>
      <c r="GM3" t="s">
        <v>741</v>
      </c>
      <c r="GN3" t="s">
        <v>767</v>
      </c>
      <c r="GO3" t="s">
        <v>767</v>
      </c>
      <c r="GP3" t="s">
        <v>767</v>
      </c>
      <c r="GQ3" t="s">
        <v>767</v>
      </c>
      <c r="GR3">
        <v>10</v>
      </c>
      <c r="GS3">
        <v>12</v>
      </c>
      <c r="GV3">
        <v>0</v>
      </c>
      <c r="GW3">
        <v>1</v>
      </c>
      <c r="GX3">
        <v>8</v>
      </c>
      <c r="GY3" t="s">
        <v>741</v>
      </c>
      <c r="GZ3" t="s">
        <v>741</v>
      </c>
      <c r="HA3">
        <v>9</v>
      </c>
      <c r="HB3">
        <v>10</v>
      </c>
      <c r="HC3">
        <v>9</v>
      </c>
      <c r="HD3" s="21">
        <v>45441</v>
      </c>
      <c r="HE3" t="s">
        <v>85</v>
      </c>
      <c r="HF3" t="s">
        <v>741</v>
      </c>
      <c r="HG3" t="s">
        <v>741</v>
      </c>
      <c r="HH3" t="s">
        <v>741</v>
      </c>
      <c r="HI3" t="s">
        <v>741</v>
      </c>
    </row>
    <row r="4" spans="1:217" x14ac:dyDescent="0.3">
      <c r="A4">
        <v>3</v>
      </c>
      <c r="B4" t="s">
        <v>768</v>
      </c>
      <c r="C4">
        <v>20240228928</v>
      </c>
      <c r="D4">
        <v>240005697</v>
      </c>
      <c r="E4">
        <v>4</v>
      </c>
      <c r="F4" t="s">
        <v>2</v>
      </c>
      <c r="G4" s="21">
        <v>45427</v>
      </c>
      <c r="H4">
        <v>1.5</v>
      </c>
      <c r="I4">
        <v>2600</v>
      </c>
      <c r="J4">
        <v>1.5</v>
      </c>
      <c r="K4" t="s">
        <v>70</v>
      </c>
      <c r="L4" t="s">
        <v>69</v>
      </c>
      <c r="M4" t="s">
        <v>769</v>
      </c>
      <c r="N4" t="s">
        <v>737</v>
      </c>
      <c r="O4" t="s">
        <v>63</v>
      </c>
      <c r="P4" t="s">
        <v>44</v>
      </c>
      <c r="Q4" t="s">
        <v>79</v>
      </c>
      <c r="R4">
        <v>4</v>
      </c>
      <c r="S4" s="21">
        <v>45430</v>
      </c>
      <c r="T4" t="s">
        <v>738</v>
      </c>
      <c r="U4" t="s">
        <v>33</v>
      </c>
      <c r="V4" t="s">
        <v>739</v>
      </c>
      <c r="X4" t="s">
        <v>740</v>
      </c>
      <c r="Y4" t="s">
        <v>740</v>
      </c>
      <c r="Z4" t="s">
        <v>741</v>
      </c>
      <c r="AA4" t="s">
        <v>742</v>
      </c>
      <c r="AB4" t="s">
        <v>761</v>
      </c>
      <c r="AC4" t="s">
        <v>744</v>
      </c>
      <c r="AD4" t="s">
        <v>745</v>
      </c>
      <c r="AE4" t="s">
        <v>746</v>
      </c>
      <c r="AF4">
        <v>150</v>
      </c>
      <c r="AG4">
        <v>34</v>
      </c>
      <c r="AH4">
        <v>36.4</v>
      </c>
      <c r="AI4">
        <v>95</v>
      </c>
      <c r="AJ4" t="s">
        <v>33</v>
      </c>
      <c r="AK4">
        <v>6</v>
      </c>
      <c r="AL4">
        <v>14.8</v>
      </c>
      <c r="AM4">
        <v>5560</v>
      </c>
      <c r="AN4">
        <v>2.1800000000000002</v>
      </c>
      <c r="AO4">
        <v>134.69999999999999</v>
      </c>
      <c r="AP4">
        <v>6.8</v>
      </c>
      <c r="AQ4">
        <v>62</v>
      </c>
      <c r="AR4">
        <v>1.56</v>
      </c>
      <c r="AS4" t="s">
        <v>747</v>
      </c>
      <c r="AT4" t="s">
        <v>741</v>
      </c>
      <c r="AU4" t="s">
        <v>770</v>
      </c>
      <c r="AV4">
        <v>6</v>
      </c>
      <c r="AW4">
        <v>150</v>
      </c>
      <c r="AX4" t="s">
        <v>741</v>
      </c>
      <c r="AY4">
        <v>20</v>
      </c>
      <c r="AZ4" t="s">
        <v>771</v>
      </c>
      <c r="BA4" t="s">
        <v>741</v>
      </c>
      <c r="BB4" t="s">
        <v>181</v>
      </c>
      <c r="BC4">
        <v>4</v>
      </c>
      <c r="BD4" t="s">
        <v>180</v>
      </c>
      <c r="BE4">
        <v>2</v>
      </c>
      <c r="BF4" t="s">
        <v>180</v>
      </c>
      <c r="BG4" t="s">
        <v>741</v>
      </c>
      <c r="BH4" t="s">
        <v>181</v>
      </c>
      <c r="BI4" t="s">
        <v>112</v>
      </c>
      <c r="BJ4">
        <v>3</v>
      </c>
      <c r="BK4" t="s">
        <v>741</v>
      </c>
      <c r="BL4" t="s">
        <v>750</v>
      </c>
      <c r="BM4" t="s">
        <v>741</v>
      </c>
      <c r="BN4">
        <v>15</v>
      </c>
      <c r="BO4">
        <v>36.1</v>
      </c>
      <c r="BP4">
        <v>36</v>
      </c>
      <c r="BQ4">
        <v>36.200000000000003</v>
      </c>
      <c r="BR4">
        <v>36.1</v>
      </c>
      <c r="BS4">
        <v>36.200000000000003</v>
      </c>
      <c r="BT4">
        <v>36.200000000000003</v>
      </c>
      <c r="BU4">
        <v>36.1</v>
      </c>
      <c r="BV4">
        <v>36.200000000000003</v>
      </c>
      <c r="BW4">
        <v>36.1</v>
      </c>
      <c r="BX4">
        <v>36</v>
      </c>
      <c r="BY4">
        <v>36.1</v>
      </c>
      <c r="CA4">
        <v>120</v>
      </c>
      <c r="CB4">
        <v>122</v>
      </c>
      <c r="CC4">
        <v>124</v>
      </c>
      <c r="CD4">
        <v>128</v>
      </c>
      <c r="CE4">
        <v>124</v>
      </c>
      <c r="CF4">
        <v>128</v>
      </c>
      <c r="CG4">
        <v>122</v>
      </c>
      <c r="CH4">
        <v>124</v>
      </c>
      <c r="CI4">
        <v>126</v>
      </c>
      <c r="CJ4">
        <v>128</v>
      </c>
      <c r="CK4">
        <v>122</v>
      </c>
      <c r="CM4" t="s">
        <v>270</v>
      </c>
      <c r="CN4" t="s">
        <v>271</v>
      </c>
      <c r="CO4" t="s">
        <v>272</v>
      </c>
      <c r="CP4" t="s">
        <v>273</v>
      </c>
      <c r="CQ4" t="s">
        <v>274</v>
      </c>
      <c r="CR4" t="s">
        <v>275</v>
      </c>
      <c r="CS4" t="s">
        <v>276</v>
      </c>
      <c r="CT4" t="s">
        <v>277</v>
      </c>
      <c r="CU4" t="s">
        <v>276</v>
      </c>
      <c r="CV4" t="s">
        <v>278</v>
      </c>
      <c r="CW4" t="s">
        <v>275</v>
      </c>
      <c r="CY4">
        <v>34</v>
      </c>
      <c r="CZ4">
        <v>32</v>
      </c>
      <c r="DA4">
        <v>32</v>
      </c>
      <c r="DB4">
        <v>30</v>
      </c>
      <c r="DC4">
        <v>34</v>
      </c>
      <c r="DD4">
        <v>30</v>
      </c>
      <c r="DE4">
        <v>32</v>
      </c>
      <c r="DF4">
        <v>34</v>
      </c>
      <c r="DG4">
        <v>32</v>
      </c>
      <c r="DH4">
        <v>30</v>
      </c>
      <c r="DI4">
        <v>32</v>
      </c>
      <c r="DN4">
        <v>20</v>
      </c>
      <c r="DO4">
        <v>22</v>
      </c>
      <c r="DP4">
        <v>20</v>
      </c>
      <c r="DQ4">
        <v>24</v>
      </c>
      <c r="DR4">
        <v>22</v>
      </c>
      <c r="DS4">
        <v>24</v>
      </c>
      <c r="DT4">
        <v>22</v>
      </c>
      <c r="DU4">
        <v>20</v>
      </c>
      <c r="DW4">
        <v>98</v>
      </c>
      <c r="DX4">
        <v>97</v>
      </c>
      <c r="DY4">
        <v>98</v>
      </c>
      <c r="DZ4">
        <v>97</v>
      </c>
      <c r="EA4">
        <v>98</v>
      </c>
      <c r="EB4">
        <v>98</v>
      </c>
      <c r="EC4">
        <v>90</v>
      </c>
      <c r="ED4">
        <v>92</v>
      </c>
      <c r="EE4">
        <v>78</v>
      </c>
      <c r="EF4">
        <v>98</v>
      </c>
      <c r="EG4">
        <v>98</v>
      </c>
      <c r="FG4" t="s">
        <v>741</v>
      </c>
      <c r="FH4" t="s">
        <v>772</v>
      </c>
      <c r="FI4" t="s">
        <v>741</v>
      </c>
      <c r="FJ4" t="s">
        <v>741</v>
      </c>
      <c r="FK4" t="s">
        <v>741</v>
      </c>
      <c r="FL4" t="s">
        <v>753</v>
      </c>
      <c r="FM4" t="s">
        <v>773</v>
      </c>
      <c r="FN4" s="43">
        <v>5.2083333333333336E-2</v>
      </c>
      <c r="FO4">
        <v>134</v>
      </c>
      <c r="FP4">
        <v>140</v>
      </c>
      <c r="FS4">
        <v>89</v>
      </c>
      <c r="FT4" t="s">
        <v>755</v>
      </c>
      <c r="FU4">
        <v>88</v>
      </c>
      <c r="FV4" t="s">
        <v>755</v>
      </c>
      <c r="FW4" t="s">
        <v>741</v>
      </c>
      <c r="FX4" t="s">
        <v>741</v>
      </c>
      <c r="FY4" t="s">
        <v>741</v>
      </c>
      <c r="FZ4" t="s">
        <v>741</v>
      </c>
      <c r="GA4">
        <v>36.4</v>
      </c>
      <c r="GB4">
        <v>36.200000000000003</v>
      </c>
      <c r="GC4" t="s">
        <v>741</v>
      </c>
      <c r="GD4" t="s">
        <v>741</v>
      </c>
      <c r="GE4">
        <v>90</v>
      </c>
      <c r="GF4">
        <v>90</v>
      </c>
      <c r="GG4" t="s">
        <v>741</v>
      </c>
      <c r="GH4" t="s">
        <v>741</v>
      </c>
      <c r="GI4" t="s">
        <v>741</v>
      </c>
      <c r="GJ4" t="s">
        <v>774</v>
      </c>
      <c r="GL4" t="s">
        <v>741</v>
      </c>
      <c r="GM4" t="s">
        <v>741</v>
      </c>
      <c r="GN4" t="s">
        <v>750</v>
      </c>
      <c r="GO4" t="s">
        <v>750</v>
      </c>
      <c r="GP4" t="s">
        <v>741</v>
      </c>
      <c r="GQ4" t="s">
        <v>741</v>
      </c>
      <c r="GR4">
        <v>6</v>
      </c>
      <c r="GS4">
        <v>6</v>
      </c>
      <c r="GT4" t="s">
        <v>741</v>
      </c>
      <c r="GU4" t="s">
        <v>741</v>
      </c>
      <c r="GV4" t="s">
        <v>188</v>
      </c>
      <c r="GW4" t="s">
        <v>741</v>
      </c>
      <c r="GX4" t="s">
        <v>741</v>
      </c>
      <c r="GY4" t="s">
        <v>741</v>
      </c>
      <c r="GZ4">
        <v>4</v>
      </c>
      <c r="HA4">
        <v>5</v>
      </c>
      <c r="HB4" t="s">
        <v>741</v>
      </c>
      <c r="HC4" t="s">
        <v>741</v>
      </c>
      <c r="HD4" t="s">
        <v>741</v>
      </c>
      <c r="HE4" t="s">
        <v>84</v>
      </c>
      <c r="HF4">
        <v>7</v>
      </c>
      <c r="HG4">
        <v>3</v>
      </c>
      <c r="HH4" s="21">
        <v>45433</v>
      </c>
      <c r="HI4" t="s">
        <v>756</v>
      </c>
    </row>
    <row r="5" spans="1:217" x14ac:dyDescent="0.3">
      <c r="A5">
        <v>4</v>
      </c>
      <c r="B5" t="s">
        <v>775</v>
      </c>
      <c r="C5">
        <v>20240234141</v>
      </c>
      <c r="D5">
        <v>240006650</v>
      </c>
      <c r="E5">
        <v>1</v>
      </c>
      <c r="F5" t="s">
        <v>2</v>
      </c>
      <c r="G5" s="21">
        <v>45433</v>
      </c>
      <c r="H5">
        <v>2.9</v>
      </c>
      <c r="I5">
        <v>3200</v>
      </c>
      <c r="J5">
        <v>2.9</v>
      </c>
      <c r="K5" t="s">
        <v>70</v>
      </c>
      <c r="L5" t="s">
        <v>69</v>
      </c>
      <c r="M5" t="s">
        <v>776</v>
      </c>
      <c r="N5" t="s">
        <v>737</v>
      </c>
      <c r="O5" t="s">
        <v>63</v>
      </c>
      <c r="P5" t="s">
        <v>44</v>
      </c>
      <c r="Q5" t="s">
        <v>79</v>
      </c>
      <c r="R5">
        <v>1</v>
      </c>
      <c r="S5" s="21">
        <v>45434</v>
      </c>
      <c r="T5" t="s">
        <v>738</v>
      </c>
      <c r="U5" t="s">
        <v>32</v>
      </c>
      <c r="W5" t="s">
        <v>760</v>
      </c>
      <c r="X5" t="s">
        <v>740</v>
      </c>
      <c r="Y5" t="s">
        <v>740</v>
      </c>
      <c r="Z5" t="s">
        <v>741</v>
      </c>
      <c r="AA5" t="s">
        <v>742</v>
      </c>
      <c r="AB5" t="s">
        <v>761</v>
      </c>
      <c r="AC5" t="s">
        <v>744</v>
      </c>
      <c r="AD5" t="s">
        <v>745</v>
      </c>
      <c r="AE5" t="s">
        <v>746</v>
      </c>
      <c r="AF5">
        <v>156</v>
      </c>
      <c r="AG5">
        <v>30</v>
      </c>
      <c r="AH5">
        <v>36.200000000000003</v>
      </c>
      <c r="AI5">
        <v>94</v>
      </c>
      <c r="AJ5" t="s">
        <v>32</v>
      </c>
      <c r="AK5">
        <v>8.4</v>
      </c>
      <c r="AL5">
        <v>18.399999999999999</v>
      </c>
      <c r="AM5">
        <v>2510</v>
      </c>
      <c r="AN5">
        <v>1.56</v>
      </c>
      <c r="AO5">
        <v>143</v>
      </c>
      <c r="AP5">
        <v>5.6</v>
      </c>
      <c r="AQ5">
        <v>27</v>
      </c>
      <c r="AR5">
        <v>1.23</v>
      </c>
      <c r="AS5" t="s">
        <v>747</v>
      </c>
      <c r="AT5" t="s">
        <v>741</v>
      </c>
      <c r="AU5" t="s">
        <v>777</v>
      </c>
      <c r="AV5">
        <v>12</v>
      </c>
      <c r="AW5">
        <v>300</v>
      </c>
      <c r="AX5">
        <v>3</v>
      </c>
      <c r="AY5">
        <v>45</v>
      </c>
      <c r="AZ5" t="s">
        <v>778</v>
      </c>
      <c r="BA5" t="s">
        <v>750</v>
      </c>
      <c r="BB5" t="s">
        <v>180</v>
      </c>
      <c r="BC5" t="s">
        <v>741</v>
      </c>
      <c r="BD5" t="s">
        <v>181</v>
      </c>
      <c r="BE5" t="s">
        <v>741</v>
      </c>
      <c r="BF5" t="s">
        <v>181</v>
      </c>
      <c r="BG5" t="s">
        <v>741</v>
      </c>
      <c r="BH5" t="s">
        <v>181</v>
      </c>
      <c r="BI5" t="s">
        <v>114</v>
      </c>
      <c r="BJ5">
        <v>3.5</v>
      </c>
      <c r="BK5" t="s">
        <v>779</v>
      </c>
      <c r="BL5" t="s">
        <v>750</v>
      </c>
      <c r="BM5" t="s">
        <v>741</v>
      </c>
      <c r="BN5">
        <v>56</v>
      </c>
      <c r="BO5">
        <v>36.4</v>
      </c>
      <c r="BP5">
        <v>36.4</v>
      </c>
      <c r="BQ5">
        <v>36.4</v>
      </c>
      <c r="BR5">
        <v>36.4</v>
      </c>
      <c r="BS5">
        <v>36.4</v>
      </c>
      <c r="BT5">
        <v>36.4</v>
      </c>
      <c r="BU5">
        <v>36.299999999999997</v>
      </c>
      <c r="BV5">
        <v>36.5</v>
      </c>
      <c r="BW5">
        <v>36.4</v>
      </c>
      <c r="BX5">
        <v>36.299999999999997</v>
      </c>
      <c r="BY5">
        <v>36.4</v>
      </c>
      <c r="BZ5">
        <v>36.4</v>
      </c>
      <c r="CA5">
        <v>166</v>
      </c>
      <c r="CB5">
        <v>164</v>
      </c>
      <c r="CC5">
        <v>158</v>
      </c>
      <c r="CD5">
        <v>159</v>
      </c>
      <c r="CE5">
        <v>156</v>
      </c>
      <c r="CF5">
        <v>152</v>
      </c>
      <c r="CG5">
        <v>152</v>
      </c>
      <c r="CH5">
        <v>153</v>
      </c>
      <c r="CI5">
        <v>150</v>
      </c>
      <c r="CJ5">
        <v>149</v>
      </c>
      <c r="CK5">
        <v>146</v>
      </c>
      <c r="CL5">
        <v>154</v>
      </c>
      <c r="CM5" t="s">
        <v>276</v>
      </c>
      <c r="CN5" t="s">
        <v>279</v>
      </c>
      <c r="CO5" t="s">
        <v>280</v>
      </c>
      <c r="CP5" t="s">
        <v>281</v>
      </c>
      <c r="CQ5" t="s">
        <v>282</v>
      </c>
      <c r="CR5" t="s">
        <v>283</v>
      </c>
      <c r="CS5" t="s">
        <v>284</v>
      </c>
      <c r="CT5" t="s">
        <v>275</v>
      </c>
      <c r="CU5" t="s">
        <v>271</v>
      </c>
      <c r="CV5" t="s">
        <v>285</v>
      </c>
      <c r="CW5" t="s">
        <v>286</v>
      </c>
      <c r="CX5" t="s">
        <v>270</v>
      </c>
      <c r="CY5">
        <v>28</v>
      </c>
      <c r="CZ5">
        <v>26</v>
      </c>
      <c r="DA5">
        <v>29</v>
      </c>
      <c r="DB5">
        <v>29</v>
      </c>
      <c r="DC5">
        <v>28</v>
      </c>
      <c r="DD5">
        <v>26</v>
      </c>
      <c r="DE5">
        <v>28</v>
      </c>
      <c r="DF5">
        <v>29</v>
      </c>
      <c r="DG5">
        <v>31</v>
      </c>
      <c r="DH5">
        <v>34</v>
      </c>
      <c r="DI5">
        <v>33</v>
      </c>
      <c r="DJ5">
        <v>31</v>
      </c>
      <c r="DK5">
        <v>43</v>
      </c>
      <c r="DL5">
        <v>38</v>
      </c>
      <c r="DM5">
        <v>37</v>
      </c>
      <c r="DN5">
        <v>39</v>
      </c>
      <c r="DO5">
        <v>41</v>
      </c>
      <c r="DP5">
        <v>39</v>
      </c>
      <c r="DQ5">
        <v>37</v>
      </c>
      <c r="DR5">
        <v>38</v>
      </c>
      <c r="DS5">
        <v>39</v>
      </c>
      <c r="DT5">
        <v>38</v>
      </c>
      <c r="DU5">
        <v>39</v>
      </c>
      <c r="DV5">
        <v>36</v>
      </c>
      <c r="DW5">
        <v>96</v>
      </c>
      <c r="DX5">
        <v>97</v>
      </c>
      <c r="DY5">
        <v>97</v>
      </c>
      <c r="DZ5">
        <v>96</v>
      </c>
      <c r="EA5">
        <v>97</v>
      </c>
      <c r="EB5">
        <v>97</v>
      </c>
      <c r="EC5">
        <v>97</v>
      </c>
      <c r="ED5">
        <v>96</v>
      </c>
      <c r="EE5">
        <v>87</v>
      </c>
      <c r="EF5">
        <v>94</v>
      </c>
      <c r="EG5">
        <v>97</v>
      </c>
      <c r="EH5">
        <v>96</v>
      </c>
      <c r="FG5" t="s">
        <v>741</v>
      </c>
      <c r="FH5" t="s">
        <v>752</v>
      </c>
      <c r="FI5" t="s">
        <v>741</v>
      </c>
      <c r="FJ5" t="s">
        <v>741</v>
      </c>
      <c r="FK5" t="s">
        <v>741</v>
      </c>
      <c r="FL5" t="s">
        <v>765</v>
      </c>
      <c r="FM5" t="s">
        <v>754</v>
      </c>
      <c r="FN5" s="43">
        <v>6.5972222222222224E-2</v>
      </c>
      <c r="FO5">
        <v>153</v>
      </c>
      <c r="FP5">
        <v>148</v>
      </c>
      <c r="FQ5" t="s">
        <v>741</v>
      </c>
      <c r="FR5">
        <v>144</v>
      </c>
      <c r="FS5">
        <v>97</v>
      </c>
      <c r="FT5" t="s">
        <v>31</v>
      </c>
      <c r="FU5">
        <v>94</v>
      </c>
      <c r="FV5" t="s">
        <v>31</v>
      </c>
      <c r="FW5" t="s">
        <v>741</v>
      </c>
      <c r="FX5" t="s">
        <v>741</v>
      </c>
      <c r="FY5">
        <v>99</v>
      </c>
      <c r="FZ5" t="s">
        <v>32</v>
      </c>
      <c r="GA5">
        <v>36.6</v>
      </c>
      <c r="GB5">
        <v>36.6</v>
      </c>
      <c r="GC5" t="s">
        <v>741</v>
      </c>
      <c r="GD5">
        <v>36.6</v>
      </c>
      <c r="GE5">
        <v>100</v>
      </c>
      <c r="GF5">
        <v>120</v>
      </c>
      <c r="GG5" t="s">
        <v>741</v>
      </c>
      <c r="GH5">
        <v>130</v>
      </c>
      <c r="GI5" t="s">
        <v>741</v>
      </c>
      <c r="GJ5" t="s">
        <v>741</v>
      </c>
      <c r="GL5" t="s">
        <v>741</v>
      </c>
      <c r="GM5" t="s">
        <v>741</v>
      </c>
      <c r="GN5" t="s">
        <v>767</v>
      </c>
      <c r="GO5" t="s">
        <v>767</v>
      </c>
      <c r="GP5" t="s">
        <v>767</v>
      </c>
      <c r="GQ5" t="s">
        <v>767</v>
      </c>
      <c r="GR5">
        <v>11</v>
      </c>
      <c r="GS5">
        <v>10</v>
      </c>
      <c r="GT5" t="s">
        <v>741</v>
      </c>
      <c r="GU5">
        <v>16</v>
      </c>
      <c r="GV5">
        <v>0</v>
      </c>
      <c r="GW5" t="s">
        <v>780</v>
      </c>
      <c r="GX5">
        <v>14</v>
      </c>
      <c r="GY5" t="s">
        <v>741</v>
      </c>
      <c r="GZ5" t="s">
        <v>741</v>
      </c>
      <c r="HA5">
        <v>16</v>
      </c>
      <c r="HB5">
        <v>18</v>
      </c>
      <c r="HC5">
        <v>16</v>
      </c>
      <c r="HD5" s="21">
        <v>45450</v>
      </c>
      <c r="HE5" t="s">
        <v>85</v>
      </c>
      <c r="HF5" t="s">
        <v>741</v>
      </c>
      <c r="HG5" t="s">
        <v>741</v>
      </c>
      <c r="HH5" t="s">
        <v>741</v>
      </c>
      <c r="HI5" t="s">
        <v>741</v>
      </c>
    </row>
    <row r="6" spans="1:217" x14ac:dyDescent="0.3">
      <c r="A6">
        <v>5</v>
      </c>
      <c r="B6" t="s">
        <v>781</v>
      </c>
      <c r="C6">
        <v>20240239095</v>
      </c>
      <c r="D6">
        <v>240007493</v>
      </c>
      <c r="E6">
        <v>2</v>
      </c>
      <c r="F6" t="s">
        <v>3</v>
      </c>
      <c r="G6" s="21">
        <v>45434</v>
      </c>
      <c r="H6">
        <v>1.9</v>
      </c>
      <c r="I6">
        <v>1700</v>
      </c>
      <c r="J6">
        <v>1.9</v>
      </c>
      <c r="K6" t="s">
        <v>71</v>
      </c>
      <c r="L6" t="s">
        <v>68</v>
      </c>
      <c r="M6" t="s">
        <v>782</v>
      </c>
      <c r="N6" t="s">
        <v>737</v>
      </c>
      <c r="O6" t="s">
        <v>63</v>
      </c>
      <c r="P6" t="s">
        <v>44</v>
      </c>
      <c r="Q6" t="s">
        <v>79</v>
      </c>
      <c r="R6">
        <v>1</v>
      </c>
      <c r="S6" s="21">
        <v>45435</v>
      </c>
      <c r="T6" t="s">
        <v>738</v>
      </c>
      <c r="U6" t="s">
        <v>32</v>
      </c>
      <c r="W6" t="s">
        <v>760</v>
      </c>
      <c r="X6" t="s">
        <v>740</v>
      </c>
      <c r="Y6" t="s">
        <v>740</v>
      </c>
      <c r="Z6" t="s">
        <v>741</v>
      </c>
      <c r="AA6" t="s">
        <v>742</v>
      </c>
      <c r="AB6" t="s">
        <v>761</v>
      </c>
      <c r="AC6" t="s">
        <v>744</v>
      </c>
      <c r="AD6" t="s">
        <v>745</v>
      </c>
      <c r="AE6" t="s">
        <v>746</v>
      </c>
      <c r="AF6">
        <v>140</v>
      </c>
      <c r="AG6">
        <v>30</v>
      </c>
      <c r="AH6">
        <v>36.4</v>
      </c>
      <c r="AI6">
        <v>96</v>
      </c>
      <c r="AJ6" t="s">
        <v>32</v>
      </c>
      <c r="AK6">
        <v>4</v>
      </c>
      <c r="AL6">
        <v>15.8</v>
      </c>
      <c r="AM6">
        <v>8500</v>
      </c>
      <c r="AN6">
        <v>3.7</v>
      </c>
      <c r="AO6">
        <v>133.69999999999999</v>
      </c>
      <c r="AP6">
        <v>4.5999999999999996</v>
      </c>
      <c r="AQ6">
        <v>25</v>
      </c>
      <c r="AR6">
        <v>0.79</v>
      </c>
      <c r="AS6" t="s">
        <v>747</v>
      </c>
      <c r="AT6" t="s">
        <v>741</v>
      </c>
      <c r="AU6" t="s">
        <v>783</v>
      </c>
      <c r="AV6">
        <v>8</v>
      </c>
      <c r="AW6">
        <v>300</v>
      </c>
      <c r="AX6" t="s">
        <v>741</v>
      </c>
      <c r="AY6">
        <v>30</v>
      </c>
      <c r="AZ6" t="s">
        <v>784</v>
      </c>
      <c r="BA6" t="s">
        <v>750</v>
      </c>
      <c r="BB6" t="s">
        <v>180</v>
      </c>
      <c r="BC6" t="s">
        <v>741</v>
      </c>
      <c r="BD6" t="s">
        <v>181</v>
      </c>
      <c r="BE6">
        <v>4</v>
      </c>
      <c r="BF6" t="s">
        <v>180</v>
      </c>
      <c r="BG6" t="s">
        <v>741</v>
      </c>
      <c r="BH6" t="s">
        <v>181</v>
      </c>
      <c r="BI6" t="s">
        <v>116</v>
      </c>
      <c r="BJ6">
        <v>3</v>
      </c>
      <c r="BK6">
        <v>1</v>
      </c>
      <c r="BL6" t="s">
        <v>750</v>
      </c>
      <c r="BM6" t="s">
        <v>741</v>
      </c>
      <c r="BN6">
        <v>20</v>
      </c>
      <c r="BO6">
        <v>36.4</v>
      </c>
      <c r="BP6">
        <v>36.4</v>
      </c>
      <c r="BQ6">
        <v>36.4</v>
      </c>
      <c r="BR6">
        <v>36.6</v>
      </c>
      <c r="BS6">
        <v>36.5</v>
      </c>
      <c r="BT6">
        <v>36.5</v>
      </c>
      <c r="BU6">
        <v>36.5</v>
      </c>
      <c r="BV6">
        <v>36.4</v>
      </c>
      <c r="BW6">
        <v>36.4</v>
      </c>
      <c r="BX6">
        <v>36.4</v>
      </c>
      <c r="BY6">
        <v>36.4</v>
      </c>
      <c r="BZ6">
        <v>36.4</v>
      </c>
      <c r="CA6">
        <v>142</v>
      </c>
      <c r="CB6">
        <v>144</v>
      </c>
      <c r="CC6">
        <v>138</v>
      </c>
      <c r="CD6">
        <v>146</v>
      </c>
      <c r="CE6">
        <v>138</v>
      </c>
      <c r="CF6">
        <v>136</v>
      </c>
      <c r="CG6">
        <v>132</v>
      </c>
      <c r="CH6">
        <v>138</v>
      </c>
      <c r="CI6">
        <v>136</v>
      </c>
      <c r="CJ6">
        <v>132</v>
      </c>
      <c r="CK6">
        <v>138</v>
      </c>
      <c r="CL6">
        <v>132</v>
      </c>
      <c r="CM6" t="s">
        <v>287</v>
      </c>
      <c r="CN6" t="s">
        <v>266</v>
      </c>
      <c r="CO6" t="s">
        <v>288</v>
      </c>
      <c r="CP6" t="s">
        <v>289</v>
      </c>
      <c r="CQ6" t="s">
        <v>265</v>
      </c>
      <c r="CR6" t="s">
        <v>290</v>
      </c>
      <c r="CS6" t="s">
        <v>287</v>
      </c>
      <c r="CT6" t="s">
        <v>291</v>
      </c>
      <c r="CU6" t="s">
        <v>292</v>
      </c>
      <c r="CV6" t="s">
        <v>293</v>
      </c>
      <c r="CW6" t="s">
        <v>294</v>
      </c>
      <c r="CX6" t="s">
        <v>269</v>
      </c>
      <c r="CY6">
        <v>38</v>
      </c>
      <c r="CZ6">
        <v>38</v>
      </c>
      <c r="DA6">
        <v>36</v>
      </c>
      <c r="DB6">
        <v>38</v>
      </c>
      <c r="DC6">
        <v>36</v>
      </c>
      <c r="DD6">
        <v>34</v>
      </c>
      <c r="DE6">
        <v>34</v>
      </c>
      <c r="DF6">
        <v>32</v>
      </c>
      <c r="DG6">
        <v>23</v>
      </c>
      <c r="DH6">
        <v>24</v>
      </c>
      <c r="DI6">
        <v>30</v>
      </c>
      <c r="DJ6">
        <v>32</v>
      </c>
      <c r="DK6">
        <v>40</v>
      </c>
      <c r="DL6">
        <v>38</v>
      </c>
      <c r="DM6">
        <v>40</v>
      </c>
      <c r="DN6">
        <v>40</v>
      </c>
      <c r="DO6">
        <v>40</v>
      </c>
      <c r="DP6">
        <v>38</v>
      </c>
      <c r="DQ6">
        <v>40</v>
      </c>
      <c r="DR6">
        <v>40</v>
      </c>
      <c r="DS6">
        <v>40</v>
      </c>
      <c r="DT6">
        <v>38</v>
      </c>
      <c r="DU6">
        <v>40</v>
      </c>
      <c r="DV6">
        <v>40</v>
      </c>
      <c r="DW6">
        <v>99</v>
      </c>
      <c r="DX6">
        <v>99</v>
      </c>
      <c r="DY6">
        <v>98</v>
      </c>
      <c r="DZ6">
        <v>98</v>
      </c>
      <c r="EA6">
        <v>99</v>
      </c>
      <c r="EB6">
        <v>98</v>
      </c>
      <c r="EC6">
        <v>99</v>
      </c>
      <c r="ED6">
        <v>99</v>
      </c>
      <c r="EE6">
        <v>90</v>
      </c>
      <c r="EF6">
        <v>96</v>
      </c>
      <c r="EG6">
        <v>98</v>
      </c>
      <c r="EH6">
        <v>100</v>
      </c>
      <c r="FG6" t="s">
        <v>741</v>
      </c>
      <c r="FH6" t="s">
        <v>785</v>
      </c>
      <c r="FI6" t="s">
        <v>741</v>
      </c>
      <c r="FJ6">
        <v>16</v>
      </c>
      <c r="FK6">
        <v>0.1</v>
      </c>
      <c r="FL6" t="s">
        <v>765</v>
      </c>
      <c r="FM6" t="s">
        <v>786</v>
      </c>
      <c r="FN6" s="43">
        <v>4.8611111111111112E-2</v>
      </c>
      <c r="FO6">
        <v>144</v>
      </c>
      <c r="FP6">
        <v>136</v>
      </c>
      <c r="FS6">
        <v>98</v>
      </c>
      <c r="FT6" t="s">
        <v>31</v>
      </c>
      <c r="FU6">
        <v>94</v>
      </c>
      <c r="FV6" t="s">
        <v>31</v>
      </c>
      <c r="FW6" t="s">
        <v>741</v>
      </c>
      <c r="FX6" t="s">
        <v>741</v>
      </c>
      <c r="FY6" t="s">
        <v>741</v>
      </c>
      <c r="FZ6" t="s">
        <v>741</v>
      </c>
      <c r="GA6">
        <v>36.4</v>
      </c>
      <c r="GB6">
        <v>36.4</v>
      </c>
      <c r="GC6" t="s">
        <v>741</v>
      </c>
      <c r="GD6" t="s">
        <v>741</v>
      </c>
      <c r="GE6">
        <v>76</v>
      </c>
      <c r="GF6">
        <v>90</v>
      </c>
      <c r="GG6" t="s">
        <v>741</v>
      </c>
      <c r="GH6" t="s">
        <v>741</v>
      </c>
      <c r="GI6" t="s">
        <v>741</v>
      </c>
      <c r="GJ6" t="s">
        <v>741</v>
      </c>
      <c r="GL6" t="s">
        <v>741</v>
      </c>
      <c r="GM6" t="s">
        <v>741</v>
      </c>
      <c r="GN6" t="s">
        <v>767</v>
      </c>
      <c r="GO6" t="s">
        <v>767</v>
      </c>
      <c r="GP6" t="s">
        <v>741</v>
      </c>
      <c r="GQ6" t="s">
        <v>741</v>
      </c>
      <c r="GR6">
        <v>14</v>
      </c>
      <c r="GS6">
        <v>10</v>
      </c>
      <c r="GT6" t="s">
        <v>741</v>
      </c>
      <c r="GU6" t="s">
        <v>741</v>
      </c>
      <c r="GV6">
        <v>0</v>
      </c>
      <c r="GW6">
        <v>2</v>
      </c>
      <c r="GX6" t="s">
        <v>741</v>
      </c>
      <c r="GY6">
        <v>1</v>
      </c>
      <c r="GZ6">
        <v>2</v>
      </c>
      <c r="HA6">
        <v>5</v>
      </c>
      <c r="HB6" t="s">
        <v>741</v>
      </c>
      <c r="HC6" t="s">
        <v>741</v>
      </c>
      <c r="HD6" t="s">
        <v>741</v>
      </c>
      <c r="HE6" t="s">
        <v>84</v>
      </c>
      <c r="HF6">
        <v>5</v>
      </c>
      <c r="HG6">
        <v>4</v>
      </c>
      <c r="HH6" s="21">
        <v>45439</v>
      </c>
      <c r="HI6" t="s">
        <v>756</v>
      </c>
    </row>
    <row r="7" spans="1:217" x14ac:dyDescent="0.3">
      <c r="A7">
        <v>6</v>
      </c>
      <c r="B7" t="s">
        <v>787</v>
      </c>
      <c r="C7">
        <v>20240239510</v>
      </c>
      <c r="D7">
        <v>240007631</v>
      </c>
      <c r="E7">
        <v>1</v>
      </c>
      <c r="F7" t="s">
        <v>3</v>
      </c>
      <c r="G7" s="21">
        <v>45434</v>
      </c>
      <c r="H7">
        <v>2.4</v>
      </c>
      <c r="I7">
        <v>1200</v>
      </c>
      <c r="J7">
        <v>2.2999999999999998</v>
      </c>
      <c r="K7" t="s">
        <v>70</v>
      </c>
      <c r="L7" t="s">
        <v>69</v>
      </c>
      <c r="M7" t="s">
        <v>788</v>
      </c>
      <c r="N7" t="s">
        <v>737</v>
      </c>
      <c r="O7" t="s">
        <v>63</v>
      </c>
      <c r="P7" t="s">
        <v>44</v>
      </c>
      <c r="Q7" t="s">
        <v>79</v>
      </c>
      <c r="R7">
        <v>1</v>
      </c>
      <c r="S7" s="21">
        <v>45436</v>
      </c>
      <c r="T7" t="s">
        <v>759</v>
      </c>
      <c r="U7" t="s">
        <v>32</v>
      </c>
      <c r="W7" t="s">
        <v>760</v>
      </c>
      <c r="X7" t="s">
        <v>740</v>
      </c>
      <c r="Y7" t="s">
        <v>740</v>
      </c>
      <c r="Z7" t="s">
        <v>741</v>
      </c>
      <c r="AA7" t="s">
        <v>742</v>
      </c>
      <c r="AB7" t="s">
        <v>743</v>
      </c>
      <c r="AC7" t="s">
        <v>744</v>
      </c>
      <c r="AD7" t="s">
        <v>745</v>
      </c>
      <c r="AE7" t="s">
        <v>746</v>
      </c>
      <c r="AF7">
        <v>138</v>
      </c>
      <c r="AG7">
        <v>40</v>
      </c>
      <c r="AH7">
        <v>36.6</v>
      </c>
      <c r="AI7">
        <v>98</v>
      </c>
      <c r="AJ7" t="s">
        <v>32</v>
      </c>
      <c r="AK7">
        <v>4</v>
      </c>
      <c r="AL7">
        <v>16.5</v>
      </c>
      <c r="AM7">
        <v>1864</v>
      </c>
      <c r="AN7">
        <v>3.17</v>
      </c>
      <c r="AO7">
        <v>139</v>
      </c>
      <c r="AP7">
        <v>6.2</v>
      </c>
      <c r="AQ7">
        <v>19</v>
      </c>
      <c r="AR7">
        <v>0.88</v>
      </c>
      <c r="AS7" t="s">
        <v>747</v>
      </c>
      <c r="AT7" t="s">
        <v>741</v>
      </c>
      <c r="AU7" t="s">
        <v>789</v>
      </c>
      <c r="AV7">
        <v>8</v>
      </c>
      <c r="AW7">
        <v>300</v>
      </c>
      <c r="AX7" t="s">
        <v>741</v>
      </c>
      <c r="AY7">
        <v>45</v>
      </c>
      <c r="AZ7" t="s">
        <v>790</v>
      </c>
      <c r="BA7" t="s">
        <v>750</v>
      </c>
      <c r="BB7" t="s">
        <v>180</v>
      </c>
      <c r="BC7" t="s">
        <v>741</v>
      </c>
      <c r="BD7" t="s">
        <v>181</v>
      </c>
      <c r="BE7">
        <v>5</v>
      </c>
      <c r="BF7" t="s">
        <v>180</v>
      </c>
      <c r="BG7" t="s">
        <v>741</v>
      </c>
      <c r="BH7" t="s">
        <v>181</v>
      </c>
      <c r="BI7" t="s">
        <v>116</v>
      </c>
      <c r="BJ7">
        <v>3</v>
      </c>
      <c r="BK7" t="s">
        <v>779</v>
      </c>
      <c r="BL7" t="s">
        <v>750</v>
      </c>
      <c r="BM7" t="s">
        <v>741</v>
      </c>
      <c r="BN7">
        <v>20</v>
      </c>
      <c r="BO7">
        <v>36.4</v>
      </c>
      <c r="BP7">
        <v>36.4</v>
      </c>
      <c r="BQ7">
        <v>36.4</v>
      </c>
      <c r="BR7">
        <v>36.6</v>
      </c>
      <c r="BS7">
        <v>36.299999999999997</v>
      </c>
      <c r="BT7">
        <v>36.200000000000003</v>
      </c>
      <c r="BU7">
        <v>36.1</v>
      </c>
      <c r="BV7">
        <v>36.4</v>
      </c>
      <c r="BW7">
        <v>36.6</v>
      </c>
      <c r="BX7">
        <v>36.200000000000003</v>
      </c>
      <c r="BY7">
        <v>36.4</v>
      </c>
      <c r="BZ7">
        <v>36.4</v>
      </c>
      <c r="CA7">
        <v>142</v>
      </c>
      <c r="CB7">
        <v>140</v>
      </c>
      <c r="CC7">
        <v>146</v>
      </c>
      <c r="CD7">
        <v>138</v>
      </c>
      <c r="CE7">
        <v>134</v>
      </c>
      <c r="CF7">
        <v>140</v>
      </c>
      <c r="CG7">
        <v>138</v>
      </c>
      <c r="CH7">
        <v>142</v>
      </c>
      <c r="CI7">
        <v>140</v>
      </c>
      <c r="CJ7">
        <v>138</v>
      </c>
      <c r="CK7">
        <v>134</v>
      </c>
      <c r="CL7">
        <v>142</v>
      </c>
      <c r="CM7" t="s">
        <v>288</v>
      </c>
      <c r="CN7" t="s">
        <v>293</v>
      </c>
      <c r="CO7" t="s">
        <v>294</v>
      </c>
      <c r="CP7" t="s">
        <v>295</v>
      </c>
      <c r="CQ7" t="s">
        <v>296</v>
      </c>
      <c r="CR7" t="s">
        <v>297</v>
      </c>
      <c r="CS7" t="s">
        <v>287</v>
      </c>
      <c r="CT7" t="s">
        <v>298</v>
      </c>
      <c r="CU7" t="s">
        <v>299</v>
      </c>
      <c r="CV7" t="s">
        <v>267</v>
      </c>
      <c r="CW7" t="s">
        <v>293</v>
      </c>
      <c r="CX7" t="s">
        <v>263</v>
      </c>
      <c r="CY7">
        <v>38</v>
      </c>
      <c r="CZ7">
        <v>40</v>
      </c>
      <c r="DA7">
        <v>38</v>
      </c>
      <c r="DB7">
        <v>40</v>
      </c>
      <c r="DC7">
        <v>40</v>
      </c>
      <c r="DD7">
        <v>40</v>
      </c>
      <c r="DE7">
        <v>40</v>
      </c>
      <c r="DF7">
        <v>40</v>
      </c>
      <c r="DG7">
        <v>40</v>
      </c>
      <c r="DH7">
        <v>40</v>
      </c>
      <c r="DI7">
        <v>40</v>
      </c>
      <c r="DJ7">
        <v>40</v>
      </c>
      <c r="DK7">
        <v>38</v>
      </c>
      <c r="DL7">
        <v>40</v>
      </c>
      <c r="DM7">
        <v>40</v>
      </c>
      <c r="DN7">
        <v>40</v>
      </c>
      <c r="DO7">
        <v>40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98</v>
      </c>
      <c r="DX7">
        <v>99</v>
      </c>
      <c r="DY7">
        <v>99</v>
      </c>
      <c r="DZ7">
        <v>100</v>
      </c>
      <c r="EA7">
        <v>100</v>
      </c>
      <c r="EB7">
        <v>99</v>
      </c>
      <c r="EC7">
        <v>99</v>
      </c>
      <c r="ED7">
        <v>100</v>
      </c>
      <c r="EE7">
        <v>88</v>
      </c>
      <c r="EF7">
        <v>94</v>
      </c>
      <c r="EG7">
        <v>98</v>
      </c>
      <c r="EH7">
        <v>99</v>
      </c>
      <c r="FG7" t="s">
        <v>741</v>
      </c>
      <c r="FH7" t="s">
        <v>752</v>
      </c>
      <c r="FI7" t="s">
        <v>741</v>
      </c>
      <c r="FJ7" t="s">
        <v>741</v>
      </c>
      <c r="FK7" t="s">
        <v>741</v>
      </c>
      <c r="FL7" t="s">
        <v>765</v>
      </c>
      <c r="FM7" t="s">
        <v>791</v>
      </c>
      <c r="FN7" s="43">
        <v>6.5972222222222224E-2</v>
      </c>
      <c r="FO7">
        <v>140</v>
      </c>
      <c r="FP7">
        <v>136</v>
      </c>
      <c r="FQ7" t="s">
        <v>741</v>
      </c>
      <c r="FR7" t="s">
        <v>741</v>
      </c>
      <c r="FS7">
        <v>96</v>
      </c>
      <c r="FT7" t="s">
        <v>31</v>
      </c>
      <c r="FU7">
        <v>90</v>
      </c>
      <c r="FV7" t="s">
        <v>31</v>
      </c>
      <c r="FW7" t="s">
        <v>741</v>
      </c>
      <c r="FX7" t="s">
        <v>741</v>
      </c>
      <c r="FY7" t="s">
        <v>741</v>
      </c>
      <c r="FZ7" t="s">
        <v>741</v>
      </c>
      <c r="GA7">
        <v>36.4</v>
      </c>
      <c r="GB7">
        <v>36.4</v>
      </c>
      <c r="GC7" t="s">
        <v>741</v>
      </c>
      <c r="GD7" t="s">
        <v>741</v>
      </c>
      <c r="GE7">
        <v>80</v>
      </c>
      <c r="GF7">
        <v>150</v>
      </c>
      <c r="GG7" t="s">
        <v>741</v>
      </c>
      <c r="GH7" t="s">
        <v>741</v>
      </c>
      <c r="GI7" t="s">
        <v>741</v>
      </c>
      <c r="GJ7" t="s">
        <v>741</v>
      </c>
      <c r="GL7" t="s">
        <v>741</v>
      </c>
      <c r="GM7" t="s">
        <v>741</v>
      </c>
      <c r="GN7" t="s">
        <v>767</v>
      </c>
      <c r="GO7" t="s">
        <v>767</v>
      </c>
      <c r="GP7" t="s">
        <v>741</v>
      </c>
      <c r="GQ7" t="s">
        <v>741</v>
      </c>
      <c r="GR7">
        <v>10</v>
      </c>
      <c r="GS7">
        <v>11</v>
      </c>
      <c r="GT7" t="s">
        <v>741</v>
      </c>
      <c r="GU7" t="s">
        <v>741</v>
      </c>
      <c r="GV7">
        <v>0</v>
      </c>
      <c r="GW7">
        <v>2</v>
      </c>
      <c r="GX7">
        <v>2</v>
      </c>
      <c r="GY7">
        <v>4</v>
      </c>
      <c r="GZ7">
        <v>2</v>
      </c>
      <c r="HA7">
        <v>11</v>
      </c>
      <c r="HB7" t="s">
        <v>741</v>
      </c>
      <c r="HC7" t="s">
        <v>741</v>
      </c>
      <c r="HD7" t="s">
        <v>741</v>
      </c>
      <c r="HE7" t="s">
        <v>84</v>
      </c>
      <c r="HF7">
        <v>12</v>
      </c>
      <c r="HG7">
        <v>10</v>
      </c>
      <c r="HH7" s="21">
        <v>45446</v>
      </c>
      <c r="HI7" t="s">
        <v>756</v>
      </c>
    </row>
    <row r="8" spans="1:217" x14ac:dyDescent="0.3">
      <c r="A8">
        <v>50</v>
      </c>
      <c r="B8" t="s">
        <v>1069</v>
      </c>
      <c r="C8">
        <v>20240360001</v>
      </c>
      <c r="D8">
        <v>240026757</v>
      </c>
      <c r="E8">
        <v>0</v>
      </c>
      <c r="F8" t="s">
        <v>3</v>
      </c>
      <c r="G8" s="21">
        <v>45501</v>
      </c>
      <c r="H8">
        <v>2.8</v>
      </c>
      <c r="I8">
        <v>2600</v>
      </c>
      <c r="J8">
        <v>2.8</v>
      </c>
      <c r="K8" t="s">
        <v>70</v>
      </c>
      <c r="L8" t="s">
        <v>69</v>
      </c>
      <c r="M8" t="s">
        <v>1070</v>
      </c>
      <c r="N8" t="s">
        <v>737</v>
      </c>
      <c r="O8" t="s">
        <v>63</v>
      </c>
      <c r="P8" t="s">
        <v>44</v>
      </c>
      <c r="Q8" t="s">
        <v>79</v>
      </c>
      <c r="R8">
        <v>0</v>
      </c>
      <c r="S8" s="21">
        <v>45501</v>
      </c>
      <c r="T8" t="s">
        <v>738</v>
      </c>
      <c r="U8" t="s">
        <v>30</v>
      </c>
      <c r="V8" t="s">
        <v>1071</v>
      </c>
      <c r="W8" t="s">
        <v>760</v>
      </c>
      <c r="X8" t="s">
        <v>740</v>
      </c>
      <c r="Y8" t="s">
        <v>740</v>
      </c>
      <c r="Z8" t="s">
        <v>741</v>
      </c>
      <c r="AA8" t="s">
        <v>742</v>
      </c>
      <c r="AB8" t="s">
        <v>761</v>
      </c>
      <c r="AC8" t="s">
        <v>744</v>
      </c>
      <c r="AD8" t="s">
        <v>745</v>
      </c>
      <c r="AE8" t="s">
        <v>746</v>
      </c>
      <c r="AF8">
        <v>122</v>
      </c>
      <c r="AG8">
        <v>36</v>
      </c>
      <c r="AH8">
        <v>36.4</v>
      </c>
      <c r="AI8">
        <v>92</v>
      </c>
      <c r="AJ8" t="s">
        <v>32</v>
      </c>
      <c r="AK8">
        <v>7.1</v>
      </c>
      <c r="AL8">
        <v>14.4</v>
      </c>
      <c r="AM8">
        <v>13740</v>
      </c>
      <c r="AN8">
        <v>2.2999999999999998</v>
      </c>
      <c r="AO8">
        <v>134</v>
      </c>
      <c r="AP8">
        <v>7</v>
      </c>
      <c r="AQ8">
        <v>38</v>
      </c>
      <c r="AR8">
        <v>0.72</v>
      </c>
      <c r="AS8" t="s">
        <v>747</v>
      </c>
      <c r="AT8" t="s">
        <v>741</v>
      </c>
      <c r="AU8" t="s">
        <v>1072</v>
      </c>
      <c r="AV8">
        <v>12</v>
      </c>
      <c r="AW8">
        <v>450</v>
      </c>
      <c r="AX8">
        <v>1</v>
      </c>
      <c r="AY8">
        <v>30</v>
      </c>
      <c r="AZ8" t="s">
        <v>1005</v>
      </c>
      <c r="BA8" t="s">
        <v>741</v>
      </c>
      <c r="BB8" t="s">
        <v>181</v>
      </c>
      <c r="BC8">
        <v>10</v>
      </c>
      <c r="BD8" t="s">
        <v>180</v>
      </c>
      <c r="BE8">
        <v>5</v>
      </c>
      <c r="BF8" t="s">
        <v>180</v>
      </c>
      <c r="BG8" t="s">
        <v>741</v>
      </c>
      <c r="BH8" t="s">
        <v>181</v>
      </c>
      <c r="BI8" t="s">
        <v>112</v>
      </c>
      <c r="BJ8">
        <v>3.5</v>
      </c>
      <c r="BK8">
        <v>1.5</v>
      </c>
      <c r="BL8" t="s">
        <v>750</v>
      </c>
      <c r="BM8" t="s">
        <v>741</v>
      </c>
      <c r="BN8">
        <v>20</v>
      </c>
      <c r="BO8">
        <v>36.6</v>
      </c>
      <c r="BP8">
        <v>36.6</v>
      </c>
      <c r="BQ8">
        <v>36.6</v>
      </c>
      <c r="BR8">
        <v>36.4</v>
      </c>
      <c r="BS8">
        <v>36.4</v>
      </c>
      <c r="BT8">
        <v>36.5</v>
      </c>
      <c r="BU8">
        <v>36.5</v>
      </c>
      <c r="BV8">
        <v>36.6</v>
      </c>
      <c r="BW8">
        <v>36.6</v>
      </c>
      <c r="BX8">
        <v>36.6</v>
      </c>
      <c r="BY8">
        <v>36.6</v>
      </c>
      <c r="BZ8">
        <v>36.6</v>
      </c>
      <c r="CA8">
        <v>140</v>
      </c>
      <c r="CB8">
        <v>144</v>
      </c>
      <c r="CC8">
        <v>148</v>
      </c>
      <c r="CD8">
        <v>150</v>
      </c>
      <c r="CE8">
        <v>148</v>
      </c>
      <c r="CF8">
        <v>144</v>
      </c>
      <c r="CG8">
        <v>142</v>
      </c>
      <c r="CH8">
        <v>148</v>
      </c>
      <c r="CI8">
        <v>146</v>
      </c>
      <c r="CJ8">
        <v>146</v>
      </c>
      <c r="CK8">
        <v>140</v>
      </c>
      <c r="CL8">
        <v>146</v>
      </c>
      <c r="CM8" t="s">
        <v>373</v>
      </c>
      <c r="CN8" t="s">
        <v>316</v>
      </c>
      <c r="CO8" t="s">
        <v>270</v>
      </c>
      <c r="CP8" t="s">
        <v>317</v>
      </c>
      <c r="CQ8" t="s">
        <v>372</v>
      </c>
      <c r="CR8" t="s">
        <v>526</v>
      </c>
      <c r="CS8" t="s">
        <v>321</v>
      </c>
      <c r="CT8" t="s">
        <v>285</v>
      </c>
      <c r="CU8" t="s">
        <v>527</v>
      </c>
      <c r="CV8" t="s">
        <v>528</v>
      </c>
      <c r="CW8" t="s">
        <v>529</v>
      </c>
      <c r="CX8" t="s">
        <v>272</v>
      </c>
      <c r="CY8">
        <v>36</v>
      </c>
      <c r="CZ8">
        <v>38</v>
      </c>
      <c r="DA8">
        <v>38</v>
      </c>
      <c r="DB8">
        <v>36</v>
      </c>
      <c r="DC8">
        <v>36</v>
      </c>
      <c r="DD8">
        <v>38</v>
      </c>
      <c r="DE8">
        <v>40</v>
      </c>
      <c r="DF8">
        <v>42</v>
      </c>
      <c r="DG8">
        <v>42</v>
      </c>
      <c r="DH8">
        <v>30</v>
      </c>
      <c r="DI8">
        <v>42</v>
      </c>
      <c r="DJ8">
        <v>39</v>
      </c>
      <c r="DN8">
        <v>32</v>
      </c>
      <c r="DO8">
        <v>34</v>
      </c>
      <c r="DP8">
        <v>35</v>
      </c>
      <c r="DQ8">
        <v>36</v>
      </c>
      <c r="DR8">
        <v>34</v>
      </c>
      <c r="DS8">
        <v>36</v>
      </c>
      <c r="DT8">
        <v>34</v>
      </c>
      <c r="DU8">
        <v>34</v>
      </c>
      <c r="DV8">
        <v>34</v>
      </c>
      <c r="DW8">
        <v>94</v>
      </c>
      <c r="DX8">
        <v>96</v>
      </c>
      <c r="DY8">
        <v>92</v>
      </c>
      <c r="DZ8">
        <v>94</v>
      </c>
      <c r="EA8">
        <v>96</v>
      </c>
      <c r="EB8">
        <v>95</v>
      </c>
      <c r="EC8">
        <v>97</v>
      </c>
      <c r="ED8">
        <v>96</v>
      </c>
      <c r="EE8">
        <v>90</v>
      </c>
      <c r="EF8">
        <v>80</v>
      </c>
      <c r="EG8">
        <v>89</v>
      </c>
      <c r="EH8">
        <v>99</v>
      </c>
      <c r="FG8" t="s">
        <v>741</v>
      </c>
      <c r="FH8" t="s">
        <v>752</v>
      </c>
      <c r="FI8" t="s">
        <v>741</v>
      </c>
      <c r="FJ8">
        <v>16</v>
      </c>
      <c r="FK8">
        <v>0.15</v>
      </c>
      <c r="FL8" t="s">
        <v>765</v>
      </c>
      <c r="FM8" t="s">
        <v>1073</v>
      </c>
      <c r="FN8" s="43">
        <v>7.6388888888888895E-2</v>
      </c>
      <c r="FO8">
        <v>116</v>
      </c>
      <c r="FP8">
        <v>100</v>
      </c>
      <c r="FQ8" t="s">
        <v>741</v>
      </c>
      <c r="FR8" t="s">
        <v>741</v>
      </c>
      <c r="FS8">
        <v>100</v>
      </c>
      <c r="FT8" t="s">
        <v>31</v>
      </c>
      <c r="FU8">
        <v>98</v>
      </c>
      <c r="FV8" t="s">
        <v>31</v>
      </c>
      <c r="FW8" t="s">
        <v>741</v>
      </c>
      <c r="FX8" t="s">
        <v>741</v>
      </c>
      <c r="FY8" t="s">
        <v>741</v>
      </c>
      <c r="FZ8" t="s">
        <v>741</v>
      </c>
      <c r="GA8">
        <v>36.5</v>
      </c>
      <c r="GB8">
        <v>36.6</v>
      </c>
      <c r="GC8" t="s">
        <v>741</v>
      </c>
      <c r="GD8" t="s">
        <v>741</v>
      </c>
      <c r="GE8">
        <v>90</v>
      </c>
      <c r="GF8">
        <v>125</v>
      </c>
      <c r="GG8" t="s">
        <v>741</v>
      </c>
      <c r="GH8" t="s">
        <v>741</v>
      </c>
      <c r="GI8" t="s">
        <v>741</v>
      </c>
      <c r="GJ8" t="s">
        <v>741</v>
      </c>
      <c r="GK8" t="s">
        <v>741</v>
      </c>
      <c r="GL8" t="s">
        <v>741</v>
      </c>
      <c r="GM8" t="s">
        <v>741</v>
      </c>
      <c r="GN8" t="s">
        <v>767</v>
      </c>
      <c r="GO8" t="s">
        <v>767</v>
      </c>
      <c r="GP8" t="s">
        <v>741</v>
      </c>
      <c r="GQ8" t="s">
        <v>741</v>
      </c>
      <c r="GR8">
        <v>11</v>
      </c>
      <c r="GS8">
        <v>13</v>
      </c>
      <c r="GT8" t="s">
        <v>741</v>
      </c>
      <c r="GU8" t="s">
        <v>741</v>
      </c>
      <c r="GV8">
        <v>0</v>
      </c>
      <c r="GW8">
        <v>2</v>
      </c>
      <c r="GX8">
        <v>10</v>
      </c>
      <c r="GY8">
        <v>3</v>
      </c>
      <c r="HA8">
        <v>15</v>
      </c>
      <c r="HB8">
        <v>15</v>
      </c>
      <c r="HC8">
        <v>14</v>
      </c>
      <c r="HD8" s="21">
        <v>45604</v>
      </c>
      <c r="HE8" t="s">
        <v>85</v>
      </c>
    </row>
    <row r="9" spans="1:217" x14ac:dyDescent="0.3">
      <c r="A9">
        <v>48</v>
      </c>
      <c r="B9" t="s">
        <v>1055</v>
      </c>
      <c r="C9">
        <v>20240348521</v>
      </c>
      <c r="D9">
        <v>240024881</v>
      </c>
      <c r="E9">
        <v>1</v>
      </c>
      <c r="F9" t="s">
        <v>3</v>
      </c>
      <c r="G9" s="21">
        <v>45494</v>
      </c>
      <c r="H9">
        <v>1.5</v>
      </c>
      <c r="I9">
        <v>2000</v>
      </c>
      <c r="J9">
        <v>1.6</v>
      </c>
      <c r="K9" t="s">
        <v>70</v>
      </c>
      <c r="L9" t="s">
        <v>68</v>
      </c>
      <c r="M9" t="s">
        <v>1056</v>
      </c>
      <c r="N9" t="s">
        <v>737</v>
      </c>
      <c r="O9" t="s">
        <v>63</v>
      </c>
      <c r="P9" t="s">
        <v>44</v>
      </c>
      <c r="Q9" t="s">
        <v>79</v>
      </c>
      <c r="R9">
        <v>5</v>
      </c>
      <c r="S9" s="21">
        <v>45498</v>
      </c>
      <c r="T9" t="s">
        <v>738</v>
      </c>
      <c r="U9" t="s">
        <v>33</v>
      </c>
      <c r="V9" t="s">
        <v>1057</v>
      </c>
      <c r="W9" t="s">
        <v>760</v>
      </c>
      <c r="X9" t="s">
        <v>740</v>
      </c>
      <c r="Y9" t="s">
        <v>740</v>
      </c>
      <c r="Z9" t="s">
        <v>741</v>
      </c>
      <c r="AA9" t="s">
        <v>742</v>
      </c>
      <c r="AB9" t="s">
        <v>761</v>
      </c>
      <c r="AC9" t="s">
        <v>744</v>
      </c>
      <c r="AD9" t="s">
        <v>745</v>
      </c>
      <c r="AE9" t="s">
        <v>746</v>
      </c>
      <c r="AF9">
        <v>140</v>
      </c>
      <c r="AG9">
        <v>36</v>
      </c>
      <c r="AH9">
        <v>36.6</v>
      </c>
      <c r="AI9">
        <v>90</v>
      </c>
      <c r="AJ9" t="s">
        <v>840</v>
      </c>
      <c r="AK9">
        <v>3.7</v>
      </c>
      <c r="AL9">
        <v>14.5</v>
      </c>
      <c r="AM9">
        <v>2740</v>
      </c>
      <c r="AN9">
        <v>1.9</v>
      </c>
      <c r="AO9">
        <v>128.1</v>
      </c>
      <c r="AP9">
        <v>5.8</v>
      </c>
      <c r="AQ9">
        <v>40</v>
      </c>
      <c r="AR9">
        <v>1.06</v>
      </c>
      <c r="AS9" t="s">
        <v>747</v>
      </c>
      <c r="AT9" t="s">
        <v>741</v>
      </c>
      <c r="AU9" t="s">
        <v>818</v>
      </c>
      <c r="AV9">
        <v>6</v>
      </c>
      <c r="AW9">
        <v>160</v>
      </c>
      <c r="AX9" t="s">
        <v>741</v>
      </c>
      <c r="AY9">
        <v>15</v>
      </c>
      <c r="AZ9" t="s">
        <v>847</v>
      </c>
      <c r="BA9" t="s">
        <v>741</v>
      </c>
      <c r="BB9" t="s">
        <v>181</v>
      </c>
      <c r="BC9">
        <v>5</v>
      </c>
      <c r="BD9" t="s">
        <v>180</v>
      </c>
      <c r="BE9">
        <v>3</v>
      </c>
      <c r="BF9" t="s">
        <v>180</v>
      </c>
      <c r="BG9" t="s">
        <v>741</v>
      </c>
      <c r="BH9" t="s">
        <v>181</v>
      </c>
      <c r="BI9" t="s">
        <v>112</v>
      </c>
      <c r="BJ9">
        <v>3.5</v>
      </c>
      <c r="BK9">
        <v>0.5</v>
      </c>
      <c r="BL9" t="s">
        <v>750</v>
      </c>
      <c r="BM9" t="s">
        <v>741</v>
      </c>
      <c r="BN9">
        <v>20</v>
      </c>
      <c r="BO9">
        <v>36.4</v>
      </c>
      <c r="BP9">
        <v>36.4</v>
      </c>
      <c r="BQ9">
        <v>36.4</v>
      </c>
      <c r="BR9">
        <v>36</v>
      </c>
      <c r="BS9">
        <v>36.200000000000003</v>
      </c>
      <c r="BT9">
        <v>36.200000000000003</v>
      </c>
      <c r="BU9">
        <v>36.200000000000003</v>
      </c>
      <c r="BV9">
        <v>36.4</v>
      </c>
      <c r="BW9">
        <v>36.200000000000003</v>
      </c>
      <c r="BX9">
        <v>36.200000000000003</v>
      </c>
      <c r="BY9">
        <v>36.200000000000003</v>
      </c>
      <c r="CA9">
        <v>136</v>
      </c>
      <c r="CB9">
        <v>140</v>
      </c>
      <c r="CC9">
        <v>144</v>
      </c>
      <c r="CD9">
        <v>146</v>
      </c>
      <c r="CE9">
        <v>148</v>
      </c>
      <c r="CF9">
        <v>150</v>
      </c>
      <c r="CG9">
        <v>152</v>
      </c>
      <c r="CH9">
        <v>154</v>
      </c>
      <c r="CI9">
        <v>140</v>
      </c>
      <c r="CJ9">
        <v>144</v>
      </c>
      <c r="CK9">
        <v>146</v>
      </c>
      <c r="CM9" t="s">
        <v>471</v>
      </c>
      <c r="CN9" t="s">
        <v>275</v>
      </c>
      <c r="CO9" t="s">
        <v>488</v>
      </c>
      <c r="CP9" t="s">
        <v>476</v>
      </c>
      <c r="CQ9" t="s">
        <v>379</v>
      </c>
      <c r="CR9" t="s">
        <v>433</v>
      </c>
      <c r="CS9" t="s">
        <v>327</v>
      </c>
      <c r="CT9" t="s">
        <v>302</v>
      </c>
      <c r="CU9" t="s">
        <v>270</v>
      </c>
      <c r="CV9" t="s">
        <v>276</v>
      </c>
      <c r="CW9" t="s">
        <v>280</v>
      </c>
      <c r="CY9">
        <v>34</v>
      </c>
      <c r="CZ9">
        <v>36</v>
      </c>
      <c r="DA9">
        <v>36</v>
      </c>
      <c r="DB9">
        <v>34</v>
      </c>
      <c r="DC9">
        <v>36</v>
      </c>
      <c r="DD9">
        <v>34</v>
      </c>
      <c r="DE9">
        <v>36</v>
      </c>
      <c r="DF9">
        <v>34</v>
      </c>
      <c r="DG9">
        <v>32</v>
      </c>
      <c r="DH9">
        <v>34</v>
      </c>
      <c r="DI9">
        <v>32</v>
      </c>
      <c r="DN9">
        <v>32</v>
      </c>
      <c r="DO9">
        <v>30</v>
      </c>
      <c r="DP9">
        <v>28</v>
      </c>
      <c r="DQ9">
        <v>28</v>
      </c>
      <c r="DR9">
        <v>26</v>
      </c>
      <c r="DS9">
        <v>24</v>
      </c>
      <c r="DT9">
        <v>26</v>
      </c>
      <c r="DU9">
        <v>28</v>
      </c>
      <c r="DW9">
        <v>92</v>
      </c>
      <c r="DX9">
        <v>94</v>
      </c>
      <c r="DY9">
        <v>90</v>
      </c>
      <c r="DZ9">
        <v>96</v>
      </c>
      <c r="EA9">
        <v>95</v>
      </c>
      <c r="EB9">
        <v>97</v>
      </c>
      <c r="EC9">
        <v>98</v>
      </c>
      <c r="ED9">
        <v>99</v>
      </c>
      <c r="EE9">
        <v>80</v>
      </c>
      <c r="EF9">
        <v>84</v>
      </c>
      <c r="EG9">
        <v>90</v>
      </c>
      <c r="EH9">
        <v>98</v>
      </c>
      <c r="FG9" t="s">
        <v>741</v>
      </c>
      <c r="FH9" t="s">
        <v>764</v>
      </c>
      <c r="FI9" t="s">
        <v>741</v>
      </c>
      <c r="FJ9" t="s">
        <v>741</v>
      </c>
      <c r="FK9" t="s">
        <v>741</v>
      </c>
      <c r="FL9" t="s">
        <v>741</v>
      </c>
      <c r="FM9" t="s">
        <v>932</v>
      </c>
      <c r="FN9" s="43">
        <v>0.11458333333333333</v>
      </c>
      <c r="FO9">
        <v>135</v>
      </c>
      <c r="FP9">
        <v>130</v>
      </c>
      <c r="FQ9" t="s">
        <v>741</v>
      </c>
      <c r="FR9" t="s">
        <v>741</v>
      </c>
      <c r="FS9">
        <v>95</v>
      </c>
      <c r="FT9" t="s">
        <v>755</v>
      </c>
      <c r="FU9">
        <v>98</v>
      </c>
      <c r="FV9" t="s">
        <v>755</v>
      </c>
      <c r="FW9" t="s">
        <v>741</v>
      </c>
      <c r="FX9" t="s">
        <v>741</v>
      </c>
      <c r="FY9" t="s">
        <v>741</v>
      </c>
      <c r="FZ9" t="s">
        <v>741</v>
      </c>
      <c r="GA9">
        <v>36.6</v>
      </c>
      <c r="GB9">
        <v>36.4</v>
      </c>
      <c r="GC9" t="s">
        <v>741</v>
      </c>
      <c r="GD9" t="s">
        <v>741</v>
      </c>
      <c r="GE9">
        <v>146</v>
      </c>
      <c r="GF9">
        <v>41</v>
      </c>
      <c r="GG9" t="s">
        <v>741</v>
      </c>
      <c r="GH9" t="s">
        <v>741</v>
      </c>
      <c r="GI9" t="s">
        <v>741</v>
      </c>
      <c r="GJ9" t="s">
        <v>741</v>
      </c>
      <c r="GK9" t="s">
        <v>1058</v>
      </c>
      <c r="GL9" t="s">
        <v>741</v>
      </c>
      <c r="GM9" t="s">
        <v>741</v>
      </c>
      <c r="GN9" t="s">
        <v>750</v>
      </c>
      <c r="GO9" t="s">
        <v>750</v>
      </c>
      <c r="GP9" t="s">
        <v>741</v>
      </c>
      <c r="GQ9" t="s">
        <v>741</v>
      </c>
      <c r="GR9">
        <v>9</v>
      </c>
      <c r="GS9">
        <v>13</v>
      </c>
      <c r="GT9" t="s">
        <v>741</v>
      </c>
      <c r="GU9" t="s">
        <v>741</v>
      </c>
      <c r="GV9" t="s">
        <v>188</v>
      </c>
      <c r="GX9" t="s">
        <v>741</v>
      </c>
      <c r="GY9" t="s">
        <v>741</v>
      </c>
      <c r="GZ9">
        <v>5</v>
      </c>
      <c r="HA9">
        <v>8</v>
      </c>
      <c r="HB9" t="s">
        <v>741</v>
      </c>
      <c r="HC9" t="s">
        <v>741</v>
      </c>
      <c r="HD9" t="s">
        <v>741</v>
      </c>
      <c r="HE9" t="s">
        <v>84</v>
      </c>
      <c r="HF9">
        <v>9</v>
      </c>
      <c r="HG9">
        <v>4</v>
      </c>
      <c r="HH9" s="21">
        <v>45502</v>
      </c>
      <c r="HI9" t="s">
        <v>1059</v>
      </c>
    </row>
    <row r="10" spans="1:217" x14ac:dyDescent="0.3">
      <c r="A10">
        <v>9</v>
      </c>
      <c r="B10" t="s">
        <v>807</v>
      </c>
      <c r="C10">
        <v>20240279302</v>
      </c>
      <c r="D10">
        <v>240014378</v>
      </c>
      <c r="E10">
        <v>1</v>
      </c>
      <c r="F10" t="s">
        <v>3</v>
      </c>
      <c r="G10" s="21">
        <v>45459</v>
      </c>
      <c r="H10">
        <v>1.2</v>
      </c>
      <c r="I10">
        <v>2600</v>
      </c>
      <c r="J10">
        <v>1.1000000000000001</v>
      </c>
      <c r="K10" t="s">
        <v>70</v>
      </c>
      <c r="L10" t="s">
        <v>68</v>
      </c>
      <c r="M10" t="s">
        <v>808</v>
      </c>
      <c r="N10" t="s">
        <v>737</v>
      </c>
      <c r="O10" t="s">
        <v>63</v>
      </c>
      <c r="P10" t="s">
        <v>44</v>
      </c>
      <c r="Q10" t="s">
        <v>79</v>
      </c>
      <c r="R10">
        <v>1</v>
      </c>
      <c r="S10" s="21">
        <v>45460</v>
      </c>
      <c r="T10" t="s">
        <v>738</v>
      </c>
      <c r="U10" t="s">
        <v>32</v>
      </c>
      <c r="W10" t="s">
        <v>760</v>
      </c>
      <c r="X10" t="s">
        <v>740</v>
      </c>
      <c r="Y10" t="s">
        <v>740</v>
      </c>
      <c r="Z10" t="s">
        <v>741</v>
      </c>
      <c r="AA10" t="s">
        <v>742</v>
      </c>
      <c r="AB10" t="s">
        <v>743</v>
      </c>
      <c r="AC10" t="s">
        <v>744</v>
      </c>
      <c r="AD10" t="s">
        <v>745</v>
      </c>
      <c r="AE10" t="s">
        <v>746</v>
      </c>
      <c r="AF10">
        <v>128</v>
      </c>
      <c r="AG10">
        <v>34</v>
      </c>
      <c r="AH10">
        <v>35.799999999999997</v>
      </c>
      <c r="AI10">
        <v>84</v>
      </c>
      <c r="AJ10" t="s">
        <v>32</v>
      </c>
      <c r="AK10">
        <v>3</v>
      </c>
      <c r="AL10">
        <v>13.6</v>
      </c>
      <c r="AM10">
        <v>14320</v>
      </c>
      <c r="AN10">
        <v>2.08</v>
      </c>
      <c r="AO10" t="s">
        <v>741</v>
      </c>
      <c r="AP10" t="s">
        <v>741</v>
      </c>
      <c r="AQ10" t="s">
        <v>741</v>
      </c>
      <c r="AR10" t="s">
        <v>741</v>
      </c>
      <c r="AS10" t="s">
        <v>747</v>
      </c>
      <c r="AT10" t="s">
        <v>741</v>
      </c>
      <c r="AU10" t="s">
        <v>809</v>
      </c>
      <c r="AV10">
        <v>4</v>
      </c>
      <c r="AW10">
        <v>150</v>
      </c>
      <c r="AX10" t="s">
        <v>741</v>
      </c>
      <c r="AY10">
        <v>15</v>
      </c>
      <c r="AZ10" t="s">
        <v>810</v>
      </c>
      <c r="BA10" t="s">
        <v>750</v>
      </c>
      <c r="BB10" t="s">
        <v>180</v>
      </c>
      <c r="BC10" t="s">
        <v>741</v>
      </c>
      <c r="BD10" t="s">
        <v>181</v>
      </c>
      <c r="BE10" t="s">
        <v>741</v>
      </c>
      <c r="BF10" t="s">
        <v>181</v>
      </c>
      <c r="BG10">
        <v>0.5</v>
      </c>
      <c r="BH10" t="s">
        <v>180</v>
      </c>
      <c r="BI10" t="s">
        <v>120</v>
      </c>
      <c r="BJ10">
        <v>2.5</v>
      </c>
      <c r="BK10" t="s">
        <v>779</v>
      </c>
      <c r="BL10" t="s">
        <v>750</v>
      </c>
      <c r="BM10" t="s">
        <v>741</v>
      </c>
      <c r="BN10">
        <v>15</v>
      </c>
      <c r="BO10">
        <v>35.700000000000003</v>
      </c>
      <c r="BP10">
        <v>35.6</v>
      </c>
      <c r="BQ10">
        <v>35.4</v>
      </c>
      <c r="BR10">
        <v>35.299999999999997</v>
      </c>
      <c r="BS10">
        <v>35.6</v>
      </c>
      <c r="BT10">
        <v>35.700000000000003</v>
      </c>
      <c r="BU10">
        <v>35.200000000000003</v>
      </c>
      <c r="BV10">
        <v>35.1</v>
      </c>
      <c r="BW10">
        <v>35.6</v>
      </c>
      <c r="BX10">
        <v>35.200000000000003</v>
      </c>
      <c r="BY10">
        <v>35.6</v>
      </c>
      <c r="CA10">
        <v>120</v>
      </c>
      <c r="CB10">
        <v>124</v>
      </c>
      <c r="CC10">
        <v>126</v>
      </c>
      <c r="CD10">
        <v>118</v>
      </c>
      <c r="CE10">
        <v>110</v>
      </c>
      <c r="CF10">
        <v>112</v>
      </c>
      <c r="CG10">
        <v>108</v>
      </c>
      <c r="CH10">
        <v>96</v>
      </c>
      <c r="CI10">
        <v>99</v>
      </c>
      <c r="CJ10">
        <v>102</v>
      </c>
      <c r="CK10">
        <v>116</v>
      </c>
      <c r="CM10" t="s">
        <v>311</v>
      </c>
      <c r="CN10" t="s">
        <v>275</v>
      </c>
      <c r="CO10" t="s">
        <v>312</v>
      </c>
      <c r="CP10" t="s">
        <v>281</v>
      </c>
      <c r="CQ10" t="s">
        <v>313</v>
      </c>
      <c r="CR10" t="s">
        <v>314</v>
      </c>
      <c r="CS10" t="s">
        <v>271</v>
      </c>
      <c r="CT10" t="s">
        <v>315</v>
      </c>
      <c r="CU10" t="s">
        <v>316</v>
      </c>
      <c r="CV10" t="s">
        <v>276</v>
      </c>
      <c r="CW10" t="s">
        <v>270</v>
      </c>
      <c r="CY10">
        <v>32</v>
      </c>
      <c r="CZ10">
        <v>30</v>
      </c>
      <c r="DA10">
        <v>28</v>
      </c>
      <c r="DB10">
        <v>30</v>
      </c>
      <c r="DC10">
        <v>28</v>
      </c>
      <c r="DD10">
        <v>32</v>
      </c>
      <c r="DE10">
        <v>30</v>
      </c>
      <c r="DF10">
        <v>28</v>
      </c>
      <c r="DG10">
        <v>30</v>
      </c>
      <c r="DH10">
        <v>32</v>
      </c>
      <c r="DI10">
        <v>30</v>
      </c>
      <c r="DM10">
        <v>23</v>
      </c>
      <c r="DN10">
        <v>23</v>
      </c>
      <c r="DO10">
        <v>22</v>
      </c>
      <c r="DP10">
        <v>22</v>
      </c>
      <c r="DQ10">
        <v>23</v>
      </c>
      <c r="DR10">
        <v>22</v>
      </c>
      <c r="DS10">
        <v>24</v>
      </c>
      <c r="DT10">
        <v>26</v>
      </c>
      <c r="DU10">
        <v>24</v>
      </c>
      <c r="DW10">
        <v>97</v>
      </c>
      <c r="DX10">
        <v>96</v>
      </c>
      <c r="DY10">
        <v>90</v>
      </c>
      <c r="DZ10">
        <v>88</v>
      </c>
      <c r="EA10">
        <v>86</v>
      </c>
      <c r="EB10">
        <v>87</v>
      </c>
      <c r="EC10">
        <v>85</v>
      </c>
      <c r="ED10">
        <v>84</v>
      </c>
      <c r="EE10">
        <v>80</v>
      </c>
      <c r="EF10">
        <v>96</v>
      </c>
      <c r="EG10">
        <v>96</v>
      </c>
      <c r="EP10" t="s">
        <v>811</v>
      </c>
      <c r="FG10" t="s">
        <v>741</v>
      </c>
      <c r="FH10" t="s">
        <v>764</v>
      </c>
      <c r="FI10" t="s">
        <v>741</v>
      </c>
      <c r="FJ10" t="s">
        <v>741</v>
      </c>
      <c r="FK10" t="s">
        <v>741</v>
      </c>
      <c r="FL10" t="s">
        <v>741</v>
      </c>
      <c r="FM10" t="s">
        <v>812</v>
      </c>
      <c r="FN10" s="43">
        <v>7.2916666666666671E-2</v>
      </c>
      <c r="FO10">
        <v>134</v>
      </c>
      <c r="FP10">
        <v>150</v>
      </c>
      <c r="FQ10" t="s">
        <v>741</v>
      </c>
      <c r="FR10" t="s">
        <v>741</v>
      </c>
      <c r="FS10">
        <v>88</v>
      </c>
      <c r="FT10" t="s">
        <v>755</v>
      </c>
      <c r="FU10">
        <v>95</v>
      </c>
      <c r="FV10" t="s">
        <v>755</v>
      </c>
      <c r="FW10">
        <v>95</v>
      </c>
      <c r="FX10" t="s">
        <v>741</v>
      </c>
      <c r="FY10" t="s">
        <v>741</v>
      </c>
      <c r="FZ10" t="s">
        <v>741</v>
      </c>
      <c r="GA10">
        <v>36.299999999999997</v>
      </c>
      <c r="GB10">
        <v>36.299999999999997</v>
      </c>
      <c r="GC10" t="s">
        <v>741</v>
      </c>
      <c r="GD10" t="s">
        <v>741</v>
      </c>
      <c r="GE10">
        <v>25</v>
      </c>
      <c r="GF10">
        <v>28</v>
      </c>
      <c r="GG10" t="s">
        <v>741</v>
      </c>
      <c r="GH10" t="s">
        <v>741</v>
      </c>
      <c r="GI10" t="s">
        <v>741</v>
      </c>
      <c r="GJ10" t="s">
        <v>813</v>
      </c>
      <c r="GK10" t="s">
        <v>814</v>
      </c>
      <c r="GL10" t="s">
        <v>741</v>
      </c>
      <c r="GM10" t="s">
        <v>741</v>
      </c>
      <c r="GN10" t="s">
        <v>750</v>
      </c>
      <c r="GO10" t="s">
        <v>750</v>
      </c>
      <c r="GP10" t="s">
        <v>741</v>
      </c>
      <c r="GQ10" t="s">
        <v>741</v>
      </c>
      <c r="GR10">
        <v>6</v>
      </c>
      <c r="GS10">
        <v>7</v>
      </c>
      <c r="GT10" t="s">
        <v>741</v>
      </c>
      <c r="GU10" t="s">
        <v>741</v>
      </c>
      <c r="GV10" t="s">
        <v>188</v>
      </c>
      <c r="GW10" t="s">
        <v>741</v>
      </c>
      <c r="GX10" t="s">
        <v>741</v>
      </c>
      <c r="GY10" t="s">
        <v>741</v>
      </c>
      <c r="GZ10">
        <v>5</v>
      </c>
      <c r="HA10">
        <v>5</v>
      </c>
      <c r="HB10" t="s">
        <v>741</v>
      </c>
      <c r="HC10" t="s">
        <v>741</v>
      </c>
      <c r="HD10" t="s">
        <v>741</v>
      </c>
      <c r="HE10" t="s">
        <v>84</v>
      </c>
      <c r="HF10">
        <v>6</v>
      </c>
      <c r="HG10">
        <v>4</v>
      </c>
      <c r="HH10" s="21">
        <v>45464</v>
      </c>
      <c r="HI10" t="s">
        <v>815</v>
      </c>
    </row>
    <row r="11" spans="1:217" x14ac:dyDescent="0.3">
      <c r="A11">
        <v>10</v>
      </c>
      <c r="B11" t="s">
        <v>816</v>
      </c>
      <c r="C11">
        <v>20240248930</v>
      </c>
      <c r="D11">
        <v>240009469</v>
      </c>
      <c r="E11">
        <v>0</v>
      </c>
      <c r="F11" t="s">
        <v>3</v>
      </c>
      <c r="G11" s="21">
        <v>45441</v>
      </c>
      <c r="H11">
        <v>1.8</v>
      </c>
      <c r="I11">
        <v>2200</v>
      </c>
      <c r="J11">
        <v>1.8</v>
      </c>
      <c r="K11" t="s">
        <v>70</v>
      </c>
      <c r="L11" t="s">
        <v>69</v>
      </c>
      <c r="M11" t="s">
        <v>817</v>
      </c>
      <c r="N11" t="s">
        <v>737</v>
      </c>
      <c r="O11" t="s">
        <v>63</v>
      </c>
      <c r="P11" t="s">
        <v>44</v>
      </c>
      <c r="Q11" t="s">
        <v>79</v>
      </c>
      <c r="R11">
        <v>1</v>
      </c>
      <c r="S11" s="21">
        <v>45442</v>
      </c>
      <c r="T11" t="s">
        <v>738</v>
      </c>
      <c r="U11" t="s">
        <v>30</v>
      </c>
      <c r="W11" t="s">
        <v>760</v>
      </c>
      <c r="X11" t="s">
        <v>740</v>
      </c>
      <c r="Y11" t="s">
        <v>740</v>
      </c>
      <c r="Z11" t="s">
        <v>741</v>
      </c>
      <c r="AA11" t="s">
        <v>742</v>
      </c>
      <c r="AB11" t="s">
        <v>761</v>
      </c>
      <c r="AC11" t="s">
        <v>744</v>
      </c>
      <c r="AD11" t="s">
        <v>745</v>
      </c>
      <c r="AE11" t="s">
        <v>746</v>
      </c>
      <c r="AF11">
        <v>135</v>
      </c>
      <c r="AG11">
        <v>38</v>
      </c>
      <c r="AH11">
        <v>36.1</v>
      </c>
      <c r="AI11">
        <v>90</v>
      </c>
      <c r="AJ11" t="s">
        <v>30</v>
      </c>
      <c r="AK11">
        <v>4.7</v>
      </c>
      <c r="AL11">
        <v>16</v>
      </c>
      <c r="AM11">
        <v>22300</v>
      </c>
      <c r="AN11">
        <v>2.36</v>
      </c>
      <c r="AO11">
        <v>140</v>
      </c>
      <c r="AP11">
        <v>4.5999999999999996</v>
      </c>
      <c r="AQ11">
        <v>18</v>
      </c>
      <c r="AR11">
        <v>0.86</v>
      </c>
      <c r="AS11" t="s">
        <v>747</v>
      </c>
      <c r="AT11" t="s">
        <v>741</v>
      </c>
      <c r="AU11" t="s">
        <v>778</v>
      </c>
      <c r="AV11">
        <v>8</v>
      </c>
      <c r="AW11">
        <v>250</v>
      </c>
      <c r="AX11" t="s">
        <v>741</v>
      </c>
      <c r="AY11">
        <v>30</v>
      </c>
      <c r="AZ11" t="s">
        <v>818</v>
      </c>
      <c r="BA11" t="s">
        <v>750</v>
      </c>
      <c r="BB11" t="s">
        <v>180</v>
      </c>
      <c r="BC11" t="s">
        <v>741</v>
      </c>
      <c r="BD11" t="s">
        <v>181</v>
      </c>
      <c r="BE11">
        <v>5</v>
      </c>
      <c r="BF11" t="s">
        <v>180</v>
      </c>
      <c r="BG11" t="s">
        <v>741</v>
      </c>
      <c r="BH11" t="s">
        <v>181</v>
      </c>
      <c r="BI11" t="s">
        <v>116</v>
      </c>
      <c r="BJ11">
        <v>3</v>
      </c>
      <c r="BK11">
        <v>1</v>
      </c>
      <c r="BL11" t="s">
        <v>750</v>
      </c>
      <c r="BM11" t="s">
        <v>741</v>
      </c>
      <c r="BN11">
        <v>30</v>
      </c>
      <c r="BO11">
        <v>36.1</v>
      </c>
      <c r="BP11">
        <v>36.1</v>
      </c>
      <c r="BQ11">
        <v>36.1</v>
      </c>
      <c r="BR11">
        <v>36.200000000000003</v>
      </c>
      <c r="BS11">
        <v>35.799999999999997</v>
      </c>
      <c r="BT11">
        <v>36.799999999999997</v>
      </c>
      <c r="BU11">
        <v>36.1</v>
      </c>
      <c r="BV11">
        <v>36.1</v>
      </c>
      <c r="BW11">
        <v>35.799999999999997</v>
      </c>
      <c r="BX11">
        <v>35.799999999999997</v>
      </c>
      <c r="BY11">
        <v>36.1</v>
      </c>
      <c r="BZ11">
        <v>36.1</v>
      </c>
      <c r="CA11">
        <v>136</v>
      </c>
      <c r="CB11">
        <v>140</v>
      </c>
      <c r="CC11">
        <v>144</v>
      </c>
      <c r="CD11">
        <v>140</v>
      </c>
      <c r="CE11">
        <v>142</v>
      </c>
      <c r="CF11">
        <v>140</v>
      </c>
      <c r="CG11">
        <v>136</v>
      </c>
      <c r="CH11">
        <v>140</v>
      </c>
      <c r="CI11">
        <v>136</v>
      </c>
      <c r="CJ11">
        <v>140</v>
      </c>
      <c r="CK11">
        <v>140</v>
      </c>
      <c r="CL11">
        <v>136</v>
      </c>
      <c r="CM11" t="s">
        <v>317</v>
      </c>
      <c r="CN11" t="s">
        <v>270</v>
      </c>
      <c r="CO11" t="s">
        <v>318</v>
      </c>
      <c r="CP11" t="s">
        <v>319</v>
      </c>
      <c r="CQ11" t="s">
        <v>320</v>
      </c>
      <c r="CR11" t="s">
        <v>321</v>
      </c>
      <c r="CS11" t="s">
        <v>322</v>
      </c>
      <c r="CT11" t="s">
        <v>321</v>
      </c>
      <c r="CU11" t="s">
        <v>323</v>
      </c>
      <c r="CV11" t="s">
        <v>324</v>
      </c>
      <c r="CW11" t="s">
        <v>311</v>
      </c>
      <c r="CX11" t="s">
        <v>325</v>
      </c>
      <c r="CY11">
        <v>36</v>
      </c>
      <c r="CZ11">
        <v>32</v>
      </c>
      <c r="DA11">
        <v>34</v>
      </c>
      <c r="DB11">
        <v>32</v>
      </c>
      <c r="DC11">
        <v>34</v>
      </c>
      <c r="DD11">
        <v>34</v>
      </c>
      <c r="DE11">
        <v>36</v>
      </c>
      <c r="DF11">
        <v>34</v>
      </c>
      <c r="DG11">
        <v>36</v>
      </c>
      <c r="DH11">
        <v>34</v>
      </c>
      <c r="DI11">
        <v>36</v>
      </c>
      <c r="DJ11">
        <v>34</v>
      </c>
      <c r="DM11">
        <v>22</v>
      </c>
      <c r="DN11">
        <v>24</v>
      </c>
      <c r="DO11">
        <v>24</v>
      </c>
      <c r="DP11">
        <v>24</v>
      </c>
      <c r="DQ11">
        <v>22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90</v>
      </c>
      <c r="DX11">
        <v>94</v>
      </c>
      <c r="DY11">
        <v>96</v>
      </c>
      <c r="DZ11">
        <v>96</v>
      </c>
      <c r="EA11">
        <v>98</v>
      </c>
      <c r="EB11">
        <v>98</v>
      </c>
      <c r="EC11">
        <v>96</v>
      </c>
      <c r="ED11">
        <v>96</v>
      </c>
      <c r="EE11">
        <v>88</v>
      </c>
      <c r="EF11">
        <v>96</v>
      </c>
      <c r="EG11">
        <v>96</v>
      </c>
      <c r="EH11">
        <v>98</v>
      </c>
      <c r="FG11" t="s">
        <v>741</v>
      </c>
      <c r="FH11" t="s">
        <v>785</v>
      </c>
      <c r="FI11" t="s">
        <v>741</v>
      </c>
      <c r="FJ11">
        <v>16</v>
      </c>
      <c r="FK11">
        <v>0.1</v>
      </c>
      <c r="FL11" t="s">
        <v>765</v>
      </c>
      <c r="FM11" t="s">
        <v>819</v>
      </c>
      <c r="FN11" s="43">
        <v>8.3333333333333329E-2</v>
      </c>
      <c r="FO11">
        <v>104</v>
      </c>
      <c r="FP11">
        <v>136</v>
      </c>
      <c r="FQ11" t="s">
        <v>741</v>
      </c>
      <c r="FR11">
        <v>140</v>
      </c>
      <c r="FS11">
        <v>98</v>
      </c>
      <c r="FT11" t="s">
        <v>31</v>
      </c>
      <c r="FU11">
        <v>98</v>
      </c>
      <c r="FV11" t="s">
        <v>32</v>
      </c>
      <c r="FW11" t="s">
        <v>741</v>
      </c>
      <c r="FX11" t="s">
        <v>741</v>
      </c>
      <c r="FY11">
        <v>98</v>
      </c>
      <c r="FZ11" t="s">
        <v>32</v>
      </c>
      <c r="GA11">
        <v>36.4</v>
      </c>
      <c r="GB11">
        <v>36.4</v>
      </c>
      <c r="GC11" t="s">
        <v>741</v>
      </c>
      <c r="GD11">
        <v>36.4</v>
      </c>
      <c r="GE11">
        <v>40</v>
      </c>
      <c r="GF11">
        <v>60</v>
      </c>
      <c r="GG11" t="s">
        <v>741</v>
      </c>
      <c r="GH11">
        <v>80</v>
      </c>
      <c r="GI11" t="s">
        <v>741</v>
      </c>
      <c r="GJ11" t="s">
        <v>741</v>
      </c>
      <c r="GK11" t="s">
        <v>741</v>
      </c>
      <c r="GL11" t="s">
        <v>741</v>
      </c>
      <c r="GM11" t="s">
        <v>741</v>
      </c>
      <c r="GN11" t="s">
        <v>767</v>
      </c>
      <c r="GO11" t="s">
        <v>767</v>
      </c>
      <c r="GP11" t="s">
        <v>741</v>
      </c>
      <c r="GQ11" t="s">
        <v>767</v>
      </c>
      <c r="GR11">
        <v>6</v>
      </c>
      <c r="GS11">
        <v>7</v>
      </c>
      <c r="GT11" t="s">
        <v>741</v>
      </c>
      <c r="GU11">
        <v>7</v>
      </c>
      <c r="GV11">
        <v>0</v>
      </c>
      <c r="GW11">
        <v>1</v>
      </c>
      <c r="GX11">
        <v>9</v>
      </c>
      <c r="GY11" t="s">
        <v>741</v>
      </c>
      <c r="GZ11" t="s">
        <v>741</v>
      </c>
      <c r="HA11">
        <v>11</v>
      </c>
      <c r="HB11">
        <v>11</v>
      </c>
      <c r="HC11">
        <v>9</v>
      </c>
      <c r="HD11" s="21">
        <v>45451</v>
      </c>
      <c r="HE11" t="s">
        <v>85</v>
      </c>
      <c r="HF11" t="s">
        <v>741</v>
      </c>
      <c r="HG11" t="s">
        <v>741</v>
      </c>
      <c r="HH11" t="s">
        <v>741</v>
      </c>
      <c r="HI11" t="s">
        <v>741</v>
      </c>
    </row>
    <row r="12" spans="1:217" x14ac:dyDescent="0.3">
      <c r="A12">
        <v>11</v>
      </c>
      <c r="B12" t="s">
        <v>820</v>
      </c>
      <c r="C12">
        <v>20240289652</v>
      </c>
      <c r="D12">
        <v>240015900</v>
      </c>
      <c r="E12">
        <v>5</v>
      </c>
      <c r="F12" t="s">
        <v>2</v>
      </c>
      <c r="G12" s="21">
        <v>45462</v>
      </c>
      <c r="H12">
        <v>1.5</v>
      </c>
      <c r="I12">
        <v>2200</v>
      </c>
      <c r="J12">
        <v>1.5</v>
      </c>
      <c r="K12" t="s">
        <v>70</v>
      </c>
      <c r="L12" t="s">
        <v>68</v>
      </c>
      <c r="M12" t="s">
        <v>821</v>
      </c>
      <c r="N12" t="s">
        <v>822</v>
      </c>
      <c r="O12" t="s">
        <v>63</v>
      </c>
      <c r="P12" t="s">
        <v>44</v>
      </c>
      <c r="Q12" t="s">
        <v>79</v>
      </c>
      <c r="R12">
        <v>5</v>
      </c>
      <c r="S12" s="21">
        <v>45466</v>
      </c>
      <c r="T12" t="s">
        <v>823</v>
      </c>
      <c r="U12" t="s">
        <v>30</v>
      </c>
      <c r="V12" t="s">
        <v>824</v>
      </c>
      <c r="W12" t="s">
        <v>760</v>
      </c>
      <c r="X12" t="s">
        <v>740</v>
      </c>
      <c r="Y12" t="s">
        <v>740</v>
      </c>
      <c r="Z12" t="s">
        <v>741</v>
      </c>
      <c r="AA12" t="s">
        <v>742</v>
      </c>
      <c r="AB12" t="s">
        <v>743</v>
      </c>
      <c r="AC12" t="s">
        <v>744</v>
      </c>
      <c r="AD12" t="s">
        <v>745</v>
      </c>
      <c r="AE12" t="s">
        <v>746</v>
      </c>
      <c r="AF12">
        <v>134</v>
      </c>
      <c r="AG12">
        <v>24</v>
      </c>
      <c r="AH12">
        <v>36.200000000000003</v>
      </c>
      <c r="AI12">
        <v>99</v>
      </c>
      <c r="AJ12" t="s">
        <v>30</v>
      </c>
      <c r="AK12">
        <v>7.7</v>
      </c>
      <c r="AL12">
        <v>17.899999999999999</v>
      </c>
      <c r="AM12">
        <v>1507</v>
      </c>
      <c r="AN12">
        <v>2.17</v>
      </c>
      <c r="AO12">
        <v>134</v>
      </c>
      <c r="AP12">
        <v>5.2</v>
      </c>
      <c r="AQ12">
        <v>37</v>
      </c>
      <c r="AR12">
        <v>0.78</v>
      </c>
      <c r="AS12" t="s">
        <v>747</v>
      </c>
      <c r="AT12" t="s">
        <v>741</v>
      </c>
      <c r="AU12" t="s">
        <v>825</v>
      </c>
      <c r="AV12">
        <v>8</v>
      </c>
      <c r="AW12">
        <v>150</v>
      </c>
      <c r="AX12" t="s">
        <v>741</v>
      </c>
      <c r="AY12">
        <v>20</v>
      </c>
      <c r="AZ12" t="s">
        <v>826</v>
      </c>
      <c r="BB12" t="s">
        <v>181</v>
      </c>
      <c r="BC12">
        <v>4</v>
      </c>
      <c r="BD12" t="s">
        <v>180</v>
      </c>
      <c r="BE12" t="s">
        <v>741</v>
      </c>
      <c r="BF12" t="s">
        <v>181</v>
      </c>
      <c r="BG12">
        <v>1</v>
      </c>
      <c r="BH12" t="s">
        <v>180</v>
      </c>
      <c r="BI12" t="s">
        <v>118</v>
      </c>
      <c r="BJ12">
        <v>3.5</v>
      </c>
      <c r="BK12" t="s">
        <v>779</v>
      </c>
      <c r="BL12" t="s">
        <v>750</v>
      </c>
      <c r="BM12" t="s">
        <v>741</v>
      </c>
      <c r="BN12">
        <v>20</v>
      </c>
      <c r="BO12">
        <v>36</v>
      </c>
      <c r="BP12">
        <v>36.200000000000003</v>
      </c>
      <c r="BQ12">
        <v>36.4</v>
      </c>
      <c r="BR12">
        <v>36</v>
      </c>
      <c r="BS12">
        <v>36.200000000000003</v>
      </c>
      <c r="BT12">
        <v>36.200000000000003</v>
      </c>
      <c r="BU12">
        <v>36.200000000000003</v>
      </c>
      <c r="BV12">
        <v>35.799999999999997</v>
      </c>
      <c r="BW12">
        <v>36</v>
      </c>
      <c r="BX12">
        <v>36.200000000000003</v>
      </c>
      <c r="BY12">
        <v>36.200000000000003</v>
      </c>
      <c r="BZ12">
        <v>36</v>
      </c>
      <c r="CA12">
        <v>134</v>
      </c>
      <c r="CB12">
        <v>140</v>
      </c>
      <c r="CC12">
        <v>140</v>
      </c>
      <c r="CD12">
        <v>155</v>
      </c>
      <c r="CE12">
        <v>158</v>
      </c>
      <c r="CF12">
        <v>148</v>
      </c>
      <c r="CG12">
        <v>138</v>
      </c>
      <c r="CH12">
        <v>134</v>
      </c>
      <c r="CI12">
        <v>138</v>
      </c>
      <c r="CJ12">
        <v>138</v>
      </c>
      <c r="CK12">
        <v>138</v>
      </c>
      <c r="CL12">
        <v>150</v>
      </c>
      <c r="CM12" t="s">
        <v>301</v>
      </c>
      <c r="CN12" t="s">
        <v>301</v>
      </c>
      <c r="CO12" t="s">
        <v>326</v>
      </c>
      <c r="CP12" t="s">
        <v>327</v>
      </c>
      <c r="CQ12" t="s">
        <v>327</v>
      </c>
      <c r="CR12" t="s">
        <v>328</v>
      </c>
      <c r="CS12" t="s">
        <v>329</v>
      </c>
      <c r="CT12" t="s">
        <v>301</v>
      </c>
      <c r="CU12" t="s">
        <v>301</v>
      </c>
      <c r="CV12" t="s">
        <v>330</v>
      </c>
      <c r="CW12" t="s">
        <v>331</v>
      </c>
      <c r="CY12">
        <v>24</v>
      </c>
      <c r="CZ12">
        <v>26</v>
      </c>
      <c r="DA12">
        <v>26</v>
      </c>
      <c r="DB12">
        <v>28</v>
      </c>
      <c r="DC12">
        <v>24</v>
      </c>
      <c r="DD12">
        <v>26</v>
      </c>
      <c r="DE12">
        <v>24</v>
      </c>
      <c r="DF12">
        <v>26</v>
      </c>
      <c r="DG12">
        <v>20</v>
      </c>
      <c r="DH12">
        <v>24</v>
      </c>
      <c r="DI12">
        <v>22</v>
      </c>
      <c r="DJ12">
        <v>23</v>
      </c>
      <c r="DN12">
        <v>24</v>
      </c>
      <c r="DO12">
        <v>22</v>
      </c>
      <c r="DP12">
        <v>24</v>
      </c>
      <c r="DQ12">
        <v>23</v>
      </c>
      <c r="DR12">
        <v>24</v>
      </c>
      <c r="DS12">
        <v>25</v>
      </c>
      <c r="DT12">
        <v>24</v>
      </c>
      <c r="DU12">
        <v>23</v>
      </c>
      <c r="DW12">
        <v>97</v>
      </c>
      <c r="DX12">
        <v>97</v>
      </c>
      <c r="DY12">
        <v>98</v>
      </c>
      <c r="DZ12">
        <v>98</v>
      </c>
      <c r="EA12">
        <v>76</v>
      </c>
      <c r="EB12">
        <v>98</v>
      </c>
      <c r="EC12">
        <v>98</v>
      </c>
      <c r="ED12">
        <v>98</v>
      </c>
      <c r="EE12">
        <v>80</v>
      </c>
      <c r="EF12">
        <v>94</v>
      </c>
      <c r="EG12">
        <v>98</v>
      </c>
      <c r="EM12" t="s">
        <v>827</v>
      </c>
      <c r="EY12" t="s">
        <v>828</v>
      </c>
      <c r="FG12" t="s">
        <v>741</v>
      </c>
      <c r="FH12" t="s">
        <v>772</v>
      </c>
      <c r="FI12" t="s">
        <v>741</v>
      </c>
      <c r="FJ12">
        <v>16</v>
      </c>
      <c r="FK12">
        <v>0.1</v>
      </c>
      <c r="FL12" t="s">
        <v>753</v>
      </c>
      <c r="FM12" t="s">
        <v>829</v>
      </c>
      <c r="FN12" s="43">
        <v>7.2916666666666671E-2</v>
      </c>
      <c r="FO12">
        <v>165</v>
      </c>
      <c r="FP12">
        <v>160</v>
      </c>
      <c r="FQ12" t="s">
        <v>741</v>
      </c>
      <c r="FR12" t="s">
        <v>741</v>
      </c>
      <c r="FS12">
        <v>96</v>
      </c>
      <c r="FT12" t="s">
        <v>755</v>
      </c>
      <c r="FU12">
        <v>98</v>
      </c>
      <c r="FV12" t="s">
        <v>755</v>
      </c>
      <c r="FW12" t="s">
        <v>741</v>
      </c>
      <c r="FX12" t="s">
        <v>741</v>
      </c>
      <c r="FY12" t="s">
        <v>741</v>
      </c>
      <c r="FZ12" t="s">
        <v>741</v>
      </c>
      <c r="GA12">
        <v>37.1</v>
      </c>
      <c r="GB12">
        <v>36.200000000000003</v>
      </c>
      <c r="GC12" t="s">
        <v>741</v>
      </c>
      <c r="GD12" t="s">
        <v>741</v>
      </c>
      <c r="GE12">
        <v>50</v>
      </c>
      <c r="GF12">
        <v>60</v>
      </c>
      <c r="GG12" t="s">
        <v>741</v>
      </c>
      <c r="GH12" t="s">
        <v>741</v>
      </c>
      <c r="GI12" t="s">
        <v>741</v>
      </c>
      <c r="GJ12" t="s">
        <v>741</v>
      </c>
      <c r="GK12" t="s">
        <v>741</v>
      </c>
      <c r="GL12" t="s">
        <v>741</v>
      </c>
      <c r="GM12" t="s">
        <v>741</v>
      </c>
      <c r="GN12" t="s">
        <v>750</v>
      </c>
      <c r="GO12" t="s">
        <v>750</v>
      </c>
      <c r="GP12" t="s">
        <v>741</v>
      </c>
      <c r="GQ12" t="s">
        <v>741</v>
      </c>
      <c r="GR12">
        <v>6</v>
      </c>
      <c r="GS12">
        <v>7</v>
      </c>
      <c r="GT12" t="s">
        <v>741</v>
      </c>
      <c r="GU12" t="s">
        <v>741</v>
      </c>
      <c r="GV12" t="s">
        <v>188</v>
      </c>
      <c r="GW12" t="s">
        <v>741</v>
      </c>
      <c r="GX12" t="s">
        <v>741</v>
      </c>
      <c r="GY12" t="s">
        <v>741</v>
      </c>
      <c r="GZ12">
        <v>4</v>
      </c>
      <c r="HA12">
        <v>6</v>
      </c>
      <c r="HB12" t="s">
        <v>741</v>
      </c>
      <c r="HC12" t="s">
        <v>741</v>
      </c>
      <c r="HD12" t="s">
        <v>741</v>
      </c>
      <c r="HE12" t="s">
        <v>84</v>
      </c>
      <c r="HF12">
        <v>7</v>
      </c>
      <c r="HG12">
        <v>4</v>
      </c>
      <c r="HH12" s="21">
        <v>45469</v>
      </c>
      <c r="HI12" t="s">
        <v>830</v>
      </c>
    </row>
    <row r="13" spans="1:217" x14ac:dyDescent="0.3">
      <c r="A13">
        <v>12</v>
      </c>
      <c r="B13" t="s">
        <v>831</v>
      </c>
      <c r="C13">
        <v>20240291275</v>
      </c>
      <c r="D13">
        <v>240016133</v>
      </c>
      <c r="E13">
        <v>1</v>
      </c>
      <c r="F13" t="s">
        <v>2</v>
      </c>
      <c r="G13" s="21">
        <v>45464</v>
      </c>
      <c r="H13">
        <v>1.3</v>
      </c>
      <c r="I13">
        <v>2000</v>
      </c>
      <c r="J13">
        <v>1.3</v>
      </c>
      <c r="K13" t="s">
        <v>71</v>
      </c>
      <c r="L13" t="s">
        <v>68</v>
      </c>
      <c r="M13" t="s">
        <v>832</v>
      </c>
      <c r="N13" t="s">
        <v>737</v>
      </c>
      <c r="O13" t="s">
        <v>63</v>
      </c>
      <c r="P13" t="s">
        <v>44</v>
      </c>
      <c r="Q13" t="s">
        <v>79</v>
      </c>
      <c r="R13">
        <v>2</v>
      </c>
      <c r="S13" s="21">
        <v>45466</v>
      </c>
      <c r="T13" t="s">
        <v>738</v>
      </c>
      <c r="U13" t="s">
        <v>30</v>
      </c>
      <c r="V13" t="s">
        <v>824</v>
      </c>
      <c r="W13" t="s">
        <v>760</v>
      </c>
      <c r="X13" t="s">
        <v>740</v>
      </c>
      <c r="Y13" t="s">
        <v>740</v>
      </c>
      <c r="Z13" t="s">
        <v>741</v>
      </c>
      <c r="AA13" t="s">
        <v>742</v>
      </c>
      <c r="AB13" t="s">
        <v>743</v>
      </c>
      <c r="AC13" t="s">
        <v>744</v>
      </c>
      <c r="AD13" t="s">
        <v>745</v>
      </c>
      <c r="AE13" t="s">
        <v>746</v>
      </c>
      <c r="AF13">
        <v>134</v>
      </c>
      <c r="AG13">
        <v>32</v>
      </c>
      <c r="AH13">
        <v>36.200000000000003</v>
      </c>
      <c r="AI13">
        <v>93</v>
      </c>
      <c r="AJ13" t="s">
        <v>30</v>
      </c>
      <c r="AK13">
        <v>4</v>
      </c>
      <c r="AL13">
        <v>14.4</v>
      </c>
      <c r="AM13">
        <v>1637</v>
      </c>
      <c r="AN13">
        <v>2.74</v>
      </c>
      <c r="AO13">
        <v>138</v>
      </c>
      <c r="AP13">
        <v>7</v>
      </c>
      <c r="AQ13">
        <v>36</v>
      </c>
      <c r="AR13">
        <v>0.97</v>
      </c>
      <c r="AS13" t="s">
        <v>747</v>
      </c>
      <c r="AT13" t="s">
        <v>741</v>
      </c>
      <c r="AU13" t="s">
        <v>770</v>
      </c>
      <c r="AV13">
        <v>16</v>
      </c>
      <c r="AW13">
        <v>250</v>
      </c>
      <c r="AX13" t="s">
        <v>741</v>
      </c>
      <c r="AY13">
        <v>30</v>
      </c>
      <c r="AZ13" t="s">
        <v>771</v>
      </c>
      <c r="BA13" t="s">
        <v>741</v>
      </c>
      <c r="BB13" t="s">
        <v>181</v>
      </c>
      <c r="BC13">
        <v>4</v>
      </c>
      <c r="BD13" t="s">
        <v>180</v>
      </c>
      <c r="BE13" t="s">
        <v>741</v>
      </c>
      <c r="BF13" t="s">
        <v>181</v>
      </c>
      <c r="BG13">
        <v>0.5</v>
      </c>
      <c r="BH13" t="s">
        <v>180</v>
      </c>
      <c r="BI13" t="s">
        <v>118</v>
      </c>
      <c r="BJ13">
        <v>2.5</v>
      </c>
      <c r="BK13" t="s">
        <v>779</v>
      </c>
      <c r="BL13" t="s">
        <v>750</v>
      </c>
      <c r="BM13" t="s">
        <v>741</v>
      </c>
      <c r="BN13">
        <v>50</v>
      </c>
      <c r="BO13">
        <v>36.700000000000003</v>
      </c>
      <c r="BP13">
        <v>36.799999999999997</v>
      </c>
      <c r="BQ13">
        <v>36.6</v>
      </c>
      <c r="BR13">
        <v>36.700000000000003</v>
      </c>
      <c r="BS13">
        <v>36.200000000000003</v>
      </c>
      <c r="BT13">
        <v>36.4</v>
      </c>
      <c r="BU13">
        <v>36.200000000000003</v>
      </c>
      <c r="BV13">
        <v>36.200000000000003</v>
      </c>
      <c r="BW13">
        <v>36.700000000000003</v>
      </c>
      <c r="BX13">
        <v>36.799999999999997</v>
      </c>
      <c r="BY13">
        <v>36.6</v>
      </c>
      <c r="CA13">
        <v>140</v>
      </c>
      <c r="CB13">
        <v>140</v>
      </c>
      <c r="CC13">
        <v>152</v>
      </c>
      <c r="CD13">
        <v>164</v>
      </c>
      <c r="CE13">
        <v>160</v>
      </c>
      <c r="CF13">
        <v>146</v>
      </c>
      <c r="CG13">
        <v>146</v>
      </c>
      <c r="CH13">
        <v>136</v>
      </c>
      <c r="CI13">
        <v>136</v>
      </c>
      <c r="CJ13">
        <v>138</v>
      </c>
      <c r="CK13">
        <v>150</v>
      </c>
      <c r="CM13" t="s">
        <v>301</v>
      </c>
      <c r="CN13" t="s">
        <v>301</v>
      </c>
      <c r="CO13" t="s">
        <v>332</v>
      </c>
      <c r="CP13" t="s">
        <v>327</v>
      </c>
      <c r="CQ13" t="s">
        <v>327</v>
      </c>
      <c r="CR13" t="s">
        <v>333</v>
      </c>
      <c r="CS13" t="s">
        <v>334</v>
      </c>
      <c r="CT13" t="s">
        <v>301</v>
      </c>
      <c r="CU13" t="s">
        <v>301</v>
      </c>
      <c r="CV13" t="s">
        <v>302</v>
      </c>
      <c r="CW13" t="s">
        <v>335</v>
      </c>
      <c r="CY13">
        <v>32</v>
      </c>
      <c r="CZ13">
        <v>34</v>
      </c>
      <c r="DA13">
        <v>36</v>
      </c>
      <c r="DB13">
        <v>32</v>
      </c>
      <c r="DC13">
        <v>34</v>
      </c>
      <c r="DD13">
        <v>32</v>
      </c>
      <c r="DE13">
        <v>34</v>
      </c>
      <c r="DF13">
        <v>34</v>
      </c>
      <c r="DG13">
        <v>20</v>
      </c>
      <c r="DH13">
        <v>32</v>
      </c>
      <c r="DI13">
        <v>34</v>
      </c>
      <c r="DN13">
        <v>24</v>
      </c>
      <c r="DO13">
        <v>30</v>
      </c>
      <c r="DP13">
        <v>28</v>
      </c>
      <c r="DQ13">
        <v>32</v>
      </c>
      <c r="DR13">
        <v>30</v>
      </c>
      <c r="DS13">
        <v>38</v>
      </c>
      <c r="DT13">
        <v>32</v>
      </c>
      <c r="DU13">
        <v>23</v>
      </c>
      <c r="DW13">
        <v>97</v>
      </c>
      <c r="DX13">
        <v>98</v>
      </c>
      <c r="DY13">
        <v>98</v>
      </c>
      <c r="DZ13">
        <v>98</v>
      </c>
      <c r="EA13">
        <v>98</v>
      </c>
      <c r="EB13">
        <v>96</v>
      </c>
      <c r="EC13">
        <v>92</v>
      </c>
      <c r="ED13">
        <v>90</v>
      </c>
      <c r="EE13">
        <v>70</v>
      </c>
      <c r="EF13">
        <v>92</v>
      </c>
      <c r="EG13">
        <v>94</v>
      </c>
      <c r="FG13" t="s">
        <v>741</v>
      </c>
      <c r="FH13" t="s">
        <v>785</v>
      </c>
      <c r="FI13" t="s">
        <v>741</v>
      </c>
      <c r="FJ13">
        <v>16</v>
      </c>
      <c r="FK13">
        <v>0.05</v>
      </c>
      <c r="FL13" t="s">
        <v>753</v>
      </c>
      <c r="FM13" t="s">
        <v>833</v>
      </c>
      <c r="FN13" s="43">
        <v>8.3333333333333329E-2</v>
      </c>
      <c r="FO13">
        <v>136</v>
      </c>
      <c r="FP13">
        <v>140</v>
      </c>
      <c r="FQ13" t="s">
        <v>741</v>
      </c>
      <c r="FR13" t="s">
        <v>741</v>
      </c>
      <c r="FS13">
        <v>94</v>
      </c>
      <c r="FT13" t="s">
        <v>755</v>
      </c>
      <c r="FU13">
        <v>94</v>
      </c>
      <c r="FV13" t="s">
        <v>755</v>
      </c>
      <c r="FW13" t="s">
        <v>741</v>
      </c>
      <c r="FX13" t="s">
        <v>741</v>
      </c>
      <c r="FY13" t="s">
        <v>741</v>
      </c>
      <c r="FZ13" t="s">
        <v>741</v>
      </c>
      <c r="GA13">
        <v>36.200000000000003</v>
      </c>
      <c r="GB13">
        <v>36.200000000000003</v>
      </c>
      <c r="GC13" t="s">
        <v>741</v>
      </c>
      <c r="GD13" t="s">
        <v>741</v>
      </c>
      <c r="GE13">
        <v>50</v>
      </c>
      <c r="GF13">
        <v>60</v>
      </c>
      <c r="GG13" t="s">
        <v>741</v>
      </c>
      <c r="GH13" t="s">
        <v>741</v>
      </c>
      <c r="GI13" t="s">
        <v>834</v>
      </c>
      <c r="GJ13" t="s">
        <v>741</v>
      </c>
      <c r="GK13" t="s">
        <v>741</v>
      </c>
      <c r="GL13" t="s">
        <v>741</v>
      </c>
      <c r="GM13" t="s">
        <v>741</v>
      </c>
      <c r="GN13" t="s">
        <v>750</v>
      </c>
      <c r="GO13" t="s">
        <v>750</v>
      </c>
      <c r="GP13" t="s">
        <v>741</v>
      </c>
      <c r="GQ13" t="s">
        <v>741</v>
      </c>
      <c r="GR13">
        <v>6</v>
      </c>
      <c r="GS13">
        <v>7</v>
      </c>
      <c r="GT13" t="s">
        <v>741</v>
      </c>
      <c r="GU13" t="s">
        <v>741</v>
      </c>
      <c r="GV13" t="s">
        <v>188</v>
      </c>
      <c r="GW13" t="s">
        <v>741</v>
      </c>
      <c r="GX13" t="s">
        <v>741</v>
      </c>
      <c r="GY13" t="s">
        <v>741</v>
      </c>
      <c r="GZ13">
        <v>4</v>
      </c>
      <c r="HA13">
        <v>5</v>
      </c>
      <c r="HB13" t="s">
        <v>741</v>
      </c>
      <c r="HC13" t="s">
        <v>741</v>
      </c>
      <c r="HD13" t="s">
        <v>741</v>
      </c>
      <c r="HE13" t="s">
        <v>84</v>
      </c>
      <c r="HF13">
        <v>5</v>
      </c>
      <c r="HG13">
        <v>3</v>
      </c>
      <c r="HH13" s="21">
        <v>45469</v>
      </c>
      <c r="HI13" t="s">
        <v>830</v>
      </c>
    </row>
    <row r="14" spans="1:217" x14ac:dyDescent="0.3">
      <c r="A14">
        <v>47</v>
      </c>
      <c r="B14" t="s">
        <v>1048</v>
      </c>
      <c r="C14">
        <v>20240345681</v>
      </c>
      <c r="D14">
        <v>240024481</v>
      </c>
      <c r="E14">
        <v>1</v>
      </c>
      <c r="F14" t="s">
        <v>2</v>
      </c>
      <c r="G14" s="21">
        <v>45493</v>
      </c>
      <c r="H14">
        <v>2.4</v>
      </c>
      <c r="I14">
        <v>2200</v>
      </c>
      <c r="J14">
        <v>2.2000000000000002</v>
      </c>
      <c r="K14" t="s">
        <v>70</v>
      </c>
      <c r="L14" t="s">
        <v>69</v>
      </c>
      <c r="M14" t="s">
        <v>1049</v>
      </c>
      <c r="N14" t="s">
        <v>737</v>
      </c>
      <c r="O14" t="s">
        <v>63</v>
      </c>
      <c r="P14" t="s">
        <v>44</v>
      </c>
      <c r="Q14" t="s">
        <v>79</v>
      </c>
      <c r="R14">
        <v>4</v>
      </c>
      <c r="S14" s="21">
        <v>45496</v>
      </c>
      <c r="T14" t="s">
        <v>1050</v>
      </c>
      <c r="U14" t="s">
        <v>30</v>
      </c>
      <c r="V14" t="s">
        <v>1051</v>
      </c>
      <c r="W14" t="s">
        <v>760</v>
      </c>
      <c r="X14" t="s">
        <v>740</v>
      </c>
      <c r="Y14" t="s">
        <v>740</v>
      </c>
      <c r="Z14" t="s">
        <v>741</v>
      </c>
      <c r="AA14" t="s">
        <v>742</v>
      </c>
      <c r="AB14" t="s">
        <v>743</v>
      </c>
      <c r="AC14" t="s">
        <v>744</v>
      </c>
      <c r="AD14" t="s">
        <v>745</v>
      </c>
      <c r="AE14" t="s">
        <v>746</v>
      </c>
      <c r="AF14">
        <v>130</v>
      </c>
      <c r="AG14">
        <v>36</v>
      </c>
      <c r="AH14">
        <v>36.6</v>
      </c>
      <c r="AI14">
        <v>99</v>
      </c>
      <c r="AJ14" t="s">
        <v>31</v>
      </c>
      <c r="AK14">
        <v>7.5</v>
      </c>
      <c r="AL14">
        <v>16.8</v>
      </c>
      <c r="AM14">
        <v>15020</v>
      </c>
      <c r="AN14">
        <v>2.4900000000000002</v>
      </c>
      <c r="AO14">
        <v>136</v>
      </c>
      <c r="AP14">
        <v>4.5</v>
      </c>
      <c r="AQ14">
        <v>25</v>
      </c>
      <c r="AR14">
        <v>0.97</v>
      </c>
      <c r="AS14" t="s">
        <v>747</v>
      </c>
      <c r="AT14" t="s">
        <v>741</v>
      </c>
      <c r="AU14" t="s">
        <v>867</v>
      </c>
      <c r="AV14">
        <v>8</v>
      </c>
      <c r="AW14">
        <v>400</v>
      </c>
      <c r="AX14">
        <v>4</v>
      </c>
      <c r="AY14">
        <v>30</v>
      </c>
      <c r="AZ14" t="s">
        <v>812</v>
      </c>
      <c r="BA14" t="s">
        <v>741</v>
      </c>
      <c r="BB14" t="s">
        <v>181</v>
      </c>
      <c r="BC14">
        <v>6</v>
      </c>
      <c r="BD14" t="s">
        <v>180</v>
      </c>
      <c r="BE14">
        <v>5</v>
      </c>
      <c r="BF14" t="s">
        <v>180</v>
      </c>
      <c r="BG14" t="s">
        <v>741</v>
      </c>
      <c r="BH14" t="s">
        <v>181</v>
      </c>
      <c r="BI14" t="s">
        <v>112</v>
      </c>
      <c r="BJ14">
        <v>3</v>
      </c>
      <c r="BK14">
        <v>1</v>
      </c>
      <c r="BL14" t="s">
        <v>750</v>
      </c>
      <c r="BM14" t="s">
        <v>741</v>
      </c>
      <c r="BN14">
        <v>9</v>
      </c>
      <c r="BO14">
        <v>35.799999999999997</v>
      </c>
      <c r="BP14">
        <v>35.799999999999997</v>
      </c>
      <c r="BQ14">
        <v>35.799999999999997</v>
      </c>
      <c r="BR14">
        <v>36.6</v>
      </c>
      <c r="BS14">
        <v>36.200000000000003</v>
      </c>
      <c r="BT14">
        <v>36.200000000000003</v>
      </c>
      <c r="BU14">
        <v>36.200000000000003</v>
      </c>
      <c r="BV14">
        <v>36.200000000000003</v>
      </c>
      <c r="BW14">
        <v>36.200000000000003</v>
      </c>
      <c r="BX14">
        <v>36.4</v>
      </c>
      <c r="BY14">
        <v>36.200000000000003</v>
      </c>
      <c r="BZ14">
        <v>36.4</v>
      </c>
      <c r="CA14">
        <v>146</v>
      </c>
      <c r="CB14">
        <v>148</v>
      </c>
      <c r="CC14">
        <v>152</v>
      </c>
      <c r="CD14">
        <v>150</v>
      </c>
      <c r="CE14">
        <v>138</v>
      </c>
      <c r="CF14">
        <v>136</v>
      </c>
      <c r="CG14">
        <v>132</v>
      </c>
      <c r="CH14">
        <v>134</v>
      </c>
      <c r="CI14">
        <v>136</v>
      </c>
      <c r="CJ14">
        <v>134</v>
      </c>
      <c r="CK14">
        <v>136</v>
      </c>
      <c r="CL14">
        <v>134</v>
      </c>
      <c r="CM14" t="s">
        <v>494</v>
      </c>
      <c r="CN14" t="s">
        <v>509</v>
      </c>
      <c r="CO14" t="s">
        <v>510</v>
      </c>
      <c r="CP14" t="s">
        <v>420</v>
      </c>
      <c r="CQ14" t="s">
        <v>511</v>
      </c>
      <c r="CR14" t="s">
        <v>512</v>
      </c>
      <c r="CS14" t="s">
        <v>513</v>
      </c>
      <c r="CT14" t="s">
        <v>514</v>
      </c>
      <c r="CU14" t="s">
        <v>515</v>
      </c>
      <c r="CV14" t="s">
        <v>516</v>
      </c>
      <c r="CW14" t="s">
        <v>494</v>
      </c>
      <c r="CX14" t="s">
        <v>464</v>
      </c>
      <c r="CY14">
        <v>36</v>
      </c>
      <c r="CZ14">
        <v>38</v>
      </c>
      <c r="DA14">
        <v>36</v>
      </c>
      <c r="DB14">
        <v>36</v>
      </c>
      <c r="DC14">
        <v>34</v>
      </c>
      <c r="DD14">
        <v>38</v>
      </c>
      <c r="DE14">
        <v>38</v>
      </c>
      <c r="DF14">
        <v>40</v>
      </c>
      <c r="DG14">
        <v>32</v>
      </c>
      <c r="DH14">
        <v>32</v>
      </c>
      <c r="DI14">
        <v>34</v>
      </c>
      <c r="DJ14">
        <v>36</v>
      </c>
      <c r="DN14">
        <v>24</v>
      </c>
      <c r="DO14">
        <v>25</v>
      </c>
      <c r="DP14">
        <v>30</v>
      </c>
      <c r="DQ14">
        <v>24</v>
      </c>
      <c r="DR14">
        <v>26</v>
      </c>
      <c r="DS14">
        <v>32</v>
      </c>
      <c r="DT14">
        <v>34</v>
      </c>
      <c r="DU14">
        <v>30</v>
      </c>
      <c r="DV14">
        <v>32</v>
      </c>
      <c r="DW14">
        <v>99</v>
      </c>
      <c r="DX14">
        <v>96</v>
      </c>
      <c r="DY14">
        <v>95</v>
      </c>
      <c r="DZ14">
        <v>96</v>
      </c>
      <c r="EA14">
        <v>90</v>
      </c>
      <c r="EB14">
        <v>92</v>
      </c>
      <c r="EC14">
        <v>96</v>
      </c>
      <c r="ED14">
        <v>92</v>
      </c>
      <c r="EE14">
        <v>90</v>
      </c>
      <c r="EF14">
        <v>96</v>
      </c>
      <c r="EG14">
        <v>94</v>
      </c>
      <c r="EH14">
        <v>98</v>
      </c>
      <c r="FG14" t="s">
        <v>741</v>
      </c>
      <c r="FH14" t="s">
        <v>785</v>
      </c>
      <c r="FI14" t="s">
        <v>741</v>
      </c>
      <c r="FJ14">
        <v>16</v>
      </c>
      <c r="FK14">
        <v>0.15</v>
      </c>
      <c r="FL14" t="s">
        <v>765</v>
      </c>
      <c r="FM14" t="s">
        <v>1052</v>
      </c>
      <c r="FN14" s="43">
        <v>0.1111111111111111</v>
      </c>
      <c r="FO14">
        <v>138</v>
      </c>
      <c r="FP14">
        <v>140</v>
      </c>
      <c r="FQ14" t="s">
        <v>741</v>
      </c>
      <c r="FR14" t="s">
        <v>741</v>
      </c>
      <c r="FS14">
        <v>98</v>
      </c>
      <c r="FT14" t="s">
        <v>32</v>
      </c>
      <c r="FU14">
        <v>98</v>
      </c>
      <c r="FV14" t="s">
        <v>32</v>
      </c>
      <c r="FW14" t="s">
        <v>741</v>
      </c>
      <c r="FX14" t="s">
        <v>741</v>
      </c>
      <c r="FY14" t="s">
        <v>741</v>
      </c>
      <c r="FZ14" t="s">
        <v>741</v>
      </c>
      <c r="GA14">
        <v>36.6</v>
      </c>
      <c r="GB14">
        <v>36.6</v>
      </c>
      <c r="GC14" t="s">
        <v>741</v>
      </c>
      <c r="GD14" t="s">
        <v>741</v>
      </c>
      <c r="GE14">
        <v>40</v>
      </c>
      <c r="GF14">
        <v>110</v>
      </c>
      <c r="GG14" t="s">
        <v>741</v>
      </c>
      <c r="GH14" t="s">
        <v>741</v>
      </c>
      <c r="GI14" t="s">
        <v>741</v>
      </c>
      <c r="GJ14" t="s">
        <v>741</v>
      </c>
      <c r="GK14" t="s">
        <v>1053</v>
      </c>
      <c r="GL14" t="s">
        <v>741</v>
      </c>
      <c r="GM14" t="s">
        <v>741</v>
      </c>
      <c r="GN14" t="s">
        <v>767</v>
      </c>
      <c r="GO14" t="s">
        <v>767</v>
      </c>
      <c r="GP14" t="s">
        <v>741</v>
      </c>
      <c r="GQ14" t="s">
        <v>741</v>
      </c>
      <c r="GR14">
        <v>10</v>
      </c>
      <c r="GS14">
        <v>13</v>
      </c>
      <c r="GT14" t="s">
        <v>741</v>
      </c>
      <c r="GU14" t="s">
        <v>741</v>
      </c>
      <c r="GV14">
        <v>0</v>
      </c>
      <c r="GX14">
        <v>2</v>
      </c>
      <c r="GY14">
        <v>4</v>
      </c>
      <c r="GZ14">
        <v>3</v>
      </c>
      <c r="HA14">
        <v>11</v>
      </c>
      <c r="HB14" t="s">
        <v>741</v>
      </c>
      <c r="HC14" t="s">
        <v>741</v>
      </c>
      <c r="HD14" t="s">
        <v>741</v>
      </c>
      <c r="HE14" t="s">
        <v>84</v>
      </c>
      <c r="HF14">
        <v>12</v>
      </c>
      <c r="HG14">
        <v>8</v>
      </c>
      <c r="HH14" t="s">
        <v>1054</v>
      </c>
      <c r="HI14" t="s">
        <v>756</v>
      </c>
    </row>
    <row r="15" spans="1:217" x14ac:dyDescent="0.3">
      <c r="A15">
        <v>46</v>
      </c>
      <c r="B15" t="s">
        <v>1043</v>
      </c>
      <c r="C15">
        <v>20240337522</v>
      </c>
      <c r="D15">
        <v>240023048</v>
      </c>
      <c r="E15">
        <v>1</v>
      </c>
      <c r="F15" t="s">
        <v>3</v>
      </c>
      <c r="G15" s="21">
        <v>45488</v>
      </c>
      <c r="H15">
        <v>2.6</v>
      </c>
      <c r="I15">
        <v>2600</v>
      </c>
      <c r="J15">
        <v>2.5</v>
      </c>
      <c r="K15" t="s">
        <v>70</v>
      </c>
      <c r="L15" t="s">
        <v>69</v>
      </c>
      <c r="M15" t="s">
        <v>1044</v>
      </c>
      <c r="N15" t="s">
        <v>737</v>
      </c>
      <c r="O15" t="s">
        <v>63</v>
      </c>
      <c r="P15" t="s">
        <v>44</v>
      </c>
      <c r="Q15" t="s">
        <v>79</v>
      </c>
      <c r="R15">
        <v>2</v>
      </c>
      <c r="S15" s="21">
        <v>45490</v>
      </c>
      <c r="T15" t="s">
        <v>738</v>
      </c>
      <c r="U15" t="s">
        <v>32</v>
      </c>
      <c r="V15" t="s">
        <v>741</v>
      </c>
      <c r="W15" t="s">
        <v>760</v>
      </c>
      <c r="X15" t="s">
        <v>740</v>
      </c>
      <c r="Y15" t="s">
        <v>740</v>
      </c>
      <c r="Z15" t="s">
        <v>741</v>
      </c>
      <c r="AA15" t="s">
        <v>742</v>
      </c>
      <c r="AB15" t="s">
        <v>761</v>
      </c>
      <c r="AC15" t="s">
        <v>744</v>
      </c>
      <c r="AD15" t="s">
        <v>745</v>
      </c>
      <c r="AE15" t="s">
        <v>746</v>
      </c>
      <c r="AF15">
        <v>142</v>
      </c>
      <c r="AG15">
        <v>28</v>
      </c>
      <c r="AH15">
        <v>35.799999999999997</v>
      </c>
      <c r="AI15">
        <v>99</v>
      </c>
      <c r="AJ15" t="s">
        <v>32</v>
      </c>
      <c r="AK15">
        <v>5.5</v>
      </c>
      <c r="AL15">
        <v>16.5</v>
      </c>
      <c r="AM15">
        <v>16600</v>
      </c>
      <c r="AN15">
        <v>1.91</v>
      </c>
      <c r="AO15">
        <v>136</v>
      </c>
      <c r="AP15">
        <v>4.7</v>
      </c>
      <c r="AQ15">
        <v>20</v>
      </c>
      <c r="AR15">
        <v>0.71</v>
      </c>
      <c r="AS15" t="s">
        <v>747</v>
      </c>
      <c r="AT15" t="s">
        <v>741</v>
      </c>
      <c r="AU15" t="s">
        <v>952</v>
      </c>
      <c r="AV15">
        <v>10</v>
      </c>
      <c r="AW15">
        <v>300</v>
      </c>
      <c r="AX15" t="s">
        <v>741</v>
      </c>
      <c r="AY15">
        <v>40</v>
      </c>
      <c r="AZ15" t="s">
        <v>1045</v>
      </c>
      <c r="BA15" t="s">
        <v>750</v>
      </c>
      <c r="BB15" t="s">
        <v>180</v>
      </c>
      <c r="BC15" t="s">
        <v>741</v>
      </c>
      <c r="BD15" t="s">
        <v>181</v>
      </c>
      <c r="BE15">
        <v>3</v>
      </c>
      <c r="BF15" t="s">
        <v>180</v>
      </c>
      <c r="BG15" t="s">
        <v>741</v>
      </c>
      <c r="BH15" t="s">
        <v>181</v>
      </c>
      <c r="BI15" t="s">
        <v>116</v>
      </c>
      <c r="BJ15">
        <v>3</v>
      </c>
      <c r="BK15">
        <v>1.5</v>
      </c>
      <c r="BL15" t="s">
        <v>750</v>
      </c>
      <c r="BM15" t="s">
        <v>741</v>
      </c>
      <c r="BN15">
        <v>20</v>
      </c>
      <c r="BO15">
        <v>36.4</v>
      </c>
      <c r="BP15">
        <v>36.4</v>
      </c>
      <c r="BQ15">
        <v>36.4</v>
      </c>
      <c r="BR15">
        <v>36.4</v>
      </c>
      <c r="BS15">
        <v>36.5</v>
      </c>
      <c r="BT15">
        <v>36.5</v>
      </c>
      <c r="BU15">
        <v>36.799999999999997</v>
      </c>
      <c r="BV15">
        <v>36.799999999999997</v>
      </c>
      <c r="BW15">
        <v>36.6</v>
      </c>
      <c r="BX15">
        <v>36.6</v>
      </c>
      <c r="BY15">
        <v>36.6</v>
      </c>
      <c r="BZ15">
        <v>36.6</v>
      </c>
      <c r="CA15">
        <v>132</v>
      </c>
      <c r="CB15">
        <v>134</v>
      </c>
      <c r="CC15">
        <v>132</v>
      </c>
      <c r="CD15">
        <v>130</v>
      </c>
      <c r="CE15">
        <v>128</v>
      </c>
      <c r="CF15">
        <v>130</v>
      </c>
      <c r="CG15">
        <v>138</v>
      </c>
      <c r="CH15">
        <v>138</v>
      </c>
      <c r="CI15">
        <v>140</v>
      </c>
      <c r="CJ15">
        <v>120</v>
      </c>
      <c r="CK15">
        <v>128</v>
      </c>
      <c r="CL15">
        <v>130</v>
      </c>
      <c r="CM15" t="s">
        <v>270</v>
      </c>
      <c r="CN15" t="s">
        <v>317</v>
      </c>
      <c r="CO15" t="s">
        <v>280</v>
      </c>
      <c r="CP15" t="s">
        <v>275</v>
      </c>
      <c r="CQ15" t="s">
        <v>280</v>
      </c>
      <c r="CR15" t="s">
        <v>442</v>
      </c>
      <c r="CS15" t="s">
        <v>280</v>
      </c>
      <c r="CT15" t="s">
        <v>340</v>
      </c>
      <c r="CU15" t="s">
        <v>495</v>
      </c>
      <c r="CV15" t="s">
        <v>494</v>
      </c>
      <c r="CW15" t="s">
        <v>508</v>
      </c>
      <c r="CX15" t="s">
        <v>392</v>
      </c>
      <c r="CY15">
        <v>34</v>
      </c>
      <c r="CZ15">
        <v>36</v>
      </c>
      <c r="DA15">
        <v>36</v>
      </c>
      <c r="DB15">
        <v>34</v>
      </c>
      <c r="DC15">
        <v>34</v>
      </c>
      <c r="DD15">
        <v>36</v>
      </c>
      <c r="DE15">
        <v>36</v>
      </c>
      <c r="DF15">
        <v>34</v>
      </c>
      <c r="DG15">
        <v>32</v>
      </c>
      <c r="DH15">
        <v>34</v>
      </c>
      <c r="DI15">
        <v>36</v>
      </c>
      <c r="DJ15">
        <v>34</v>
      </c>
      <c r="DN15">
        <v>38</v>
      </c>
      <c r="DO15">
        <v>40</v>
      </c>
      <c r="DP15">
        <v>42</v>
      </c>
      <c r="DQ15">
        <v>38</v>
      </c>
      <c r="DR15">
        <v>40</v>
      </c>
      <c r="DS15">
        <v>42</v>
      </c>
      <c r="DT15">
        <v>40</v>
      </c>
      <c r="DU15">
        <v>38</v>
      </c>
      <c r="DV15">
        <v>30</v>
      </c>
      <c r="DW15">
        <v>99</v>
      </c>
      <c r="DX15">
        <v>99</v>
      </c>
      <c r="DY15">
        <v>99</v>
      </c>
      <c r="DZ15">
        <v>99</v>
      </c>
      <c r="EA15">
        <v>99</v>
      </c>
      <c r="EB15">
        <v>98</v>
      </c>
      <c r="EC15">
        <v>96</v>
      </c>
      <c r="ED15">
        <v>98</v>
      </c>
      <c r="EE15">
        <v>96</v>
      </c>
      <c r="EF15">
        <v>95</v>
      </c>
      <c r="EG15">
        <v>98</v>
      </c>
      <c r="EH15">
        <v>99</v>
      </c>
      <c r="FG15" t="s">
        <v>741</v>
      </c>
      <c r="FH15" t="s">
        <v>1046</v>
      </c>
      <c r="FI15" t="s">
        <v>741</v>
      </c>
      <c r="FJ15">
        <v>24</v>
      </c>
      <c r="FK15">
        <v>0.15</v>
      </c>
      <c r="FL15" t="s">
        <v>765</v>
      </c>
      <c r="FM15" t="s">
        <v>797</v>
      </c>
      <c r="FN15" s="43">
        <v>8.3333333333333329E-2</v>
      </c>
      <c r="FO15">
        <v>114</v>
      </c>
      <c r="FP15">
        <v>130</v>
      </c>
      <c r="FQ15" t="s">
        <v>741</v>
      </c>
      <c r="FR15">
        <v>134</v>
      </c>
      <c r="FS15">
        <v>98</v>
      </c>
      <c r="FT15" t="s">
        <v>32</v>
      </c>
      <c r="FU15">
        <v>98</v>
      </c>
      <c r="FV15" t="s">
        <v>31</v>
      </c>
      <c r="FW15" t="s">
        <v>741</v>
      </c>
      <c r="FX15" t="s">
        <v>741</v>
      </c>
      <c r="FY15">
        <v>98</v>
      </c>
      <c r="FZ15" t="s">
        <v>32</v>
      </c>
      <c r="GA15">
        <v>36.200000000000003</v>
      </c>
      <c r="GB15">
        <v>36.200000000000003</v>
      </c>
      <c r="GC15" t="s">
        <v>741</v>
      </c>
      <c r="GD15">
        <v>36.200000000000003</v>
      </c>
      <c r="GE15">
        <v>110</v>
      </c>
      <c r="GF15">
        <v>150</v>
      </c>
      <c r="GG15" t="s">
        <v>741</v>
      </c>
      <c r="GH15">
        <v>140</v>
      </c>
      <c r="GI15" t="s">
        <v>741</v>
      </c>
      <c r="GJ15" t="s">
        <v>1047</v>
      </c>
      <c r="GK15" t="s">
        <v>741</v>
      </c>
      <c r="GL15" t="s">
        <v>741</v>
      </c>
      <c r="GM15" t="s">
        <v>741</v>
      </c>
      <c r="GN15" t="s">
        <v>767</v>
      </c>
      <c r="GO15" t="s">
        <v>767</v>
      </c>
      <c r="GP15" t="s">
        <v>741</v>
      </c>
      <c r="GQ15" t="s">
        <v>741</v>
      </c>
      <c r="GR15">
        <v>6</v>
      </c>
      <c r="GS15">
        <v>7</v>
      </c>
      <c r="GT15" t="s">
        <v>741</v>
      </c>
      <c r="GU15" t="s">
        <v>741</v>
      </c>
      <c r="GV15">
        <v>0</v>
      </c>
      <c r="GW15">
        <v>3</v>
      </c>
      <c r="GX15">
        <v>7</v>
      </c>
      <c r="GY15" t="s">
        <v>741</v>
      </c>
      <c r="GZ15" t="s">
        <v>741</v>
      </c>
      <c r="HA15">
        <v>12</v>
      </c>
      <c r="HB15">
        <v>13</v>
      </c>
      <c r="HC15">
        <v>10</v>
      </c>
      <c r="HD15" s="21">
        <v>45500</v>
      </c>
      <c r="HE15" t="s">
        <v>85</v>
      </c>
      <c r="HF15" t="s">
        <v>741</v>
      </c>
      <c r="HG15" t="s">
        <v>741</v>
      </c>
      <c r="HH15" t="s">
        <v>741</v>
      </c>
      <c r="HI15" t="s">
        <v>741</v>
      </c>
    </row>
    <row r="16" spans="1:217" x14ac:dyDescent="0.3">
      <c r="A16">
        <v>15</v>
      </c>
      <c r="B16" t="s">
        <v>850</v>
      </c>
      <c r="C16">
        <v>20240298486</v>
      </c>
      <c r="D16">
        <v>240017191</v>
      </c>
      <c r="E16">
        <v>2</v>
      </c>
      <c r="F16" t="s">
        <v>2</v>
      </c>
      <c r="G16" s="21">
        <v>45468</v>
      </c>
      <c r="H16">
        <v>1.3</v>
      </c>
      <c r="I16">
        <v>1700</v>
      </c>
      <c r="J16">
        <v>1.2</v>
      </c>
      <c r="K16" t="s">
        <v>70</v>
      </c>
      <c r="L16" t="s">
        <v>68</v>
      </c>
      <c r="M16" t="s">
        <v>851</v>
      </c>
      <c r="N16" t="s">
        <v>737</v>
      </c>
      <c r="O16" t="s">
        <v>63</v>
      </c>
      <c r="P16" t="s">
        <v>44</v>
      </c>
      <c r="Q16" t="s">
        <v>79</v>
      </c>
      <c r="R16">
        <v>2</v>
      </c>
      <c r="S16" s="21">
        <v>45470</v>
      </c>
      <c r="T16" t="s">
        <v>759</v>
      </c>
      <c r="U16" t="s">
        <v>29</v>
      </c>
      <c r="V16" t="s">
        <v>29</v>
      </c>
      <c r="W16" t="s">
        <v>760</v>
      </c>
      <c r="X16" t="s">
        <v>740</v>
      </c>
      <c r="Y16" t="s">
        <v>740</v>
      </c>
      <c r="Z16" t="s">
        <v>741</v>
      </c>
      <c r="AA16" t="s">
        <v>742</v>
      </c>
      <c r="AB16" t="s">
        <v>743</v>
      </c>
      <c r="AC16" t="s">
        <v>744</v>
      </c>
      <c r="AD16" t="s">
        <v>745</v>
      </c>
      <c r="AE16" t="s">
        <v>746</v>
      </c>
      <c r="AF16">
        <v>140</v>
      </c>
      <c r="AG16">
        <v>32</v>
      </c>
      <c r="AH16">
        <v>37.200000000000003</v>
      </c>
      <c r="AI16">
        <v>97</v>
      </c>
      <c r="AJ16" t="s">
        <v>840</v>
      </c>
      <c r="AK16">
        <v>40</v>
      </c>
      <c r="AL16">
        <v>16.3</v>
      </c>
      <c r="AM16">
        <v>8300</v>
      </c>
      <c r="AN16">
        <v>2.95</v>
      </c>
      <c r="AO16">
        <v>136.30000000000001</v>
      </c>
      <c r="AP16">
        <v>5.5</v>
      </c>
      <c r="AQ16">
        <v>22</v>
      </c>
      <c r="AR16">
        <v>1.04</v>
      </c>
      <c r="AS16" t="s">
        <v>747</v>
      </c>
      <c r="AT16" t="s">
        <v>741</v>
      </c>
      <c r="AU16" t="s">
        <v>809</v>
      </c>
      <c r="AV16">
        <v>4</v>
      </c>
      <c r="AW16">
        <v>150</v>
      </c>
      <c r="AX16">
        <v>2</v>
      </c>
      <c r="AZ16" t="s">
        <v>810</v>
      </c>
      <c r="BA16" t="s">
        <v>750</v>
      </c>
      <c r="BB16" t="s">
        <v>180</v>
      </c>
      <c r="BC16">
        <v>6</v>
      </c>
      <c r="BD16" t="s">
        <v>180</v>
      </c>
      <c r="BE16">
        <v>2</v>
      </c>
      <c r="BF16" t="s">
        <v>180</v>
      </c>
      <c r="BH16" t="s">
        <v>181</v>
      </c>
      <c r="BI16" t="s">
        <v>122</v>
      </c>
      <c r="BJ16">
        <v>3</v>
      </c>
      <c r="BK16">
        <v>0.5</v>
      </c>
      <c r="BL16" t="s">
        <v>750</v>
      </c>
      <c r="BM16" t="s">
        <v>741</v>
      </c>
      <c r="BN16">
        <v>30</v>
      </c>
      <c r="BO16">
        <v>36.200000000000003</v>
      </c>
      <c r="BP16">
        <v>36.4</v>
      </c>
      <c r="BQ16">
        <v>36.200000000000003</v>
      </c>
      <c r="BR16">
        <v>36.4</v>
      </c>
      <c r="BS16">
        <v>36.200000000000003</v>
      </c>
      <c r="BT16">
        <v>36</v>
      </c>
      <c r="BU16">
        <v>35.799999999999997</v>
      </c>
      <c r="BV16">
        <v>35.6</v>
      </c>
      <c r="BW16">
        <v>36.200000000000003</v>
      </c>
      <c r="BX16">
        <v>36.200000000000003</v>
      </c>
      <c r="BY16">
        <v>36.4</v>
      </c>
      <c r="BZ16">
        <v>36.200000000000003</v>
      </c>
      <c r="CA16">
        <v>119</v>
      </c>
      <c r="CB16">
        <v>126</v>
      </c>
      <c r="CC16">
        <v>128</v>
      </c>
      <c r="CD16">
        <v>144</v>
      </c>
      <c r="CE16">
        <v>128</v>
      </c>
      <c r="CF16">
        <v>130</v>
      </c>
      <c r="CG16">
        <v>132</v>
      </c>
      <c r="CH16">
        <v>110</v>
      </c>
      <c r="CI16">
        <v>114</v>
      </c>
      <c r="CJ16">
        <v>118</v>
      </c>
      <c r="CK16">
        <v>126</v>
      </c>
      <c r="CL16">
        <v>138</v>
      </c>
      <c r="CM16" t="s">
        <v>355</v>
      </c>
      <c r="CN16" t="s">
        <v>356</v>
      </c>
      <c r="CO16" t="s">
        <v>357</v>
      </c>
      <c r="CP16" t="s">
        <v>358</v>
      </c>
      <c r="CQ16" t="s">
        <v>359</v>
      </c>
      <c r="CR16" t="s">
        <v>360</v>
      </c>
      <c r="CS16" t="s">
        <v>361</v>
      </c>
      <c r="CT16" t="s">
        <v>362</v>
      </c>
      <c r="CU16" t="s">
        <v>363</v>
      </c>
      <c r="CV16" t="s">
        <v>364</v>
      </c>
      <c r="CW16" t="s">
        <v>365</v>
      </c>
      <c r="CX16" t="s">
        <v>366</v>
      </c>
      <c r="CY16">
        <v>22</v>
      </c>
      <c r="CZ16">
        <v>24</v>
      </c>
      <c r="DA16">
        <v>30</v>
      </c>
      <c r="DB16">
        <v>32</v>
      </c>
      <c r="DC16">
        <v>24</v>
      </c>
      <c r="DD16">
        <v>26</v>
      </c>
      <c r="DE16">
        <v>28</v>
      </c>
      <c r="DF16">
        <v>30</v>
      </c>
      <c r="DG16">
        <v>22</v>
      </c>
      <c r="DH16">
        <v>28</v>
      </c>
      <c r="DI16">
        <v>30</v>
      </c>
      <c r="DJ16">
        <v>32</v>
      </c>
      <c r="DK16">
        <v>22</v>
      </c>
      <c r="DL16">
        <v>20</v>
      </c>
      <c r="DM16">
        <v>32</v>
      </c>
      <c r="DN16">
        <v>30</v>
      </c>
      <c r="DO16">
        <v>32</v>
      </c>
      <c r="DP16">
        <v>34</v>
      </c>
      <c r="DQ16">
        <v>22</v>
      </c>
      <c r="DR16">
        <v>20</v>
      </c>
      <c r="DS16">
        <v>24</v>
      </c>
      <c r="DT16">
        <v>22</v>
      </c>
      <c r="DU16">
        <v>28</v>
      </c>
      <c r="DV16">
        <v>30</v>
      </c>
      <c r="DW16">
        <v>98</v>
      </c>
      <c r="DX16">
        <v>98</v>
      </c>
      <c r="DY16">
        <v>99</v>
      </c>
      <c r="DZ16">
        <v>99</v>
      </c>
      <c r="EA16">
        <v>99</v>
      </c>
      <c r="EB16">
        <v>99</v>
      </c>
      <c r="EC16">
        <v>99</v>
      </c>
      <c r="ED16">
        <v>84</v>
      </c>
      <c r="EE16">
        <v>96</v>
      </c>
      <c r="EF16">
        <v>97</v>
      </c>
      <c r="EG16">
        <v>98</v>
      </c>
      <c r="EH16">
        <v>99</v>
      </c>
      <c r="FG16" t="s">
        <v>741</v>
      </c>
      <c r="FH16" t="s">
        <v>785</v>
      </c>
      <c r="FI16" t="s">
        <v>741</v>
      </c>
      <c r="FJ16">
        <v>10</v>
      </c>
      <c r="FK16">
        <v>0.05</v>
      </c>
      <c r="FL16" t="s">
        <v>765</v>
      </c>
      <c r="FM16" t="s">
        <v>852</v>
      </c>
      <c r="FN16" s="43">
        <v>9.0277777777777776E-2</v>
      </c>
      <c r="FO16">
        <v>160</v>
      </c>
      <c r="FP16">
        <v>158</v>
      </c>
      <c r="FQ16" t="s">
        <v>741</v>
      </c>
      <c r="FR16" t="s">
        <v>741</v>
      </c>
      <c r="FS16">
        <v>97</v>
      </c>
      <c r="FT16" t="s">
        <v>29</v>
      </c>
      <c r="FU16">
        <v>98</v>
      </c>
      <c r="FV16" t="s">
        <v>840</v>
      </c>
      <c r="FW16" t="s">
        <v>741</v>
      </c>
      <c r="FX16" t="s">
        <v>741</v>
      </c>
      <c r="FY16" t="s">
        <v>741</v>
      </c>
      <c r="FZ16" t="s">
        <v>741</v>
      </c>
      <c r="GA16">
        <v>35.799999999999997</v>
      </c>
      <c r="GB16">
        <v>36</v>
      </c>
      <c r="GC16" t="s">
        <v>741</v>
      </c>
      <c r="GD16" t="s">
        <v>741</v>
      </c>
      <c r="GE16">
        <v>60</v>
      </c>
      <c r="GF16">
        <v>65</v>
      </c>
      <c r="GG16" t="s">
        <v>741</v>
      </c>
      <c r="GH16" t="s">
        <v>741</v>
      </c>
      <c r="GK16" t="s">
        <v>853</v>
      </c>
      <c r="GL16" t="s">
        <v>741</v>
      </c>
      <c r="GM16" t="s">
        <v>741</v>
      </c>
      <c r="GN16" t="s">
        <v>767</v>
      </c>
      <c r="GO16" t="s">
        <v>767</v>
      </c>
      <c r="GP16" t="s">
        <v>741</v>
      </c>
      <c r="GQ16" t="s">
        <v>741</v>
      </c>
      <c r="GR16">
        <v>13</v>
      </c>
      <c r="GS16">
        <v>12</v>
      </c>
      <c r="GT16" t="s">
        <v>741</v>
      </c>
      <c r="GU16" t="s">
        <v>741</v>
      </c>
      <c r="GV16">
        <v>0</v>
      </c>
      <c r="GW16" t="s">
        <v>741</v>
      </c>
      <c r="GX16" t="s">
        <v>741</v>
      </c>
      <c r="GY16">
        <v>4</v>
      </c>
      <c r="GZ16">
        <v>1</v>
      </c>
      <c r="HA16">
        <v>7</v>
      </c>
      <c r="HB16" t="s">
        <v>741</v>
      </c>
      <c r="HC16" t="s">
        <v>741</v>
      </c>
      <c r="HD16" t="s">
        <v>741</v>
      </c>
      <c r="HE16" t="s">
        <v>84</v>
      </c>
      <c r="HF16">
        <v>8</v>
      </c>
      <c r="HG16">
        <v>5</v>
      </c>
      <c r="HH16" s="21">
        <v>45474</v>
      </c>
      <c r="HI16" t="s">
        <v>854</v>
      </c>
    </row>
    <row r="17" spans="1:217" x14ac:dyDescent="0.3">
      <c r="A17">
        <v>16</v>
      </c>
      <c r="B17" t="s">
        <v>855</v>
      </c>
      <c r="C17">
        <v>20240140106</v>
      </c>
      <c r="D17">
        <v>2918966</v>
      </c>
      <c r="E17">
        <v>0</v>
      </c>
      <c r="F17" t="s">
        <v>3</v>
      </c>
      <c r="G17" s="21">
        <v>45371</v>
      </c>
      <c r="H17">
        <v>2.4</v>
      </c>
      <c r="I17">
        <v>1300</v>
      </c>
      <c r="J17">
        <v>2.4</v>
      </c>
      <c r="K17" t="s">
        <v>70</v>
      </c>
      <c r="L17" t="s">
        <v>69</v>
      </c>
      <c r="M17" t="s">
        <v>856</v>
      </c>
      <c r="N17" t="s">
        <v>737</v>
      </c>
      <c r="O17" t="s">
        <v>63</v>
      </c>
      <c r="P17" t="s">
        <v>44</v>
      </c>
      <c r="Q17" t="s">
        <v>79</v>
      </c>
      <c r="R17">
        <v>3</v>
      </c>
      <c r="S17" s="21">
        <v>45374</v>
      </c>
      <c r="T17" t="s">
        <v>738</v>
      </c>
      <c r="U17" t="s">
        <v>30</v>
      </c>
      <c r="V17" t="s">
        <v>857</v>
      </c>
      <c r="W17" t="s">
        <v>760</v>
      </c>
      <c r="X17" t="s">
        <v>740</v>
      </c>
      <c r="Y17" t="s">
        <v>740</v>
      </c>
      <c r="Z17" t="s">
        <v>741</v>
      </c>
      <c r="AA17" t="s">
        <v>742</v>
      </c>
      <c r="AB17" t="s">
        <v>761</v>
      </c>
      <c r="AC17" t="s">
        <v>744</v>
      </c>
      <c r="AD17" t="s">
        <v>745</v>
      </c>
      <c r="AE17" t="s">
        <v>746</v>
      </c>
      <c r="AF17">
        <v>128</v>
      </c>
      <c r="AG17">
        <v>34</v>
      </c>
      <c r="AH17">
        <v>36.6</v>
      </c>
      <c r="AI17">
        <v>98</v>
      </c>
      <c r="AJ17" t="s">
        <v>30</v>
      </c>
      <c r="AK17">
        <v>6</v>
      </c>
      <c r="AL17">
        <v>15.3</v>
      </c>
      <c r="AM17">
        <v>13450</v>
      </c>
      <c r="AN17">
        <v>1.68</v>
      </c>
      <c r="AO17">
        <v>133.9</v>
      </c>
      <c r="AP17">
        <v>5.7</v>
      </c>
      <c r="AQ17">
        <v>28</v>
      </c>
      <c r="AR17">
        <v>0.98</v>
      </c>
      <c r="AS17" t="s">
        <v>747</v>
      </c>
      <c r="AU17" t="s">
        <v>858</v>
      </c>
      <c r="AV17">
        <v>12</v>
      </c>
      <c r="AX17">
        <v>4</v>
      </c>
      <c r="AY17">
        <v>30</v>
      </c>
      <c r="AZ17" t="s">
        <v>859</v>
      </c>
      <c r="BB17" t="s">
        <v>181</v>
      </c>
      <c r="BC17">
        <v>6</v>
      </c>
      <c r="BD17" t="s">
        <v>180</v>
      </c>
      <c r="BE17">
        <v>6</v>
      </c>
      <c r="BF17" t="s">
        <v>180</v>
      </c>
      <c r="BH17" t="s">
        <v>181</v>
      </c>
      <c r="BI17" t="s">
        <v>112</v>
      </c>
      <c r="BJ17">
        <v>3</v>
      </c>
      <c r="BK17">
        <v>1.5</v>
      </c>
      <c r="BL17" t="s">
        <v>750</v>
      </c>
      <c r="BM17" t="s">
        <v>741</v>
      </c>
      <c r="BN17">
        <v>30</v>
      </c>
      <c r="BO17">
        <v>36.1</v>
      </c>
      <c r="BP17">
        <v>36.200000000000003</v>
      </c>
      <c r="BQ17">
        <v>36.299999999999997</v>
      </c>
      <c r="BR17">
        <v>36.4</v>
      </c>
      <c r="BS17">
        <v>36.1</v>
      </c>
      <c r="BT17">
        <v>36.200000000000003</v>
      </c>
      <c r="BU17">
        <v>36.1</v>
      </c>
      <c r="BV17">
        <v>36</v>
      </c>
      <c r="BW17">
        <v>35.799999999999997</v>
      </c>
      <c r="BX17">
        <v>36.1</v>
      </c>
      <c r="BY17">
        <v>36.200000000000003</v>
      </c>
      <c r="BZ17">
        <v>36.1</v>
      </c>
      <c r="CA17">
        <v>140</v>
      </c>
      <c r="CB17">
        <v>142</v>
      </c>
      <c r="CC17">
        <v>142</v>
      </c>
      <c r="CD17">
        <v>144</v>
      </c>
      <c r="CE17">
        <v>140</v>
      </c>
      <c r="CF17">
        <v>138</v>
      </c>
      <c r="CG17">
        <v>142</v>
      </c>
      <c r="CH17">
        <v>160</v>
      </c>
      <c r="CI17">
        <v>162</v>
      </c>
      <c r="CJ17">
        <v>142</v>
      </c>
      <c r="CK17">
        <v>138</v>
      </c>
      <c r="CL17">
        <v>140</v>
      </c>
      <c r="CM17" t="s">
        <v>367</v>
      </c>
      <c r="CN17" t="s">
        <v>342</v>
      </c>
      <c r="CO17" t="s">
        <v>368</v>
      </c>
      <c r="CP17" t="s">
        <v>369</v>
      </c>
      <c r="CQ17" t="s">
        <v>286</v>
      </c>
      <c r="CR17" t="s">
        <v>280</v>
      </c>
      <c r="CS17" t="s">
        <v>271</v>
      </c>
      <c r="CT17" t="s">
        <v>370</v>
      </c>
      <c r="CU17" t="s">
        <v>371</v>
      </c>
      <c r="CV17" t="s">
        <v>372</v>
      </c>
      <c r="CW17" t="s">
        <v>280</v>
      </c>
      <c r="CX17" t="s">
        <v>313</v>
      </c>
      <c r="CY17">
        <v>36</v>
      </c>
      <c r="CZ17">
        <v>34</v>
      </c>
      <c r="DA17">
        <v>32</v>
      </c>
      <c r="DB17">
        <v>34</v>
      </c>
      <c r="DC17">
        <v>34</v>
      </c>
      <c r="DD17">
        <v>32</v>
      </c>
      <c r="DE17">
        <v>34</v>
      </c>
      <c r="DF17">
        <v>32</v>
      </c>
      <c r="DG17">
        <v>20</v>
      </c>
      <c r="DH17">
        <v>22</v>
      </c>
      <c r="DI17">
        <v>34</v>
      </c>
      <c r="DJ17">
        <v>32</v>
      </c>
      <c r="DN17">
        <v>38</v>
      </c>
      <c r="DO17">
        <v>35</v>
      </c>
      <c r="DP17">
        <v>40</v>
      </c>
      <c r="DQ17">
        <v>38</v>
      </c>
      <c r="DR17">
        <v>35</v>
      </c>
      <c r="DS17">
        <v>36</v>
      </c>
      <c r="DT17">
        <v>34</v>
      </c>
      <c r="DU17">
        <v>36</v>
      </c>
      <c r="DW17">
        <v>96</v>
      </c>
      <c r="DX17">
        <v>98</v>
      </c>
      <c r="DY17">
        <v>97</v>
      </c>
      <c r="DZ17">
        <v>98</v>
      </c>
      <c r="EA17">
        <v>97</v>
      </c>
      <c r="EB17">
        <v>96</v>
      </c>
      <c r="EC17">
        <v>92</v>
      </c>
      <c r="ED17">
        <v>93</v>
      </c>
      <c r="EE17">
        <v>94</v>
      </c>
      <c r="EF17">
        <v>94</v>
      </c>
      <c r="EG17">
        <v>99</v>
      </c>
      <c r="EH17">
        <v>99</v>
      </c>
      <c r="FG17" t="s">
        <v>741</v>
      </c>
      <c r="FH17" t="s">
        <v>785</v>
      </c>
      <c r="FI17" t="s">
        <v>741</v>
      </c>
      <c r="FJ17">
        <v>20</v>
      </c>
      <c r="FK17">
        <v>0.125</v>
      </c>
      <c r="FL17" t="s">
        <v>765</v>
      </c>
      <c r="FM17" t="s">
        <v>860</v>
      </c>
      <c r="FN17" s="43">
        <v>0.1111111111111111</v>
      </c>
      <c r="FO17">
        <v>130</v>
      </c>
      <c r="FP17">
        <v>140</v>
      </c>
      <c r="FQ17" t="s">
        <v>741</v>
      </c>
      <c r="FR17" t="s">
        <v>741</v>
      </c>
      <c r="FS17">
        <v>96</v>
      </c>
      <c r="FT17" t="s">
        <v>31</v>
      </c>
      <c r="FU17">
        <v>95</v>
      </c>
      <c r="FV17" t="s">
        <v>31</v>
      </c>
      <c r="GA17">
        <v>36.6</v>
      </c>
      <c r="GB17">
        <v>36.6</v>
      </c>
      <c r="GE17">
        <v>100</v>
      </c>
      <c r="GF17">
        <v>120</v>
      </c>
      <c r="GK17" t="s">
        <v>861</v>
      </c>
      <c r="GN17" t="s">
        <v>767</v>
      </c>
      <c r="GO17" t="s">
        <v>767</v>
      </c>
      <c r="GV17">
        <v>0</v>
      </c>
      <c r="GW17">
        <v>2</v>
      </c>
      <c r="GZ17">
        <v>1</v>
      </c>
      <c r="HA17">
        <v>6</v>
      </c>
      <c r="HE17" t="s">
        <v>84</v>
      </c>
      <c r="HF17">
        <v>6</v>
      </c>
      <c r="HG17">
        <v>3</v>
      </c>
      <c r="HH17" s="21">
        <v>45377</v>
      </c>
      <c r="HI17" t="s">
        <v>862</v>
      </c>
    </row>
    <row r="18" spans="1:217" x14ac:dyDescent="0.3">
      <c r="A18">
        <v>17</v>
      </c>
      <c r="B18" t="s">
        <v>863</v>
      </c>
      <c r="C18">
        <v>20240181657</v>
      </c>
      <c r="D18">
        <v>3035945</v>
      </c>
      <c r="E18">
        <v>1</v>
      </c>
      <c r="F18" t="s">
        <v>2</v>
      </c>
      <c r="G18" s="21">
        <v>45399</v>
      </c>
      <c r="H18">
        <v>1.9</v>
      </c>
      <c r="I18">
        <v>2000</v>
      </c>
      <c r="J18">
        <v>1.7</v>
      </c>
      <c r="K18" t="s">
        <v>71</v>
      </c>
      <c r="L18" t="s">
        <v>69</v>
      </c>
      <c r="M18" t="s">
        <v>864</v>
      </c>
      <c r="N18" t="s">
        <v>737</v>
      </c>
      <c r="O18" t="s">
        <v>63</v>
      </c>
      <c r="P18" t="s">
        <v>44</v>
      </c>
      <c r="Q18" t="s">
        <v>79</v>
      </c>
      <c r="R18">
        <v>1</v>
      </c>
      <c r="S18" s="21">
        <v>45400</v>
      </c>
      <c r="T18" t="s">
        <v>738</v>
      </c>
      <c r="U18" t="s">
        <v>33</v>
      </c>
      <c r="V18" t="s">
        <v>865</v>
      </c>
      <c r="W18" t="s">
        <v>866</v>
      </c>
      <c r="X18" t="s">
        <v>740</v>
      </c>
      <c r="Y18" t="s">
        <v>740</v>
      </c>
      <c r="Z18" t="s">
        <v>741</v>
      </c>
      <c r="AA18" t="s">
        <v>742</v>
      </c>
      <c r="AB18" t="s">
        <v>761</v>
      </c>
      <c r="AC18" t="s">
        <v>744</v>
      </c>
      <c r="AD18" t="s">
        <v>745</v>
      </c>
      <c r="AE18" t="s">
        <v>746</v>
      </c>
      <c r="AF18">
        <v>124</v>
      </c>
      <c r="AG18">
        <v>34</v>
      </c>
      <c r="AH18">
        <v>36.1</v>
      </c>
      <c r="AI18">
        <v>94</v>
      </c>
      <c r="AJ18" t="s">
        <v>840</v>
      </c>
      <c r="AK18">
        <v>5.6</v>
      </c>
      <c r="AL18">
        <v>19</v>
      </c>
      <c r="AM18">
        <v>18070</v>
      </c>
      <c r="AN18">
        <v>1.97</v>
      </c>
      <c r="AO18">
        <v>135</v>
      </c>
      <c r="AP18">
        <v>4.2</v>
      </c>
      <c r="AQ18">
        <v>22</v>
      </c>
      <c r="AR18">
        <v>0.72</v>
      </c>
      <c r="AS18" t="s">
        <v>747</v>
      </c>
      <c r="AT18" t="s">
        <v>741</v>
      </c>
      <c r="AU18" t="s">
        <v>867</v>
      </c>
      <c r="AV18">
        <v>8</v>
      </c>
      <c r="AW18">
        <v>200</v>
      </c>
      <c r="AX18" t="s">
        <v>741</v>
      </c>
      <c r="AY18">
        <v>30</v>
      </c>
      <c r="AZ18" t="s">
        <v>812</v>
      </c>
      <c r="BA18" t="s">
        <v>750</v>
      </c>
      <c r="BB18" t="s">
        <v>180</v>
      </c>
      <c r="BC18">
        <v>5</v>
      </c>
      <c r="BD18" t="s">
        <v>180</v>
      </c>
      <c r="BE18" t="s">
        <v>741</v>
      </c>
      <c r="BF18" t="s">
        <v>181</v>
      </c>
      <c r="BG18" t="s">
        <v>741</v>
      </c>
      <c r="BH18" t="s">
        <v>181</v>
      </c>
      <c r="BI18" t="s">
        <v>124</v>
      </c>
      <c r="BJ18">
        <v>3</v>
      </c>
      <c r="BK18">
        <v>1</v>
      </c>
      <c r="BL18" t="s">
        <v>750</v>
      </c>
      <c r="BM18" t="s">
        <v>741</v>
      </c>
      <c r="BN18">
        <v>30</v>
      </c>
      <c r="BO18">
        <v>36.6</v>
      </c>
      <c r="BP18">
        <v>36.700000000000003</v>
      </c>
      <c r="BQ18">
        <v>36.6</v>
      </c>
      <c r="BR18">
        <v>36.700000000000003</v>
      </c>
      <c r="BS18">
        <v>36.4</v>
      </c>
      <c r="BT18">
        <v>36.4</v>
      </c>
      <c r="BU18">
        <v>36.6</v>
      </c>
      <c r="BV18">
        <v>36.700000000000003</v>
      </c>
      <c r="BW18">
        <v>36.5</v>
      </c>
      <c r="BX18">
        <v>36.4</v>
      </c>
      <c r="BY18">
        <v>36.4</v>
      </c>
      <c r="CA18">
        <v>142</v>
      </c>
      <c r="CB18">
        <v>133</v>
      </c>
      <c r="CC18">
        <v>128</v>
      </c>
      <c r="CD18">
        <v>122</v>
      </c>
      <c r="CE18">
        <v>124</v>
      </c>
      <c r="CF18">
        <v>126</v>
      </c>
      <c r="CG18">
        <v>128</v>
      </c>
      <c r="CH18">
        <v>130</v>
      </c>
      <c r="CI18">
        <v>132</v>
      </c>
      <c r="CJ18">
        <v>132</v>
      </c>
      <c r="CK18">
        <v>134</v>
      </c>
      <c r="CM18" t="s">
        <v>373</v>
      </c>
      <c r="CN18" t="s">
        <v>275</v>
      </c>
      <c r="CO18" t="s">
        <v>374</v>
      </c>
      <c r="CP18" t="s">
        <v>375</v>
      </c>
      <c r="CQ18" t="s">
        <v>376</v>
      </c>
      <c r="CR18" t="s">
        <v>317</v>
      </c>
      <c r="CS18" t="s">
        <v>377</v>
      </c>
      <c r="CT18" t="s">
        <v>270</v>
      </c>
      <c r="CU18" t="s">
        <v>271</v>
      </c>
      <c r="CV18" t="s">
        <v>370</v>
      </c>
      <c r="CW18" t="s">
        <v>286</v>
      </c>
      <c r="CY18">
        <v>36</v>
      </c>
      <c r="CZ18">
        <v>34</v>
      </c>
      <c r="DA18">
        <v>36</v>
      </c>
      <c r="DB18">
        <v>32</v>
      </c>
      <c r="DC18">
        <v>34</v>
      </c>
      <c r="DD18">
        <v>32</v>
      </c>
      <c r="DE18">
        <v>32</v>
      </c>
      <c r="DF18">
        <v>34</v>
      </c>
      <c r="DG18">
        <v>32</v>
      </c>
      <c r="DH18">
        <v>34</v>
      </c>
      <c r="DI18">
        <v>36</v>
      </c>
      <c r="DN18">
        <v>44</v>
      </c>
      <c r="DO18">
        <v>42</v>
      </c>
      <c r="DP18">
        <v>44</v>
      </c>
      <c r="DQ18">
        <v>42</v>
      </c>
      <c r="DR18">
        <v>40</v>
      </c>
      <c r="DS18">
        <v>34</v>
      </c>
      <c r="DT18">
        <v>32</v>
      </c>
      <c r="DU18">
        <v>34</v>
      </c>
      <c r="DW18">
        <v>92</v>
      </c>
      <c r="DX18">
        <v>94</v>
      </c>
      <c r="DY18">
        <v>92</v>
      </c>
      <c r="DZ18">
        <v>93</v>
      </c>
      <c r="EA18">
        <v>95</v>
      </c>
      <c r="EB18">
        <v>94</v>
      </c>
      <c r="EC18">
        <v>90</v>
      </c>
      <c r="ED18">
        <v>92</v>
      </c>
      <c r="EE18">
        <v>80</v>
      </c>
      <c r="EF18">
        <v>82</v>
      </c>
      <c r="EG18">
        <v>96</v>
      </c>
      <c r="FG18" t="s">
        <v>741</v>
      </c>
      <c r="FH18" t="s">
        <v>785</v>
      </c>
      <c r="FI18" t="s">
        <v>741</v>
      </c>
      <c r="FJ18" t="s">
        <v>741</v>
      </c>
      <c r="FK18" t="s">
        <v>741</v>
      </c>
      <c r="FL18" t="s">
        <v>741</v>
      </c>
      <c r="FM18" t="s">
        <v>868</v>
      </c>
      <c r="FN18" s="43">
        <v>6.5972222222222224E-2</v>
      </c>
      <c r="FO18">
        <v>138</v>
      </c>
      <c r="FP18">
        <v>148</v>
      </c>
      <c r="FQ18" t="s">
        <v>741</v>
      </c>
      <c r="FR18" t="s">
        <v>741</v>
      </c>
      <c r="FS18">
        <v>95</v>
      </c>
      <c r="FT18" t="s">
        <v>755</v>
      </c>
      <c r="FU18">
        <v>93</v>
      </c>
      <c r="FV18" t="s">
        <v>755</v>
      </c>
      <c r="FW18" t="s">
        <v>741</v>
      </c>
      <c r="FX18" t="s">
        <v>741</v>
      </c>
      <c r="FY18" t="s">
        <v>741</v>
      </c>
      <c r="FZ18" t="s">
        <v>741</v>
      </c>
      <c r="GA18">
        <v>35.799999999999997</v>
      </c>
      <c r="GB18">
        <v>36.1</v>
      </c>
      <c r="GC18" t="s">
        <v>741</v>
      </c>
      <c r="GD18" t="s">
        <v>741</v>
      </c>
      <c r="GE18">
        <v>30</v>
      </c>
      <c r="GF18">
        <v>30</v>
      </c>
      <c r="GG18" t="s">
        <v>741</v>
      </c>
      <c r="GH18" t="s">
        <v>741</v>
      </c>
      <c r="GN18" t="s">
        <v>750</v>
      </c>
      <c r="GO18" t="s">
        <v>750</v>
      </c>
      <c r="GR18">
        <v>10</v>
      </c>
      <c r="GS18">
        <v>12</v>
      </c>
      <c r="GV18" t="s">
        <v>188</v>
      </c>
      <c r="GW18" t="s">
        <v>741</v>
      </c>
      <c r="GX18" t="s">
        <v>741</v>
      </c>
      <c r="GY18" t="s">
        <v>741</v>
      </c>
      <c r="GZ18">
        <v>5</v>
      </c>
      <c r="HA18">
        <v>5</v>
      </c>
      <c r="HB18" t="s">
        <v>741</v>
      </c>
      <c r="HC18" t="s">
        <v>741</v>
      </c>
      <c r="HD18" t="s">
        <v>741</v>
      </c>
      <c r="HE18" t="s">
        <v>84</v>
      </c>
      <c r="HF18">
        <v>6</v>
      </c>
      <c r="HG18">
        <v>4</v>
      </c>
      <c r="HH18" s="21">
        <v>45404</v>
      </c>
      <c r="HI18" t="s">
        <v>869</v>
      </c>
    </row>
    <row r="19" spans="1:217" x14ac:dyDescent="0.3">
      <c r="A19">
        <v>18</v>
      </c>
      <c r="B19" t="s">
        <v>870</v>
      </c>
      <c r="C19">
        <v>20240210090</v>
      </c>
      <c r="D19">
        <v>240002709</v>
      </c>
      <c r="E19">
        <v>3</v>
      </c>
      <c r="F19" t="s">
        <v>3</v>
      </c>
      <c r="G19" s="21">
        <v>45416</v>
      </c>
      <c r="H19">
        <v>2</v>
      </c>
      <c r="I19">
        <v>2600</v>
      </c>
      <c r="J19">
        <v>1.8</v>
      </c>
      <c r="K19" t="s">
        <v>71</v>
      </c>
      <c r="L19" t="s">
        <v>69</v>
      </c>
      <c r="M19" t="s">
        <v>871</v>
      </c>
      <c r="N19" t="s">
        <v>737</v>
      </c>
      <c r="O19" t="s">
        <v>61</v>
      </c>
      <c r="P19" t="s">
        <v>44</v>
      </c>
      <c r="Q19" t="s">
        <v>78</v>
      </c>
      <c r="R19">
        <v>4</v>
      </c>
      <c r="S19" s="21">
        <v>45419</v>
      </c>
      <c r="T19" t="s">
        <v>738</v>
      </c>
      <c r="U19" t="s">
        <v>29</v>
      </c>
      <c r="V19" t="s">
        <v>872</v>
      </c>
      <c r="W19" t="s">
        <v>760</v>
      </c>
      <c r="X19" t="s">
        <v>740</v>
      </c>
      <c r="Y19" t="s">
        <v>740</v>
      </c>
      <c r="Z19" t="s">
        <v>741</v>
      </c>
      <c r="AA19" t="s">
        <v>742</v>
      </c>
      <c r="AB19" t="s">
        <v>761</v>
      </c>
      <c r="AC19" t="s">
        <v>744</v>
      </c>
      <c r="AD19" t="s">
        <v>745</v>
      </c>
      <c r="AE19" t="s">
        <v>746</v>
      </c>
      <c r="AF19">
        <v>150</v>
      </c>
      <c r="AG19">
        <v>52</v>
      </c>
      <c r="AH19">
        <v>36.5</v>
      </c>
      <c r="AI19">
        <v>99</v>
      </c>
      <c r="AJ19" t="s">
        <v>31</v>
      </c>
      <c r="AK19">
        <v>6.7</v>
      </c>
      <c r="AL19">
        <v>14.3</v>
      </c>
      <c r="AM19">
        <v>5630</v>
      </c>
      <c r="AN19">
        <v>2.77</v>
      </c>
      <c r="AO19">
        <v>147.1</v>
      </c>
      <c r="AP19">
        <v>6.4</v>
      </c>
      <c r="AQ19">
        <v>79</v>
      </c>
      <c r="AR19">
        <v>0.39</v>
      </c>
      <c r="AS19" t="s">
        <v>873</v>
      </c>
      <c r="AT19" t="s">
        <v>741</v>
      </c>
      <c r="AU19" t="s">
        <v>874</v>
      </c>
      <c r="AV19">
        <v>8</v>
      </c>
      <c r="AW19">
        <v>300</v>
      </c>
      <c r="AX19" t="s">
        <v>741</v>
      </c>
      <c r="AY19">
        <v>30</v>
      </c>
      <c r="AZ19" t="s">
        <v>804</v>
      </c>
      <c r="BA19" t="s">
        <v>741</v>
      </c>
      <c r="BB19" t="s">
        <v>181</v>
      </c>
      <c r="BC19">
        <v>5</v>
      </c>
      <c r="BD19" t="s">
        <v>180</v>
      </c>
      <c r="BE19" t="s">
        <v>741</v>
      </c>
      <c r="BF19" t="s">
        <v>181</v>
      </c>
      <c r="BG19">
        <v>0.5</v>
      </c>
      <c r="BH19" t="s">
        <v>180</v>
      </c>
      <c r="BI19" t="s">
        <v>118</v>
      </c>
      <c r="BJ19">
        <v>3</v>
      </c>
      <c r="BK19" t="s">
        <v>779</v>
      </c>
      <c r="BL19" t="s">
        <v>741</v>
      </c>
      <c r="BM19" t="s">
        <v>750</v>
      </c>
      <c r="BN19">
        <v>12</v>
      </c>
      <c r="BO19">
        <v>36.200000000000003</v>
      </c>
      <c r="BP19">
        <v>36.1</v>
      </c>
      <c r="BQ19">
        <v>36.1</v>
      </c>
      <c r="BR19">
        <v>36.200000000000003</v>
      </c>
      <c r="BS19">
        <v>36.5</v>
      </c>
      <c r="BT19">
        <v>36.4</v>
      </c>
      <c r="BU19">
        <v>36.1</v>
      </c>
      <c r="BV19">
        <v>36.1</v>
      </c>
      <c r="BW19">
        <v>36.200000000000003</v>
      </c>
      <c r="BX19">
        <v>36.4</v>
      </c>
      <c r="BY19">
        <v>36.4</v>
      </c>
      <c r="BZ19">
        <v>36.4</v>
      </c>
      <c r="CA19">
        <v>130</v>
      </c>
      <c r="CB19">
        <v>132</v>
      </c>
      <c r="CC19">
        <v>130</v>
      </c>
      <c r="CD19">
        <v>132</v>
      </c>
      <c r="CE19">
        <v>134</v>
      </c>
      <c r="CF19">
        <v>136</v>
      </c>
      <c r="CG19">
        <v>136</v>
      </c>
      <c r="CH19">
        <v>134</v>
      </c>
      <c r="CI19">
        <v>130</v>
      </c>
      <c r="CJ19">
        <v>132</v>
      </c>
      <c r="CK19">
        <v>130</v>
      </c>
      <c r="CL19">
        <v>132</v>
      </c>
      <c r="CM19" t="s">
        <v>278</v>
      </c>
      <c r="CN19" t="s">
        <v>300</v>
      </c>
      <c r="CO19" t="s">
        <v>280</v>
      </c>
      <c r="CP19" t="s">
        <v>271</v>
      </c>
      <c r="CQ19" t="s">
        <v>279</v>
      </c>
      <c r="CR19" t="s">
        <v>280</v>
      </c>
      <c r="CS19" t="s">
        <v>378</v>
      </c>
      <c r="CT19" t="s">
        <v>379</v>
      </c>
      <c r="CU19" t="s">
        <v>380</v>
      </c>
      <c r="CV19" t="s">
        <v>381</v>
      </c>
      <c r="CW19" t="s">
        <v>301</v>
      </c>
      <c r="CX19" t="s">
        <v>378</v>
      </c>
      <c r="CY19">
        <v>30</v>
      </c>
      <c r="CZ19">
        <v>32</v>
      </c>
      <c r="DA19">
        <v>32</v>
      </c>
      <c r="DB19">
        <v>34</v>
      </c>
      <c r="DC19">
        <v>30</v>
      </c>
      <c r="DD19">
        <v>32</v>
      </c>
      <c r="DE19">
        <v>34</v>
      </c>
      <c r="DF19">
        <v>34</v>
      </c>
      <c r="DG19">
        <v>32</v>
      </c>
      <c r="DH19">
        <v>34</v>
      </c>
      <c r="DI19">
        <v>30</v>
      </c>
      <c r="DJ19">
        <v>34</v>
      </c>
      <c r="DN19">
        <v>30</v>
      </c>
      <c r="DO19">
        <v>32</v>
      </c>
      <c r="DP19">
        <v>33</v>
      </c>
      <c r="DQ19">
        <v>23</v>
      </c>
      <c r="DR19">
        <v>20</v>
      </c>
      <c r="DS19">
        <v>23</v>
      </c>
      <c r="DT19">
        <v>24</v>
      </c>
      <c r="DU19">
        <v>26</v>
      </c>
      <c r="DV19">
        <v>30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ED19">
        <v>99</v>
      </c>
      <c r="EE19">
        <v>99</v>
      </c>
      <c r="EF19">
        <v>99</v>
      </c>
      <c r="EG19">
        <v>99</v>
      </c>
      <c r="EH19">
        <v>99</v>
      </c>
      <c r="FG19" t="s">
        <v>741</v>
      </c>
      <c r="FH19" t="s">
        <v>785</v>
      </c>
      <c r="FI19" t="s">
        <v>741</v>
      </c>
      <c r="FJ19">
        <v>16</v>
      </c>
      <c r="FK19">
        <v>0.05</v>
      </c>
      <c r="FL19" t="s">
        <v>765</v>
      </c>
      <c r="FM19" t="s">
        <v>770</v>
      </c>
      <c r="FN19" s="43">
        <v>9.0277777777777776E-2</v>
      </c>
      <c r="FO19">
        <v>114</v>
      </c>
      <c r="FP19">
        <v>112</v>
      </c>
      <c r="FQ19" t="s">
        <v>741</v>
      </c>
      <c r="FR19" t="s">
        <v>741</v>
      </c>
      <c r="FS19">
        <v>94</v>
      </c>
      <c r="FT19" t="s">
        <v>31</v>
      </c>
      <c r="FU19">
        <v>94</v>
      </c>
      <c r="FV19" t="s">
        <v>840</v>
      </c>
      <c r="FW19" t="s">
        <v>741</v>
      </c>
      <c r="FX19" t="s">
        <v>741</v>
      </c>
      <c r="FY19" t="s">
        <v>741</v>
      </c>
      <c r="FZ19" t="s">
        <v>741</v>
      </c>
      <c r="GA19">
        <v>36.6</v>
      </c>
      <c r="GB19">
        <v>36.6</v>
      </c>
      <c r="GC19" t="s">
        <v>741</v>
      </c>
      <c r="GD19" t="s">
        <v>741</v>
      </c>
      <c r="GE19">
        <v>30</v>
      </c>
      <c r="GF19">
        <v>30</v>
      </c>
      <c r="GG19" t="s">
        <v>741</v>
      </c>
      <c r="GH19" t="s">
        <v>741</v>
      </c>
      <c r="GI19" t="s">
        <v>741</v>
      </c>
      <c r="GJ19" t="s">
        <v>741</v>
      </c>
      <c r="GK19" t="s">
        <v>876</v>
      </c>
      <c r="GL19" t="s">
        <v>741</v>
      </c>
      <c r="GM19" t="s">
        <v>741</v>
      </c>
      <c r="GN19" t="s">
        <v>767</v>
      </c>
      <c r="GO19" t="s">
        <v>767</v>
      </c>
      <c r="GP19" t="s">
        <v>741</v>
      </c>
      <c r="GQ19" t="s">
        <v>741</v>
      </c>
      <c r="GR19">
        <v>8</v>
      </c>
      <c r="GS19">
        <v>9</v>
      </c>
      <c r="GT19" t="s">
        <v>741</v>
      </c>
      <c r="GU19" t="s">
        <v>741</v>
      </c>
      <c r="GV19">
        <v>0</v>
      </c>
      <c r="GW19">
        <v>5</v>
      </c>
      <c r="GX19" t="s">
        <v>741</v>
      </c>
      <c r="GY19" t="s">
        <v>741</v>
      </c>
      <c r="GZ19">
        <v>1</v>
      </c>
      <c r="HA19">
        <v>7</v>
      </c>
      <c r="HB19" t="s">
        <v>741</v>
      </c>
      <c r="HC19" t="s">
        <v>741</v>
      </c>
      <c r="HD19" t="s">
        <v>741</v>
      </c>
      <c r="HE19" t="s">
        <v>84</v>
      </c>
      <c r="HF19">
        <v>9</v>
      </c>
      <c r="HG19">
        <v>5</v>
      </c>
      <c r="HH19" s="21">
        <v>45429</v>
      </c>
      <c r="HI19" t="s">
        <v>877</v>
      </c>
    </row>
    <row r="20" spans="1:217" x14ac:dyDescent="0.3">
      <c r="A20">
        <v>19</v>
      </c>
      <c r="B20" t="s">
        <v>878</v>
      </c>
      <c r="C20">
        <v>20240185649</v>
      </c>
      <c r="D20">
        <v>3046568</v>
      </c>
      <c r="E20">
        <v>1</v>
      </c>
      <c r="F20" t="s">
        <v>2</v>
      </c>
      <c r="G20" s="21">
        <v>45401</v>
      </c>
      <c r="H20">
        <v>1.7</v>
      </c>
      <c r="I20">
        <v>3000</v>
      </c>
      <c r="J20">
        <v>1.7</v>
      </c>
      <c r="K20" t="s">
        <v>71</v>
      </c>
      <c r="L20" t="s">
        <v>69</v>
      </c>
      <c r="M20" t="s">
        <v>879</v>
      </c>
      <c r="N20" t="s">
        <v>737</v>
      </c>
      <c r="O20" t="s">
        <v>63</v>
      </c>
      <c r="P20" t="s">
        <v>44</v>
      </c>
      <c r="Q20" t="s">
        <v>79</v>
      </c>
      <c r="R20">
        <v>3</v>
      </c>
      <c r="S20" s="21">
        <v>45403</v>
      </c>
      <c r="T20" t="s">
        <v>880</v>
      </c>
      <c r="U20" t="s">
        <v>29</v>
      </c>
      <c r="V20" t="s">
        <v>881</v>
      </c>
      <c r="W20" t="s">
        <v>760</v>
      </c>
      <c r="X20" t="s">
        <v>740</v>
      </c>
      <c r="Y20" t="s">
        <v>740</v>
      </c>
      <c r="Z20" t="s">
        <v>741</v>
      </c>
      <c r="AA20" t="s">
        <v>742</v>
      </c>
      <c r="AB20" t="s">
        <v>761</v>
      </c>
      <c r="AC20" t="s">
        <v>744</v>
      </c>
      <c r="AD20" t="s">
        <v>882</v>
      </c>
      <c r="AE20" t="s">
        <v>746</v>
      </c>
      <c r="AF20">
        <v>165</v>
      </c>
      <c r="AG20">
        <v>34</v>
      </c>
      <c r="AH20">
        <v>36.6</v>
      </c>
      <c r="AI20">
        <v>94</v>
      </c>
      <c r="AJ20" t="s">
        <v>840</v>
      </c>
      <c r="AK20">
        <v>5.3</v>
      </c>
      <c r="AL20">
        <v>18.2</v>
      </c>
      <c r="AM20">
        <v>19220</v>
      </c>
      <c r="AN20">
        <v>1.51</v>
      </c>
      <c r="AO20">
        <v>133.19999999999999</v>
      </c>
      <c r="AP20">
        <v>4.3</v>
      </c>
      <c r="AQ20">
        <v>42</v>
      </c>
      <c r="AR20">
        <v>1.3</v>
      </c>
      <c r="AS20" t="s">
        <v>747</v>
      </c>
      <c r="AT20" t="s">
        <v>741</v>
      </c>
      <c r="AU20" t="s">
        <v>883</v>
      </c>
      <c r="AV20">
        <v>8</v>
      </c>
      <c r="AW20">
        <v>300</v>
      </c>
      <c r="AX20">
        <v>2</v>
      </c>
      <c r="AY20">
        <v>15</v>
      </c>
      <c r="AZ20" t="s">
        <v>884</v>
      </c>
      <c r="BA20" t="s">
        <v>741</v>
      </c>
      <c r="BB20" t="s">
        <v>181</v>
      </c>
      <c r="BC20">
        <v>4</v>
      </c>
      <c r="BD20" t="s">
        <v>180</v>
      </c>
      <c r="BE20" t="s">
        <v>741</v>
      </c>
      <c r="BF20" t="s">
        <v>181</v>
      </c>
      <c r="BG20">
        <v>1</v>
      </c>
      <c r="BH20" t="s">
        <v>180</v>
      </c>
      <c r="BI20" t="s">
        <v>118</v>
      </c>
      <c r="BJ20">
        <v>3</v>
      </c>
      <c r="BK20" t="s">
        <v>779</v>
      </c>
      <c r="BL20" t="s">
        <v>750</v>
      </c>
      <c r="BM20" t="s">
        <v>741</v>
      </c>
      <c r="BN20">
        <v>10</v>
      </c>
      <c r="BO20">
        <v>36.1</v>
      </c>
      <c r="BP20">
        <v>36.200000000000003</v>
      </c>
      <c r="BQ20">
        <v>36.6</v>
      </c>
      <c r="BR20">
        <v>36.6</v>
      </c>
      <c r="BS20">
        <v>36.6</v>
      </c>
      <c r="BT20">
        <v>36.4</v>
      </c>
      <c r="BU20">
        <v>36.1</v>
      </c>
      <c r="BV20">
        <v>36.200000000000003</v>
      </c>
      <c r="BW20">
        <v>36.4</v>
      </c>
      <c r="BX20">
        <v>36.200000000000003</v>
      </c>
      <c r="BY20">
        <v>36.4</v>
      </c>
      <c r="CA20">
        <v>130</v>
      </c>
      <c r="CB20">
        <v>126</v>
      </c>
      <c r="CC20">
        <v>124</v>
      </c>
      <c r="CD20">
        <v>128</v>
      </c>
      <c r="CE20">
        <v>122</v>
      </c>
      <c r="CF20">
        <v>120</v>
      </c>
      <c r="CG20">
        <v>124</v>
      </c>
      <c r="CH20">
        <v>126</v>
      </c>
      <c r="CI20">
        <v>128</v>
      </c>
      <c r="CJ20">
        <v>126</v>
      </c>
      <c r="CK20">
        <v>124</v>
      </c>
      <c r="CM20" t="s">
        <v>317</v>
      </c>
      <c r="CN20" t="s">
        <v>270</v>
      </c>
      <c r="CO20" t="s">
        <v>271</v>
      </c>
      <c r="CP20" t="s">
        <v>382</v>
      </c>
      <c r="CQ20" t="s">
        <v>376</v>
      </c>
      <c r="CR20" t="s">
        <v>325</v>
      </c>
      <c r="CS20" t="s">
        <v>383</v>
      </c>
      <c r="CT20" t="s">
        <v>384</v>
      </c>
      <c r="CU20" t="s">
        <v>385</v>
      </c>
      <c r="CV20" t="s">
        <v>384</v>
      </c>
      <c r="CW20" t="s">
        <v>386</v>
      </c>
      <c r="CY20">
        <v>34</v>
      </c>
      <c r="CZ20">
        <v>34</v>
      </c>
      <c r="DA20">
        <v>32</v>
      </c>
      <c r="DB20">
        <v>34</v>
      </c>
      <c r="DC20">
        <v>34</v>
      </c>
      <c r="DD20">
        <v>36</v>
      </c>
      <c r="DE20">
        <v>36</v>
      </c>
      <c r="DF20">
        <v>38</v>
      </c>
      <c r="DG20">
        <v>22</v>
      </c>
      <c r="DH20">
        <v>32</v>
      </c>
      <c r="DI20">
        <v>34</v>
      </c>
      <c r="DN20">
        <v>23</v>
      </c>
      <c r="DO20">
        <v>24</v>
      </c>
      <c r="DP20">
        <v>23</v>
      </c>
      <c r="DQ20">
        <v>24</v>
      </c>
      <c r="DR20">
        <v>20</v>
      </c>
      <c r="DS20">
        <v>24</v>
      </c>
      <c r="DT20">
        <v>24</v>
      </c>
      <c r="DU20">
        <v>24</v>
      </c>
      <c r="DW20">
        <v>94</v>
      </c>
      <c r="DX20">
        <v>96</v>
      </c>
      <c r="DY20">
        <v>94</v>
      </c>
      <c r="DZ20">
        <v>95</v>
      </c>
      <c r="EA20">
        <v>96</v>
      </c>
      <c r="EB20">
        <v>98</v>
      </c>
      <c r="EC20">
        <v>99</v>
      </c>
      <c r="ED20">
        <v>96</v>
      </c>
      <c r="EE20">
        <v>80</v>
      </c>
      <c r="EF20">
        <v>99</v>
      </c>
      <c r="EG20">
        <v>99</v>
      </c>
      <c r="FG20" t="s">
        <v>741</v>
      </c>
      <c r="FH20" t="s">
        <v>785</v>
      </c>
      <c r="FI20" t="s">
        <v>741</v>
      </c>
      <c r="FJ20">
        <v>12</v>
      </c>
      <c r="FK20">
        <v>0.08</v>
      </c>
      <c r="FL20" t="s">
        <v>753</v>
      </c>
      <c r="FM20" t="s">
        <v>885</v>
      </c>
      <c r="FN20" s="43">
        <v>8.3333333333333329E-2</v>
      </c>
      <c r="FO20">
        <v>130</v>
      </c>
      <c r="FP20">
        <v>136</v>
      </c>
      <c r="FQ20">
        <v>118</v>
      </c>
      <c r="FR20" t="s">
        <v>741</v>
      </c>
      <c r="FS20">
        <v>98</v>
      </c>
      <c r="FT20" t="s">
        <v>755</v>
      </c>
      <c r="FU20">
        <v>98</v>
      </c>
      <c r="FV20" t="s">
        <v>755</v>
      </c>
      <c r="FW20">
        <v>92</v>
      </c>
      <c r="FX20" t="s">
        <v>886</v>
      </c>
      <c r="FY20" t="s">
        <v>741</v>
      </c>
      <c r="FZ20" t="s">
        <v>741</v>
      </c>
      <c r="GA20">
        <v>36.5</v>
      </c>
      <c r="GB20">
        <v>36.5</v>
      </c>
      <c r="GC20">
        <v>36.5</v>
      </c>
      <c r="GD20" t="s">
        <v>741</v>
      </c>
      <c r="GE20">
        <v>31</v>
      </c>
      <c r="GF20">
        <v>90</v>
      </c>
      <c r="GG20">
        <v>78</v>
      </c>
      <c r="GH20" t="s">
        <v>741</v>
      </c>
      <c r="GI20" t="s">
        <v>741</v>
      </c>
      <c r="GJ20" t="s">
        <v>741</v>
      </c>
      <c r="GK20" t="s">
        <v>741</v>
      </c>
      <c r="GL20" t="s">
        <v>887</v>
      </c>
      <c r="GM20" t="s">
        <v>741</v>
      </c>
      <c r="GN20" t="s">
        <v>750</v>
      </c>
      <c r="GO20" t="s">
        <v>750</v>
      </c>
      <c r="GP20" t="s">
        <v>750</v>
      </c>
      <c r="GQ20" t="s">
        <v>741</v>
      </c>
      <c r="GR20">
        <v>10</v>
      </c>
      <c r="GS20">
        <v>12</v>
      </c>
      <c r="GT20">
        <v>8</v>
      </c>
      <c r="GU20" t="s">
        <v>741</v>
      </c>
      <c r="GV20">
        <v>3</v>
      </c>
      <c r="GW20" t="s">
        <v>741</v>
      </c>
      <c r="GX20" t="s">
        <v>741</v>
      </c>
      <c r="GY20" t="s">
        <v>741</v>
      </c>
      <c r="GZ20">
        <v>8</v>
      </c>
      <c r="HA20">
        <v>8</v>
      </c>
      <c r="HB20" t="s">
        <v>741</v>
      </c>
      <c r="HC20" t="s">
        <v>741</v>
      </c>
      <c r="HD20" t="s">
        <v>741</v>
      </c>
      <c r="HE20" t="s">
        <v>84</v>
      </c>
      <c r="HF20">
        <v>9</v>
      </c>
      <c r="HG20">
        <v>6</v>
      </c>
      <c r="HH20" s="21">
        <v>45409</v>
      </c>
      <c r="HI20" t="s">
        <v>756</v>
      </c>
    </row>
    <row r="21" spans="1:217" x14ac:dyDescent="0.3">
      <c r="A21">
        <v>45</v>
      </c>
      <c r="B21" t="s">
        <v>1036</v>
      </c>
      <c r="C21">
        <v>20240335083</v>
      </c>
      <c r="D21">
        <v>240022720</v>
      </c>
      <c r="E21">
        <v>0</v>
      </c>
      <c r="F21" t="s">
        <v>2</v>
      </c>
      <c r="G21" s="21">
        <v>45488</v>
      </c>
      <c r="H21">
        <v>2.2000000000000002</v>
      </c>
      <c r="I21">
        <v>2900</v>
      </c>
      <c r="J21">
        <v>2.0699999999999998</v>
      </c>
      <c r="K21" t="s">
        <v>71</v>
      </c>
      <c r="L21" t="s">
        <v>69</v>
      </c>
      <c r="M21" t="s">
        <v>1037</v>
      </c>
      <c r="N21" t="s">
        <v>737</v>
      </c>
      <c r="O21" t="s">
        <v>63</v>
      </c>
      <c r="P21" t="s">
        <v>44</v>
      </c>
      <c r="Q21" t="s">
        <v>79</v>
      </c>
      <c r="R21">
        <v>1</v>
      </c>
      <c r="S21" s="21">
        <v>45489</v>
      </c>
      <c r="T21" t="s">
        <v>738</v>
      </c>
      <c r="U21" t="s">
        <v>30</v>
      </c>
      <c r="V21" t="s">
        <v>1038</v>
      </c>
      <c r="W21" t="s">
        <v>760</v>
      </c>
      <c r="X21" t="s">
        <v>740</v>
      </c>
      <c r="Y21" t="s">
        <v>740</v>
      </c>
      <c r="Z21" t="s">
        <v>741</v>
      </c>
      <c r="AA21" t="s">
        <v>742</v>
      </c>
      <c r="AB21" t="s">
        <v>743</v>
      </c>
      <c r="AC21" t="s">
        <v>744</v>
      </c>
      <c r="AD21" t="s">
        <v>745</v>
      </c>
      <c r="AE21" t="s">
        <v>746</v>
      </c>
      <c r="AF21">
        <v>142</v>
      </c>
      <c r="AG21">
        <v>38</v>
      </c>
      <c r="AH21">
        <v>36.4</v>
      </c>
      <c r="AI21">
        <v>99</v>
      </c>
      <c r="AJ21" t="s">
        <v>840</v>
      </c>
      <c r="AK21">
        <v>4.5999999999999996</v>
      </c>
      <c r="AL21">
        <v>15</v>
      </c>
      <c r="AM21">
        <v>16440</v>
      </c>
      <c r="AN21">
        <v>3.34</v>
      </c>
      <c r="AO21">
        <v>131</v>
      </c>
      <c r="AP21">
        <v>6.4</v>
      </c>
      <c r="AQ21">
        <v>20</v>
      </c>
      <c r="AR21">
        <v>0.63</v>
      </c>
      <c r="AS21" t="s">
        <v>747</v>
      </c>
      <c r="AT21" t="s">
        <v>741</v>
      </c>
      <c r="AU21" t="s">
        <v>1039</v>
      </c>
      <c r="AV21">
        <v>8</v>
      </c>
      <c r="AW21">
        <v>300</v>
      </c>
      <c r="AX21" t="s">
        <v>741</v>
      </c>
      <c r="AY21">
        <v>30</v>
      </c>
      <c r="AZ21" t="s">
        <v>1040</v>
      </c>
      <c r="BA21" t="s">
        <v>750</v>
      </c>
      <c r="BB21" t="s">
        <v>180</v>
      </c>
      <c r="BC21" t="s">
        <v>741</v>
      </c>
      <c r="BD21" t="s">
        <v>181</v>
      </c>
      <c r="BE21" t="s">
        <v>741</v>
      </c>
      <c r="BF21" t="s">
        <v>181</v>
      </c>
      <c r="BG21" t="s">
        <v>741</v>
      </c>
      <c r="BH21" t="s">
        <v>181</v>
      </c>
      <c r="BI21" t="s">
        <v>114</v>
      </c>
      <c r="BJ21">
        <v>3</v>
      </c>
      <c r="BK21">
        <v>1</v>
      </c>
      <c r="BL21" t="s">
        <v>750</v>
      </c>
      <c r="BM21" t="s">
        <v>741</v>
      </c>
      <c r="BN21">
        <v>16</v>
      </c>
      <c r="BO21">
        <v>36.4</v>
      </c>
      <c r="BP21">
        <v>36.4</v>
      </c>
      <c r="BQ21">
        <v>36.4</v>
      </c>
      <c r="BR21">
        <v>36.299999999999997</v>
      </c>
      <c r="BS21">
        <v>36.299999999999997</v>
      </c>
      <c r="BT21">
        <v>36.299999999999997</v>
      </c>
      <c r="BU21">
        <v>36.299999999999997</v>
      </c>
      <c r="BV21">
        <v>36.299999999999997</v>
      </c>
      <c r="BW21">
        <v>36.299999999999997</v>
      </c>
      <c r="BX21">
        <v>36.4</v>
      </c>
      <c r="BY21">
        <v>36.4</v>
      </c>
      <c r="BZ21">
        <v>36.4</v>
      </c>
      <c r="CA21">
        <v>130</v>
      </c>
      <c r="CB21">
        <v>128</v>
      </c>
      <c r="CC21">
        <v>134</v>
      </c>
      <c r="CD21">
        <v>136</v>
      </c>
      <c r="CE21">
        <v>138</v>
      </c>
      <c r="CF21">
        <v>136</v>
      </c>
      <c r="CG21">
        <v>138</v>
      </c>
      <c r="CH21">
        <v>140</v>
      </c>
      <c r="CI21">
        <v>138</v>
      </c>
      <c r="CJ21">
        <v>130</v>
      </c>
      <c r="CK21">
        <v>138</v>
      </c>
      <c r="CL21">
        <v>140</v>
      </c>
      <c r="CM21" t="s">
        <v>329</v>
      </c>
      <c r="CN21" t="s">
        <v>335</v>
      </c>
      <c r="CO21" t="s">
        <v>430</v>
      </c>
      <c r="CP21" t="s">
        <v>432</v>
      </c>
      <c r="CQ21" t="s">
        <v>440</v>
      </c>
      <c r="CR21" t="s">
        <v>380</v>
      </c>
      <c r="CS21" t="s">
        <v>335</v>
      </c>
      <c r="CT21" t="s">
        <v>429</v>
      </c>
      <c r="CU21" t="s">
        <v>384</v>
      </c>
      <c r="CV21" t="s">
        <v>380</v>
      </c>
      <c r="CW21" t="s">
        <v>417</v>
      </c>
      <c r="CX21" t="s">
        <v>507</v>
      </c>
      <c r="CY21">
        <v>36</v>
      </c>
      <c r="CZ21">
        <v>36</v>
      </c>
      <c r="DA21">
        <v>36</v>
      </c>
      <c r="DB21">
        <v>36</v>
      </c>
      <c r="DC21">
        <v>36</v>
      </c>
      <c r="DD21">
        <v>36</v>
      </c>
      <c r="DE21">
        <v>36</v>
      </c>
      <c r="DF21">
        <v>36</v>
      </c>
      <c r="DG21">
        <v>36</v>
      </c>
      <c r="DH21">
        <v>36</v>
      </c>
      <c r="DI21">
        <v>36</v>
      </c>
      <c r="DJ21">
        <v>36</v>
      </c>
      <c r="DN21">
        <v>22</v>
      </c>
      <c r="DO21">
        <v>23</v>
      </c>
      <c r="DP21">
        <v>24</v>
      </c>
      <c r="DQ21">
        <v>24</v>
      </c>
      <c r="DR21">
        <v>24</v>
      </c>
      <c r="DS21">
        <v>23</v>
      </c>
      <c r="DT21">
        <v>24</v>
      </c>
      <c r="DU21">
        <v>24</v>
      </c>
      <c r="DV21">
        <v>24</v>
      </c>
      <c r="DW21">
        <v>100</v>
      </c>
      <c r="DX21">
        <v>100</v>
      </c>
      <c r="DY21">
        <v>98</v>
      </c>
      <c r="DZ21">
        <v>96</v>
      </c>
      <c r="EA21">
        <v>70</v>
      </c>
      <c r="EB21">
        <v>92</v>
      </c>
      <c r="EC21">
        <v>94</v>
      </c>
      <c r="ED21">
        <v>95</v>
      </c>
      <c r="EE21">
        <v>90</v>
      </c>
      <c r="EF21">
        <v>98</v>
      </c>
      <c r="EG21">
        <v>99</v>
      </c>
      <c r="EH21">
        <v>100</v>
      </c>
      <c r="FG21" t="s">
        <v>741</v>
      </c>
      <c r="FH21" t="s">
        <v>785</v>
      </c>
      <c r="FI21" t="s">
        <v>741</v>
      </c>
      <c r="FJ21">
        <v>16</v>
      </c>
      <c r="FK21">
        <v>0.1</v>
      </c>
      <c r="FL21" t="s">
        <v>765</v>
      </c>
      <c r="FM21" t="s">
        <v>1041</v>
      </c>
      <c r="FN21" s="43">
        <v>8.6805555555555552E-2</v>
      </c>
      <c r="FO21">
        <v>134</v>
      </c>
      <c r="FP21">
        <v>128</v>
      </c>
      <c r="FQ21" t="s">
        <v>741</v>
      </c>
      <c r="FR21" t="s">
        <v>741</v>
      </c>
      <c r="FS21">
        <v>96</v>
      </c>
      <c r="FT21" t="s">
        <v>31</v>
      </c>
      <c r="FU21">
        <v>99</v>
      </c>
      <c r="FV21" t="s">
        <v>32</v>
      </c>
      <c r="FW21" t="s">
        <v>741</v>
      </c>
      <c r="FX21" t="s">
        <v>741</v>
      </c>
      <c r="FY21" t="s">
        <v>741</v>
      </c>
      <c r="FZ21" t="s">
        <v>741</v>
      </c>
      <c r="GA21">
        <v>36.4</v>
      </c>
      <c r="GB21">
        <v>36.4</v>
      </c>
      <c r="GC21" t="s">
        <v>741</v>
      </c>
      <c r="GD21" t="s">
        <v>741</v>
      </c>
      <c r="GE21">
        <v>145</v>
      </c>
      <c r="GF21">
        <v>230</v>
      </c>
      <c r="GG21" t="s">
        <v>741</v>
      </c>
      <c r="GH21" t="s">
        <v>741</v>
      </c>
      <c r="GI21" t="s">
        <v>741</v>
      </c>
      <c r="GJ21" t="s">
        <v>741</v>
      </c>
      <c r="GK21" t="s">
        <v>1042</v>
      </c>
      <c r="GL21" t="s">
        <v>741</v>
      </c>
      <c r="GM21" t="s">
        <v>741</v>
      </c>
      <c r="GN21" t="s">
        <v>767</v>
      </c>
      <c r="GO21" t="s">
        <v>767</v>
      </c>
      <c r="GP21" t="s">
        <v>741</v>
      </c>
      <c r="GQ21" t="s">
        <v>741</v>
      </c>
      <c r="GR21">
        <v>9</v>
      </c>
      <c r="GS21">
        <v>13</v>
      </c>
      <c r="GT21" t="s">
        <v>741</v>
      </c>
      <c r="GU21" t="s">
        <v>741</v>
      </c>
      <c r="GV21">
        <v>0</v>
      </c>
      <c r="GW21">
        <v>1</v>
      </c>
      <c r="GX21">
        <v>1</v>
      </c>
      <c r="GY21">
        <v>2</v>
      </c>
      <c r="GZ21">
        <v>5</v>
      </c>
      <c r="HA21">
        <v>11</v>
      </c>
      <c r="HB21" t="s">
        <v>741</v>
      </c>
      <c r="HC21" t="s">
        <v>741</v>
      </c>
      <c r="HD21" t="s">
        <v>741</v>
      </c>
      <c r="HE21" t="s">
        <v>84</v>
      </c>
      <c r="HF21">
        <v>11</v>
      </c>
      <c r="HG21">
        <v>9</v>
      </c>
      <c r="HH21" s="21">
        <v>45498</v>
      </c>
      <c r="HI21" t="s">
        <v>756</v>
      </c>
    </row>
    <row r="22" spans="1:217" x14ac:dyDescent="0.3">
      <c r="A22">
        <v>21</v>
      </c>
      <c r="B22" t="s">
        <v>899</v>
      </c>
      <c r="C22">
        <v>20240175481</v>
      </c>
      <c r="D22">
        <v>3016784</v>
      </c>
      <c r="E22">
        <v>1</v>
      </c>
      <c r="F22" t="s">
        <v>2</v>
      </c>
      <c r="G22" s="21">
        <v>45394</v>
      </c>
      <c r="H22">
        <v>2.4900000000000002</v>
      </c>
      <c r="I22">
        <v>2400</v>
      </c>
      <c r="J22">
        <v>2.2999999999999998</v>
      </c>
      <c r="K22" t="s">
        <v>70</v>
      </c>
      <c r="L22" t="s">
        <v>69</v>
      </c>
      <c r="M22" t="s">
        <v>900</v>
      </c>
      <c r="N22" t="s">
        <v>737</v>
      </c>
      <c r="O22" t="s">
        <v>63</v>
      </c>
      <c r="P22" t="s">
        <v>44</v>
      </c>
      <c r="Q22" t="s">
        <v>79</v>
      </c>
      <c r="R22">
        <v>3</v>
      </c>
      <c r="S22" s="21">
        <v>45396</v>
      </c>
      <c r="T22" t="s">
        <v>901</v>
      </c>
      <c r="U22" t="s">
        <v>30</v>
      </c>
      <c r="V22" t="s">
        <v>902</v>
      </c>
      <c r="W22" t="s">
        <v>760</v>
      </c>
      <c r="X22" t="s">
        <v>740</v>
      </c>
      <c r="Y22" t="s">
        <v>740</v>
      </c>
      <c r="Z22" t="s">
        <v>741</v>
      </c>
      <c r="AA22" t="s">
        <v>742</v>
      </c>
      <c r="AB22" t="s">
        <v>743</v>
      </c>
      <c r="AC22" t="s">
        <v>744</v>
      </c>
      <c r="AD22" t="s">
        <v>745</v>
      </c>
      <c r="AE22" t="s">
        <v>746</v>
      </c>
      <c r="AF22">
        <v>138</v>
      </c>
      <c r="AG22">
        <v>36</v>
      </c>
      <c r="AH22">
        <v>36.200000000000003</v>
      </c>
      <c r="AI22">
        <v>96</v>
      </c>
      <c r="AJ22" t="s">
        <v>32</v>
      </c>
      <c r="AK22">
        <v>9</v>
      </c>
      <c r="AL22">
        <v>18.7</v>
      </c>
      <c r="AM22">
        <v>23430</v>
      </c>
      <c r="AN22">
        <v>2.31</v>
      </c>
      <c r="AO22">
        <v>142.9</v>
      </c>
      <c r="AP22">
        <v>6</v>
      </c>
      <c r="AQ22">
        <v>35</v>
      </c>
      <c r="AR22">
        <v>1.1000000000000001</v>
      </c>
      <c r="AS22" t="s">
        <v>747</v>
      </c>
      <c r="AT22" t="s">
        <v>741</v>
      </c>
      <c r="AU22" t="s">
        <v>903</v>
      </c>
      <c r="AV22">
        <v>8</v>
      </c>
      <c r="AW22">
        <v>200</v>
      </c>
      <c r="AX22" t="s">
        <v>741</v>
      </c>
      <c r="AY22">
        <v>45</v>
      </c>
      <c r="AZ22" t="s">
        <v>904</v>
      </c>
      <c r="BA22" t="s">
        <v>750</v>
      </c>
      <c r="BB22" t="s">
        <v>180</v>
      </c>
      <c r="BC22">
        <v>5</v>
      </c>
      <c r="BD22" t="s">
        <v>180</v>
      </c>
      <c r="BE22" t="s">
        <v>741</v>
      </c>
      <c r="BF22" t="s">
        <v>181</v>
      </c>
      <c r="BG22">
        <v>1.5</v>
      </c>
      <c r="BH22" t="s">
        <v>180</v>
      </c>
      <c r="BI22" t="s">
        <v>126</v>
      </c>
      <c r="BJ22">
        <v>3</v>
      </c>
      <c r="BK22" t="s">
        <v>779</v>
      </c>
      <c r="BL22" t="s">
        <v>750</v>
      </c>
      <c r="BM22" t="s">
        <v>741</v>
      </c>
      <c r="BN22">
        <v>30</v>
      </c>
      <c r="BO22">
        <v>36.6</v>
      </c>
      <c r="BP22">
        <v>36.6</v>
      </c>
      <c r="BQ22">
        <v>36.6</v>
      </c>
      <c r="BR22">
        <v>36.4</v>
      </c>
      <c r="BS22">
        <v>36.1</v>
      </c>
      <c r="BT22">
        <v>36.1</v>
      </c>
      <c r="BU22">
        <v>36.200000000000003</v>
      </c>
      <c r="BV22">
        <v>36.4</v>
      </c>
      <c r="BW22">
        <v>36.1</v>
      </c>
      <c r="BX22">
        <v>36.200000000000003</v>
      </c>
      <c r="BY22">
        <v>36.4</v>
      </c>
      <c r="BZ22">
        <v>36.4</v>
      </c>
      <c r="CA22">
        <v>130</v>
      </c>
      <c r="CB22">
        <v>136</v>
      </c>
      <c r="CC22">
        <v>138</v>
      </c>
      <c r="CD22">
        <v>139</v>
      </c>
      <c r="CE22">
        <v>142</v>
      </c>
      <c r="CF22">
        <v>138</v>
      </c>
      <c r="CG22">
        <v>134</v>
      </c>
      <c r="CH22">
        <v>136</v>
      </c>
      <c r="CI22">
        <v>134</v>
      </c>
      <c r="CJ22">
        <v>138</v>
      </c>
      <c r="CK22">
        <v>140</v>
      </c>
      <c r="CL22">
        <v>142</v>
      </c>
      <c r="CM22" t="s">
        <v>397</v>
      </c>
      <c r="CN22" t="s">
        <v>398</v>
      </c>
      <c r="CO22" t="s">
        <v>394</v>
      </c>
      <c r="CP22" t="s">
        <v>270</v>
      </c>
      <c r="CQ22" t="s">
        <v>271</v>
      </c>
      <c r="CR22" t="s">
        <v>399</v>
      </c>
      <c r="CS22" t="s">
        <v>398</v>
      </c>
      <c r="CT22" t="s">
        <v>400</v>
      </c>
      <c r="CU22" t="s">
        <v>401</v>
      </c>
      <c r="CV22" t="s">
        <v>402</v>
      </c>
      <c r="CW22" t="s">
        <v>403</v>
      </c>
      <c r="CX22" t="s">
        <v>398</v>
      </c>
      <c r="CY22">
        <v>34</v>
      </c>
      <c r="CZ22">
        <v>32</v>
      </c>
      <c r="DA22">
        <v>34</v>
      </c>
      <c r="DB22">
        <v>34</v>
      </c>
      <c r="DC22">
        <v>34</v>
      </c>
      <c r="DD22">
        <v>32</v>
      </c>
      <c r="DE22">
        <v>30</v>
      </c>
      <c r="DF22">
        <v>20</v>
      </c>
      <c r="DG22">
        <v>22</v>
      </c>
      <c r="DH22">
        <v>32</v>
      </c>
      <c r="DI22">
        <v>34</v>
      </c>
      <c r="DJ22">
        <v>34</v>
      </c>
      <c r="DN22">
        <v>28</v>
      </c>
      <c r="DO22">
        <v>30</v>
      </c>
      <c r="DP22">
        <v>32</v>
      </c>
      <c r="DQ22">
        <v>34</v>
      </c>
      <c r="DR22">
        <v>32</v>
      </c>
      <c r="DS22">
        <v>30</v>
      </c>
      <c r="DT22">
        <v>32</v>
      </c>
      <c r="DU22">
        <v>34</v>
      </c>
      <c r="DW22">
        <v>96</v>
      </c>
      <c r="DX22">
        <v>98</v>
      </c>
      <c r="DY22">
        <v>99</v>
      </c>
      <c r="DZ22">
        <v>99</v>
      </c>
      <c r="EA22">
        <v>99</v>
      </c>
      <c r="EB22">
        <v>99</v>
      </c>
      <c r="EC22">
        <v>94</v>
      </c>
      <c r="ED22">
        <v>92</v>
      </c>
      <c r="EE22">
        <v>82</v>
      </c>
      <c r="EF22">
        <v>99</v>
      </c>
      <c r="EG22">
        <v>99</v>
      </c>
      <c r="EH22">
        <v>99</v>
      </c>
      <c r="FG22" t="s">
        <v>741</v>
      </c>
      <c r="FH22" t="s">
        <v>785</v>
      </c>
      <c r="FI22" t="s">
        <v>741</v>
      </c>
      <c r="FJ22">
        <v>16</v>
      </c>
      <c r="FK22">
        <v>0.1</v>
      </c>
      <c r="FL22" t="s">
        <v>765</v>
      </c>
      <c r="FM22" t="s">
        <v>905</v>
      </c>
      <c r="FN22" s="43">
        <v>9.375E-2</v>
      </c>
      <c r="FO22">
        <v>130</v>
      </c>
      <c r="FP22">
        <v>120</v>
      </c>
      <c r="FQ22" t="s">
        <v>741</v>
      </c>
      <c r="FR22">
        <v>124</v>
      </c>
      <c r="FS22">
        <v>98</v>
      </c>
      <c r="FT22" t="s">
        <v>32</v>
      </c>
      <c r="FU22">
        <v>98</v>
      </c>
      <c r="FV22" t="s">
        <v>32</v>
      </c>
      <c r="FW22" t="s">
        <v>741</v>
      </c>
      <c r="FX22" t="s">
        <v>741</v>
      </c>
      <c r="FY22">
        <v>98</v>
      </c>
      <c r="FZ22" t="s">
        <v>32</v>
      </c>
      <c r="GA22">
        <v>36.6</v>
      </c>
      <c r="GB22">
        <v>36.700000000000003</v>
      </c>
      <c r="GC22" t="s">
        <v>741</v>
      </c>
      <c r="GD22">
        <v>36.4</v>
      </c>
      <c r="GE22">
        <v>60</v>
      </c>
      <c r="GF22">
        <v>120</v>
      </c>
      <c r="GG22" t="s">
        <v>741</v>
      </c>
      <c r="GH22">
        <v>170</v>
      </c>
      <c r="GI22" t="s">
        <v>741</v>
      </c>
      <c r="GJ22" t="s">
        <v>741</v>
      </c>
      <c r="GK22" t="s">
        <v>741</v>
      </c>
      <c r="GL22" t="s">
        <v>741</v>
      </c>
      <c r="GM22" t="s">
        <v>741</v>
      </c>
      <c r="GN22" t="s">
        <v>767</v>
      </c>
      <c r="GO22" t="s">
        <v>767</v>
      </c>
      <c r="GP22" t="s">
        <v>741</v>
      </c>
      <c r="GQ22" t="s">
        <v>767</v>
      </c>
      <c r="GR22">
        <v>6</v>
      </c>
      <c r="GS22">
        <v>7</v>
      </c>
      <c r="GT22" t="s">
        <v>741</v>
      </c>
      <c r="GU22">
        <v>7</v>
      </c>
      <c r="GV22">
        <v>0</v>
      </c>
      <c r="GW22">
        <v>1</v>
      </c>
      <c r="GX22">
        <v>7</v>
      </c>
      <c r="GY22" t="s">
        <v>741</v>
      </c>
      <c r="GZ22" t="s">
        <v>741</v>
      </c>
      <c r="HA22">
        <v>10</v>
      </c>
      <c r="HB22">
        <v>11</v>
      </c>
      <c r="HC22">
        <v>8</v>
      </c>
      <c r="HD22" s="21">
        <v>45404</v>
      </c>
      <c r="HE22" t="s">
        <v>85</v>
      </c>
      <c r="HF22" t="s">
        <v>741</v>
      </c>
      <c r="HG22" t="s">
        <v>741</v>
      </c>
      <c r="HH22" t="s">
        <v>741</v>
      </c>
      <c r="HI22" t="s">
        <v>741</v>
      </c>
    </row>
    <row r="23" spans="1:217" x14ac:dyDescent="0.3">
      <c r="A23">
        <v>22</v>
      </c>
      <c r="B23" t="s">
        <v>906</v>
      </c>
      <c r="C23">
        <v>20240165338</v>
      </c>
      <c r="D23">
        <v>2988953</v>
      </c>
      <c r="E23">
        <v>0</v>
      </c>
      <c r="F23" t="s">
        <v>3</v>
      </c>
      <c r="G23" s="21">
        <v>45388</v>
      </c>
      <c r="H23">
        <v>2.6</v>
      </c>
      <c r="I23">
        <v>1300</v>
      </c>
      <c r="J23">
        <v>2.5</v>
      </c>
      <c r="K23" t="s">
        <v>70</v>
      </c>
      <c r="L23" t="s">
        <v>69</v>
      </c>
      <c r="M23" t="s">
        <v>907</v>
      </c>
      <c r="N23" t="s">
        <v>908</v>
      </c>
      <c r="O23" t="s">
        <v>63</v>
      </c>
      <c r="P23" t="s">
        <v>44</v>
      </c>
      <c r="Q23" t="s">
        <v>79</v>
      </c>
      <c r="R23">
        <v>1</v>
      </c>
      <c r="S23" s="21">
        <v>45389</v>
      </c>
      <c r="T23" t="s">
        <v>738</v>
      </c>
      <c r="U23" t="s">
        <v>33</v>
      </c>
      <c r="V23" t="s">
        <v>909</v>
      </c>
      <c r="W23" t="s">
        <v>760</v>
      </c>
      <c r="X23" t="s">
        <v>740</v>
      </c>
      <c r="Y23" t="s">
        <v>740</v>
      </c>
      <c r="Z23" t="s">
        <v>910</v>
      </c>
      <c r="AA23" t="s">
        <v>742</v>
      </c>
      <c r="AB23" t="s">
        <v>743</v>
      </c>
      <c r="AC23" t="s">
        <v>744</v>
      </c>
      <c r="AD23" t="s">
        <v>745</v>
      </c>
      <c r="AE23" t="s">
        <v>746</v>
      </c>
      <c r="AF23">
        <v>140</v>
      </c>
      <c r="AG23">
        <v>42</v>
      </c>
      <c r="AH23">
        <v>36.6</v>
      </c>
      <c r="AI23">
        <v>98</v>
      </c>
      <c r="AJ23" t="s">
        <v>33</v>
      </c>
      <c r="AK23">
        <v>10</v>
      </c>
      <c r="AL23">
        <v>15.1</v>
      </c>
      <c r="AM23">
        <v>20900</v>
      </c>
      <c r="AN23">
        <v>1.97</v>
      </c>
      <c r="AO23">
        <v>137.4</v>
      </c>
      <c r="AP23">
        <v>4.8</v>
      </c>
      <c r="AQ23">
        <v>20</v>
      </c>
      <c r="AR23">
        <v>0.85</v>
      </c>
      <c r="AS23" t="s">
        <v>747</v>
      </c>
      <c r="AT23" t="s">
        <v>741</v>
      </c>
      <c r="AU23" t="s">
        <v>911</v>
      </c>
      <c r="AV23">
        <v>10</v>
      </c>
      <c r="AW23">
        <v>300</v>
      </c>
      <c r="AX23" t="s">
        <v>741</v>
      </c>
      <c r="AY23">
        <v>45</v>
      </c>
      <c r="AZ23" t="s">
        <v>912</v>
      </c>
      <c r="BA23" t="s">
        <v>750</v>
      </c>
      <c r="BB23" t="s">
        <v>180</v>
      </c>
      <c r="BC23">
        <v>10</v>
      </c>
      <c r="BD23" t="s">
        <v>180</v>
      </c>
      <c r="BE23" t="s">
        <v>741</v>
      </c>
      <c r="BF23" t="s">
        <v>181</v>
      </c>
      <c r="BG23" t="s">
        <v>741</v>
      </c>
      <c r="BH23" t="s">
        <v>181</v>
      </c>
      <c r="BI23" t="s">
        <v>124</v>
      </c>
      <c r="BJ23">
        <v>3</v>
      </c>
      <c r="BK23">
        <v>1</v>
      </c>
      <c r="BL23" t="s">
        <v>750</v>
      </c>
      <c r="BM23" t="s">
        <v>741</v>
      </c>
      <c r="BN23" t="s">
        <v>913</v>
      </c>
      <c r="BO23">
        <v>36.4</v>
      </c>
      <c r="BP23">
        <v>36.4</v>
      </c>
      <c r="BQ23">
        <v>36.4</v>
      </c>
      <c r="BR23">
        <v>36.5</v>
      </c>
      <c r="BS23">
        <v>36.5</v>
      </c>
      <c r="BT23">
        <v>36.4</v>
      </c>
      <c r="BU23">
        <v>36.5</v>
      </c>
      <c r="BV23">
        <v>36.4</v>
      </c>
      <c r="BW23">
        <v>36.6</v>
      </c>
      <c r="BX23">
        <v>36.6</v>
      </c>
      <c r="BY23">
        <v>36.6</v>
      </c>
      <c r="CA23">
        <v>154</v>
      </c>
      <c r="CB23">
        <v>150</v>
      </c>
      <c r="CC23">
        <v>146</v>
      </c>
      <c r="CD23">
        <v>158</v>
      </c>
      <c r="CE23">
        <v>160</v>
      </c>
      <c r="CF23">
        <v>130</v>
      </c>
      <c r="CG23">
        <v>144</v>
      </c>
      <c r="CH23">
        <v>140</v>
      </c>
      <c r="CI23">
        <v>146</v>
      </c>
      <c r="CJ23">
        <v>148</v>
      </c>
      <c r="CK23">
        <v>140</v>
      </c>
      <c r="CM23" t="s">
        <v>373</v>
      </c>
      <c r="CN23" t="s">
        <v>404</v>
      </c>
      <c r="CO23" t="s">
        <v>405</v>
      </c>
      <c r="CP23" t="s">
        <v>406</v>
      </c>
      <c r="CQ23" t="s">
        <v>407</v>
      </c>
      <c r="CR23" t="s">
        <v>408</v>
      </c>
      <c r="CS23" t="s">
        <v>328</v>
      </c>
      <c r="CT23" t="s">
        <v>343</v>
      </c>
      <c r="CU23" t="s">
        <v>302</v>
      </c>
      <c r="CV23" t="s">
        <v>409</v>
      </c>
      <c r="CW23" t="s">
        <v>409</v>
      </c>
      <c r="CX23" t="s">
        <v>410</v>
      </c>
      <c r="CY23">
        <v>36</v>
      </c>
      <c r="CZ23">
        <v>38</v>
      </c>
      <c r="DA23">
        <v>30</v>
      </c>
      <c r="DB23">
        <v>38</v>
      </c>
      <c r="DC23">
        <v>36</v>
      </c>
      <c r="DD23">
        <v>36</v>
      </c>
      <c r="DE23">
        <v>38</v>
      </c>
      <c r="DF23">
        <v>38</v>
      </c>
      <c r="DG23">
        <v>30</v>
      </c>
      <c r="DH23">
        <v>36</v>
      </c>
      <c r="DI23">
        <v>36</v>
      </c>
      <c r="DN23">
        <v>24</v>
      </c>
      <c r="DO23">
        <v>26</v>
      </c>
      <c r="DP23">
        <v>24</v>
      </c>
      <c r="DQ23">
        <v>24</v>
      </c>
      <c r="DR23">
        <v>24</v>
      </c>
      <c r="DS23">
        <v>26</v>
      </c>
      <c r="DT23">
        <v>24</v>
      </c>
      <c r="DU23">
        <v>26</v>
      </c>
      <c r="DW23">
        <v>98</v>
      </c>
      <c r="DX23">
        <v>98</v>
      </c>
      <c r="DY23">
        <v>96</v>
      </c>
      <c r="DZ23">
        <v>95</v>
      </c>
      <c r="EA23">
        <v>95</v>
      </c>
      <c r="EB23">
        <v>94</v>
      </c>
      <c r="EC23">
        <v>94</v>
      </c>
      <c r="ED23">
        <v>96</v>
      </c>
      <c r="EE23">
        <v>78</v>
      </c>
      <c r="EF23">
        <v>90</v>
      </c>
      <c r="EG23">
        <v>94</v>
      </c>
      <c r="FG23" t="s">
        <v>741</v>
      </c>
      <c r="FH23" t="s">
        <v>785</v>
      </c>
      <c r="FI23" t="s">
        <v>741</v>
      </c>
      <c r="FJ23" t="s">
        <v>741</v>
      </c>
      <c r="FK23" t="s">
        <v>741</v>
      </c>
      <c r="FL23" t="s">
        <v>753</v>
      </c>
      <c r="FM23" t="s">
        <v>778</v>
      </c>
      <c r="FN23" s="43">
        <v>0.125</v>
      </c>
      <c r="FO23">
        <v>180</v>
      </c>
      <c r="FP23">
        <v>170</v>
      </c>
      <c r="FQ23" t="s">
        <v>741</v>
      </c>
      <c r="FR23" t="s">
        <v>741</v>
      </c>
      <c r="FS23">
        <v>99</v>
      </c>
      <c r="FT23" t="s">
        <v>755</v>
      </c>
      <c r="FU23">
        <v>98</v>
      </c>
      <c r="FV23" t="s">
        <v>755</v>
      </c>
      <c r="FW23" t="s">
        <v>741</v>
      </c>
      <c r="FX23" t="s">
        <v>741</v>
      </c>
      <c r="FY23" t="s">
        <v>741</v>
      </c>
      <c r="FZ23" t="s">
        <v>741</v>
      </c>
      <c r="GA23">
        <v>36.6</v>
      </c>
      <c r="GB23">
        <v>36.6</v>
      </c>
      <c r="GC23" t="s">
        <v>741</v>
      </c>
      <c r="GD23" t="s">
        <v>741</v>
      </c>
      <c r="GE23">
        <v>100</v>
      </c>
      <c r="GF23">
        <v>50</v>
      </c>
      <c r="GG23" t="s">
        <v>741</v>
      </c>
      <c r="GH23" t="s">
        <v>741</v>
      </c>
      <c r="GI23" t="s">
        <v>741</v>
      </c>
      <c r="GJ23" t="s">
        <v>914</v>
      </c>
      <c r="GK23" t="s">
        <v>741</v>
      </c>
      <c r="GL23" t="s">
        <v>741</v>
      </c>
      <c r="GM23" t="s">
        <v>741</v>
      </c>
      <c r="GN23" t="s">
        <v>750</v>
      </c>
      <c r="GO23" t="s">
        <v>750</v>
      </c>
      <c r="GP23" t="s">
        <v>741</v>
      </c>
      <c r="GQ23" t="s">
        <v>741</v>
      </c>
      <c r="GR23">
        <v>10</v>
      </c>
      <c r="GS23">
        <v>11</v>
      </c>
      <c r="GT23" t="s">
        <v>741</v>
      </c>
      <c r="GU23" t="s">
        <v>741</v>
      </c>
      <c r="GV23">
        <v>0</v>
      </c>
      <c r="GW23" t="s">
        <v>741</v>
      </c>
      <c r="GX23" t="s">
        <v>741</v>
      </c>
      <c r="GY23" t="s">
        <v>741</v>
      </c>
      <c r="GZ23">
        <v>4</v>
      </c>
      <c r="HA23">
        <v>4</v>
      </c>
      <c r="HB23" t="s">
        <v>741</v>
      </c>
      <c r="HC23" t="s">
        <v>741</v>
      </c>
      <c r="HD23" t="s">
        <v>741</v>
      </c>
      <c r="HE23" t="s">
        <v>84</v>
      </c>
      <c r="HF23">
        <v>4</v>
      </c>
      <c r="HG23">
        <v>2</v>
      </c>
      <c r="HH23" s="21">
        <v>45391</v>
      </c>
      <c r="HI23" t="s">
        <v>915</v>
      </c>
    </row>
    <row r="24" spans="1:217" x14ac:dyDescent="0.3">
      <c r="A24">
        <v>23</v>
      </c>
      <c r="B24" t="s">
        <v>916</v>
      </c>
      <c r="C24">
        <v>20240078771</v>
      </c>
      <c r="D24">
        <v>2760047</v>
      </c>
      <c r="E24">
        <v>0</v>
      </c>
      <c r="F24" t="s">
        <v>2</v>
      </c>
      <c r="G24" s="21">
        <v>45337</v>
      </c>
      <c r="H24">
        <v>2.6</v>
      </c>
      <c r="I24">
        <v>1900</v>
      </c>
      <c r="J24">
        <v>2.6</v>
      </c>
      <c r="K24" t="s">
        <v>70</v>
      </c>
      <c r="L24" t="s">
        <v>69</v>
      </c>
      <c r="M24" t="s">
        <v>917</v>
      </c>
      <c r="N24" t="s">
        <v>918</v>
      </c>
      <c r="O24" t="s">
        <v>63</v>
      </c>
      <c r="P24" t="s">
        <v>44</v>
      </c>
      <c r="Q24" t="s">
        <v>79</v>
      </c>
      <c r="R24">
        <v>2</v>
      </c>
      <c r="S24" s="21">
        <v>45339</v>
      </c>
      <c r="T24" t="s">
        <v>919</v>
      </c>
      <c r="U24" t="s">
        <v>29</v>
      </c>
      <c r="V24" t="s">
        <v>920</v>
      </c>
      <c r="W24" t="s">
        <v>760</v>
      </c>
      <c r="X24" t="s">
        <v>740</v>
      </c>
      <c r="Y24" t="s">
        <v>740</v>
      </c>
      <c r="Z24" t="s">
        <v>741</v>
      </c>
      <c r="AA24" t="s">
        <v>742</v>
      </c>
      <c r="AB24" t="s">
        <v>743</v>
      </c>
      <c r="AC24" t="s">
        <v>744</v>
      </c>
      <c r="AD24" t="s">
        <v>745</v>
      </c>
      <c r="AE24" t="s">
        <v>746</v>
      </c>
      <c r="AF24">
        <v>132</v>
      </c>
      <c r="AG24">
        <v>28</v>
      </c>
      <c r="AH24">
        <v>36.1</v>
      </c>
      <c r="AI24">
        <v>95</v>
      </c>
      <c r="AJ24" t="s">
        <v>840</v>
      </c>
      <c r="AK24">
        <v>10.3</v>
      </c>
      <c r="AL24">
        <v>7.2</v>
      </c>
      <c r="AM24">
        <v>10047</v>
      </c>
      <c r="AN24">
        <v>2.52</v>
      </c>
      <c r="AO24">
        <v>140.69999999999999</v>
      </c>
      <c r="AP24">
        <v>5.9</v>
      </c>
      <c r="AQ24">
        <v>21</v>
      </c>
      <c r="AR24">
        <v>0.97</v>
      </c>
      <c r="AS24" t="s">
        <v>747</v>
      </c>
      <c r="AT24" t="s">
        <v>741</v>
      </c>
      <c r="AU24" t="s">
        <v>748</v>
      </c>
      <c r="AV24">
        <v>12</v>
      </c>
      <c r="AW24">
        <v>300</v>
      </c>
      <c r="AX24" t="s">
        <v>741</v>
      </c>
      <c r="AY24">
        <v>30</v>
      </c>
      <c r="AZ24" t="s">
        <v>749</v>
      </c>
      <c r="BA24" t="s">
        <v>750</v>
      </c>
      <c r="BB24" t="s">
        <v>180</v>
      </c>
      <c r="BC24">
        <v>6</v>
      </c>
      <c r="BD24" t="s">
        <v>180</v>
      </c>
      <c r="BE24" t="s">
        <v>741</v>
      </c>
      <c r="BF24" t="s">
        <v>181</v>
      </c>
      <c r="BG24" t="s">
        <v>741</v>
      </c>
      <c r="BH24" t="s">
        <v>181</v>
      </c>
      <c r="BI24" t="s">
        <v>124</v>
      </c>
      <c r="BJ24">
        <v>3</v>
      </c>
      <c r="BK24">
        <v>2</v>
      </c>
      <c r="BL24" t="s">
        <v>750</v>
      </c>
      <c r="BM24" t="s">
        <v>741</v>
      </c>
      <c r="BN24">
        <v>35</v>
      </c>
      <c r="BO24">
        <v>36.1</v>
      </c>
      <c r="BP24">
        <v>36.1</v>
      </c>
      <c r="BQ24">
        <v>36.200000000000003</v>
      </c>
      <c r="BR24">
        <v>36.200000000000003</v>
      </c>
      <c r="BS24">
        <v>36.1</v>
      </c>
      <c r="BT24">
        <v>36.1</v>
      </c>
      <c r="BU24">
        <v>35.799999999999997</v>
      </c>
      <c r="BV24">
        <v>35.799999999999997</v>
      </c>
      <c r="BW24">
        <v>36.1</v>
      </c>
      <c r="BX24">
        <v>36.1</v>
      </c>
      <c r="BY24">
        <v>36.1</v>
      </c>
      <c r="CA24">
        <v>150</v>
      </c>
      <c r="CB24">
        <v>148</v>
      </c>
      <c r="CC24">
        <v>146</v>
      </c>
      <c r="CD24">
        <v>150</v>
      </c>
      <c r="CE24">
        <v>154</v>
      </c>
      <c r="CF24">
        <v>148</v>
      </c>
      <c r="CG24">
        <v>146</v>
      </c>
      <c r="CH24">
        <v>148</v>
      </c>
      <c r="CI24">
        <v>150</v>
      </c>
      <c r="CJ24">
        <v>152</v>
      </c>
      <c r="CK24">
        <v>154</v>
      </c>
      <c r="CM24" t="s">
        <v>411</v>
      </c>
      <c r="CN24" t="s">
        <v>412</v>
      </c>
      <c r="CO24" t="s">
        <v>413</v>
      </c>
      <c r="CP24" t="s">
        <v>342</v>
      </c>
      <c r="CQ24" t="s">
        <v>407</v>
      </c>
      <c r="CR24" t="s">
        <v>414</v>
      </c>
      <c r="CS24" t="s">
        <v>415</v>
      </c>
      <c r="CT24" t="s">
        <v>414</v>
      </c>
      <c r="CU24" t="s">
        <v>416</v>
      </c>
      <c r="CV24" t="s">
        <v>412</v>
      </c>
      <c r="CW24" t="s">
        <v>417</v>
      </c>
      <c r="CY24">
        <v>36</v>
      </c>
      <c r="CZ24">
        <v>38</v>
      </c>
      <c r="DA24">
        <v>38</v>
      </c>
      <c r="DB24">
        <v>38</v>
      </c>
      <c r="DC24">
        <v>38</v>
      </c>
      <c r="DD24">
        <v>36</v>
      </c>
      <c r="DE24">
        <v>36</v>
      </c>
      <c r="DF24">
        <v>36</v>
      </c>
      <c r="DG24">
        <v>20</v>
      </c>
      <c r="DH24">
        <v>32</v>
      </c>
      <c r="DI24">
        <v>36</v>
      </c>
      <c r="DN24">
        <v>32</v>
      </c>
      <c r="DO24">
        <v>34</v>
      </c>
      <c r="DP24">
        <v>36</v>
      </c>
      <c r="DQ24">
        <v>34</v>
      </c>
      <c r="DR24">
        <v>34</v>
      </c>
      <c r="DS24">
        <v>34</v>
      </c>
      <c r="DT24">
        <v>34</v>
      </c>
      <c r="DU24">
        <v>32</v>
      </c>
      <c r="DW24">
        <v>95</v>
      </c>
      <c r="DX24">
        <v>92</v>
      </c>
      <c r="DY24">
        <v>94</v>
      </c>
      <c r="DZ24">
        <v>95</v>
      </c>
      <c r="EA24">
        <v>96</v>
      </c>
      <c r="EB24">
        <v>98</v>
      </c>
      <c r="EC24">
        <v>97</v>
      </c>
      <c r="ED24">
        <v>90</v>
      </c>
      <c r="EE24">
        <v>88</v>
      </c>
      <c r="EF24">
        <v>99</v>
      </c>
      <c r="EG24">
        <v>97</v>
      </c>
      <c r="FG24" t="s">
        <v>741</v>
      </c>
      <c r="FH24" t="s">
        <v>785</v>
      </c>
      <c r="FI24" t="s">
        <v>741</v>
      </c>
      <c r="FJ24" t="s">
        <v>741</v>
      </c>
      <c r="FK24" t="s">
        <v>741</v>
      </c>
      <c r="FL24" t="s">
        <v>753</v>
      </c>
      <c r="FM24" t="s">
        <v>819</v>
      </c>
      <c r="FN24" s="43">
        <v>6.25E-2</v>
      </c>
      <c r="FO24">
        <v>152</v>
      </c>
      <c r="FP24">
        <v>154</v>
      </c>
      <c r="FQ24" t="s">
        <v>741</v>
      </c>
      <c r="FR24" t="s">
        <v>741</v>
      </c>
      <c r="FS24">
        <v>98</v>
      </c>
      <c r="FT24" t="s">
        <v>755</v>
      </c>
      <c r="FU24">
        <v>92</v>
      </c>
      <c r="FV24" t="s">
        <v>755</v>
      </c>
      <c r="FW24" t="s">
        <v>741</v>
      </c>
      <c r="FX24" t="s">
        <v>741</v>
      </c>
      <c r="FY24" t="s">
        <v>741</v>
      </c>
      <c r="FZ24" t="s">
        <v>741</v>
      </c>
      <c r="GA24">
        <v>36.4</v>
      </c>
      <c r="GB24">
        <v>36.5</v>
      </c>
      <c r="GC24" t="s">
        <v>741</v>
      </c>
      <c r="GD24" t="s">
        <v>741</v>
      </c>
      <c r="GE24">
        <v>80</v>
      </c>
      <c r="GF24">
        <v>200</v>
      </c>
      <c r="GG24" t="s">
        <v>741</v>
      </c>
      <c r="GH24" t="s">
        <v>741</v>
      </c>
      <c r="GI24" t="s">
        <v>741</v>
      </c>
      <c r="GJ24" t="s">
        <v>741</v>
      </c>
      <c r="GK24" t="s">
        <v>741</v>
      </c>
      <c r="GL24" t="s">
        <v>741</v>
      </c>
      <c r="GM24" t="s">
        <v>741</v>
      </c>
      <c r="GN24" t="s">
        <v>750</v>
      </c>
      <c r="GO24" t="s">
        <v>750</v>
      </c>
      <c r="GP24" t="s">
        <v>741</v>
      </c>
      <c r="GQ24" t="s">
        <v>741</v>
      </c>
      <c r="GR24">
        <v>10</v>
      </c>
      <c r="GS24">
        <v>12</v>
      </c>
      <c r="GT24" t="s">
        <v>741</v>
      </c>
      <c r="GU24" t="s">
        <v>741</v>
      </c>
      <c r="GV24" t="s">
        <v>188</v>
      </c>
      <c r="GW24" t="s">
        <v>741</v>
      </c>
      <c r="GX24" t="s">
        <v>741</v>
      </c>
      <c r="GY24" t="s">
        <v>741</v>
      </c>
      <c r="GZ24">
        <v>8</v>
      </c>
      <c r="HA24">
        <v>9</v>
      </c>
      <c r="HB24" t="s">
        <v>741</v>
      </c>
      <c r="HC24" t="s">
        <v>741</v>
      </c>
      <c r="HD24" t="s">
        <v>741</v>
      </c>
      <c r="HE24" t="s">
        <v>84</v>
      </c>
      <c r="HF24">
        <v>10</v>
      </c>
      <c r="HG24">
        <v>7</v>
      </c>
      <c r="HH24" s="21">
        <v>45346</v>
      </c>
      <c r="HI24" t="s">
        <v>921</v>
      </c>
    </row>
    <row r="25" spans="1:217" x14ac:dyDescent="0.3">
      <c r="A25">
        <v>44</v>
      </c>
      <c r="B25" t="s">
        <v>1034</v>
      </c>
      <c r="C25">
        <v>20240329517</v>
      </c>
      <c r="D25">
        <v>240021741</v>
      </c>
      <c r="E25">
        <v>0</v>
      </c>
      <c r="F25" t="s">
        <v>3</v>
      </c>
      <c r="G25" s="21">
        <v>45485</v>
      </c>
      <c r="H25">
        <v>2.58</v>
      </c>
      <c r="I25">
        <v>2200</v>
      </c>
      <c r="J25">
        <v>2.5</v>
      </c>
      <c r="K25" t="s">
        <v>70</v>
      </c>
      <c r="L25" t="s">
        <v>69</v>
      </c>
      <c r="M25" t="s">
        <v>1035</v>
      </c>
      <c r="N25" t="s">
        <v>737</v>
      </c>
      <c r="O25" t="s">
        <v>63</v>
      </c>
      <c r="P25" t="s">
        <v>44</v>
      </c>
      <c r="Q25" t="s">
        <v>79</v>
      </c>
      <c r="R25">
        <v>1</v>
      </c>
      <c r="S25" s="21">
        <v>45486</v>
      </c>
      <c r="T25" t="s">
        <v>738</v>
      </c>
      <c r="U25" t="s">
        <v>31</v>
      </c>
      <c r="V25" t="s">
        <v>741</v>
      </c>
      <c r="W25" t="s">
        <v>760</v>
      </c>
      <c r="X25" t="s">
        <v>740</v>
      </c>
      <c r="Y25" t="s">
        <v>740</v>
      </c>
      <c r="Z25" t="s">
        <v>741</v>
      </c>
      <c r="AA25" t="s">
        <v>742</v>
      </c>
      <c r="AB25" t="s">
        <v>743</v>
      </c>
      <c r="AC25" t="s">
        <v>744</v>
      </c>
      <c r="AD25" t="s">
        <v>745</v>
      </c>
      <c r="AE25" t="s">
        <v>746</v>
      </c>
      <c r="AF25">
        <v>152</v>
      </c>
      <c r="AG25">
        <v>34</v>
      </c>
      <c r="AH25">
        <v>35.799999999999997</v>
      </c>
      <c r="AI25">
        <v>99</v>
      </c>
      <c r="AJ25" t="s">
        <v>31</v>
      </c>
      <c r="AK25">
        <v>6.25</v>
      </c>
      <c r="AL25">
        <v>17.3</v>
      </c>
      <c r="AM25">
        <v>22730</v>
      </c>
      <c r="AN25">
        <v>3.3</v>
      </c>
      <c r="AO25">
        <v>134.19999999999999</v>
      </c>
      <c r="AP25">
        <v>4.2</v>
      </c>
      <c r="AQ25">
        <v>28</v>
      </c>
      <c r="AR25">
        <v>0.78</v>
      </c>
      <c r="AS25" t="s">
        <v>747</v>
      </c>
      <c r="AT25" t="s">
        <v>741</v>
      </c>
      <c r="AU25" t="s">
        <v>874</v>
      </c>
      <c r="AV25">
        <v>12</v>
      </c>
      <c r="AW25">
        <v>500</v>
      </c>
      <c r="AX25">
        <v>5</v>
      </c>
      <c r="AY25">
        <v>45</v>
      </c>
      <c r="AZ25" t="s">
        <v>804</v>
      </c>
      <c r="BA25" t="s">
        <v>741</v>
      </c>
      <c r="BB25" t="s">
        <v>181</v>
      </c>
      <c r="BC25">
        <v>8</v>
      </c>
      <c r="BD25" t="s">
        <v>180</v>
      </c>
      <c r="BE25">
        <v>5</v>
      </c>
      <c r="BF25" t="s">
        <v>180</v>
      </c>
      <c r="BG25" t="s">
        <v>741</v>
      </c>
      <c r="BH25" t="s">
        <v>181</v>
      </c>
      <c r="BI25" t="s">
        <v>112</v>
      </c>
      <c r="BJ25">
        <v>3.5</v>
      </c>
      <c r="BK25">
        <v>1.5</v>
      </c>
      <c r="BL25" t="s">
        <v>750</v>
      </c>
      <c r="BM25" t="s">
        <v>741</v>
      </c>
      <c r="BN25">
        <v>20</v>
      </c>
      <c r="BO25">
        <v>36.200000000000003</v>
      </c>
      <c r="BP25">
        <v>36.200000000000003</v>
      </c>
      <c r="BQ25">
        <v>36.200000000000003</v>
      </c>
      <c r="BR25">
        <v>36.200000000000003</v>
      </c>
      <c r="BS25">
        <v>36.200000000000003</v>
      </c>
      <c r="BT25">
        <v>36.200000000000003</v>
      </c>
      <c r="BU25">
        <v>36.200000000000003</v>
      </c>
      <c r="BV25">
        <v>36.200000000000003</v>
      </c>
      <c r="BW25">
        <v>36.200000000000003</v>
      </c>
      <c r="BX25">
        <v>36.200000000000003</v>
      </c>
      <c r="BY25">
        <v>36.200000000000003</v>
      </c>
      <c r="BZ25">
        <v>36.200000000000003</v>
      </c>
      <c r="CA25">
        <v>142</v>
      </c>
      <c r="CB25">
        <v>146</v>
      </c>
      <c r="CC25">
        <v>144</v>
      </c>
      <c r="CD25">
        <v>146</v>
      </c>
      <c r="CE25">
        <v>148</v>
      </c>
      <c r="CF25">
        <v>146</v>
      </c>
      <c r="CG25">
        <v>142</v>
      </c>
      <c r="CH25">
        <v>148</v>
      </c>
      <c r="CI25">
        <v>146</v>
      </c>
      <c r="CJ25">
        <v>144</v>
      </c>
      <c r="CK25">
        <v>148</v>
      </c>
      <c r="CL25">
        <v>144</v>
      </c>
      <c r="CM25" t="s">
        <v>382</v>
      </c>
      <c r="CN25" t="s">
        <v>285</v>
      </c>
      <c r="CO25" t="s">
        <v>280</v>
      </c>
      <c r="CP25" t="s">
        <v>286</v>
      </c>
      <c r="CQ25" t="s">
        <v>280</v>
      </c>
      <c r="CR25" t="s">
        <v>285</v>
      </c>
      <c r="CS25" t="s">
        <v>437</v>
      </c>
      <c r="CT25" t="s">
        <v>504</v>
      </c>
      <c r="CU25" t="s">
        <v>505</v>
      </c>
      <c r="CV25" t="s">
        <v>506</v>
      </c>
      <c r="CW25" t="s">
        <v>438</v>
      </c>
      <c r="CX25" t="s">
        <v>285</v>
      </c>
      <c r="CY25">
        <v>34</v>
      </c>
      <c r="CZ25">
        <v>34</v>
      </c>
      <c r="DA25">
        <v>34</v>
      </c>
      <c r="DB25">
        <v>34</v>
      </c>
      <c r="DC25">
        <v>34</v>
      </c>
      <c r="DD25">
        <v>36</v>
      </c>
      <c r="DE25">
        <v>36</v>
      </c>
      <c r="DF25">
        <v>38</v>
      </c>
      <c r="DG25">
        <v>38</v>
      </c>
      <c r="DH25">
        <v>36</v>
      </c>
      <c r="DI25">
        <v>34</v>
      </c>
      <c r="DJ25">
        <v>34</v>
      </c>
      <c r="DN25">
        <v>32</v>
      </c>
      <c r="DO25">
        <v>34</v>
      </c>
      <c r="DP25">
        <v>32</v>
      </c>
      <c r="DQ25">
        <v>30</v>
      </c>
      <c r="DR25">
        <v>28</v>
      </c>
      <c r="DS25">
        <v>30</v>
      </c>
      <c r="DT25">
        <v>28</v>
      </c>
      <c r="DU25">
        <v>30</v>
      </c>
      <c r="DV25">
        <v>32</v>
      </c>
      <c r="DW25">
        <v>99</v>
      </c>
      <c r="DX25">
        <v>99</v>
      </c>
      <c r="DY25">
        <v>98</v>
      </c>
      <c r="DZ25">
        <v>96</v>
      </c>
      <c r="EA25">
        <v>98</v>
      </c>
      <c r="EB25">
        <v>96</v>
      </c>
      <c r="EC25">
        <v>95</v>
      </c>
      <c r="ED25">
        <v>96</v>
      </c>
      <c r="EE25">
        <v>90</v>
      </c>
      <c r="EF25">
        <v>96</v>
      </c>
      <c r="EG25">
        <v>98</v>
      </c>
      <c r="EH25">
        <v>98</v>
      </c>
      <c r="FG25" t="s">
        <v>741</v>
      </c>
      <c r="FH25" t="s">
        <v>752</v>
      </c>
      <c r="FI25" t="s">
        <v>741</v>
      </c>
      <c r="FJ25">
        <v>24</v>
      </c>
      <c r="FK25">
        <v>0.15</v>
      </c>
      <c r="FL25" t="s">
        <v>765</v>
      </c>
      <c r="FM25" t="s">
        <v>797</v>
      </c>
      <c r="FN25" s="43">
        <v>6.25E-2</v>
      </c>
      <c r="FO25">
        <v>138</v>
      </c>
      <c r="FP25">
        <v>154</v>
      </c>
      <c r="FQ25" t="s">
        <v>741</v>
      </c>
      <c r="FR25">
        <v>148</v>
      </c>
      <c r="FS25">
        <v>98</v>
      </c>
      <c r="FT25" t="s">
        <v>31</v>
      </c>
      <c r="FU25">
        <v>99</v>
      </c>
      <c r="FV25" t="s">
        <v>32</v>
      </c>
      <c r="FW25" t="s">
        <v>741</v>
      </c>
      <c r="FX25" t="s">
        <v>741</v>
      </c>
      <c r="FY25">
        <v>98</v>
      </c>
      <c r="FZ25" t="s">
        <v>32</v>
      </c>
      <c r="GA25">
        <v>36.4</v>
      </c>
      <c r="GB25">
        <v>36.5</v>
      </c>
      <c r="GC25" t="s">
        <v>741</v>
      </c>
      <c r="GD25">
        <v>36.6</v>
      </c>
      <c r="GE25">
        <v>58</v>
      </c>
      <c r="GF25">
        <v>60</v>
      </c>
      <c r="GG25" t="s">
        <v>741</v>
      </c>
      <c r="GH25">
        <v>70</v>
      </c>
      <c r="GI25" t="s">
        <v>741</v>
      </c>
      <c r="GJ25" t="s">
        <v>741</v>
      </c>
      <c r="GK25" t="s">
        <v>741</v>
      </c>
      <c r="GL25" t="s">
        <v>741</v>
      </c>
      <c r="GM25" t="s">
        <v>741</v>
      </c>
      <c r="GN25" t="s">
        <v>767</v>
      </c>
      <c r="GO25" t="s">
        <v>767</v>
      </c>
      <c r="GP25" t="s">
        <v>741</v>
      </c>
      <c r="GQ25" t="s">
        <v>767</v>
      </c>
      <c r="GR25">
        <v>10</v>
      </c>
      <c r="GS25">
        <v>13</v>
      </c>
      <c r="GT25" t="s">
        <v>741</v>
      </c>
      <c r="GU25" t="s">
        <v>741</v>
      </c>
      <c r="GV25">
        <v>0</v>
      </c>
      <c r="GW25">
        <v>3</v>
      </c>
      <c r="GX25">
        <v>3</v>
      </c>
      <c r="GY25">
        <v>7</v>
      </c>
      <c r="GZ25" t="s">
        <v>741</v>
      </c>
      <c r="HA25">
        <v>13</v>
      </c>
      <c r="HB25">
        <v>13</v>
      </c>
      <c r="HC25">
        <v>11</v>
      </c>
      <c r="HD25" s="21">
        <v>45497</v>
      </c>
      <c r="HE25" t="s">
        <v>85</v>
      </c>
      <c r="HF25" t="s">
        <v>741</v>
      </c>
      <c r="HG25" t="s">
        <v>741</v>
      </c>
      <c r="HH25" t="s">
        <v>741</v>
      </c>
      <c r="HI25" t="s">
        <v>741</v>
      </c>
    </row>
    <row r="26" spans="1:217" x14ac:dyDescent="0.3">
      <c r="A26">
        <v>25</v>
      </c>
      <c r="B26" t="s">
        <v>929</v>
      </c>
      <c r="C26">
        <v>20240085068</v>
      </c>
      <c r="D26">
        <v>2777524</v>
      </c>
      <c r="E26">
        <v>1</v>
      </c>
      <c r="F26" t="s">
        <v>2</v>
      </c>
      <c r="G26" s="21">
        <v>45341</v>
      </c>
      <c r="H26">
        <v>1.3</v>
      </c>
      <c r="I26">
        <v>1500</v>
      </c>
      <c r="J26">
        <v>1.2</v>
      </c>
      <c r="K26" t="s">
        <v>70</v>
      </c>
      <c r="L26" t="s">
        <v>68</v>
      </c>
      <c r="M26" t="s">
        <v>930</v>
      </c>
      <c r="N26" t="s">
        <v>737</v>
      </c>
      <c r="O26" t="s">
        <v>63</v>
      </c>
      <c r="P26" t="s">
        <v>44</v>
      </c>
      <c r="Q26" t="s">
        <v>79</v>
      </c>
      <c r="R26">
        <v>3</v>
      </c>
      <c r="S26" s="21">
        <v>45343</v>
      </c>
      <c r="T26" t="s">
        <v>738</v>
      </c>
      <c r="U26" t="s">
        <v>30</v>
      </c>
      <c r="V26" t="s">
        <v>931</v>
      </c>
      <c r="W26" t="s">
        <v>760</v>
      </c>
      <c r="X26" t="s">
        <v>740</v>
      </c>
      <c r="Y26" t="s">
        <v>740</v>
      </c>
      <c r="Z26" t="s">
        <v>741</v>
      </c>
      <c r="AA26" t="s">
        <v>742</v>
      </c>
      <c r="AB26" t="s">
        <v>761</v>
      </c>
      <c r="AC26" t="s">
        <v>744</v>
      </c>
      <c r="AD26" t="s">
        <v>745</v>
      </c>
      <c r="AE26" t="s">
        <v>746</v>
      </c>
      <c r="AF26">
        <v>136</v>
      </c>
      <c r="AG26">
        <v>30</v>
      </c>
      <c r="AH26">
        <v>36.1</v>
      </c>
      <c r="AI26">
        <v>95</v>
      </c>
      <c r="AJ26" t="s">
        <v>30</v>
      </c>
      <c r="AK26">
        <v>4.3</v>
      </c>
      <c r="AL26">
        <v>16.8</v>
      </c>
      <c r="AM26">
        <v>18400</v>
      </c>
      <c r="AN26">
        <v>3.63</v>
      </c>
      <c r="AO26">
        <v>134.69999999999999</v>
      </c>
      <c r="AP26">
        <v>5.3</v>
      </c>
      <c r="AQ26">
        <v>24</v>
      </c>
      <c r="AR26">
        <v>0.85</v>
      </c>
      <c r="AS26" t="s">
        <v>747</v>
      </c>
      <c r="AT26" t="s">
        <v>741</v>
      </c>
      <c r="AU26" t="s">
        <v>812</v>
      </c>
      <c r="AV26">
        <v>4</v>
      </c>
      <c r="AW26">
        <v>150</v>
      </c>
      <c r="AX26">
        <v>2</v>
      </c>
      <c r="AY26">
        <v>15</v>
      </c>
      <c r="AZ26" t="s">
        <v>932</v>
      </c>
      <c r="BA26" t="s">
        <v>741</v>
      </c>
      <c r="BB26" t="s">
        <v>181</v>
      </c>
      <c r="BC26">
        <v>3</v>
      </c>
      <c r="BD26" t="s">
        <v>180</v>
      </c>
      <c r="BE26">
        <v>2</v>
      </c>
      <c r="BF26" t="s">
        <v>180</v>
      </c>
      <c r="BG26" t="s">
        <v>741</v>
      </c>
      <c r="BH26" t="s">
        <v>181</v>
      </c>
      <c r="BI26" t="s">
        <v>112</v>
      </c>
      <c r="BJ26">
        <v>2.5</v>
      </c>
      <c r="BK26">
        <v>0.5</v>
      </c>
      <c r="BL26" t="s">
        <v>750</v>
      </c>
      <c r="BM26" t="s">
        <v>741</v>
      </c>
      <c r="BN26">
        <v>10</v>
      </c>
      <c r="BO26">
        <v>36.1</v>
      </c>
      <c r="BP26">
        <v>36.1</v>
      </c>
      <c r="BQ26">
        <v>36.1</v>
      </c>
      <c r="BR26">
        <v>36.1</v>
      </c>
      <c r="BS26">
        <v>36.1</v>
      </c>
      <c r="BT26">
        <v>36.1</v>
      </c>
      <c r="BU26">
        <v>36.1</v>
      </c>
      <c r="BV26">
        <v>36.1</v>
      </c>
      <c r="BW26">
        <v>36.1</v>
      </c>
      <c r="BX26">
        <v>36.1</v>
      </c>
      <c r="BY26">
        <v>36.1</v>
      </c>
      <c r="CA26">
        <v>130</v>
      </c>
      <c r="CB26">
        <v>134</v>
      </c>
      <c r="CC26">
        <v>138</v>
      </c>
      <c r="CD26">
        <v>120</v>
      </c>
      <c r="CE26">
        <v>124</v>
      </c>
      <c r="CF26">
        <v>122</v>
      </c>
      <c r="CG26">
        <v>128</v>
      </c>
      <c r="CH26">
        <v>126</v>
      </c>
      <c r="CI26">
        <v>138</v>
      </c>
      <c r="CJ26">
        <v>132</v>
      </c>
      <c r="CK26">
        <v>130</v>
      </c>
      <c r="CM26" t="s">
        <v>342</v>
      </c>
      <c r="CN26" t="s">
        <v>428</v>
      </c>
      <c r="CO26" t="s">
        <v>429</v>
      </c>
      <c r="CP26" t="s">
        <v>409</v>
      </c>
      <c r="CQ26" t="s">
        <v>430</v>
      </c>
      <c r="CR26" t="s">
        <v>329</v>
      </c>
      <c r="CS26" t="s">
        <v>302</v>
      </c>
      <c r="CT26" t="s">
        <v>330</v>
      </c>
      <c r="CU26" t="s">
        <v>301</v>
      </c>
      <c r="CV26" t="s">
        <v>431</v>
      </c>
      <c r="CW26" t="s">
        <v>432</v>
      </c>
      <c r="CY26">
        <v>36</v>
      </c>
      <c r="CZ26">
        <v>38</v>
      </c>
      <c r="DA26">
        <v>38</v>
      </c>
      <c r="DB26">
        <v>36</v>
      </c>
      <c r="DC26">
        <v>36</v>
      </c>
      <c r="DD26">
        <v>36</v>
      </c>
      <c r="DE26">
        <v>38</v>
      </c>
      <c r="DF26">
        <v>40</v>
      </c>
      <c r="DG26">
        <v>24</v>
      </c>
      <c r="DH26">
        <v>42</v>
      </c>
      <c r="DI26">
        <v>34</v>
      </c>
      <c r="DN26">
        <v>34</v>
      </c>
      <c r="DO26">
        <v>36</v>
      </c>
      <c r="DP26">
        <v>34</v>
      </c>
      <c r="DQ26">
        <v>34</v>
      </c>
      <c r="DR26">
        <v>34</v>
      </c>
      <c r="DS26">
        <v>36</v>
      </c>
      <c r="DT26">
        <v>34</v>
      </c>
      <c r="DU26">
        <v>34</v>
      </c>
      <c r="DW26">
        <v>95</v>
      </c>
      <c r="DX26">
        <v>96</v>
      </c>
      <c r="DY26">
        <v>98</v>
      </c>
      <c r="DZ26">
        <v>98</v>
      </c>
      <c r="EA26">
        <v>98</v>
      </c>
      <c r="EB26">
        <v>99</v>
      </c>
      <c r="EC26">
        <v>81</v>
      </c>
      <c r="ED26">
        <v>84</v>
      </c>
      <c r="EE26">
        <v>80</v>
      </c>
      <c r="EF26">
        <v>88</v>
      </c>
      <c r="EG26">
        <v>98</v>
      </c>
      <c r="FG26" t="s">
        <v>741</v>
      </c>
      <c r="FH26" t="s">
        <v>764</v>
      </c>
      <c r="FI26" t="s">
        <v>741</v>
      </c>
      <c r="FJ26" t="s">
        <v>741</v>
      </c>
      <c r="FK26" t="s">
        <v>741</v>
      </c>
      <c r="FL26" t="s">
        <v>753</v>
      </c>
      <c r="FM26" t="s">
        <v>933</v>
      </c>
      <c r="FN26" s="43">
        <v>9.375E-2</v>
      </c>
      <c r="FO26">
        <v>136</v>
      </c>
      <c r="FP26">
        <v>132</v>
      </c>
      <c r="FQ26" t="s">
        <v>741</v>
      </c>
      <c r="FR26" t="s">
        <v>741</v>
      </c>
      <c r="FS26">
        <v>97</v>
      </c>
      <c r="FT26" t="s">
        <v>755</v>
      </c>
      <c r="FU26">
        <v>96</v>
      </c>
      <c r="FV26" t="s">
        <v>755</v>
      </c>
      <c r="FW26" t="s">
        <v>741</v>
      </c>
      <c r="FX26" t="s">
        <v>741</v>
      </c>
      <c r="FY26" t="s">
        <v>741</v>
      </c>
      <c r="FZ26" t="s">
        <v>741</v>
      </c>
      <c r="GA26">
        <v>36.1</v>
      </c>
      <c r="GB26">
        <v>36.1</v>
      </c>
      <c r="GC26" t="s">
        <v>741</v>
      </c>
      <c r="GD26" t="s">
        <v>741</v>
      </c>
      <c r="GE26">
        <v>40</v>
      </c>
      <c r="GF26">
        <v>50</v>
      </c>
      <c r="GG26" t="s">
        <v>741</v>
      </c>
      <c r="GH26" t="s">
        <v>741</v>
      </c>
      <c r="GI26" t="s">
        <v>741</v>
      </c>
      <c r="GJ26" t="s">
        <v>741</v>
      </c>
      <c r="GK26" t="s">
        <v>741</v>
      </c>
      <c r="GL26" t="s">
        <v>741</v>
      </c>
      <c r="GM26" t="s">
        <v>741</v>
      </c>
      <c r="GN26" t="s">
        <v>750</v>
      </c>
      <c r="GO26" t="s">
        <v>750</v>
      </c>
      <c r="GP26" t="s">
        <v>741</v>
      </c>
      <c r="GQ26" t="s">
        <v>741</v>
      </c>
      <c r="GR26">
        <v>8</v>
      </c>
      <c r="GS26">
        <v>9</v>
      </c>
      <c r="GT26" t="s">
        <v>741</v>
      </c>
      <c r="GU26" t="s">
        <v>741</v>
      </c>
      <c r="GV26" t="s">
        <v>188</v>
      </c>
      <c r="GW26" t="s">
        <v>741</v>
      </c>
      <c r="GX26" t="s">
        <v>741</v>
      </c>
      <c r="GY26" t="s">
        <v>741</v>
      </c>
      <c r="GZ26">
        <v>4</v>
      </c>
      <c r="HA26">
        <v>5</v>
      </c>
      <c r="HB26" t="s">
        <v>741</v>
      </c>
      <c r="HC26" t="s">
        <v>741</v>
      </c>
      <c r="HD26" t="s">
        <v>741</v>
      </c>
      <c r="HE26" t="s">
        <v>84</v>
      </c>
      <c r="HF26">
        <v>6</v>
      </c>
      <c r="HG26">
        <v>3</v>
      </c>
      <c r="HH26" s="21">
        <v>45346</v>
      </c>
      <c r="HI26" t="s">
        <v>934</v>
      </c>
    </row>
    <row r="27" spans="1:217" x14ac:dyDescent="0.3">
      <c r="A27">
        <v>26</v>
      </c>
      <c r="B27" t="s">
        <v>935</v>
      </c>
      <c r="C27">
        <v>20240105308</v>
      </c>
      <c r="D27">
        <v>2828405</v>
      </c>
      <c r="E27">
        <v>4</v>
      </c>
      <c r="F27" t="s">
        <v>2</v>
      </c>
      <c r="G27" s="21">
        <v>45349</v>
      </c>
      <c r="H27">
        <v>1.5</v>
      </c>
      <c r="I27">
        <v>2400</v>
      </c>
      <c r="J27">
        <v>1.5</v>
      </c>
      <c r="K27" t="s">
        <v>70</v>
      </c>
      <c r="L27" t="s">
        <v>68</v>
      </c>
      <c r="M27" t="s">
        <v>936</v>
      </c>
      <c r="N27" t="s">
        <v>737</v>
      </c>
      <c r="O27" t="s">
        <v>63</v>
      </c>
      <c r="P27" t="s">
        <v>44</v>
      </c>
      <c r="Q27" t="s">
        <v>79</v>
      </c>
      <c r="R27">
        <v>5</v>
      </c>
      <c r="S27" s="21">
        <v>45353</v>
      </c>
      <c r="T27" t="s">
        <v>738</v>
      </c>
      <c r="U27" t="s">
        <v>30</v>
      </c>
      <c r="V27" t="s">
        <v>741</v>
      </c>
      <c r="W27" t="s">
        <v>760</v>
      </c>
      <c r="X27" t="s">
        <v>740</v>
      </c>
      <c r="Y27" t="s">
        <v>740</v>
      </c>
      <c r="Z27" t="s">
        <v>741</v>
      </c>
      <c r="AA27" t="s">
        <v>742</v>
      </c>
      <c r="AB27" t="s">
        <v>761</v>
      </c>
      <c r="AC27" t="s">
        <v>744</v>
      </c>
      <c r="AD27" t="s">
        <v>745</v>
      </c>
      <c r="AE27" t="s">
        <v>746</v>
      </c>
      <c r="AF27">
        <v>120</v>
      </c>
      <c r="AG27">
        <v>26</v>
      </c>
      <c r="AH27">
        <v>36.6</v>
      </c>
      <c r="AI27">
        <v>90</v>
      </c>
      <c r="AJ27" t="s">
        <v>30</v>
      </c>
      <c r="AK27">
        <v>6</v>
      </c>
      <c r="AL27">
        <v>16</v>
      </c>
      <c r="AM27">
        <v>7450</v>
      </c>
      <c r="AN27">
        <v>3.12</v>
      </c>
      <c r="AO27">
        <v>140.6</v>
      </c>
      <c r="AP27">
        <v>4.72</v>
      </c>
      <c r="AQ27">
        <v>20</v>
      </c>
      <c r="AR27">
        <v>0.51</v>
      </c>
      <c r="AS27" t="s">
        <v>747</v>
      </c>
      <c r="AT27" t="s">
        <v>741</v>
      </c>
      <c r="AU27" t="s">
        <v>937</v>
      </c>
      <c r="AV27">
        <v>4</v>
      </c>
      <c r="AW27">
        <v>150</v>
      </c>
      <c r="AX27">
        <v>3</v>
      </c>
      <c r="AY27">
        <v>15</v>
      </c>
      <c r="AZ27" t="s">
        <v>938</v>
      </c>
      <c r="BA27" t="s">
        <v>741</v>
      </c>
      <c r="BB27" t="s">
        <v>181</v>
      </c>
      <c r="BC27">
        <v>4</v>
      </c>
      <c r="BD27" t="s">
        <v>180</v>
      </c>
      <c r="BE27">
        <v>3</v>
      </c>
      <c r="BF27" t="s">
        <v>180</v>
      </c>
      <c r="BG27" t="s">
        <v>741</v>
      </c>
      <c r="BH27" t="s">
        <v>181</v>
      </c>
      <c r="BI27" t="s">
        <v>112</v>
      </c>
      <c r="BJ27">
        <v>2.5</v>
      </c>
      <c r="BK27">
        <v>1</v>
      </c>
      <c r="BL27" t="s">
        <v>750</v>
      </c>
      <c r="BM27" t="s">
        <v>741</v>
      </c>
      <c r="BN27">
        <v>20</v>
      </c>
      <c r="BO27">
        <v>36.6</v>
      </c>
      <c r="BP27">
        <v>36.4</v>
      </c>
      <c r="BQ27">
        <v>36.4</v>
      </c>
      <c r="BR27">
        <v>36.4</v>
      </c>
      <c r="BS27">
        <v>36.4</v>
      </c>
      <c r="BT27">
        <v>36.4</v>
      </c>
      <c r="BU27">
        <v>36.4</v>
      </c>
      <c r="BV27">
        <v>36.4</v>
      </c>
      <c r="BW27">
        <v>36.4</v>
      </c>
      <c r="BX27">
        <v>36.4</v>
      </c>
      <c r="BY27">
        <v>36.4</v>
      </c>
      <c r="BZ27">
        <v>36.4</v>
      </c>
      <c r="CA27">
        <v>156</v>
      </c>
      <c r="CB27">
        <v>150</v>
      </c>
      <c r="CC27">
        <v>148</v>
      </c>
      <c r="CD27">
        <v>144</v>
      </c>
      <c r="CE27">
        <v>152</v>
      </c>
      <c r="CF27">
        <v>156</v>
      </c>
      <c r="CG27">
        <v>148</v>
      </c>
      <c r="CH27">
        <v>154</v>
      </c>
      <c r="CI27">
        <v>156</v>
      </c>
      <c r="CJ27">
        <v>154</v>
      </c>
      <c r="CK27">
        <v>150</v>
      </c>
      <c r="CL27">
        <v>152</v>
      </c>
      <c r="CM27" t="s">
        <v>433</v>
      </c>
      <c r="CN27" t="s">
        <v>327</v>
      </c>
      <c r="CO27" t="s">
        <v>433</v>
      </c>
      <c r="CP27" t="s">
        <v>434</v>
      </c>
      <c r="CQ27" t="s">
        <v>435</v>
      </c>
      <c r="CR27" t="s">
        <v>436</v>
      </c>
      <c r="CS27" t="s">
        <v>374</v>
      </c>
      <c r="CT27" t="s">
        <v>278</v>
      </c>
      <c r="CU27" t="s">
        <v>437</v>
      </c>
      <c r="CV27" t="s">
        <v>438</v>
      </c>
      <c r="CW27" t="s">
        <v>439</v>
      </c>
      <c r="CX27" t="s">
        <v>330</v>
      </c>
      <c r="CY27">
        <v>36</v>
      </c>
      <c r="CZ27">
        <v>36</v>
      </c>
      <c r="DA27">
        <v>34</v>
      </c>
      <c r="DB27">
        <v>34</v>
      </c>
      <c r="DC27">
        <v>32</v>
      </c>
      <c r="DD27">
        <v>32</v>
      </c>
      <c r="DE27">
        <v>34</v>
      </c>
      <c r="DF27">
        <v>34</v>
      </c>
      <c r="DG27">
        <v>23</v>
      </c>
      <c r="DH27">
        <v>32</v>
      </c>
      <c r="DI27">
        <v>34</v>
      </c>
      <c r="DJ27">
        <v>34</v>
      </c>
      <c r="DN27">
        <v>24</v>
      </c>
      <c r="DO27">
        <v>20</v>
      </c>
      <c r="DP27">
        <v>22</v>
      </c>
      <c r="DQ27">
        <v>24</v>
      </c>
      <c r="DR27">
        <v>22</v>
      </c>
      <c r="DS27">
        <v>24</v>
      </c>
      <c r="DT27">
        <v>22</v>
      </c>
      <c r="DU27">
        <v>24</v>
      </c>
      <c r="DW27">
        <v>98</v>
      </c>
      <c r="DX27">
        <v>99</v>
      </c>
      <c r="DY27">
        <v>97</v>
      </c>
      <c r="DZ27">
        <v>98</v>
      </c>
      <c r="EA27">
        <v>96</v>
      </c>
      <c r="EB27">
        <v>96</v>
      </c>
      <c r="EC27">
        <v>97</v>
      </c>
      <c r="ED27">
        <v>96</v>
      </c>
      <c r="EE27">
        <v>88</v>
      </c>
      <c r="EF27">
        <v>99</v>
      </c>
      <c r="EG27">
        <v>99</v>
      </c>
      <c r="EH27">
        <v>99</v>
      </c>
      <c r="FG27" t="s">
        <v>741</v>
      </c>
      <c r="FH27" t="s">
        <v>764</v>
      </c>
      <c r="FI27" t="s">
        <v>741</v>
      </c>
      <c r="FJ27">
        <v>8</v>
      </c>
      <c r="FK27">
        <v>0.05</v>
      </c>
      <c r="FL27" t="s">
        <v>765</v>
      </c>
      <c r="FM27" t="s">
        <v>939</v>
      </c>
      <c r="FN27" s="43">
        <v>7.6388888888888895E-2</v>
      </c>
      <c r="FO27">
        <v>180</v>
      </c>
      <c r="FP27">
        <v>110</v>
      </c>
      <c r="FQ27" t="s">
        <v>741</v>
      </c>
      <c r="FR27" t="s">
        <v>741</v>
      </c>
      <c r="FS27">
        <v>96</v>
      </c>
      <c r="FT27" t="s">
        <v>31</v>
      </c>
      <c r="FU27">
        <v>94</v>
      </c>
      <c r="FV27" t="s">
        <v>31</v>
      </c>
      <c r="FW27" t="s">
        <v>741</v>
      </c>
      <c r="FX27" t="s">
        <v>741</v>
      </c>
      <c r="FY27" t="s">
        <v>741</v>
      </c>
      <c r="FZ27" t="s">
        <v>741</v>
      </c>
      <c r="GA27">
        <v>36.5</v>
      </c>
      <c r="GB27">
        <v>36.5</v>
      </c>
      <c r="GC27" t="s">
        <v>741</v>
      </c>
      <c r="GD27" t="s">
        <v>741</v>
      </c>
      <c r="GE27">
        <v>70</v>
      </c>
      <c r="GF27">
        <v>65</v>
      </c>
      <c r="GG27" t="s">
        <v>741</v>
      </c>
      <c r="GH27" t="s">
        <v>741</v>
      </c>
      <c r="GI27" t="s">
        <v>940</v>
      </c>
      <c r="GJ27" t="s">
        <v>741</v>
      </c>
      <c r="GK27" t="s">
        <v>941</v>
      </c>
      <c r="GL27" t="s">
        <v>741</v>
      </c>
      <c r="GM27" t="s">
        <v>741</v>
      </c>
      <c r="GN27" t="s">
        <v>767</v>
      </c>
      <c r="GO27" t="s">
        <v>767</v>
      </c>
      <c r="GP27" t="s">
        <v>741</v>
      </c>
      <c r="GQ27" t="s">
        <v>741</v>
      </c>
      <c r="GR27">
        <v>10</v>
      </c>
      <c r="GS27">
        <v>13</v>
      </c>
      <c r="GT27" t="s">
        <v>741</v>
      </c>
      <c r="GU27" t="s">
        <v>741</v>
      </c>
      <c r="GV27">
        <v>0</v>
      </c>
      <c r="GW27">
        <v>2</v>
      </c>
      <c r="GX27" t="s">
        <v>741</v>
      </c>
      <c r="GY27">
        <v>7</v>
      </c>
      <c r="GZ27">
        <v>1</v>
      </c>
      <c r="HA27">
        <v>10</v>
      </c>
      <c r="HB27" t="s">
        <v>741</v>
      </c>
      <c r="HC27" t="s">
        <v>741</v>
      </c>
      <c r="HD27" t="s">
        <v>741</v>
      </c>
      <c r="HE27" t="s">
        <v>84</v>
      </c>
      <c r="HF27">
        <v>14</v>
      </c>
      <c r="HG27">
        <v>9</v>
      </c>
      <c r="HH27" s="21">
        <v>45362</v>
      </c>
      <c r="HI27" t="s">
        <v>942</v>
      </c>
    </row>
    <row r="28" spans="1:217" x14ac:dyDescent="0.3">
      <c r="A28">
        <v>27</v>
      </c>
      <c r="B28" t="s">
        <v>943</v>
      </c>
      <c r="C28">
        <v>20240103130</v>
      </c>
      <c r="D28">
        <v>2822866</v>
      </c>
      <c r="E28">
        <v>0</v>
      </c>
      <c r="F28" t="s">
        <v>3</v>
      </c>
      <c r="G28" s="21">
        <v>45351</v>
      </c>
      <c r="H28">
        <v>2.6</v>
      </c>
      <c r="I28">
        <v>1200</v>
      </c>
      <c r="J28">
        <v>2.5</v>
      </c>
      <c r="K28" t="s">
        <v>70</v>
      </c>
      <c r="L28" t="s">
        <v>69</v>
      </c>
      <c r="M28" t="s">
        <v>944</v>
      </c>
      <c r="N28" t="s">
        <v>737</v>
      </c>
      <c r="O28" t="s">
        <v>63</v>
      </c>
      <c r="P28" t="s">
        <v>44</v>
      </c>
      <c r="Q28" t="s">
        <v>79</v>
      </c>
      <c r="R28">
        <v>3</v>
      </c>
      <c r="S28" s="21">
        <v>45353</v>
      </c>
      <c r="T28" t="s">
        <v>738</v>
      </c>
      <c r="U28" t="s">
        <v>32</v>
      </c>
      <c r="V28" t="s">
        <v>945</v>
      </c>
      <c r="W28" t="s">
        <v>760</v>
      </c>
      <c r="X28" t="s">
        <v>740</v>
      </c>
      <c r="Y28" t="s">
        <v>740</v>
      </c>
      <c r="Z28" t="s">
        <v>741</v>
      </c>
      <c r="AA28" t="s">
        <v>742</v>
      </c>
      <c r="AB28" t="s">
        <v>743</v>
      </c>
      <c r="AC28" t="s">
        <v>744</v>
      </c>
      <c r="AD28" t="s">
        <v>745</v>
      </c>
      <c r="AE28" t="s">
        <v>746</v>
      </c>
      <c r="AF28">
        <v>160</v>
      </c>
      <c r="AG28">
        <v>30</v>
      </c>
      <c r="AH28">
        <v>36.6</v>
      </c>
      <c r="AI28">
        <v>96</v>
      </c>
      <c r="AJ28" t="s">
        <v>32</v>
      </c>
      <c r="AK28">
        <v>9</v>
      </c>
      <c r="AL28">
        <v>18.600000000000001</v>
      </c>
      <c r="AM28">
        <v>7890</v>
      </c>
      <c r="AN28">
        <v>1.26</v>
      </c>
      <c r="AO28">
        <v>133.19999999999999</v>
      </c>
      <c r="AP28">
        <v>4.2</v>
      </c>
      <c r="AQ28">
        <v>24</v>
      </c>
      <c r="AR28">
        <v>0.68</v>
      </c>
      <c r="AS28" t="s">
        <v>747</v>
      </c>
      <c r="AT28" t="s">
        <v>741</v>
      </c>
      <c r="AU28" t="s">
        <v>946</v>
      </c>
      <c r="AV28">
        <v>8</v>
      </c>
      <c r="AW28">
        <v>300</v>
      </c>
      <c r="AX28">
        <v>3</v>
      </c>
      <c r="AY28">
        <v>30</v>
      </c>
      <c r="AZ28" t="s">
        <v>947</v>
      </c>
      <c r="BA28" t="s">
        <v>741</v>
      </c>
      <c r="BB28" t="s">
        <v>181</v>
      </c>
      <c r="BC28">
        <v>5</v>
      </c>
      <c r="BD28" t="s">
        <v>180</v>
      </c>
      <c r="BE28">
        <v>3</v>
      </c>
      <c r="BF28" t="s">
        <v>180</v>
      </c>
      <c r="BG28" t="s">
        <v>741</v>
      </c>
      <c r="BH28" t="s">
        <v>181</v>
      </c>
      <c r="BI28" t="s">
        <v>112</v>
      </c>
      <c r="BJ28">
        <v>3</v>
      </c>
      <c r="BK28">
        <v>1</v>
      </c>
      <c r="BL28" t="s">
        <v>750</v>
      </c>
      <c r="BM28" t="s">
        <v>741</v>
      </c>
      <c r="BN28">
        <v>15</v>
      </c>
      <c r="BO28">
        <v>36.1</v>
      </c>
      <c r="BP28">
        <v>36.1</v>
      </c>
      <c r="BQ28">
        <v>36.200000000000003</v>
      </c>
      <c r="BR28">
        <v>36.1</v>
      </c>
      <c r="BS28">
        <v>36.1</v>
      </c>
      <c r="BT28">
        <v>36.200000000000003</v>
      </c>
      <c r="BU28">
        <v>36.1</v>
      </c>
      <c r="BV28">
        <v>36.1</v>
      </c>
      <c r="BW28">
        <v>36.1</v>
      </c>
      <c r="BX28">
        <v>36.1</v>
      </c>
      <c r="BY28">
        <v>36.200000000000003</v>
      </c>
      <c r="CA28">
        <v>150</v>
      </c>
      <c r="CB28">
        <v>154</v>
      </c>
      <c r="CC28">
        <v>152</v>
      </c>
      <c r="CD28">
        <v>142</v>
      </c>
      <c r="CE28">
        <v>140</v>
      </c>
      <c r="CF28">
        <v>135</v>
      </c>
      <c r="CG28">
        <v>150</v>
      </c>
      <c r="CH28">
        <v>132</v>
      </c>
      <c r="CI28">
        <v>134</v>
      </c>
      <c r="CJ28">
        <v>144</v>
      </c>
      <c r="CK28">
        <v>146</v>
      </c>
      <c r="CM28" t="s">
        <v>433</v>
      </c>
      <c r="CN28" t="s">
        <v>432</v>
      </c>
      <c r="CO28" t="s">
        <v>409</v>
      </c>
      <c r="CP28" t="s">
        <v>440</v>
      </c>
      <c r="CQ28" t="s">
        <v>433</v>
      </c>
      <c r="CR28" t="s">
        <v>335</v>
      </c>
      <c r="CS28" t="s">
        <v>431</v>
      </c>
      <c r="CT28" t="s">
        <v>379</v>
      </c>
      <c r="CU28" t="s">
        <v>302</v>
      </c>
      <c r="CV28" t="s">
        <v>441</v>
      </c>
      <c r="CW28" t="s">
        <v>341</v>
      </c>
      <c r="CY28">
        <v>36</v>
      </c>
      <c r="CZ28">
        <v>32</v>
      </c>
      <c r="DA28">
        <v>34</v>
      </c>
      <c r="DB28">
        <v>32</v>
      </c>
      <c r="DC28">
        <v>34</v>
      </c>
      <c r="DD28">
        <v>36</v>
      </c>
      <c r="DE28">
        <v>34</v>
      </c>
      <c r="DF28">
        <v>32</v>
      </c>
      <c r="DG28">
        <v>34</v>
      </c>
      <c r="DH28">
        <v>36</v>
      </c>
      <c r="DI28">
        <v>36</v>
      </c>
      <c r="DN28">
        <v>34</v>
      </c>
      <c r="DO28">
        <v>32</v>
      </c>
      <c r="DP28">
        <v>30</v>
      </c>
      <c r="DQ28">
        <v>32</v>
      </c>
      <c r="DR28">
        <v>32</v>
      </c>
      <c r="DS28">
        <v>30</v>
      </c>
      <c r="DT28">
        <v>32</v>
      </c>
      <c r="DU28">
        <v>32</v>
      </c>
      <c r="DW28">
        <v>98</v>
      </c>
      <c r="DX28">
        <v>90</v>
      </c>
      <c r="DY28">
        <v>94</v>
      </c>
      <c r="DZ28">
        <v>95</v>
      </c>
      <c r="EA28">
        <v>94</v>
      </c>
      <c r="EB28">
        <v>96</v>
      </c>
      <c r="EC28">
        <v>97</v>
      </c>
      <c r="ED28">
        <v>96</v>
      </c>
      <c r="EE28">
        <v>88</v>
      </c>
      <c r="EF28">
        <v>99</v>
      </c>
      <c r="EG28">
        <v>99</v>
      </c>
      <c r="FG28" t="s">
        <v>741</v>
      </c>
      <c r="FH28" t="s">
        <v>785</v>
      </c>
      <c r="FI28" t="s">
        <v>741</v>
      </c>
      <c r="FJ28">
        <v>16</v>
      </c>
      <c r="FK28">
        <v>0.1</v>
      </c>
      <c r="FL28" t="s">
        <v>753</v>
      </c>
      <c r="FM28" t="s">
        <v>948</v>
      </c>
      <c r="FN28" s="43">
        <v>7.6388888888888895E-2</v>
      </c>
      <c r="FO28">
        <v>150</v>
      </c>
      <c r="FP28">
        <v>148</v>
      </c>
      <c r="FQ28" t="s">
        <v>741</v>
      </c>
      <c r="FR28">
        <v>140</v>
      </c>
      <c r="FS28">
        <v>96</v>
      </c>
      <c r="FT28" t="s">
        <v>755</v>
      </c>
      <c r="FU28">
        <v>98</v>
      </c>
      <c r="FV28" t="s">
        <v>840</v>
      </c>
      <c r="FW28" t="s">
        <v>741</v>
      </c>
      <c r="FX28" t="s">
        <v>741</v>
      </c>
      <c r="FY28">
        <v>98</v>
      </c>
      <c r="FZ28" t="s">
        <v>32</v>
      </c>
      <c r="GA28">
        <v>36.6</v>
      </c>
      <c r="GB28">
        <v>36.6</v>
      </c>
      <c r="GC28" t="s">
        <v>741</v>
      </c>
      <c r="GD28">
        <v>36.6</v>
      </c>
      <c r="GE28">
        <v>100</v>
      </c>
      <c r="GF28">
        <v>110</v>
      </c>
      <c r="GG28" t="s">
        <v>741</v>
      </c>
      <c r="GH28">
        <v>130</v>
      </c>
      <c r="GI28" t="s">
        <v>741</v>
      </c>
      <c r="GJ28" t="s">
        <v>741</v>
      </c>
      <c r="GK28" t="s">
        <v>741</v>
      </c>
      <c r="GL28" t="s">
        <v>741</v>
      </c>
      <c r="GM28" t="s">
        <v>741</v>
      </c>
      <c r="GN28" t="s">
        <v>767</v>
      </c>
      <c r="GO28" t="s">
        <v>767</v>
      </c>
      <c r="GP28" t="s">
        <v>741</v>
      </c>
      <c r="GQ28" t="s">
        <v>767</v>
      </c>
      <c r="GR28">
        <v>8</v>
      </c>
      <c r="GS28">
        <v>7</v>
      </c>
      <c r="GT28" t="s">
        <v>741</v>
      </c>
      <c r="GU28">
        <v>6</v>
      </c>
      <c r="GV28">
        <v>0</v>
      </c>
      <c r="GW28">
        <v>10</v>
      </c>
      <c r="GX28">
        <v>6</v>
      </c>
      <c r="GY28">
        <v>10</v>
      </c>
      <c r="GZ28" t="s">
        <v>741</v>
      </c>
      <c r="HA28">
        <v>26</v>
      </c>
      <c r="HB28">
        <v>26</v>
      </c>
      <c r="HC28">
        <v>23</v>
      </c>
      <c r="HD28" s="21">
        <v>45376</v>
      </c>
      <c r="HE28" t="s">
        <v>85</v>
      </c>
      <c r="HF28" t="s">
        <v>741</v>
      </c>
      <c r="HG28" t="s">
        <v>741</v>
      </c>
      <c r="HH28" t="s">
        <v>741</v>
      </c>
      <c r="HI28" t="s">
        <v>741</v>
      </c>
    </row>
    <row r="29" spans="1:217" x14ac:dyDescent="0.3">
      <c r="A29">
        <v>43</v>
      </c>
      <c r="B29" t="s">
        <v>1031</v>
      </c>
      <c r="C29">
        <v>20240327518</v>
      </c>
      <c r="D29">
        <v>240021462</v>
      </c>
      <c r="E29">
        <v>2</v>
      </c>
      <c r="F29" t="s">
        <v>3</v>
      </c>
      <c r="G29" s="21">
        <v>45484</v>
      </c>
      <c r="H29">
        <v>2.9</v>
      </c>
      <c r="I29">
        <v>2200</v>
      </c>
      <c r="J29">
        <v>2.9</v>
      </c>
      <c r="K29" t="s">
        <v>70</v>
      </c>
      <c r="L29" t="s">
        <v>69</v>
      </c>
      <c r="M29" t="s">
        <v>1032</v>
      </c>
      <c r="N29" t="s">
        <v>737</v>
      </c>
      <c r="O29" t="s">
        <v>63</v>
      </c>
      <c r="P29" t="s">
        <v>44</v>
      </c>
      <c r="Q29" t="s">
        <v>79</v>
      </c>
      <c r="R29">
        <v>1</v>
      </c>
      <c r="S29" s="21">
        <v>45485</v>
      </c>
      <c r="T29" t="s">
        <v>738</v>
      </c>
      <c r="U29" t="s">
        <v>30</v>
      </c>
      <c r="V29" t="s">
        <v>1033</v>
      </c>
      <c r="W29" t="s">
        <v>760</v>
      </c>
      <c r="X29" t="s">
        <v>740</v>
      </c>
      <c r="Y29" t="s">
        <v>740</v>
      </c>
      <c r="Z29" t="s">
        <v>741</v>
      </c>
      <c r="AA29" t="s">
        <v>742</v>
      </c>
      <c r="AB29" t="s">
        <v>761</v>
      </c>
      <c r="AC29" t="s">
        <v>744</v>
      </c>
      <c r="AD29" t="s">
        <v>745</v>
      </c>
      <c r="AE29" t="s">
        <v>746</v>
      </c>
      <c r="AF29">
        <v>112</v>
      </c>
      <c r="AG29">
        <v>30</v>
      </c>
      <c r="AH29">
        <v>36.6</v>
      </c>
      <c r="AI29">
        <v>97</v>
      </c>
      <c r="AJ29" t="s">
        <v>31</v>
      </c>
      <c r="AK29">
        <v>7.2</v>
      </c>
      <c r="AL29">
        <v>17.600000000000001</v>
      </c>
      <c r="AM29">
        <v>27250</v>
      </c>
      <c r="AN29">
        <v>2.64</v>
      </c>
      <c r="AO29">
        <v>130.5</v>
      </c>
      <c r="AP29">
        <v>4.9000000000000004</v>
      </c>
      <c r="AQ29">
        <v>24</v>
      </c>
      <c r="AR29">
        <v>1.1599999999999999</v>
      </c>
      <c r="AS29" t="s">
        <v>747</v>
      </c>
      <c r="AT29" t="s">
        <v>741</v>
      </c>
      <c r="AU29" t="s">
        <v>911</v>
      </c>
      <c r="AV29">
        <v>12</v>
      </c>
      <c r="AW29">
        <v>500</v>
      </c>
      <c r="AX29">
        <v>3</v>
      </c>
      <c r="AY29">
        <v>45</v>
      </c>
      <c r="AZ29" t="s">
        <v>912</v>
      </c>
      <c r="BA29" t="s">
        <v>741</v>
      </c>
      <c r="BB29" t="s">
        <v>181</v>
      </c>
      <c r="BC29">
        <v>9</v>
      </c>
      <c r="BD29" t="s">
        <v>180</v>
      </c>
      <c r="BE29">
        <v>6</v>
      </c>
      <c r="BF29" t="s">
        <v>180</v>
      </c>
      <c r="BG29" t="s">
        <v>741</v>
      </c>
      <c r="BH29" t="s">
        <v>181</v>
      </c>
      <c r="BI29" t="s">
        <v>112</v>
      </c>
      <c r="BJ29">
        <v>3.5</v>
      </c>
      <c r="BK29">
        <v>1.5</v>
      </c>
      <c r="BL29" t="s">
        <v>750</v>
      </c>
      <c r="BM29" t="s">
        <v>741</v>
      </c>
      <c r="BN29">
        <v>20</v>
      </c>
      <c r="BO29">
        <v>35.6</v>
      </c>
      <c r="BP29">
        <v>35.4</v>
      </c>
      <c r="BQ29">
        <v>35.6</v>
      </c>
      <c r="BR29">
        <v>35.5</v>
      </c>
      <c r="BS29">
        <v>35.6</v>
      </c>
      <c r="BT29">
        <v>35.299999999999997</v>
      </c>
      <c r="BU29">
        <v>35.4</v>
      </c>
      <c r="BV29">
        <v>35.4</v>
      </c>
      <c r="BW29">
        <v>35.4</v>
      </c>
      <c r="BX29">
        <v>35.6</v>
      </c>
      <c r="BY29">
        <v>35.6</v>
      </c>
      <c r="CA29">
        <v>132</v>
      </c>
      <c r="CB29">
        <v>134</v>
      </c>
      <c r="CC29">
        <v>130</v>
      </c>
      <c r="CD29">
        <v>132</v>
      </c>
      <c r="CE29">
        <v>136</v>
      </c>
      <c r="CF29">
        <v>134</v>
      </c>
      <c r="CG29">
        <v>132</v>
      </c>
      <c r="CH29">
        <v>134</v>
      </c>
      <c r="CI29">
        <v>138</v>
      </c>
      <c r="CJ29">
        <v>132</v>
      </c>
      <c r="CK29">
        <v>140</v>
      </c>
      <c r="CM29" t="s">
        <v>302</v>
      </c>
      <c r="CN29" t="s">
        <v>499</v>
      </c>
      <c r="CO29" t="s">
        <v>343</v>
      </c>
      <c r="CP29" t="s">
        <v>409</v>
      </c>
      <c r="CQ29" t="s">
        <v>328</v>
      </c>
      <c r="CR29" t="s">
        <v>500</v>
      </c>
      <c r="CS29" t="s">
        <v>501</v>
      </c>
      <c r="CT29" t="s">
        <v>502</v>
      </c>
      <c r="CU29" t="s">
        <v>461</v>
      </c>
      <c r="CV29" t="s">
        <v>447</v>
      </c>
      <c r="CW29" t="s">
        <v>503</v>
      </c>
      <c r="CY29">
        <v>34</v>
      </c>
      <c r="CZ29">
        <v>36</v>
      </c>
      <c r="DA29">
        <v>34</v>
      </c>
      <c r="DB29">
        <v>36</v>
      </c>
      <c r="DC29">
        <v>36</v>
      </c>
      <c r="DD29">
        <v>34</v>
      </c>
      <c r="DE29">
        <v>36</v>
      </c>
      <c r="DF29">
        <v>36</v>
      </c>
      <c r="DG29">
        <v>34</v>
      </c>
      <c r="DH29">
        <v>36</v>
      </c>
      <c r="DI29">
        <v>34</v>
      </c>
      <c r="DM29">
        <v>36</v>
      </c>
      <c r="DN29">
        <v>34</v>
      </c>
      <c r="DO29">
        <v>30</v>
      </c>
      <c r="DP29">
        <v>32</v>
      </c>
      <c r="DQ29">
        <v>32</v>
      </c>
      <c r="DR29">
        <v>30</v>
      </c>
      <c r="DS29">
        <v>24</v>
      </c>
      <c r="DT29">
        <v>30</v>
      </c>
      <c r="DU29">
        <v>24</v>
      </c>
      <c r="DW29">
        <v>99</v>
      </c>
      <c r="DX29">
        <v>100</v>
      </c>
      <c r="DY29">
        <v>99</v>
      </c>
      <c r="DZ29">
        <v>98</v>
      </c>
      <c r="EA29">
        <v>96</v>
      </c>
      <c r="EB29">
        <v>100</v>
      </c>
      <c r="EC29">
        <v>95</v>
      </c>
      <c r="ED29">
        <v>96</v>
      </c>
      <c r="EE29">
        <v>80</v>
      </c>
      <c r="EF29">
        <v>98</v>
      </c>
      <c r="EG29">
        <v>99</v>
      </c>
      <c r="FG29" t="s">
        <v>741</v>
      </c>
      <c r="FH29" t="s">
        <v>752</v>
      </c>
      <c r="FI29" t="s">
        <v>741</v>
      </c>
      <c r="FJ29">
        <v>24</v>
      </c>
      <c r="FK29">
        <v>0.1</v>
      </c>
      <c r="FL29" t="s">
        <v>753</v>
      </c>
      <c r="FM29" t="s">
        <v>985</v>
      </c>
      <c r="FN29" s="43">
        <v>8.3333333333333329E-2</v>
      </c>
      <c r="FO29">
        <v>142</v>
      </c>
      <c r="FP29">
        <v>138</v>
      </c>
      <c r="FQ29" t="s">
        <v>741</v>
      </c>
      <c r="FR29">
        <v>132</v>
      </c>
      <c r="FS29">
        <v>98</v>
      </c>
      <c r="FT29" t="s">
        <v>755</v>
      </c>
      <c r="FU29">
        <v>98</v>
      </c>
      <c r="FV29" t="s">
        <v>840</v>
      </c>
      <c r="FW29" t="s">
        <v>741</v>
      </c>
      <c r="FX29" t="s">
        <v>741</v>
      </c>
      <c r="FY29">
        <v>98</v>
      </c>
      <c r="FZ29" t="s">
        <v>32</v>
      </c>
      <c r="GA29">
        <v>36.4</v>
      </c>
      <c r="GB29">
        <v>36.4</v>
      </c>
      <c r="GC29" t="s">
        <v>741</v>
      </c>
      <c r="GD29">
        <v>36.6</v>
      </c>
      <c r="GE29">
        <v>40</v>
      </c>
      <c r="GF29">
        <v>90</v>
      </c>
      <c r="GG29" t="s">
        <v>741</v>
      </c>
      <c r="GH29">
        <v>90</v>
      </c>
      <c r="GI29" t="s">
        <v>741</v>
      </c>
      <c r="GJ29" t="s">
        <v>741</v>
      </c>
      <c r="GK29" t="s">
        <v>741</v>
      </c>
      <c r="GL29" t="s">
        <v>741</v>
      </c>
      <c r="GM29" t="s">
        <v>741</v>
      </c>
      <c r="GN29" t="s">
        <v>750</v>
      </c>
      <c r="GO29" t="s">
        <v>767</v>
      </c>
      <c r="GP29" t="s">
        <v>741</v>
      </c>
      <c r="GQ29" t="s">
        <v>767</v>
      </c>
      <c r="GR29">
        <v>8</v>
      </c>
      <c r="GS29">
        <v>10</v>
      </c>
      <c r="GT29" t="s">
        <v>741</v>
      </c>
      <c r="GU29" t="s">
        <v>741</v>
      </c>
      <c r="GV29">
        <v>2</v>
      </c>
      <c r="GW29">
        <v>1</v>
      </c>
      <c r="GX29">
        <v>3</v>
      </c>
      <c r="GY29">
        <v>6</v>
      </c>
      <c r="GZ29">
        <v>2</v>
      </c>
      <c r="HA29">
        <v>13</v>
      </c>
      <c r="HB29">
        <v>13</v>
      </c>
      <c r="HC29">
        <v>11</v>
      </c>
      <c r="HD29" s="21">
        <v>45503</v>
      </c>
      <c r="HE29" t="s">
        <v>85</v>
      </c>
      <c r="HF29" t="s">
        <v>741</v>
      </c>
      <c r="HG29" t="s">
        <v>741</v>
      </c>
      <c r="HH29" t="s">
        <v>741</v>
      </c>
      <c r="HI29" t="s">
        <v>741</v>
      </c>
    </row>
    <row r="30" spans="1:217" x14ac:dyDescent="0.3">
      <c r="A30">
        <v>40</v>
      </c>
      <c r="B30" t="s">
        <v>1021</v>
      </c>
      <c r="C30">
        <v>20240155706</v>
      </c>
      <c r="D30">
        <v>2965733</v>
      </c>
      <c r="E30">
        <v>1</v>
      </c>
      <c r="F30" t="s">
        <v>2</v>
      </c>
      <c r="G30" s="21">
        <v>45383</v>
      </c>
      <c r="H30">
        <v>2.6</v>
      </c>
      <c r="I30">
        <v>2600</v>
      </c>
      <c r="J30">
        <v>2.5</v>
      </c>
      <c r="K30" t="s">
        <v>70</v>
      </c>
      <c r="L30" t="s">
        <v>69</v>
      </c>
      <c r="M30" t="s">
        <v>1022</v>
      </c>
      <c r="N30" t="s">
        <v>737</v>
      </c>
      <c r="O30" t="s">
        <v>63</v>
      </c>
      <c r="P30" t="s">
        <v>44</v>
      </c>
      <c r="Q30" t="s">
        <v>79</v>
      </c>
      <c r="R30">
        <v>3</v>
      </c>
      <c r="S30" s="21">
        <v>45385</v>
      </c>
      <c r="T30" t="s">
        <v>738</v>
      </c>
      <c r="U30" t="s">
        <v>32</v>
      </c>
      <c r="V30" t="s">
        <v>1023</v>
      </c>
      <c r="W30" t="s">
        <v>760</v>
      </c>
      <c r="X30" t="s">
        <v>740</v>
      </c>
      <c r="Y30" t="s">
        <v>740</v>
      </c>
      <c r="Z30" t="s">
        <v>741</v>
      </c>
      <c r="AA30" t="s">
        <v>742</v>
      </c>
      <c r="AB30" t="s">
        <v>761</v>
      </c>
      <c r="AC30" t="s">
        <v>744</v>
      </c>
      <c r="AD30" t="s">
        <v>745</v>
      </c>
      <c r="AE30" t="s">
        <v>746</v>
      </c>
      <c r="AF30">
        <v>126</v>
      </c>
      <c r="AG30">
        <v>30</v>
      </c>
      <c r="AH30">
        <v>36.4</v>
      </c>
      <c r="AI30">
        <v>96</v>
      </c>
      <c r="AJ30" t="s">
        <v>32</v>
      </c>
      <c r="AK30">
        <v>6.25</v>
      </c>
      <c r="AL30">
        <v>16.7</v>
      </c>
      <c r="AM30">
        <v>28230</v>
      </c>
      <c r="AN30">
        <v>3.67</v>
      </c>
      <c r="AO30">
        <v>134</v>
      </c>
      <c r="AP30">
        <v>4.5999999999999996</v>
      </c>
      <c r="AQ30">
        <v>12</v>
      </c>
      <c r="AR30">
        <v>7.0000000000000007E-2</v>
      </c>
      <c r="AS30" t="s">
        <v>747</v>
      </c>
      <c r="AT30" t="s">
        <v>741</v>
      </c>
      <c r="AU30" t="s">
        <v>819</v>
      </c>
      <c r="AV30">
        <v>10</v>
      </c>
      <c r="AW30">
        <v>300</v>
      </c>
      <c r="AX30">
        <v>5</v>
      </c>
      <c r="AY30">
        <v>45</v>
      </c>
      <c r="AZ30" t="s">
        <v>1024</v>
      </c>
      <c r="BA30" t="s">
        <v>750</v>
      </c>
      <c r="BB30" t="s">
        <v>180</v>
      </c>
      <c r="BC30">
        <v>5</v>
      </c>
      <c r="BD30" t="s">
        <v>180</v>
      </c>
      <c r="BE30" t="s">
        <v>741</v>
      </c>
      <c r="BF30" t="s">
        <v>181</v>
      </c>
      <c r="BG30" t="s">
        <v>741</v>
      </c>
      <c r="BH30" t="s">
        <v>181</v>
      </c>
      <c r="BI30" t="s">
        <v>124</v>
      </c>
      <c r="BJ30">
        <v>3</v>
      </c>
      <c r="BK30">
        <v>1.25</v>
      </c>
      <c r="BL30" t="s">
        <v>750</v>
      </c>
      <c r="BM30" t="s">
        <v>741</v>
      </c>
      <c r="BN30">
        <v>20</v>
      </c>
      <c r="BO30">
        <v>36.4</v>
      </c>
      <c r="BP30">
        <v>36.4</v>
      </c>
      <c r="BQ30">
        <v>36.4</v>
      </c>
      <c r="BR30">
        <v>36.5</v>
      </c>
      <c r="BS30">
        <v>36.5</v>
      </c>
      <c r="BT30">
        <v>36.5</v>
      </c>
      <c r="BU30">
        <v>36.5</v>
      </c>
      <c r="BV30">
        <v>36.4</v>
      </c>
      <c r="BW30">
        <v>36.4</v>
      </c>
      <c r="BX30">
        <v>36.4</v>
      </c>
      <c r="BY30">
        <v>36.4</v>
      </c>
      <c r="BZ30">
        <v>36.4</v>
      </c>
      <c r="CA30">
        <v>146</v>
      </c>
      <c r="CB30">
        <v>160</v>
      </c>
      <c r="CC30">
        <v>162</v>
      </c>
      <c r="CD30">
        <v>164</v>
      </c>
      <c r="CE30">
        <v>162</v>
      </c>
      <c r="CF30">
        <v>160</v>
      </c>
      <c r="CG30">
        <v>164</v>
      </c>
      <c r="CH30">
        <v>166</v>
      </c>
      <c r="CI30">
        <v>162</v>
      </c>
      <c r="CJ30">
        <v>160</v>
      </c>
      <c r="CK30">
        <v>152</v>
      </c>
      <c r="CL30">
        <v>154</v>
      </c>
      <c r="CM30" t="s">
        <v>271</v>
      </c>
      <c r="CN30" t="s">
        <v>285</v>
      </c>
      <c r="CO30" t="s">
        <v>280</v>
      </c>
      <c r="CP30" t="s">
        <v>442</v>
      </c>
      <c r="CQ30" t="s">
        <v>476</v>
      </c>
      <c r="CR30" t="s">
        <v>276</v>
      </c>
      <c r="CS30" t="s">
        <v>373</v>
      </c>
      <c r="CT30" t="s">
        <v>376</v>
      </c>
      <c r="CU30" t="s">
        <v>489</v>
      </c>
      <c r="CV30" t="s">
        <v>476</v>
      </c>
      <c r="CW30" t="s">
        <v>276</v>
      </c>
      <c r="CX30" t="s">
        <v>378</v>
      </c>
      <c r="CY30">
        <v>36</v>
      </c>
      <c r="CZ30">
        <v>34</v>
      </c>
      <c r="DA30">
        <v>34</v>
      </c>
      <c r="DB30">
        <v>36</v>
      </c>
      <c r="DC30">
        <v>38</v>
      </c>
      <c r="DD30">
        <v>38</v>
      </c>
      <c r="DE30">
        <v>38</v>
      </c>
      <c r="DF30">
        <v>40</v>
      </c>
      <c r="DG30">
        <v>24</v>
      </c>
      <c r="DH30">
        <v>32</v>
      </c>
      <c r="DI30">
        <v>32</v>
      </c>
      <c r="DJ30">
        <v>32</v>
      </c>
      <c r="DN30">
        <v>24</v>
      </c>
      <c r="DO30">
        <v>24</v>
      </c>
      <c r="DP30">
        <v>23</v>
      </c>
      <c r="DQ30">
        <v>24</v>
      </c>
      <c r="DR30">
        <v>24</v>
      </c>
      <c r="DS30">
        <v>23</v>
      </c>
      <c r="DT30">
        <v>24</v>
      </c>
      <c r="DU30">
        <v>24</v>
      </c>
      <c r="DW30">
        <v>96</v>
      </c>
      <c r="DX30">
        <v>99</v>
      </c>
      <c r="DY30">
        <v>95</v>
      </c>
      <c r="DZ30">
        <v>93</v>
      </c>
      <c r="EA30">
        <v>91</v>
      </c>
      <c r="EB30">
        <v>85</v>
      </c>
      <c r="EC30">
        <v>97</v>
      </c>
      <c r="ED30">
        <v>88</v>
      </c>
      <c r="EE30">
        <v>98</v>
      </c>
      <c r="EF30">
        <v>99</v>
      </c>
      <c r="EG30">
        <v>99</v>
      </c>
      <c r="EH30">
        <v>99</v>
      </c>
      <c r="FG30" t="s">
        <v>741</v>
      </c>
      <c r="FH30" t="s">
        <v>752</v>
      </c>
      <c r="FI30" t="s">
        <v>741</v>
      </c>
      <c r="FJ30">
        <v>20</v>
      </c>
      <c r="FK30">
        <v>0.1</v>
      </c>
      <c r="FL30" t="s">
        <v>765</v>
      </c>
      <c r="FM30" t="s">
        <v>933</v>
      </c>
      <c r="FN30" s="43">
        <v>0.125</v>
      </c>
      <c r="FO30">
        <v>132</v>
      </c>
      <c r="FP30">
        <v>122</v>
      </c>
      <c r="FQ30" t="s">
        <v>741</v>
      </c>
      <c r="FR30">
        <v>120</v>
      </c>
      <c r="FS30">
        <v>98</v>
      </c>
      <c r="FT30" t="s">
        <v>31</v>
      </c>
      <c r="FU30">
        <v>99</v>
      </c>
      <c r="FV30" t="s">
        <v>32</v>
      </c>
      <c r="FW30" t="s">
        <v>741</v>
      </c>
      <c r="FX30" t="s">
        <v>741</v>
      </c>
      <c r="FY30">
        <v>98</v>
      </c>
      <c r="FZ30" t="s">
        <v>32</v>
      </c>
      <c r="GA30">
        <v>36.4</v>
      </c>
      <c r="GB30">
        <v>36.4</v>
      </c>
      <c r="GC30" t="s">
        <v>741</v>
      </c>
      <c r="GD30">
        <v>36.6</v>
      </c>
      <c r="GE30">
        <v>110</v>
      </c>
      <c r="GF30">
        <v>190</v>
      </c>
      <c r="GG30" t="s">
        <v>741</v>
      </c>
      <c r="GH30">
        <v>200</v>
      </c>
      <c r="GI30" t="s">
        <v>741</v>
      </c>
      <c r="GJ30" t="s">
        <v>741</v>
      </c>
      <c r="GK30" t="s">
        <v>741</v>
      </c>
      <c r="GL30" t="s">
        <v>741</v>
      </c>
      <c r="GM30" t="s">
        <v>741</v>
      </c>
      <c r="GN30" t="s">
        <v>767</v>
      </c>
      <c r="GO30" t="s">
        <v>767</v>
      </c>
      <c r="GP30" t="s">
        <v>741</v>
      </c>
      <c r="GQ30" t="s">
        <v>767</v>
      </c>
      <c r="GR30">
        <v>8</v>
      </c>
      <c r="GS30">
        <v>9</v>
      </c>
      <c r="GT30" t="s">
        <v>741</v>
      </c>
      <c r="GU30">
        <v>6</v>
      </c>
      <c r="GV30">
        <v>0</v>
      </c>
      <c r="GW30">
        <v>1</v>
      </c>
      <c r="GX30">
        <v>9</v>
      </c>
      <c r="GY30" t="s">
        <v>741</v>
      </c>
      <c r="GZ30" t="s">
        <v>741</v>
      </c>
      <c r="HA30">
        <v>10</v>
      </c>
      <c r="HB30">
        <v>11</v>
      </c>
      <c r="HC30">
        <v>8</v>
      </c>
      <c r="HD30" s="21">
        <v>45393</v>
      </c>
      <c r="HE30" t="s">
        <v>85</v>
      </c>
      <c r="HF30" t="s">
        <v>741</v>
      </c>
      <c r="HG30" t="s">
        <v>741</v>
      </c>
      <c r="HH30" t="s">
        <v>741</v>
      </c>
      <c r="HI30" t="s">
        <v>741</v>
      </c>
    </row>
    <row r="31" spans="1:217" x14ac:dyDescent="0.3">
      <c r="A31">
        <v>30</v>
      </c>
      <c r="B31" t="s">
        <v>960</v>
      </c>
      <c r="C31">
        <v>20240090952</v>
      </c>
      <c r="D31">
        <v>2791510</v>
      </c>
      <c r="E31">
        <v>1</v>
      </c>
      <c r="F31" t="s">
        <v>2</v>
      </c>
      <c r="G31" s="21">
        <v>45343</v>
      </c>
      <c r="H31">
        <v>3.2</v>
      </c>
      <c r="I31">
        <v>1900</v>
      </c>
      <c r="J31">
        <v>3</v>
      </c>
      <c r="K31" t="s">
        <v>70</v>
      </c>
      <c r="L31" t="s">
        <v>69</v>
      </c>
      <c r="M31" t="s">
        <v>961</v>
      </c>
      <c r="N31" t="s">
        <v>737</v>
      </c>
      <c r="O31" t="s">
        <v>63</v>
      </c>
      <c r="P31" t="s">
        <v>44</v>
      </c>
      <c r="Q31" t="s">
        <v>79</v>
      </c>
      <c r="R31">
        <v>3</v>
      </c>
      <c r="S31" s="21">
        <v>45345</v>
      </c>
      <c r="T31" t="s">
        <v>738</v>
      </c>
      <c r="U31" t="s">
        <v>32</v>
      </c>
      <c r="V31" t="s">
        <v>962</v>
      </c>
      <c r="W31" t="s">
        <v>760</v>
      </c>
      <c r="X31" t="s">
        <v>740</v>
      </c>
      <c r="Y31" t="s">
        <v>740</v>
      </c>
      <c r="Z31" t="s">
        <v>741</v>
      </c>
      <c r="AA31" t="s">
        <v>742</v>
      </c>
      <c r="AB31" t="s">
        <v>761</v>
      </c>
      <c r="AC31" t="s">
        <v>744</v>
      </c>
      <c r="AD31" t="s">
        <v>745</v>
      </c>
      <c r="AE31" t="s">
        <v>746</v>
      </c>
      <c r="AF31">
        <v>130</v>
      </c>
      <c r="AG31">
        <v>34</v>
      </c>
      <c r="AH31">
        <v>36.4</v>
      </c>
      <c r="AI31">
        <v>98</v>
      </c>
      <c r="AJ31" t="s">
        <v>32</v>
      </c>
      <c r="AK31">
        <v>9.4</v>
      </c>
      <c r="AL31">
        <v>22.3</v>
      </c>
      <c r="AM31">
        <v>8800</v>
      </c>
      <c r="AN31">
        <v>1.54</v>
      </c>
      <c r="AO31">
        <v>135.19999999999999</v>
      </c>
      <c r="AP31">
        <v>7.2</v>
      </c>
      <c r="AQ31">
        <v>32</v>
      </c>
      <c r="AR31">
        <v>0.9</v>
      </c>
      <c r="AS31" t="s">
        <v>747</v>
      </c>
      <c r="AT31" t="s">
        <v>741</v>
      </c>
      <c r="AU31" t="s">
        <v>963</v>
      </c>
      <c r="AV31">
        <v>12</v>
      </c>
      <c r="AW31">
        <v>450</v>
      </c>
      <c r="AX31">
        <v>3</v>
      </c>
      <c r="AY31">
        <v>45</v>
      </c>
      <c r="AZ31" t="s">
        <v>964</v>
      </c>
      <c r="BA31" t="s">
        <v>741</v>
      </c>
      <c r="BB31" t="s">
        <v>181</v>
      </c>
      <c r="BC31">
        <v>9</v>
      </c>
      <c r="BD31" t="s">
        <v>180</v>
      </c>
      <c r="BE31" t="s">
        <v>741</v>
      </c>
      <c r="BF31" t="s">
        <v>181</v>
      </c>
      <c r="BG31">
        <v>1.5</v>
      </c>
      <c r="BH31" t="s">
        <v>180</v>
      </c>
      <c r="BI31" t="s">
        <v>118</v>
      </c>
      <c r="BJ31">
        <v>3.5</v>
      </c>
      <c r="BK31" t="s">
        <v>779</v>
      </c>
      <c r="BL31" t="s">
        <v>750</v>
      </c>
      <c r="BM31" t="s">
        <v>741</v>
      </c>
      <c r="BN31">
        <v>40</v>
      </c>
      <c r="BO31">
        <v>36.4</v>
      </c>
      <c r="BP31">
        <v>36.4</v>
      </c>
      <c r="BQ31">
        <v>36.4</v>
      </c>
      <c r="BR31">
        <v>36.6</v>
      </c>
      <c r="BS31">
        <v>36.4</v>
      </c>
      <c r="BT31">
        <v>36.200000000000003</v>
      </c>
      <c r="BU31">
        <v>36.4</v>
      </c>
      <c r="BV31">
        <v>36.4</v>
      </c>
      <c r="BW31">
        <v>36.4</v>
      </c>
      <c r="BX31">
        <v>36.4</v>
      </c>
      <c r="BY31">
        <v>36.4</v>
      </c>
      <c r="CA31">
        <v>138</v>
      </c>
      <c r="CB31">
        <v>148</v>
      </c>
      <c r="CC31">
        <v>138</v>
      </c>
      <c r="CD31">
        <v>140</v>
      </c>
      <c r="CE31">
        <v>146</v>
      </c>
      <c r="CF31">
        <v>140</v>
      </c>
      <c r="CG31">
        <v>148</v>
      </c>
      <c r="CH31">
        <v>142</v>
      </c>
      <c r="CI31">
        <v>144</v>
      </c>
      <c r="CJ31">
        <v>146</v>
      </c>
      <c r="CK31">
        <v>142</v>
      </c>
      <c r="CM31" t="s">
        <v>445</v>
      </c>
      <c r="CN31" t="s">
        <v>449</v>
      </c>
      <c r="CO31" t="s">
        <v>450</v>
      </c>
      <c r="CP31" t="s">
        <v>451</v>
      </c>
      <c r="CQ31" t="s">
        <v>452</v>
      </c>
      <c r="CR31" t="s">
        <v>453</v>
      </c>
      <c r="CS31" t="s">
        <v>454</v>
      </c>
      <c r="CT31" t="s">
        <v>408</v>
      </c>
      <c r="CU31" t="s">
        <v>329</v>
      </c>
      <c r="CV31" t="s">
        <v>431</v>
      </c>
      <c r="CW31" t="s">
        <v>379</v>
      </c>
      <c r="CY31">
        <v>36</v>
      </c>
      <c r="CZ31">
        <v>36</v>
      </c>
      <c r="DA31">
        <v>36</v>
      </c>
      <c r="DB31">
        <v>34</v>
      </c>
      <c r="DC31">
        <v>40</v>
      </c>
      <c r="DD31">
        <v>42</v>
      </c>
      <c r="DE31">
        <v>44</v>
      </c>
      <c r="DF31">
        <v>40</v>
      </c>
      <c r="DG31">
        <v>44</v>
      </c>
      <c r="DH31">
        <v>30</v>
      </c>
      <c r="DI31">
        <v>36</v>
      </c>
      <c r="DN31">
        <v>20</v>
      </c>
      <c r="DO31">
        <v>22</v>
      </c>
      <c r="DP31">
        <v>22</v>
      </c>
      <c r="DQ31">
        <v>22</v>
      </c>
      <c r="DR31">
        <v>24</v>
      </c>
      <c r="DS31">
        <v>22</v>
      </c>
      <c r="DT31">
        <v>24</v>
      </c>
      <c r="DU31">
        <v>22</v>
      </c>
      <c r="DW31">
        <v>98</v>
      </c>
      <c r="DX31">
        <v>97</v>
      </c>
      <c r="DY31">
        <v>96</v>
      </c>
      <c r="DZ31">
        <v>95</v>
      </c>
      <c r="EA31">
        <v>90</v>
      </c>
      <c r="EB31">
        <v>84</v>
      </c>
      <c r="EC31">
        <v>86</v>
      </c>
      <c r="ED31">
        <v>80</v>
      </c>
      <c r="EE31">
        <v>68</v>
      </c>
      <c r="EF31">
        <v>99</v>
      </c>
      <c r="EG31">
        <v>94</v>
      </c>
      <c r="EN31" t="s">
        <v>965</v>
      </c>
      <c r="EP31" t="s">
        <v>966</v>
      </c>
      <c r="EQ31" t="s">
        <v>966</v>
      </c>
      <c r="FG31" t="s">
        <v>741</v>
      </c>
      <c r="FH31" t="s">
        <v>752</v>
      </c>
      <c r="FI31" t="s">
        <v>741</v>
      </c>
      <c r="FJ31" t="s">
        <v>741</v>
      </c>
      <c r="FK31" t="s">
        <v>741</v>
      </c>
      <c r="FL31" t="s">
        <v>753</v>
      </c>
      <c r="FM31" t="s">
        <v>867</v>
      </c>
      <c r="FN31" s="43">
        <v>7.9861111111111105E-2</v>
      </c>
      <c r="FO31">
        <v>140</v>
      </c>
      <c r="FP31">
        <v>130</v>
      </c>
      <c r="FQ31" t="s">
        <v>741</v>
      </c>
      <c r="FR31" t="s">
        <v>741</v>
      </c>
      <c r="FS31">
        <v>99</v>
      </c>
      <c r="FT31" t="s">
        <v>755</v>
      </c>
      <c r="FU31">
        <v>95</v>
      </c>
      <c r="FV31" t="s">
        <v>840</v>
      </c>
      <c r="FW31" t="s">
        <v>741</v>
      </c>
      <c r="FX31" t="s">
        <v>741</v>
      </c>
      <c r="FY31" t="s">
        <v>741</v>
      </c>
      <c r="FZ31" t="s">
        <v>741</v>
      </c>
      <c r="GA31">
        <v>36.4</v>
      </c>
      <c r="GB31">
        <v>36.5</v>
      </c>
      <c r="GC31" t="s">
        <v>741</v>
      </c>
      <c r="GD31" t="s">
        <v>741</v>
      </c>
      <c r="GE31">
        <v>70</v>
      </c>
      <c r="GF31">
        <v>130</v>
      </c>
      <c r="GG31" t="s">
        <v>741</v>
      </c>
      <c r="GH31" t="s">
        <v>741</v>
      </c>
      <c r="GI31" t="s">
        <v>741</v>
      </c>
      <c r="GJ31" t="s">
        <v>957</v>
      </c>
      <c r="GK31" t="s">
        <v>967</v>
      </c>
      <c r="GL31" t="s">
        <v>741</v>
      </c>
      <c r="GM31" t="s">
        <v>741</v>
      </c>
      <c r="GN31" t="s">
        <v>750</v>
      </c>
      <c r="GO31" t="s">
        <v>767</v>
      </c>
      <c r="GP31" t="s">
        <v>741</v>
      </c>
      <c r="GQ31" t="s">
        <v>741</v>
      </c>
      <c r="GR31">
        <v>8</v>
      </c>
      <c r="GS31">
        <v>9</v>
      </c>
      <c r="GT31" t="s">
        <v>741</v>
      </c>
      <c r="GU31" t="s">
        <v>741</v>
      </c>
      <c r="GV31">
        <v>2</v>
      </c>
      <c r="GW31" t="s">
        <v>741</v>
      </c>
      <c r="GX31" t="s">
        <v>741</v>
      </c>
      <c r="GY31">
        <v>9</v>
      </c>
      <c r="GZ31">
        <v>4</v>
      </c>
      <c r="HA31">
        <v>15</v>
      </c>
      <c r="HB31" t="s">
        <v>741</v>
      </c>
      <c r="HC31" t="s">
        <v>741</v>
      </c>
      <c r="HD31" t="s">
        <v>741</v>
      </c>
      <c r="HE31" t="s">
        <v>84</v>
      </c>
      <c r="HF31">
        <v>16</v>
      </c>
      <c r="HG31">
        <v>13</v>
      </c>
      <c r="HH31" s="21">
        <v>45358</v>
      </c>
      <c r="HI31" t="s">
        <v>968</v>
      </c>
    </row>
    <row r="32" spans="1:217" x14ac:dyDescent="0.3">
      <c r="A32">
        <v>31</v>
      </c>
      <c r="B32" t="s">
        <v>969</v>
      </c>
      <c r="C32">
        <v>20240096983</v>
      </c>
      <c r="D32">
        <v>2808216</v>
      </c>
      <c r="E32">
        <v>1</v>
      </c>
      <c r="F32" t="s">
        <v>2</v>
      </c>
      <c r="G32" s="21">
        <v>45347</v>
      </c>
      <c r="H32">
        <v>1.7</v>
      </c>
      <c r="I32">
        <v>2400</v>
      </c>
      <c r="J32">
        <v>1.7</v>
      </c>
      <c r="K32" t="s">
        <v>70</v>
      </c>
      <c r="L32" t="s">
        <v>68</v>
      </c>
      <c r="M32" t="s">
        <v>970</v>
      </c>
      <c r="N32" t="s">
        <v>971</v>
      </c>
      <c r="O32" t="s">
        <v>63</v>
      </c>
      <c r="P32" t="s">
        <v>44</v>
      </c>
      <c r="Q32" t="s">
        <v>79</v>
      </c>
      <c r="R32">
        <v>3</v>
      </c>
      <c r="S32" s="21">
        <v>45349</v>
      </c>
      <c r="T32" t="s">
        <v>972</v>
      </c>
      <c r="U32" t="s">
        <v>29</v>
      </c>
      <c r="V32" t="s">
        <v>973</v>
      </c>
      <c r="W32" t="s">
        <v>760</v>
      </c>
      <c r="X32" t="s">
        <v>740</v>
      </c>
      <c r="Y32" t="s">
        <v>740</v>
      </c>
      <c r="Z32" t="s">
        <v>741</v>
      </c>
      <c r="AA32" t="s">
        <v>742</v>
      </c>
      <c r="AB32" t="s">
        <v>761</v>
      </c>
      <c r="AC32" t="s">
        <v>744</v>
      </c>
      <c r="AD32" t="s">
        <v>745</v>
      </c>
      <c r="AE32" t="s">
        <v>746</v>
      </c>
      <c r="AF32">
        <v>156</v>
      </c>
      <c r="AG32">
        <v>36</v>
      </c>
      <c r="AH32">
        <v>36.6</v>
      </c>
      <c r="AI32">
        <v>88</v>
      </c>
      <c r="AJ32" t="s">
        <v>974</v>
      </c>
      <c r="AK32">
        <v>6</v>
      </c>
      <c r="AL32">
        <v>14.1</v>
      </c>
      <c r="AM32">
        <v>14620</v>
      </c>
      <c r="AN32">
        <v>1.36</v>
      </c>
      <c r="AO32">
        <v>136</v>
      </c>
      <c r="AP32">
        <v>4.3</v>
      </c>
      <c r="AQ32">
        <v>28</v>
      </c>
      <c r="AR32">
        <v>0.96</v>
      </c>
      <c r="AS32" t="s">
        <v>747</v>
      </c>
      <c r="AT32" t="s">
        <v>741</v>
      </c>
      <c r="AU32" t="s">
        <v>975</v>
      </c>
      <c r="AV32">
        <v>4</v>
      </c>
      <c r="AW32">
        <v>150</v>
      </c>
      <c r="AX32" t="s">
        <v>741</v>
      </c>
      <c r="AY32">
        <v>15</v>
      </c>
      <c r="AZ32" t="s">
        <v>963</v>
      </c>
      <c r="BA32" t="s">
        <v>741</v>
      </c>
      <c r="BB32" t="s">
        <v>181</v>
      </c>
      <c r="BC32">
        <v>6</v>
      </c>
      <c r="BD32" t="s">
        <v>180</v>
      </c>
      <c r="BE32">
        <v>2</v>
      </c>
      <c r="BF32" t="s">
        <v>180</v>
      </c>
      <c r="BG32" t="s">
        <v>741</v>
      </c>
      <c r="BH32" t="s">
        <v>181</v>
      </c>
      <c r="BI32" t="s">
        <v>112</v>
      </c>
      <c r="BJ32">
        <v>3</v>
      </c>
      <c r="BK32">
        <v>1</v>
      </c>
      <c r="BL32" t="s">
        <v>750</v>
      </c>
      <c r="BM32" t="s">
        <v>741</v>
      </c>
      <c r="BN32">
        <v>25</v>
      </c>
      <c r="BO32">
        <v>36.4</v>
      </c>
      <c r="BP32">
        <v>36.4</v>
      </c>
      <c r="BQ32">
        <v>36.4</v>
      </c>
      <c r="BR32">
        <v>36.4</v>
      </c>
      <c r="BS32">
        <v>36.6</v>
      </c>
      <c r="BT32">
        <v>36.6</v>
      </c>
      <c r="BU32">
        <v>36.4</v>
      </c>
      <c r="BV32">
        <v>36.4</v>
      </c>
      <c r="BW32">
        <v>36.4</v>
      </c>
      <c r="BX32">
        <v>36.4</v>
      </c>
      <c r="BY32">
        <v>36.4</v>
      </c>
      <c r="CA32">
        <v>148</v>
      </c>
      <c r="CB32">
        <v>155</v>
      </c>
      <c r="CC32">
        <v>138</v>
      </c>
      <c r="CD32">
        <v>128</v>
      </c>
      <c r="CE32">
        <v>140</v>
      </c>
      <c r="CF32">
        <v>138</v>
      </c>
      <c r="CG32">
        <v>128</v>
      </c>
      <c r="CH32">
        <v>112</v>
      </c>
      <c r="CI32">
        <v>118</v>
      </c>
      <c r="CJ32">
        <v>122</v>
      </c>
      <c r="CK32">
        <v>124</v>
      </c>
      <c r="CM32" t="s">
        <v>455</v>
      </c>
      <c r="CN32" t="s">
        <v>456</v>
      </c>
      <c r="CO32" t="s">
        <v>457</v>
      </c>
      <c r="CP32" t="s">
        <v>458</v>
      </c>
      <c r="CQ32" t="s">
        <v>459</v>
      </c>
      <c r="CR32" t="s">
        <v>460</v>
      </c>
      <c r="CS32" t="s">
        <v>461</v>
      </c>
      <c r="CT32" t="s">
        <v>462</v>
      </c>
      <c r="CU32" t="s">
        <v>448</v>
      </c>
      <c r="CV32" t="s">
        <v>447</v>
      </c>
      <c r="CW32" t="s">
        <v>463</v>
      </c>
      <c r="CY32">
        <v>32</v>
      </c>
      <c r="CZ32">
        <v>34</v>
      </c>
      <c r="DA32">
        <v>34</v>
      </c>
      <c r="DB32">
        <v>36</v>
      </c>
      <c r="DC32">
        <v>36</v>
      </c>
      <c r="DD32">
        <v>34</v>
      </c>
      <c r="DE32">
        <v>36</v>
      </c>
      <c r="DF32">
        <v>34</v>
      </c>
      <c r="DG32">
        <v>36</v>
      </c>
      <c r="DH32">
        <v>34</v>
      </c>
      <c r="DI32">
        <v>36</v>
      </c>
      <c r="DN32">
        <v>24</v>
      </c>
      <c r="DO32">
        <v>24</v>
      </c>
      <c r="DP32">
        <v>23</v>
      </c>
      <c r="DQ32">
        <v>24</v>
      </c>
      <c r="DR32">
        <v>24</v>
      </c>
      <c r="DS32">
        <v>24</v>
      </c>
      <c r="DT32">
        <v>24</v>
      </c>
      <c r="DU32">
        <v>24</v>
      </c>
      <c r="DW32">
        <v>96</v>
      </c>
      <c r="DX32">
        <v>98</v>
      </c>
      <c r="DY32">
        <v>97</v>
      </c>
      <c r="DZ32">
        <v>98</v>
      </c>
      <c r="EA32">
        <v>98</v>
      </c>
      <c r="EB32">
        <v>98</v>
      </c>
      <c r="EC32">
        <v>90</v>
      </c>
      <c r="ED32">
        <v>94</v>
      </c>
      <c r="EE32">
        <v>70</v>
      </c>
      <c r="EF32">
        <v>99</v>
      </c>
      <c r="EG32">
        <v>99</v>
      </c>
      <c r="FG32" t="s">
        <v>741</v>
      </c>
      <c r="FH32" t="s">
        <v>764</v>
      </c>
      <c r="FI32" t="s">
        <v>741</v>
      </c>
      <c r="FJ32" t="s">
        <v>741</v>
      </c>
      <c r="FK32" t="s">
        <v>741</v>
      </c>
      <c r="FL32" t="s">
        <v>753</v>
      </c>
      <c r="FM32" t="s">
        <v>894</v>
      </c>
      <c r="FN32" s="43">
        <v>0.12847222222222221</v>
      </c>
      <c r="FO32">
        <v>130</v>
      </c>
      <c r="FP32">
        <v>114</v>
      </c>
      <c r="FQ32" t="s">
        <v>741</v>
      </c>
      <c r="FR32" t="s">
        <v>741</v>
      </c>
      <c r="FS32">
        <v>100</v>
      </c>
      <c r="FT32" t="s">
        <v>755</v>
      </c>
      <c r="FU32">
        <v>98</v>
      </c>
      <c r="FV32" t="s">
        <v>755</v>
      </c>
      <c r="FW32" t="s">
        <v>741</v>
      </c>
      <c r="FX32" t="s">
        <v>741</v>
      </c>
      <c r="FY32" t="s">
        <v>741</v>
      </c>
      <c r="FZ32" t="s">
        <v>741</v>
      </c>
      <c r="GA32">
        <v>36.4</v>
      </c>
      <c r="GB32">
        <v>36.4</v>
      </c>
      <c r="GC32" t="s">
        <v>741</v>
      </c>
      <c r="GD32" t="s">
        <v>741</v>
      </c>
      <c r="GE32">
        <v>58</v>
      </c>
      <c r="GF32">
        <v>146</v>
      </c>
      <c r="GG32" t="s">
        <v>741</v>
      </c>
      <c r="GH32" t="s">
        <v>741</v>
      </c>
      <c r="GI32" t="s">
        <v>741</v>
      </c>
      <c r="GJ32" t="s">
        <v>741</v>
      </c>
      <c r="GK32" t="s">
        <v>976</v>
      </c>
      <c r="GL32" t="s">
        <v>741</v>
      </c>
      <c r="GM32" t="s">
        <v>741</v>
      </c>
      <c r="GN32" t="s">
        <v>750</v>
      </c>
      <c r="GO32" t="s">
        <v>750</v>
      </c>
      <c r="GP32" t="s">
        <v>741</v>
      </c>
      <c r="GQ32" t="s">
        <v>741</v>
      </c>
      <c r="GR32">
        <v>6</v>
      </c>
      <c r="GS32">
        <v>7</v>
      </c>
      <c r="GT32" t="s">
        <v>741</v>
      </c>
      <c r="GU32" t="s">
        <v>741</v>
      </c>
      <c r="GV32">
        <v>4</v>
      </c>
      <c r="GW32" t="s">
        <v>741</v>
      </c>
      <c r="GX32" t="s">
        <v>741</v>
      </c>
      <c r="GY32" t="s">
        <v>741</v>
      </c>
      <c r="GZ32">
        <v>11</v>
      </c>
      <c r="HA32">
        <v>12</v>
      </c>
      <c r="HB32" t="s">
        <v>741</v>
      </c>
      <c r="HC32" t="s">
        <v>741</v>
      </c>
      <c r="HD32" t="s">
        <v>741</v>
      </c>
      <c r="HE32" t="s">
        <v>84</v>
      </c>
      <c r="HF32">
        <v>13</v>
      </c>
      <c r="HG32">
        <v>10</v>
      </c>
      <c r="HH32" s="21">
        <v>45359</v>
      </c>
      <c r="HI32" t="s">
        <v>977</v>
      </c>
    </row>
    <row r="33" spans="1:217" x14ac:dyDescent="0.3">
      <c r="A33">
        <v>32</v>
      </c>
      <c r="B33" t="s">
        <v>978</v>
      </c>
      <c r="C33">
        <v>20240087080</v>
      </c>
      <c r="D33">
        <v>2781708</v>
      </c>
      <c r="E33">
        <v>1</v>
      </c>
      <c r="F33" t="s">
        <v>3</v>
      </c>
      <c r="G33" s="21">
        <v>45341</v>
      </c>
      <c r="H33">
        <v>1.2</v>
      </c>
      <c r="I33">
        <v>2900</v>
      </c>
      <c r="J33">
        <v>1.2</v>
      </c>
      <c r="K33" t="s">
        <v>70</v>
      </c>
      <c r="L33" t="s">
        <v>68</v>
      </c>
      <c r="M33" t="s">
        <v>979</v>
      </c>
      <c r="N33" t="s">
        <v>737</v>
      </c>
      <c r="O33" t="s">
        <v>63</v>
      </c>
      <c r="P33" t="s">
        <v>44</v>
      </c>
      <c r="Q33" t="s">
        <v>79</v>
      </c>
      <c r="R33">
        <v>3</v>
      </c>
      <c r="S33" s="21">
        <v>45343</v>
      </c>
      <c r="T33" t="s">
        <v>759</v>
      </c>
      <c r="U33" t="s">
        <v>29</v>
      </c>
      <c r="V33" t="s">
        <v>741</v>
      </c>
      <c r="W33" t="s">
        <v>760</v>
      </c>
      <c r="X33" t="s">
        <v>740</v>
      </c>
      <c r="Y33" t="s">
        <v>740</v>
      </c>
      <c r="Z33" t="s">
        <v>741</v>
      </c>
      <c r="AA33" t="s">
        <v>742</v>
      </c>
      <c r="AB33" t="s">
        <v>761</v>
      </c>
      <c r="AC33" t="s">
        <v>744</v>
      </c>
      <c r="AD33" t="s">
        <v>745</v>
      </c>
      <c r="AE33" t="s">
        <v>746</v>
      </c>
      <c r="AF33">
        <v>175</v>
      </c>
      <c r="AG33">
        <v>48</v>
      </c>
      <c r="AH33">
        <v>36.9</v>
      </c>
      <c r="AI33">
        <v>97</v>
      </c>
      <c r="AJ33" t="s">
        <v>840</v>
      </c>
      <c r="AK33">
        <v>3</v>
      </c>
      <c r="AL33">
        <v>19.2</v>
      </c>
      <c r="AM33">
        <v>7620</v>
      </c>
      <c r="AN33">
        <v>1.64</v>
      </c>
      <c r="AO33">
        <v>141.69999999999999</v>
      </c>
      <c r="AP33">
        <v>7.5</v>
      </c>
      <c r="AQ33">
        <v>30</v>
      </c>
      <c r="AR33">
        <v>1.08</v>
      </c>
      <c r="AS33" t="s">
        <v>747</v>
      </c>
      <c r="AT33" t="s">
        <v>741</v>
      </c>
      <c r="AU33" t="s">
        <v>778</v>
      </c>
      <c r="AV33">
        <v>4</v>
      </c>
      <c r="AW33">
        <v>150</v>
      </c>
      <c r="AX33">
        <v>3</v>
      </c>
      <c r="AY33">
        <v>15</v>
      </c>
      <c r="AZ33" t="s">
        <v>818</v>
      </c>
      <c r="BA33" t="s">
        <v>741</v>
      </c>
      <c r="BB33" t="s">
        <v>181</v>
      </c>
      <c r="BC33">
        <v>5</v>
      </c>
      <c r="BD33" t="s">
        <v>180</v>
      </c>
      <c r="BE33">
        <v>2</v>
      </c>
      <c r="BF33" t="s">
        <v>180</v>
      </c>
      <c r="BG33" t="s">
        <v>741</v>
      </c>
      <c r="BH33" t="s">
        <v>181</v>
      </c>
      <c r="BI33" t="s">
        <v>112</v>
      </c>
      <c r="BJ33">
        <v>2.5</v>
      </c>
      <c r="BK33">
        <v>0.5</v>
      </c>
      <c r="BL33" t="s">
        <v>750</v>
      </c>
      <c r="BM33" t="s">
        <v>741</v>
      </c>
      <c r="BN33">
        <v>40</v>
      </c>
      <c r="BO33">
        <v>36.200000000000003</v>
      </c>
      <c r="BP33">
        <v>36.200000000000003</v>
      </c>
      <c r="BQ33">
        <v>36.200000000000003</v>
      </c>
      <c r="BR33">
        <v>36.200000000000003</v>
      </c>
      <c r="BS33">
        <v>36.200000000000003</v>
      </c>
      <c r="BT33">
        <v>36.200000000000003</v>
      </c>
      <c r="BU33">
        <v>36.200000000000003</v>
      </c>
      <c r="BV33">
        <v>36.200000000000003</v>
      </c>
      <c r="BW33">
        <v>36.200000000000003</v>
      </c>
      <c r="BX33">
        <v>36.200000000000003</v>
      </c>
      <c r="BY33">
        <v>36.200000000000003</v>
      </c>
      <c r="CA33">
        <v>160</v>
      </c>
      <c r="CB33">
        <v>164</v>
      </c>
      <c r="CC33">
        <v>170</v>
      </c>
      <c r="CD33">
        <v>170</v>
      </c>
      <c r="CE33">
        <v>178</v>
      </c>
      <c r="CF33">
        <v>174</v>
      </c>
      <c r="CG33">
        <v>176</v>
      </c>
      <c r="CH33">
        <v>170</v>
      </c>
      <c r="CI33">
        <v>170</v>
      </c>
      <c r="CJ33">
        <v>172</v>
      </c>
      <c r="CK33">
        <v>178</v>
      </c>
      <c r="CM33" t="s">
        <v>409</v>
      </c>
      <c r="CN33" t="s">
        <v>433</v>
      </c>
      <c r="CO33" t="s">
        <v>412</v>
      </c>
      <c r="CP33" t="s">
        <v>385</v>
      </c>
      <c r="CQ33" t="s">
        <v>412</v>
      </c>
      <c r="CR33" t="s">
        <v>408</v>
      </c>
      <c r="CS33" t="s">
        <v>428</v>
      </c>
      <c r="CT33" t="s">
        <v>385</v>
      </c>
      <c r="CU33" t="s">
        <v>384</v>
      </c>
      <c r="CV33" t="s">
        <v>385</v>
      </c>
      <c r="CW33" t="s">
        <v>407</v>
      </c>
      <c r="CY33">
        <v>36</v>
      </c>
      <c r="CZ33">
        <v>36</v>
      </c>
      <c r="DA33">
        <v>34</v>
      </c>
      <c r="DB33">
        <v>32</v>
      </c>
      <c r="DC33">
        <v>34</v>
      </c>
      <c r="DD33">
        <v>34</v>
      </c>
      <c r="DE33">
        <v>36</v>
      </c>
      <c r="DF33">
        <v>36</v>
      </c>
      <c r="DG33">
        <v>36</v>
      </c>
      <c r="DH33">
        <v>36</v>
      </c>
      <c r="DI33">
        <v>36</v>
      </c>
      <c r="DM33">
        <v>24</v>
      </c>
      <c r="DN33">
        <v>26</v>
      </c>
      <c r="DO33">
        <v>26</v>
      </c>
      <c r="DP33">
        <v>22</v>
      </c>
      <c r="DQ33">
        <v>22</v>
      </c>
      <c r="DR33">
        <v>20</v>
      </c>
      <c r="DS33">
        <v>22</v>
      </c>
      <c r="DT33">
        <v>20</v>
      </c>
      <c r="DU33">
        <v>20</v>
      </c>
      <c r="DW33">
        <v>97</v>
      </c>
      <c r="DX33">
        <v>98</v>
      </c>
      <c r="DY33">
        <v>98</v>
      </c>
      <c r="DZ33">
        <v>96</v>
      </c>
      <c r="EA33">
        <v>95</v>
      </c>
      <c r="EB33">
        <v>98</v>
      </c>
      <c r="EC33">
        <v>97</v>
      </c>
      <c r="ED33">
        <v>98</v>
      </c>
      <c r="EE33">
        <v>78</v>
      </c>
      <c r="EF33">
        <v>98</v>
      </c>
      <c r="EG33">
        <v>98</v>
      </c>
      <c r="FG33" t="s">
        <v>741</v>
      </c>
      <c r="FH33" t="s">
        <v>764</v>
      </c>
      <c r="FI33" t="s">
        <v>741</v>
      </c>
      <c r="FJ33" t="s">
        <v>741</v>
      </c>
      <c r="FK33" t="s">
        <v>741</v>
      </c>
      <c r="FL33" t="s">
        <v>753</v>
      </c>
      <c r="FM33" t="s">
        <v>980</v>
      </c>
      <c r="FN33" s="43">
        <v>7.2916666666666671E-2</v>
      </c>
      <c r="FO33">
        <v>122</v>
      </c>
      <c r="FP33">
        <v>110</v>
      </c>
      <c r="FQ33" t="s">
        <v>741</v>
      </c>
      <c r="FR33" t="s">
        <v>741</v>
      </c>
      <c r="FS33">
        <v>97</v>
      </c>
      <c r="FT33" t="s">
        <v>755</v>
      </c>
      <c r="FU33">
        <v>93</v>
      </c>
      <c r="FV33" t="s">
        <v>755</v>
      </c>
      <c r="FW33" t="s">
        <v>741</v>
      </c>
      <c r="FX33" t="s">
        <v>741</v>
      </c>
      <c r="FY33" t="s">
        <v>741</v>
      </c>
      <c r="FZ33" t="s">
        <v>741</v>
      </c>
      <c r="GA33">
        <v>36.1</v>
      </c>
      <c r="GB33">
        <v>36.1</v>
      </c>
      <c r="GC33" t="s">
        <v>741</v>
      </c>
      <c r="GD33" t="s">
        <v>741</v>
      </c>
      <c r="GE33">
        <v>75</v>
      </c>
      <c r="GF33">
        <v>50</v>
      </c>
      <c r="GG33" t="s">
        <v>741</v>
      </c>
      <c r="GH33" t="s">
        <v>741</v>
      </c>
      <c r="GI33" t="s">
        <v>741</v>
      </c>
      <c r="GJ33" t="s">
        <v>741</v>
      </c>
      <c r="GK33" t="s">
        <v>741</v>
      </c>
      <c r="GL33" t="s">
        <v>741</v>
      </c>
      <c r="GM33" t="s">
        <v>741</v>
      </c>
      <c r="GN33" t="s">
        <v>750</v>
      </c>
      <c r="GO33" t="s">
        <v>750</v>
      </c>
      <c r="GP33" t="s">
        <v>741</v>
      </c>
      <c r="GQ33" t="s">
        <v>741</v>
      </c>
      <c r="GR33">
        <v>13</v>
      </c>
      <c r="GS33">
        <v>12</v>
      </c>
      <c r="GT33" t="s">
        <v>741</v>
      </c>
      <c r="GU33" t="s">
        <v>741</v>
      </c>
      <c r="GV33" t="s">
        <v>188</v>
      </c>
      <c r="GW33" t="s">
        <v>741</v>
      </c>
      <c r="GX33" t="s">
        <v>741</v>
      </c>
      <c r="GY33" t="s">
        <v>741</v>
      </c>
      <c r="GZ33">
        <v>5</v>
      </c>
      <c r="HA33">
        <v>7</v>
      </c>
      <c r="HB33" t="s">
        <v>741</v>
      </c>
      <c r="HC33" t="s">
        <v>741</v>
      </c>
      <c r="HD33" t="s">
        <v>741</v>
      </c>
      <c r="HE33" t="s">
        <v>84</v>
      </c>
      <c r="HF33">
        <v>8</v>
      </c>
      <c r="HG33">
        <v>5</v>
      </c>
      <c r="HH33" s="21">
        <v>45348</v>
      </c>
      <c r="HI33" t="s">
        <v>981</v>
      </c>
    </row>
    <row r="34" spans="1:217" x14ac:dyDescent="0.3">
      <c r="A34">
        <v>33</v>
      </c>
      <c r="B34" t="s">
        <v>982</v>
      </c>
      <c r="C34">
        <v>20240151430</v>
      </c>
      <c r="D34">
        <v>2952108</v>
      </c>
      <c r="E34">
        <v>3</v>
      </c>
      <c r="F34" t="s">
        <v>3</v>
      </c>
      <c r="G34" s="21">
        <v>45377</v>
      </c>
      <c r="H34">
        <v>2.2000000000000002</v>
      </c>
      <c r="I34">
        <v>2160</v>
      </c>
      <c r="J34">
        <v>2.2000000000000002</v>
      </c>
      <c r="K34" t="s">
        <v>70</v>
      </c>
      <c r="L34" t="s">
        <v>69</v>
      </c>
      <c r="M34" t="s">
        <v>983</v>
      </c>
      <c r="N34" t="s">
        <v>737</v>
      </c>
      <c r="O34" t="s">
        <v>63</v>
      </c>
      <c r="P34" t="s">
        <v>44</v>
      </c>
      <c r="Q34" t="s">
        <v>79</v>
      </c>
      <c r="R34">
        <v>5</v>
      </c>
      <c r="S34" s="21">
        <v>45381</v>
      </c>
      <c r="T34" t="s">
        <v>738</v>
      </c>
      <c r="U34" t="s">
        <v>30</v>
      </c>
      <c r="V34" t="s">
        <v>741</v>
      </c>
      <c r="W34" t="s">
        <v>760</v>
      </c>
      <c r="X34" t="s">
        <v>740</v>
      </c>
      <c r="Y34" t="s">
        <v>740</v>
      </c>
      <c r="Z34" t="s">
        <v>741</v>
      </c>
      <c r="AA34" t="s">
        <v>742</v>
      </c>
      <c r="AB34" t="s">
        <v>761</v>
      </c>
      <c r="AC34" t="s">
        <v>744</v>
      </c>
      <c r="AD34" t="s">
        <v>745</v>
      </c>
      <c r="AE34" t="s">
        <v>746</v>
      </c>
      <c r="AF34">
        <v>122</v>
      </c>
      <c r="AG34">
        <v>32</v>
      </c>
      <c r="AH34">
        <v>36.4</v>
      </c>
      <c r="AI34">
        <v>98</v>
      </c>
      <c r="AJ34" t="s">
        <v>30</v>
      </c>
      <c r="AK34">
        <v>8.8000000000000007</v>
      </c>
      <c r="AL34">
        <v>12.6</v>
      </c>
      <c r="AM34">
        <v>9960</v>
      </c>
      <c r="AN34">
        <v>2.57</v>
      </c>
      <c r="AO34">
        <v>146.30000000000001</v>
      </c>
      <c r="AP34">
        <v>4.5999999999999996</v>
      </c>
      <c r="AQ34">
        <v>63</v>
      </c>
      <c r="AR34">
        <v>1.02</v>
      </c>
      <c r="AS34" t="s">
        <v>747</v>
      </c>
      <c r="AT34" t="s">
        <v>741</v>
      </c>
      <c r="AU34" t="s">
        <v>984</v>
      </c>
      <c r="AV34">
        <v>8</v>
      </c>
      <c r="AW34">
        <v>200</v>
      </c>
      <c r="AX34">
        <v>3</v>
      </c>
      <c r="AY34">
        <v>30</v>
      </c>
      <c r="AZ34" t="s">
        <v>985</v>
      </c>
      <c r="BA34" t="s">
        <v>741</v>
      </c>
      <c r="BB34" t="s">
        <v>181</v>
      </c>
      <c r="BC34">
        <v>5</v>
      </c>
      <c r="BD34" t="s">
        <v>180</v>
      </c>
      <c r="BE34">
        <v>3</v>
      </c>
      <c r="BF34" t="s">
        <v>180</v>
      </c>
      <c r="BG34" t="s">
        <v>741</v>
      </c>
      <c r="BH34" t="s">
        <v>181</v>
      </c>
      <c r="BI34" t="s">
        <v>112</v>
      </c>
      <c r="BJ34">
        <v>3</v>
      </c>
      <c r="BK34">
        <v>1</v>
      </c>
      <c r="BL34" t="s">
        <v>750</v>
      </c>
      <c r="BM34" t="s">
        <v>741</v>
      </c>
      <c r="BN34">
        <v>10</v>
      </c>
      <c r="BO34">
        <v>36.200000000000003</v>
      </c>
      <c r="BP34">
        <v>36.200000000000003</v>
      </c>
      <c r="BQ34">
        <v>36.4</v>
      </c>
      <c r="BR34">
        <v>36.4</v>
      </c>
      <c r="BS34">
        <v>36.4</v>
      </c>
      <c r="BT34">
        <v>36.4</v>
      </c>
      <c r="BU34">
        <v>36.200000000000003</v>
      </c>
      <c r="BV34">
        <v>36.200000000000003</v>
      </c>
      <c r="BW34">
        <v>36.4</v>
      </c>
      <c r="BX34">
        <v>36.200000000000003</v>
      </c>
      <c r="BY34">
        <v>36.200000000000003</v>
      </c>
      <c r="BZ34">
        <v>36.200000000000003</v>
      </c>
      <c r="CA34">
        <v>140</v>
      </c>
      <c r="CB34">
        <v>142</v>
      </c>
      <c r="CC34">
        <v>146</v>
      </c>
      <c r="CD34">
        <v>132</v>
      </c>
      <c r="CE34">
        <v>133</v>
      </c>
      <c r="CF34">
        <v>140</v>
      </c>
      <c r="CG34">
        <v>130</v>
      </c>
      <c r="CH34">
        <v>127</v>
      </c>
      <c r="CI34">
        <v>126</v>
      </c>
      <c r="CJ34">
        <v>128</v>
      </c>
      <c r="CK34">
        <v>130</v>
      </c>
      <c r="CL34">
        <v>134</v>
      </c>
      <c r="CM34" t="s">
        <v>464</v>
      </c>
      <c r="CN34" t="s">
        <v>465</v>
      </c>
      <c r="CO34" t="s">
        <v>466</v>
      </c>
      <c r="CP34" t="s">
        <v>467</v>
      </c>
      <c r="CQ34" t="s">
        <v>468</v>
      </c>
      <c r="CR34" t="s">
        <v>285</v>
      </c>
      <c r="CS34" t="s">
        <v>280</v>
      </c>
      <c r="CT34" t="s">
        <v>442</v>
      </c>
      <c r="CU34" t="s">
        <v>396</v>
      </c>
      <c r="CV34" t="s">
        <v>442</v>
      </c>
      <c r="CW34" t="s">
        <v>468</v>
      </c>
      <c r="CX34" t="s">
        <v>317</v>
      </c>
      <c r="CY34">
        <v>32</v>
      </c>
      <c r="CZ34">
        <v>34</v>
      </c>
      <c r="DA34">
        <v>34</v>
      </c>
      <c r="DB34">
        <v>36</v>
      </c>
      <c r="DC34">
        <v>36</v>
      </c>
      <c r="DD34">
        <v>34</v>
      </c>
      <c r="DE34">
        <v>36</v>
      </c>
      <c r="DF34">
        <v>34</v>
      </c>
      <c r="DG34">
        <v>36</v>
      </c>
      <c r="DH34">
        <v>36</v>
      </c>
      <c r="DI34">
        <v>34</v>
      </c>
      <c r="DN34">
        <v>30</v>
      </c>
      <c r="DO34">
        <v>32</v>
      </c>
      <c r="DP34">
        <v>34</v>
      </c>
      <c r="DQ34">
        <v>34</v>
      </c>
      <c r="DR34">
        <v>36</v>
      </c>
      <c r="DS34">
        <v>34</v>
      </c>
      <c r="DT34">
        <v>36</v>
      </c>
      <c r="DU34">
        <v>36</v>
      </c>
      <c r="DW34">
        <v>98</v>
      </c>
      <c r="DX34">
        <v>99</v>
      </c>
      <c r="DY34">
        <v>99</v>
      </c>
      <c r="DZ34">
        <v>98</v>
      </c>
      <c r="EA34">
        <v>97</v>
      </c>
      <c r="EB34">
        <v>98</v>
      </c>
      <c r="EC34">
        <v>97</v>
      </c>
      <c r="ED34">
        <v>95</v>
      </c>
      <c r="EE34">
        <v>80</v>
      </c>
      <c r="EF34">
        <v>99</v>
      </c>
      <c r="EG34">
        <v>99</v>
      </c>
      <c r="EH34">
        <v>99</v>
      </c>
      <c r="FG34" t="s">
        <v>741</v>
      </c>
      <c r="FH34" t="s">
        <v>785</v>
      </c>
      <c r="FI34" t="s">
        <v>741</v>
      </c>
      <c r="FJ34">
        <v>16</v>
      </c>
      <c r="FK34">
        <v>0.1</v>
      </c>
      <c r="FL34" t="s">
        <v>765</v>
      </c>
      <c r="FM34" t="s">
        <v>963</v>
      </c>
      <c r="FN34" s="43">
        <v>9.7222222222222224E-2</v>
      </c>
      <c r="FO34">
        <v>130</v>
      </c>
      <c r="FP34">
        <v>130</v>
      </c>
      <c r="FQ34" t="s">
        <v>741</v>
      </c>
      <c r="FR34" t="s">
        <v>741</v>
      </c>
      <c r="FS34">
        <v>93</v>
      </c>
      <c r="FT34" t="s">
        <v>31</v>
      </c>
      <c r="FU34">
        <v>98</v>
      </c>
      <c r="FV34" t="s">
        <v>31</v>
      </c>
      <c r="FW34" t="s">
        <v>741</v>
      </c>
      <c r="FX34" t="s">
        <v>741</v>
      </c>
      <c r="FY34" t="s">
        <v>741</v>
      </c>
      <c r="FZ34" t="s">
        <v>741</v>
      </c>
      <c r="GA34">
        <v>36.4</v>
      </c>
      <c r="GB34">
        <v>36.4</v>
      </c>
      <c r="GC34" t="s">
        <v>741</v>
      </c>
      <c r="GD34" t="s">
        <v>741</v>
      </c>
      <c r="GE34">
        <v>80</v>
      </c>
      <c r="GF34">
        <v>56</v>
      </c>
      <c r="GG34" t="s">
        <v>741</v>
      </c>
      <c r="GH34" t="s">
        <v>741</v>
      </c>
      <c r="GI34" t="s">
        <v>741</v>
      </c>
      <c r="GJ34" t="s">
        <v>741</v>
      </c>
      <c r="GK34" t="s">
        <v>986</v>
      </c>
      <c r="GL34" t="s">
        <v>741</v>
      </c>
      <c r="GM34" t="s">
        <v>741</v>
      </c>
      <c r="GN34" t="s">
        <v>767</v>
      </c>
      <c r="GO34" t="s">
        <v>767</v>
      </c>
      <c r="GP34" t="s">
        <v>741</v>
      </c>
      <c r="GQ34" t="s">
        <v>741</v>
      </c>
      <c r="GR34">
        <v>6</v>
      </c>
      <c r="GS34">
        <v>7</v>
      </c>
      <c r="GT34" t="s">
        <v>741</v>
      </c>
      <c r="GU34" t="s">
        <v>741</v>
      </c>
      <c r="GV34">
        <v>0</v>
      </c>
      <c r="GW34">
        <v>2</v>
      </c>
      <c r="GX34">
        <v>5</v>
      </c>
      <c r="GY34">
        <v>1</v>
      </c>
      <c r="GZ34">
        <v>2</v>
      </c>
      <c r="HA34">
        <v>12</v>
      </c>
      <c r="HB34" t="s">
        <v>741</v>
      </c>
      <c r="HC34" t="s">
        <v>741</v>
      </c>
      <c r="HD34" t="s">
        <v>741</v>
      </c>
      <c r="HE34" t="s">
        <v>84</v>
      </c>
      <c r="HF34">
        <v>15</v>
      </c>
      <c r="HG34">
        <v>10</v>
      </c>
      <c r="HH34" s="21">
        <v>45391</v>
      </c>
      <c r="HI34" t="s">
        <v>987</v>
      </c>
    </row>
    <row r="35" spans="1:217" x14ac:dyDescent="0.3">
      <c r="A35">
        <v>34</v>
      </c>
      <c r="B35" t="s">
        <v>988</v>
      </c>
      <c r="C35">
        <v>20240198185</v>
      </c>
      <c r="D35">
        <v>3083986</v>
      </c>
      <c r="E35">
        <v>1</v>
      </c>
      <c r="F35" t="s">
        <v>3</v>
      </c>
      <c r="G35" s="21">
        <v>45410</v>
      </c>
      <c r="H35">
        <v>2.2000000000000002</v>
      </c>
      <c r="I35">
        <v>2600</v>
      </c>
      <c r="J35">
        <v>1.9</v>
      </c>
      <c r="K35" t="s">
        <v>70</v>
      </c>
      <c r="L35" t="s">
        <v>68</v>
      </c>
      <c r="M35" t="s">
        <v>989</v>
      </c>
      <c r="N35" t="s">
        <v>737</v>
      </c>
      <c r="O35" t="s">
        <v>63</v>
      </c>
      <c r="P35" t="s">
        <v>44</v>
      </c>
      <c r="Q35" t="s">
        <v>79</v>
      </c>
      <c r="R35">
        <v>3</v>
      </c>
      <c r="S35" s="21">
        <v>45412</v>
      </c>
      <c r="T35" t="s">
        <v>738</v>
      </c>
      <c r="U35" t="s">
        <v>30</v>
      </c>
      <c r="V35" t="s">
        <v>990</v>
      </c>
      <c r="W35" t="s">
        <v>760</v>
      </c>
      <c r="X35" t="s">
        <v>740</v>
      </c>
      <c r="Y35" t="s">
        <v>740</v>
      </c>
      <c r="Z35" t="s">
        <v>741</v>
      </c>
      <c r="AA35" t="s">
        <v>742</v>
      </c>
      <c r="AB35" t="s">
        <v>761</v>
      </c>
      <c r="AC35" t="s">
        <v>991</v>
      </c>
      <c r="AD35" t="s">
        <v>745</v>
      </c>
      <c r="AE35" t="s">
        <v>746</v>
      </c>
      <c r="AF35">
        <v>150</v>
      </c>
      <c r="AG35">
        <v>38</v>
      </c>
      <c r="AH35">
        <v>36.6</v>
      </c>
      <c r="AI35">
        <v>99</v>
      </c>
      <c r="AJ35" t="s">
        <v>30</v>
      </c>
      <c r="AK35">
        <v>5</v>
      </c>
      <c r="AL35">
        <v>16.3</v>
      </c>
      <c r="AM35">
        <v>12700</v>
      </c>
      <c r="AN35">
        <v>1.7</v>
      </c>
      <c r="AO35">
        <v>138</v>
      </c>
      <c r="AP35">
        <v>4.8</v>
      </c>
      <c r="AQ35">
        <v>16</v>
      </c>
      <c r="AR35">
        <v>0.92</v>
      </c>
      <c r="AS35" t="s">
        <v>747</v>
      </c>
      <c r="AT35" t="s">
        <v>741</v>
      </c>
      <c r="AU35" t="s">
        <v>809</v>
      </c>
      <c r="AV35">
        <v>8</v>
      </c>
      <c r="AW35">
        <v>300</v>
      </c>
      <c r="AX35" t="s">
        <v>741</v>
      </c>
      <c r="AY35">
        <v>30</v>
      </c>
      <c r="AZ35" t="s">
        <v>810</v>
      </c>
      <c r="BA35" t="s">
        <v>741</v>
      </c>
      <c r="BB35" t="s">
        <v>181</v>
      </c>
      <c r="BC35">
        <v>2</v>
      </c>
      <c r="BD35" t="s">
        <v>180</v>
      </c>
      <c r="BE35" t="s">
        <v>741</v>
      </c>
      <c r="BF35" t="s">
        <v>181</v>
      </c>
      <c r="BG35">
        <v>1</v>
      </c>
      <c r="BH35" t="s">
        <v>180</v>
      </c>
      <c r="BI35" t="s">
        <v>118</v>
      </c>
      <c r="BJ35">
        <v>2.5</v>
      </c>
      <c r="BK35" t="s">
        <v>779</v>
      </c>
      <c r="BL35" t="s">
        <v>750</v>
      </c>
      <c r="BM35" t="s">
        <v>741</v>
      </c>
      <c r="BN35">
        <v>20</v>
      </c>
      <c r="BO35">
        <v>36.200000000000003</v>
      </c>
      <c r="BP35">
        <v>36.4</v>
      </c>
      <c r="BQ35">
        <v>36.200000000000003</v>
      </c>
      <c r="BR35">
        <v>36.4</v>
      </c>
      <c r="BS35">
        <v>36.200000000000003</v>
      </c>
      <c r="BT35">
        <v>36.4</v>
      </c>
      <c r="BU35">
        <v>36.4</v>
      </c>
      <c r="BV35">
        <v>36.4</v>
      </c>
      <c r="BW35">
        <v>36.4</v>
      </c>
      <c r="BX35">
        <v>36.6</v>
      </c>
      <c r="BY35">
        <v>36.4</v>
      </c>
      <c r="CA35">
        <v>140</v>
      </c>
      <c r="CB35">
        <v>136</v>
      </c>
      <c r="CC35">
        <v>130</v>
      </c>
      <c r="CD35">
        <v>136</v>
      </c>
      <c r="CE35">
        <v>140</v>
      </c>
      <c r="CF35">
        <v>140</v>
      </c>
      <c r="CG35">
        <v>142</v>
      </c>
      <c r="CH35">
        <v>144</v>
      </c>
      <c r="CI35">
        <v>140</v>
      </c>
      <c r="CJ35">
        <v>148</v>
      </c>
      <c r="CK35">
        <v>140</v>
      </c>
      <c r="CM35" t="s">
        <v>382</v>
      </c>
      <c r="CN35" t="s">
        <v>469</v>
      </c>
      <c r="CO35" t="s">
        <v>300</v>
      </c>
      <c r="CP35" t="s">
        <v>470</v>
      </c>
      <c r="CQ35" t="s">
        <v>280</v>
      </c>
      <c r="CR35" t="s">
        <v>286</v>
      </c>
      <c r="CS35" t="s">
        <v>280</v>
      </c>
      <c r="CT35" t="s">
        <v>300</v>
      </c>
      <c r="CU35" t="s">
        <v>468</v>
      </c>
      <c r="CV35" t="s">
        <v>280</v>
      </c>
      <c r="CW35" t="s">
        <v>442</v>
      </c>
      <c r="CY35">
        <v>32</v>
      </c>
      <c r="CZ35">
        <v>34</v>
      </c>
      <c r="DA35">
        <v>34</v>
      </c>
      <c r="DB35">
        <v>36</v>
      </c>
      <c r="DC35">
        <v>34</v>
      </c>
      <c r="DD35">
        <v>34</v>
      </c>
      <c r="DE35">
        <v>36</v>
      </c>
      <c r="DF35">
        <v>34</v>
      </c>
      <c r="DG35">
        <v>34</v>
      </c>
      <c r="DH35">
        <v>30</v>
      </c>
      <c r="DI35">
        <v>32</v>
      </c>
      <c r="DN35">
        <v>32</v>
      </c>
      <c r="DO35">
        <v>30</v>
      </c>
      <c r="DP35">
        <v>30</v>
      </c>
      <c r="DQ35">
        <v>28</v>
      </c>
      <c r="DR35">
        <v>30</v>
      </c>
      <c r="DS35">
        <v>28</v>
      </c>
      <c r="DT35">
        <v>30</v>
      </c>
      <c r="DU35">
        <v>30</v>
      </c>
      <c r="DW35">
        <v>98</v>
      </c>
      <c r="DX35">
        <v>99</v>
      </c>
      <c r="DY35">
        <v>97</v>
      </c>
      <c r="DZ35">
        <v>98</v>
      </c>
      <c r="EA35">
        <v>96</v>
      </c>
      <c r="EB35">
        <v>95</v>
      </c>
      <c r="EC35">
        <v>99</v>
      </c>
      <c r="ED35">
        <v>96</v>
      </c>
      <c r="EE35">
        <v>90</v>
      </c>
      <c r="EF35">
        <v>99</v>
      </c>
      <c r="EG35">
        <v>99</v>
      </c>
      <c r="FG35" t="s">
        <v>741</v>
      </c>
      <c r="FH35" t="s">
        <v>785</v>
      </c>
      <c r="FI35" t="s">
        <v>741</v>
      </c>
      <c r="FJ35">
        <v>16</v>
      </c>
      <c r="FK35">
        <v>0.1</v>
      </c>
      <c r="FL35" t="s">
        <v>753</v>
      </c>
      <c r="FM35" t="s">
        <v>992</v>
      </c>
      <c r="FN35" s="43">
        <v>8.3333333333333329E-2</v>
      </c>
      <c r="FO35">
        <v>128</v>
      </c>
      <c r="FP35">
        <v>164</v>
      </c>
      <c r="FQ35" t="s">
        <v>741</v>
      </c>
      <c r="FR35" t="s">
        <v>741</v>
      </c>
      <c r="FS35">
        <v>98</v>
      </c>
      <c r="FT35" t="s">
        <v>755</v>
      </c>
      <c r="FU35">
        <v>95</v>
      </c>
      <c r="FV35" t="s">
        <v>755</v>
      </c>
      <c r="FW35" t="s">
        <v>741</v>
      </c>
      <c r="FX35" t="s">
        <v>741</v>
      </c>
      <c r="FY35" t="s">
        <v>741</v>
      </c>
      <c r="FZ35" t="s">
        <v>741</v>
      </c>
      <c r="GA35">
        <v>36.5</v>
      </c>
      <c r="GB35">
        <v>36.5</v>
      </c>
      <c r="GC35" t="s">
        <v>741</v>
      </c>
      <c r="GD35" t="s">
        <v>741</v>
      </c>
      <c r="GE35">
        <v>50</v>
      </c>
      <c r="GF35">
        <v>95</v>
      </c>
      <c r="GG35" t="s">
        <v>741</v>
      </c>
      <c r="GH35" t="s">
        <v>741</v>
      </c>
      <c r="GK35" t="s">
        <v>993</v>
      </c>
      <c r="GL35" t="s">
        <v>741</v>
      </c>
      <c r="GM35" t="s">
        <v>741</v>
      </c>
      <c r="GN35" t="s">
        <v>750</v>
      </c>
      <c r="GO35" t="s">
        <v>750</v>
      </c>
      <c r="GP35" t="s">
        <v>741</v>
      </c>
      <c r="GQ35" t="s">
        <v>741</v>
      </c>
      <c r="GR35">
        <v>10</v>
      </c>
      <c r="GS35">
        <v>11</v>
      </c>
      <c r="GT35" t="s">
        <v>741</v>
      </c>
      <c r="GU35" t="s">
        <v>741</v>
      </c>
      <c r="GV35" t="s">
        <v>188</v>
      </c>
      <c r="GW35" t="s">
        <v>741</v>
      </c>
      <c r="GX35" t="s">
        <v>741</v>
      </c>
      <c r="GY35" t="s">
        <v>741</v>
      </c>
      <c r="GZ35">
        <v>6</v>
      </c>
      <c r="HA35">
        <v>9</v>
      </c>
      <c r="HB35" t="s">
        <v>741</v>
      </c>
      <c r="HC35" t="s">
        <v>741</v>
      </c>
      <c r="HD35" t="s">
        <v>741</v>
      </c>
      <c r="HE35" t="s">
        <v>84</v>
      </c>
      <c r="HF35">
        <v>9</v>
      </c>
      <c r="HG35">
        <v>5</v>
      </c>
      <c r="HH35" s="21">
        <v>45418</v>
      </c>
      <c r="HI35" t="s">
        <v>994</v>
      </c>
    </row>
    <row r="36" spans="1:217" x14ac:dyDescent="0.3">
      <c r="A36">
        <v>35</v>
      </c>
      <c r="B36" t="s">
        <v>995</v>
      </c>
      <c r="C36">
        <v>20240188956</v>
      </c>
      <c r="D36">
        <v>3057708</v>
      </c>
      <c r="E36">
        <v>2</v>
      </c>
      <c r="F36" t="s">
        <v>2</v>
      </c>
      <c r="G36" s="21">
        <v>45404</v>
      </c>
      <c r="H36">
        <v>2.9</v>
      </c>
      <c r="I36">
        <v>2490</v>
      </c>
      <c r="J36">
        <v>2.9</v>
      </c>
      <c r="K36" t="s">
        <v>70</v>
      </c>
      <c r="L36" t="s">
        <v>69</v>
      </c>
      <c r="M36" t="s">
        <v>996</v>
      </c>
      <c r="N36" t="s">
        <v>737</v>
      </c>
      <c r="O36" t="s">
        <v>63</v>
      </c>
      <c r="P36" t="s">
        <v>44</v>
      </c>
      <c r="Q36" t="s">
        <v>79</v>
      </c>
      <c r="R36">
        <v>3</v>
      </c>
      <c r="S36" s="21">
        <v>45406</v>
      </c>
      <c r="T36" t="s">
        <v>738</v>
      </c>
      <c r="U36" t="s">
        <v>30</v>
      </c>
      <c r="V36" t="s">
        <v>997</v>
      </c>
      <c r="W36" t="s">
        <v>760</v>
      </c>
      <c r="X36" t="s">
        <v>740</v>
      </c>
      <c r="Y36" t="s">
        <v>740</v>
      </c>
      <c r="Z36" t="s">
        <v>741</v>
      </c>
      <c r="AA36" t="s">
        <v>742</v>
      </c>
      <c r="AB36" t="s">
        <v>761</v>
      </c>
      <c r="AC36" t="s">
        <v>744</v>
      </c>
      <c r="AD36" t="s">
        <v>745</v>
      </c>
      <c r="AE36" t="s">
        <v>746</v>
      </c>
      <c r="AF36">
        <v>150</v>
      </c>
      <c r="AG36">
        <v>30</v>
      </c>
      <c r="AH36">
        <v>36.6</v>
      </c>
      <c r="AI36">
        <v>99</v>
      </c>
      <c r="AJ36" t="s">
        <v>30</v>
      </c>
      <c r="AK36">
        <v>7.2</v>
      </c>
      <c r="AL36">
        <v>18.3</v>
      </c>
      <c r="AM36">
        <v>24320</v>
      </c>
      <c r="AN36">
        <v>2.52</v>
      </c>
      <c r="AO36">
        <v>137.5</v>
      </c>
      <c r="AP36">
        <v>5.6</v>
      </c>
      <c r="AQ36">
        <v>11</v>
      </c>
      <c r="AR36">
        <v>0.68</v>
      </c>
      <c r="AS36" t="s">
        <v>747</v>
      </c>
      <c r="AT36" t="s">
        <v>741</v>
      </c>
      <c r="AU36" t="s">
        <v>998</v>
      </c>
      <c r="AV36">
        <v>8</v>
      </c>
      <c r="AW36">
        <v>200</v>
      </c>
      <c r="AX36">
        <v>2</v>
      </c>
      <c r="AY36">
        <v>45</v>
      </c>
      <c r="AZ36" t="s">
        <v>999</v>
      </c>
      <c r="BA36" t="s">
        <v>741</v>
      </c>
      <c r="BB36" t="s">
        <v>181</v>
      </c>
      <c r="BC36">
        <v>10</v>
      </c>
      <c r="BD36" t="s">
        <v>180</v>
      </c>
      <c r="BE36">
        <v>5</v>
      </c>
      <c r="BF36" t="s">
        <v>180</v>
      </c>
      <c r="BG36" t="s">
        <v>741</v>
      </c>
      <c r="BH36" t="s">
        <v>181</v>
      </c>
      <c r="BI36" t="s">
        <v>112</v>
      </c>
      <c r="BJ36">
        <v>3.5</v>
      </c>
      <c r="BK36">
        <v>1.5</v>
      </c>
      <c r="BL36" t="s">
        <v>750</v>
      </c>
      <c r="BM36" t="s">
        <v>741</v>
      </c>
      <c r="BN36">
        <v>12</v>
      </c>
      <c r="BO36">
        <v>36.4</v>
      </c>
      <c r="BP36">
        <v>36.4</v>
      </c>
      <c r="BQ36">
        <v>36.4</v>
      </c>
      <c r="BR36">
        <v>36.4</v>
      </c>
      <c r="BS36">
        <v>36.200000000000003</v>
      </c>
      <c r="BT36">
        <v>36.1</v>
      </c>
      <c r="BU36">
        <v>36.1</v>
      </c>
      <c r="BV36">
        <v>36.1</v>
      </c>
      <c r="BW36">
        <v>36.4</v>
      </c>
      <c r="BX36">
        <v>36.200000000000003</v>
      </c>
      <c r="BY36">
        <v>36.200000000000003</v>
      </c>
      <c r="BZ36">
        <v>36.200000000000003</v>
      </c>
      <c r="CA36">
        <v>160</v>
      </c>
      <c r="CB36">
        <v>159</v>
      </c>
      <c r="CC36">
        <v>155</v>
      </c>
      <c r="CD36">
        <v>156</v>
      </c>
      <c r="CE36">
        <v>158</v>
      </c>
      <c r="CF36">
        <v>155</v>
      </c>
      <c r="CG36">
        <v>160</v>
      </c>
      <c r="CH36">
        <v>162</v>
      </c>
      <c r="CI36">
        <v>163</v>
      </c>
      <c r="CJ36">
        <v>160</v>
      </c>
      <c r="CK36">
        <v>158</v>
      </c>
      <c r="CL36">
        <v>156</v>
      </c>
      <c r="CM36" t="s">
        <v>471</v>
      </c>
      <c r="CN36" t="s">
        <v>472</v>
      </c>
      <c r="CO36" t="s">
        <v>473</v>
      </c>
      <c r="CP36" t="s">
        <v>383</v>
      </c>
      <c r="CQ36" t="s">
        <v>474</v>
      </c>
      <c r="CR36" t="s">
        <v>325</v>
      </c>
      <c r="CS36" t="s">
        <v>475</v>
      </c>
      <c r="CT36" t="s">
        <v>473</v>
      </c>
      <c r="CU36" t="s">
        <v>472</v>
      </c>
      <c r="CV36" t="s">
        <v>473</v>
      </c>
      <c r="CW36" t="s">
        <v>300</v>
      </c>
      <c r="CX36" t="s">
        <v>278</v>
      </c>
      <c r="CY36">
        <v>36</v>
      </c>
      <c r="CZ36">
        <v>36</v>
      </c>
      <c r="DA36">
        <v>36</v>
      </c>
      <c r="DB36">
        <v>34</v>
      </c>
      <c r="DC36">
        <v>36</v>
      </c>
      <c r="DD36">
        <v>34</v>
      </c>
      <c r="DE36">
        <v>36</v>
      </c>
      <c r="DF36">
        <v>34</v>
      </c>
      <c r="DG36">
        <v>36</v>
      </c>
      <c r="DH36">
        <v>36</v>
      </c>
      <c r="DI36">
        <v>36</v>
      </c>
      <c r="DJ36">
        <v>34</v>
      </c>
      <c r="DN36">
        <v>32</v>
      </c>
      <c r="DO36">
        <v>34</v>
      </c>
      <c r="DP36">
        <v>32</v>
      </c>
      <c r="DQ36">
        <v>32</v>
      </c>
      <c r="DR36">
        <v>34</v>
      </c>
      <c r="DS36">
        <v>30</v>
      </c>
      <c r="DT36">
        <v>32</v>
      </c>
      <c r="DU36">
        <v>30</v>
      </c>
      <c r="DW36">
        <v>98</v>
      </c>
      <c r="DX36">
        <v>99</v>
      </c>
      <c r="DY36">
        <v>98</v>
      </c>
      <c r="DZ36">
        <v>99</v>
      </c>
      <c r="EA36">
        <v>95</v>
      </c>
      <c r="EB36">
        <v>96</v>
      </c>
      <c r="EC36">
        <v>98</v>
      </c>
      <c r="ED36">
        <v>90</v>
      </c>
      <c r="EE36">
        <v>80</v>
      </c>
      <c r="EF36">
        <v>99</v>
      </c>
      <c r="EG36">
        <v>99</v>
      </c>
      <c r="EH36">
        <v>99</v>
      </c>
      <c r="FG36" t="s">
        <v>741</v>
      </c>
      <c r="FH36" t="s">
        <v>752</v>
      </c>
      <c r="FI36" t="s">
        <v>741</v>
      </c>
      <c r="FJ36">
        <v>16</v>
      </c>
      <c r="FK36">
        <v>0.1</v>
      </c>
      <c r="FL36" t="s">
        <v>765</v>
      </c>
      <c r="FM36" t="s">
        <v>1000</v>
      </c>
      <c r="FN36" s="43">
        <v>7.2916666666666671E-2</v>
      </c>
      <c r="FO36">
        <v>126</v>
      </c>
      <c r="FP36">
        <v>134</v>
      </c>
      <c r="FQ36" t="s">
        <v>741</v>
      </c>
      <c r="FR36" t="s">
        <v>741</v>
      </c>
      <c r="FS36">
        <v>99</v>
      </c>
      <c r="FT36" t="s">
        <v>32</v>
      </c>
      <c r="FU36">
        <v>98</v>
      </c>
      <c r="FV36" t="s">
        <v>32</v>
      </c>
      <c r="FW36" t="s">
        <v>741</v>
      </c>
      <c r="FX36" t="s">
        <v>741</v>
      </c>
      <c r="FY36" t="s">
        <v>741</v>
      </c>
      <c r="FZ36" t="s">
        <v>741</v>
      </c>
      <c r="GA36">
        <v>36.6</v>
      </c>
      <c r="GB36">
        <v>36.6</v>
      </c>
      <c r="GC36" t="s">
        <v>741</v>
      </c>
      <c r="GD36" t="s">
        <v>741</v>
      </c>
      <c r="GE36">
        <v>190</v>
      </c>
      <c r="GF36">
        <v>210</v>
      </c>
      <c r="GG36" t="s">
        <v>741</v>
      </c>
      <c r="GH36" t="s">
        <v>741</v>
      </c>
      <c r="GI36" t="s">
        <v>741</v>
      </c>
      <c r="GJ36" t="s">
        <v>741</v>
      </c>
      <c r="GK36" t="s">
        <v>741</v>
      </c>
      <c r="GL36" t="s">
        <v>741</v>
      </c>
      <c r="GM36" t="s">
        <v>741</v>
      </c>
      <c r="GN36" t="s">
        <v>767</v>
      </c>
      <c r="GO36" t="s">
        <v>767</v>
      </c>
      <c r="GP36" t="s">
        <v>741</v>
      </c>
      <c r="GQ36" t="s">
        <v>741</v>
      </c>
      <c r="GR36">
        <v>7</v>
      </c>
      <c r="GS36">
        <v>6</v>
      </c>
      <c r="GT36" t="s">
        <v>741</v>
      </c>
      <c r="GU36" t="s">
        <v>741</v>
      </c>
      <c r="GV36">
        <v>0</v>
      </c>
      <c r="GW36" t="s">
        <v>741</v>
      </c>
      <c r="GX36">
        <v>9</v>
      </c>
      <c r="GY36" t="s">
        <v>741</v>
      </c>
      <c r="GZ36" t="s">
        <v>741</v>
      </c>
      <c r="HA36">
        <v>11</v>
      </c>
      <c r="HB36">
        <v>11</v>
      </c>
      <c r="HC36">
        <v>8</v>
      </c>
      <c r="HD36" s="21">
        <v>45414</v>
      </c>
      <c r="HE36" t="s">
        <v>85</v>
      </c>
      <c r="HF36" t="s">
        <v>741</v>
      </c>
      <c r="HG36" t="s">
        <v>741</v>
      </c>
      <c r="HH36" t="s">
        <v>741</v>
      </c>
      <c r="HI36" t="s">
        <v>741</v>
      </c>
    </row>
    <row r="37" spans="1:217" x14ac:dyDescent="0.3">
      <c r="A37">
        <v>39</v>
      </c>
      <c r="B37" t="s">
        <v>1014</v>
      </c>
      <c r="C37">
        <v>20240210646</v>
      </c>
      <c r="D37">
        <v>240002933</v>
      </c>
      <c r="E37">
        <v>1</v>
      </c>
      <c r="F37" t="s">
        <v>3</v>
      </c>
      <c r="G37" s="21">
        <v>45418</v>
      </c>
      <c r="H37">
        <v>2.2999999999999998</v>
      </c>
      <c r="I37">
        <v>2700</v>
      </c>
      <c r="J37">
        <v>2.2000000000000002</v>
      </c>
      <c r="K37" t="s">
        <v>70</v>
      </c>
      <c r="L37" t="s">
        <v>69</v>
      </c>
      <c r="M37" t="s">
        <v>1015</v>
      </c>
      <c r="N37" t="s">
        <v>737</v>
      </c>
      <c r="O37" t="s">
        <v>63</v>
      </c>
      <c r="P37" t="s">
        <v>44</v>
      </c>
      <c r="Q37" t="s">
        <v>79</v>
      </c>
      <c r="R37">
        <v>3</v>
      </c>
      <c r="S37" s="21">
        <v>45420</v>
      </c>
      <c r="T37" t="s">
        <v>1016</v>
      </c>
      <c r="U37" t="s">
        <v>31</v>
      </c>
      <c r="V37" t="s">
        <v>741</v>
      </c>
      <c r="W37" t="s">
        <v>760</v>
      </c>
      <c r="X37" t="s">
        <v>740</v>
      </c>
      <c r="Y37" t="s">
        <v>740</v>
      </c>
      <c r="Z37" t="s">
        <v>741</v>
      </c>
      <c r="AA37" t="s">
        <v>742</v>
      </c>
      <c r="AB37" t="s">
        <v>761</v>
      </c>
      <c r="AC37" t="s">
        <v>744</v>
      </c>
      <c r="AD37" t="s">
        <v>745</v>
      </c>
      <c r="AE37" t="s">
        <v>746</v>
      </c>
      <c r="AF37">
        <v>160</v>
      </c>
      <c r="AG37">
        <v>36</v>
      </c>
      <c r="AH37">
        <v>36.4</v>
      </c>
      <c r="AI37">
        <v>94</v>
      </c>
      <c r="AJ37" t="s">
        <v>31</v>
      </c>
      <c r="AK37">
        <v>8</v>
      </c>
      <c r="AL37">
        <v>22.6</v>
      </c>
      <c r="AM37">
        <v>3620</v>
      </c>
      <c r="AN37">
        <v>1.34</v>
      </c>
      <c r="AO37">
        <v>120</v>
      </c>
      <c r="AP37">
        <v>4.7</v>
      </c>
      <c r="AQ37">
        <v>37</v>
      </c>
      <c r="AR37">
        <v>0.9</v>
      </c>
      <c r="AS37" t="s">
        <v>747</v>
      </c>
      <c r="AT37" t="s">
        <v>741</v>
      </c>
      <c r="AU37" t="s">
        <v>980</v>
      </c>
      <c r="AV37">
        <v>8</v>
      </c>
      <c r="AW37">
        <v>300</v>
      </c>
      <c r="AX37">
        <v>2</v>
      </c>
      <c r="AY37">
        <v>30</v>
      </c>
      <c r="AZ37" t="s">
        <v>1017</v>
      </c>
      <c r="BA37" t="s">
        <v>741</v>
      </c>
      <c r="BB37" t="s">
        <v>181</v>
      </c>
      <c r="BC37">
        <v>5</v>
      </c>
      <c r="BD37" t="s">
        <v>180</v>
      </c>
      <c r="BE37">
        <v>2</v>
      </c>
      <c r="BF37" t="s">
        <v>180</v>
      </c>
      <c r="BG37" t="s">
        <v>741</v>
      </c>
      <c r="BH37" t="s">
        <v>181</v>
      </c>
      <c r="BI37" t="s">
        <v>112</v>
      </c>
      <c r="BJ37">
        <v>3</v>
      </c>
      <c r="BK37">
        <v>1</v>
      </c>
      <c r="BL37" t="s">
        <v>750</v>
      </c>
      <c r="BM37" t="s">
        <v>741</v>
      </c>
      <c r="BN37">
        <v>10</v>
      </c>
      <c r="BO37">
        <v>36.200000000000003</v>
      </c>
      <c r="BP37">
        <v>36.200000000000003</v>
      </c>
      <c r="BQ37">
        <v>36.200000000000003</v>
      </c>
      <c r="BR37">
        <v>36.1</v>
      </c>
      <c r="BS37">
        <v>36.1</v>
      </c>
      <c r="BT37">
        <v>36.1</v>
      </c>
      <c r="BU37">
        <v>36.1</v>
      </c>
      <c r="BV37">
        <v>36.200000000000003</v>
      </c>
      <c r="BW37">
        <v>36.200000000000003</v>
      </c>
      <c r="BX37">
        <v>36.1</v>
      </c>
      <c r="BY37">
        <v>36.1</v>
      </c>
      <c r="CA37">
        <v>140</v>
      </c>
      <c r="CB37">
        <v>142</v>
      </c>
      <c r="CC37">
        <v>144</v>
      </c>
      <c r="CD37">
        <v>146</v>
      </c>
      <c r="CE37">
        <v>140</v>
      </c>
      <c r="CF37">
        <v>130</v>
      </c>
      <c r="CG37">
        <v>132</v>
      </c>
      <c r="CH37">
        <v>134</v>
      </c>
      <c r="CI37">
        <v>134</v>
      </c>
      <c r="CJ37">
        <v>132</v>
      </c>
      <c r="CK37">
        <v>134</v>
      </c>
      <c r="CM37" t="s">
        <v>476</v>
      </c>
      <c r="CN37" t="s">
        <v>319</v>
      </c>
      <c r="CO37" t="s">
        <v>376</v>
      </c>
      <c r="CP37" t="s">
        <v>475</v>
      </c>
      <c r="CQ37" t="s">
        <v>312</v>
      </c>
      <c r="CR37" t="s">
        <v>475</v>
      </c>
      <c r="CS37" t="s">
        <v>438</v>
      </c>
      <c r="CT37" t="s">
        <v>275</v>
      </c>
      <c r="CU37" t="s">
        <v>374</v>
      </c>
      <c r="CV37" t="s">
        <v>271</v>
      </c>
      <c r="CW37" t="s">
        <v>488</v>
      </c>
      <c r="CY37">
        <v>34</v>
      </c>
      <c r="CZ37">
        <v>36</v>
      </c>
      <c r="DA37">
        <v>36</v>
      </c>
      <c r="DB37">
        <v>40</v>
      </c>
      <c r="DC37">
        <v>42</v>
      </c>
      <c r="DD37">
        <v>44</v>
      </c>
      <c r="DE37">
        <v>44</v>
      </c>
      <c r="DF37">
        <v>42</v>
      </c>
      <c r="DG37">
        <v>40</v>
      </c>
      <c r="DH37">
        <v>42</v>
      </c>
      <c r="DI37">
        <v>42</v>
      </c>
      <c r="DM37">
        <v>36</v>
      </c>
      <c r="DN37">
        <v>34</v>
      </c>
      <c r="DO37">
        <v>32</v>
      </c>
      <c r="DP37">
        <v>34</v>
      </c>
      <c r="DQ37">
        <v>30</v>
      </c>
      <c r="DR37">
        <v>28</v>
      </c>
      <c r="DS37">
        <v>28</v>
      </c>
      <c r="DT37">
        <v>26</v>
      </c>
      <c r="DU37">
        <v>28</v>
      </c>
      <c r="DW37">
        <v>96</v>
      </c>
      <c r="DX37">
        <v>92</v>
      </c>
      <c r="DY37">
        <v>90</v>
      </c>
      <c r="DZ37">
        <v>86</v>
      </c>
      <c r="EA37">
        <v>84</v>
      </c>
      <c r="EB37">
        <v>84</v>
      </c>
      <c r="EC37">
        <v>84</v>
      </c>
      <c r="ED37">
        <v>90</v>
      </c>
      <c r="EE37">
        <v>78</v>
      </c>
      <c r="EF37">
        <v>80</v>
      </c>
      <c r="EG37">
        <v>84</v>
      </c>
      <c r="EH37">
        <v>84</v>
      </c>
      <c r="EM37" t="s">
        <v>1018</v>
      </c>
      <c r="EQ37" t="s">
        <v>1018</v>
      </c>
      <c r="FG37" t="s">
        <v>741</v>
      </c>
      <c r="FH37" t="s">
        <v>785</v>
      </c>
      <c r="FI37" t="s">
        <v>741</v>
      </c>
      <c r="FJ37" t="s">
        <v>741</v>
      </c>
      <c r="FK37" t="s">
        <v>741</v>
      </c>
      <c r="FL37" t="s">
        <v>753</v>
      </c>
      <c r="FM37" t="s">
        <v>927</v>
      </c>
      <c r="FN37" s="43">
        <v>5.2083333333333336E-2</v>
      </c>
      <c r="FO37">
        <v>122</v>
      </c>
      <c r="FP37">
        <v>113</v>
      </c>
      <c r="FQ37" t="s">
        <v>1019</v>
      </c>
      <c r="FR37" t="s">
        <v>741</v>
      </c>
      <c r="FS37">
        <v>100</v>
      </c>
      <c r="FT37" t="s">
        <v>755</v>
      </c>
      <c r="FU37">
        <v>95</v>
      </c>
      <c r="FV37" t="s">
        <v>755</v>
      </c>
      <c r="FW37">
        <v>95</v>
      </c>
      <c r="FX37" t="s">
        <v>840</v>
      </c>
      <c r="FY37" t="s">
        <v>741</v>
      </c>
      <c r="FZ37" t="s">
        <v>741</v>
      </c>
      <c r="GA37">
        <v>36.6</v>
      </c>
      <c r="GB37">
        <v>36.6</v>
      </c>
      <c r="GC37">
        <v>36.4</v>
      </c>
      <c r="GD37" t="s">
        <v>741</v>
      </c>
      <c r="GE37">
        <v>100</v>
      </c>
      <c r="GF37">
        <v>110</v>
      </c>
      <c r="GG37">
        <v>110</v>
      </c>
      <c r="GH37" t="s">
        <v>741</v>
      </c>
      <c r="GI37" t="s">
        <v>741</v>
      </c>
      <c r="GJ37" t="s">
        <v>741</v>
      </c>
      <c r="GK37" t="s">
        <v>1020</v>
      </c>
      <c r="GL37" t="s">
        <v>741</v>
      </c>
      <c r="GM37" t="s">
        <v>741</v>
      </c>
      <c r="GN37" t="s">
        <v>750</v>
      </c>
      <c r="GO37" t="s">
        <v>750</v>
      </c>
      <c r="GP37" t="s">
        <v>767</v>
      </c>
      <c r="GQ37" t="s">
        <v>741</v>
      </c>
      <c r="GR37">
        <v>11</v>
      </c>
      <c r="GS37">
        <v>10</v>
      </c>
      <c r="GT37">
        <v>7</v>
      </c>
      <c r="GU37" t="s">
        <v>741</v>
      </c>
      <c r="GV37">
        <v>3</v>
      </c>
      <c r="GW37" t="s">
        <v>741</v>
      </c>
      <c r="GX37" t="s">
        <v>741</v>
      </c>
      <c r="GY37">
        <v>1</v>
      </c>
      <c r="GZ37">
        <v>3</v>
      </c>
      <c r="HA37">
        <v>6</v>
      </c>
      <c r="HB37" t="s">
        <v>741</v>
      </c>
      <c r="HC37" t="s">
        <v>741</v>
      </c>
      <c r="HD37" t="s">
        <v>741</v>
      </c>
      <c r="HE37" t="s">
        <v>84</v>
      </c>
      <c r="HF37">
        <v>7</v>
      </c>
      <c r="HG37">
        <v>4</v>
      </c>
      <c r="HH37" s="21">
        <v>45424</v>
      </c>
      <c r="HI37" t="s">
        <v>981</v>
      </c>
    </row>
    <row r="38" spans="1:217" x14ac:dyDescent="0.3">
      <c r="A38">
        <v>37</v>
      </c>
      <c r="B38" t="s">
        <v>1006</v>
      </c>
      <c r="C38">
        <v>20240115680</v>
      </c>
      <c r="D38">
        <v>2855165</v>
      </c>
      <c r="E38">
        <v>1</v>
      </c>
      <c r="F38" t="s">
        <v>3</v>
      </c>
      <c r="G38" s="21">
        <v>45358</v>
      </c>
      <c r="H38">
        <v>2.2000000000000002</v>
      </c>
      <c r="I38">
        <v>1500</v>
      </c>
      <c r="J38">
        <v>2.2000000000000002</v>
      </c>
      <c r="K38" t="s">
        <v>70</v>
      </c>
      <c r="L38" t="s">
        <v>68</v>
      </c>
      <c r="M38" t="s">
        <v>1007</v>
      </c>
      <c r="N38" t="s">
        <v>737</v>
      </c>
      <c r="O38" t="s">
        <v>63</v>
      </c>
      <c r="P38" t="s">
        <v>44</v>
      </c>
      <c r="Q38" t="s">
        <v>79</v>
      </c>
      <c r="R38">
        <v>3</v>
      </c>
      <c r="S38" s="21">
        <v>45360</v>
      </c>
      <c r="T38" t="s">
        <v>1008</v>
      </c>
      <c r="U38" t="s">
        <v>30</v>
      </c>
      <c r="V38" t="s">
        <v>1009</v>
      </c>
      <c r="W38" t="s">
        <v>760</v>
      </c>
      <c r="X38" t="s">
        <v>740</v>
      </c>
      <c r="Y38" t="s">
        <v>740</v>
      </c>
      <c r="Z38" t="s">
        <v>741</v>
      </c>
      <c r="AA38" t="s">
        <v>742</v>
      </c>
      <c r="AB38" t="s">
        <v>743</v>
      </c>
      <c r="AC38" t="s">
        <v>744</v>
      </c>
      <c r="AD38" t="s">
        <v>745</v>
      </c>
      <c r="AE38" t="s">
        <v>746</v>
      </c>
      <c r="AF38">
        <v>140</v>
      </c>
      <c r="AG38">
        <v>28</v>
      </c>
      <c r="AH38">
        <v>36.6</v>
      </c>
      <c r="AI38">
        <v>99</v>
      </c>
      <c r="AJ38" t="s">
        <v>30</v>
      </c>
      <c r="AK38">
        <v>6.4</v>
      </c>
      <c r="AL38">
        <v>16.2</v>
      </c>
      <c r="AM38">
        <v>16320</v>
      </c>
      <c r="AN38">
        <v>3.48</v>
      </c>
      <c r="AO38">
        <v>137.80000000000001</v>
      </c>
      <c r="AP38">
        <v>6</v>
      </c>
      <c r="AQ38">
        <v>23</v>
      </c>
      <c r="AR38">
        <v>0.69</v>
      </c>
      <c r="AS38" t="s">
        <v>747</v>
      </c>
      <c r="AT38" t="s">
        <v>741</v>
      </c>
      <c r="AU38" t="s">
        <v>762</v>
      </c>
      <c r="AV38">
        <v>8</v>
      </c>
      <c r="AW38">
        <v>300</v>
      </c>
      <c r="AX38" t="s">
        <v>741</v>
      </c>
      <c r="AY38">
        <v>30</v>
      </c>
      <c r="AZ38" t="s">
        <v>763</v>
      </c>
      <c r="BA38" t="s">
        <v>741</v>
      </c>
      <c r="BB38" t="s">
        <v>181</v>
      </c>
      <c r="BC38">
        <v>4</v>
      </c>
      <c r="BD38" t="s">
        <v>180</v>
      </c>
      <c r="BE38" t="s">
        <v>741</v>
      </c>
      <c r="BF38" t="s">
        <v>181</v>
      </c>
      <c r="BG38">
        <v>1</v>
      </c>
      <c r="BH38" t="s">
        <v>180</v>
      </c>
      <c r="BI38" t="s">
        <v>118</v>
      </c>
      <c r="BJ38">
        <v>3</v>
      </c>
      <c r="BK38" t="s">
        <v>779</v>
      </c>
      <c r="BL38" t="s">
        <v>750</v>
      </c>
      <c r="BM38" t="s">
        <v>741</v>
      </c>
      <c r="BN38">
        <v>16</v>
      </c>
      <c r="BO38">
        <v>36.6</v>
      </c>
      <c r="BP38">
        <v>36.6</v>
      </c>
      <c r="BQ38">
        <v>36.6</v>
      </c>
      <c r="BR38">
        <v>36.6</v>
      </c>
      <c r="BS38">
        <v>36.6</v>
      </c>
      <c r="BT38">
        <v>36.6</v>
      </c>
      <c r="BU38">
        <v>36.6</v>
      </c>
      <c r="BV38">
        <v>36.6</v>
      </c>
      <c r="BW38">
        <v>36.6</v>
      </c>
      <c r="BX38">
        <v>36.6</v>
      </c>
      <c r="BY38">
        <v>36.6</v>
      </c>
      <c r="BZ38">
        <v>36.6</v>
      </c>
      <c r="CA38">
        <v>144</v>
      </c>
      <c r="CB38">
        <v>146</v>
      </c>
      <c r="CC38">
        <v>150</v>
      </c>
      <c r="CD38">
        <v>152</v>
      </c>
      <c r="CE38">
        <v>152</v>
      </c>
      <c r="CF38">
        <v>154</v>
      </c>
      <c r="CG38">
        <v>160</v>
      </c>
      <c r="CH38">
        <v>158</v>
      </c>
      <c r="CI38">
        <v>156</v>
      </c>
      <c r="CJ38">
        <v>154</v>
      </c>
      <c r="CK38">
        <v>168</v>
      </c>
      <c r="CL38">
        <v>160</v>
      </c>
      <c r="CM38" t="s">
        <v>380</v>
      </c>
      <c r="CN38" t="s">
        <v>414</v>
      </c>
      <c r="CO38" t="s">
        <v>407</v>
      </c>
      <c r="CP38" t="s">
        <v>417</v>
      </c>
      <c r="CQ38" t="s">
        <v>302</v>
      </c>
      <c r="CR38" t="s">
        <v>409</v>
      </c>
      <c r="CS38" t="s">
        <v>331</v>
      </c>
      <c r="CT38" t="s">
        <v>432</v>
      </c>
      <c r="CU38" t="s">
        <v>431</v>
      </c>
      <c r="CV38" t="s">
        <v>335</v>
      </c>
      <c r="CW38" t="s">
        <v>433</v>
      </c>
      <c r="CX38" t="s">
        <v>409</v>
      </c>
      <c r="CY38">
        <v>36</v>
      </c>
      <c r="CZ38">
        <v>34</v>
      </c>
      <c r="DA38">
        <v>32</v>
      </c>
      <c r="DB38">
        <v>34</v>
      </c>
      <c r="DC38">
        <v>36</v>
      </c>
      <c r="DD38">
        <v>34</v>
      </c>
      <c r="DE38">
        <v>36</v>
      </c>
      <c r="DF38">
        <v>34</v>
      </c>
      <c r="DG38">
        <v>36</v>
      </c>
      <c r="DH38">
        <v>34</v>
      </c>
      <c r="DI38">
        <v>36</v>
      </c>
      <c r="DJ38">
        <v>34</v>
      </c>
      <c r="DN38">
        <v>30</v>
      </c>
      <c r="DO38">
        <v>32</v>
      </c>
      <c r="DP38">
        <v>28</v>
      </c>
      <c r="DQ38">
        <v>28</v>
      </c>
      <c r="DR38">
        <v>28</v>
      </c>
      <c r="DS38">
        <v>28</v>
      </c>
      <c r="DT38">
        <v>30</v>
      </c>
      <c r="DU38">
        <v>28</v>
      </c>
      <c r="DW38">
        <v>93</v>
      </c>
      <c r="DX38">
        <v>92</v>
      </c>
      <c r="DY38">
        <v>98</v>
      </c>
      <c r="DZ38">
        <v>96</v>
      </c>
      <c r="EA38">
        <v>96</v>
      </c>
      <c r="EB38">
        <v>96</v>
      </c>
      <c r="EC38">
        <v>91</v>
      </c>
      <c r="ED38">
        <v>92</v>
      </c>
      <c r="EE38">
        <v>70</v>
      </c>
      <c r="EF38">
        <v>98</v>
      </c>
      <c r="EG38">
        <v>98</v>
      </c>
      <c r="EH38">
        <v>98</v>
      </c>
      <c r="FG38" t="s">
        <v>741</v>
      </c>
      <c r="FH38" t="s">
        <v>785</v>
      </c>
      <c r="FI38" t="s">
        <v>741</v>
      </c>
      <c r="FJ38">
        <v>16</v>
      </c>
      <c r="FK38">
        <v>0.1</v>
      </c>
      <c r="FL38" t="s">
        <v>765</v>
      </c>
      <c r="FM38" t="s">
        <v>749</v>
      </c>
      <c r="FN38" s="43">
        <v>8.6805555555555552E-2</v>
      </c>
      <c r="FO38">
        <v>120</v>
      </c>
      <c r="FP38">
        <v>122</v>
      </c>
      <c r="FQ38" t="s">
        <v>741</v>
      </c>
      <c r="FR38" t="s">
        <v>741</v>
      </c>
      <c r="FS38">
        <v>95</v>
      </c>
      <c r="FT38" t="s">
        <v>31</v>
      </c>
      <c r="FU38">
        <v>98</v>
      </c>
      <c r="FV38" t="s">
        <v>31</v>
      </c>
      <c r="FW38" t="s">
        <v>741</v>
      </c>
      <c r="FX38" t="s">
        <v>741</v>
      </c>
      <c r="FY38" t="s">
        <v>741</v>
      </c>
      <c r="FZ38" t="s">
        <v>741</v>
      </c>
      <c r="GA38">
        <v>36.4</v>
      </c>
      <c r="GB38">
        <v>36.4</v>
      </c>
      <c r="GC38" t="s">
        <v>741</v>
      </c>
      <c r="GD38" t="s">
        <v>741</v>
      </c>
      <c r="GE38">
        <v>110</v>
      </c>
      <c r="GF38">
        <v>110</v>
      </c>
      <c r="GG38" t="s">
        <v>741</v>
      </c>
      <c r="GH38" t="s">
        <v>741</v>
      </c>
      <c r="GI38" t="s">
        <v>741</v>
      </c>
      <c r="GJ38" t="s">
        <v>741</v>
      </c>
      <c r="GK38" t="s">
        <v>1010</v>
      </c>
      <c r="GL38" t="s">
        <v>741</v>
      </c>
      <c r="GM38" t="s">
        <v>741</v>
      </c>
      <c r="GN38" t="s">
        <v>767</v>
      </c>
      <c r="GO38" t="s">
        <v>767</v>
      </c>
      <c r="GP38" t="s">
        <v>741</v>
      </c>
      <c r="GQ38" t="s">
        <v>741</v>
      </c>
      <c r="GR38">
        <v>8</v>
      </c>
      <c r="GS38">
        <v>7</v>
      </c>
      <c r="GT38" t="s">
        <v>741</v>
      </c>
      <c r="GU38" t="s">
        <v>741</v>
      </c>
      <c r="GV38">
        <v>0</v>
      </c>
      <c r="GW38">
        <v>9</v>
      </c>
      <c r="GX38" t="s">
        <v>741</v>
      </c>
      <c r="GY38" t="s">
        <v>741</v>
      </c>
      <c r="GZ38">
        <v>2</v>
      </c>
      <c r="HA38">
        <v>14</v>
      </c>
      <c r="HB38" t="s">
        <v>741</v>
      </c>
      <c r="HC38" t="s">
        <v>741</v>
      </c>
      <c r="HD38" t="s">
        <v>741</v>
      </c>
      <c r="HE38" t="s">
        <v>84</v>
      </c>
      <c r="HF38">
        <v>15</v>
      </c>
      <c r="HG38">
        <v>14</v>
      </c>
      <c r="HH38" s="21">
        <v>45372</v>
      </c>
      <c r="HI38" t="s">
        <v>987</v>
      </c>
    </row>
    <row r="39" spans="1:217" x14ac:dyDescent="0.3">
      <c r="A39">
        <v>38</v>
      </c>
      <c r="B39" t="s">
        <v>1011</v>
      </c>
      <c r="C39">
        <v>20240215420</v>
      </c>
      <c r="D39">
        <v>240003597</v>
      </c>
      <c r="E39">
        <v>2</v>
      </c>
      <c r="F39" t="s">
        <v>2</v>
      </c>
      <c r="G39" s="21">
        <v>45420</v>
      </c>
      <c r="H39">
        <v>2</v>
      </c>
      <c r="I39">
        <v>1300</v>
      </c>
      <c r="J39">
        <v>1.8</v>
      </c>
      <c r="K39" t="s">
        <v>70</v>
      </c>
      <c r="L39" t="s">
        <v>69</v>
      </c>
      <c r="M39" t="s">
        <v>1012</v>
      </c>
      <c r="N39" t="s">
        <v>737</v>
      </c>
      <c r="O39" t="s">
        <v>61</v>
      </c>
      <c r="P39" t="s">
        <v>44</v>
      </c>
      <c r="Q39" t="s">
        <v>78</v>
      </c>
      <c r="R39">
        <v>3</v>
      </c>
      <c r="S39" s="21">
        <v>45422</v>
      </c>
      <c r="T39" t="s">
        <v>759</v>
      </c>
      <c r="U39" t="s">
        <v>32</v>
      </c>
      <c r="V39" t="s">
        <v>741</v>
      </c>
      <c r="W39" t="s">
        <v>760</v>
      </c>
      <c r="X39" t="s">
        <v>740</v>
      </c>
      <c r="Y39" t="s">
        <v>740</v>
      </c>
      <c r="Z39" t="s">
        <v>741</v>
      </c>
      <c r="AA39" t="s">
        <v>742</v>
      </c>
      <c r="AB39" t="s">
        <v>743</v>
      </c>
      <c r="AC39" t="s">
        <v>744</v>
      </c>
      <c r="AD39" t="s">
        <v>745</v>
      </c>
      <c r="AE39" t="s">
        <v>746</v>
      </c>
      <c r="AF39">
        <v>151</v>
      </c>
      <c r="AG39">
        <v>34</v>
      </c>
      <c r="AH39">
        <v>36.6</v>
      </c>
      <c r="AI39">
        <v>99</v>
      </c>
      <c r="AJ39" t="s">
        <v>32</v>
      </c>
      <c r="AK39">
        <v>7.5</v>
      </c>
      <c r="AL39">
        <v>16.3</v>
      </c>
      <c r="AM39">
        <v>12000</v>
      </c>
      <c r="AN39">
        <v>1.77</v>
      </c>
      <c r="AO39">
        <v>136.9</v>
      </c>
      <c r="AP39">
        <v>5.39</v>
      </c>
      <c r="AQ39">
        <v>16</v>
      </c>
      <c r="AR39">
        <v>0.98</v>
      </c>
      <c r="AS39" t="s">
        <v>892</v>
      </c>
      <c r="AT39" t="s">
        <v>741</v>
      </c>
      <c r="AU39" t="s">
        <v>1013</v>
      </c>
      <c r="AV39">
        <v>8</v>
      </c>
      <c r="AW39">
        <v>300</v>
      </c>
      <c r="AX39" t="s">
        <v>741</v>
      </c>
      <c r="AY39">
        <v>30</v>
      </c>
      <c r="AZ39" t="s">
        <v>798</v>
      </c>
      <c r="BA39" t="s">
        <v>741</v>
      </c>
      <c r="BB39" t="s">
        <v>181</v>
      </c>
      <c r="BC39">
        <v>4</v>
      </c>
      <c r="BD39" t="s">
        <v>180</v>
      </c>
      <c r="BE39">
        <v>2</v>
      </c>
      <c r="BF39" t="s">
        <v>180</v>
      </c>
      <c r="BG39" t="s">
        <v>741</v>
      </c>
      <c r="BH39" t="s">
        <v>181</v>
      </c>
      <c r="BI39" t="s">
        <v>112</v>
      </c>
      <c r="BJ39">
        <v>2.5</v>
      </c>
      <c r="BK39">
        <v>1</v>
      </c>
      <c r="BL39" t="s">
        <v>741</v>
      </c>
      <c r="BM39" t="s">
        <v>750</v>
      </c>
      <c r="BN39">
        <v>10</v>
      </c>
      <c r="BO39">
        <v>36.1</v>
      </c>
      <c r="BP39">
        <v>36.1</v>
      </c>
      <c r="BQ39">
        <v>36.1</v>
      </c>
      <c r="BR39">
        <v>36.1</v>
      </c>
      <c r="BS39">
        <v>36.1</v>
      </c>
      <c r="BT39">
        <v>36.200000000000003</v>
      </c>
      <c r="BU39">
        <v>36.200000000000003</v>
      </c>
      <c r="BV39">
        <v>36.200000000000003</v>
      </c>
      <c r="BW39">
        <v>36.1</v>
      </c>
      <c r="BX39">
        <v>36.1</v>
      </c>
      <c r="BY39">
        <v>36.1</v>
      </c>
      <c r="CA39">
        <v>140</v>
      </c>
      <c r="CB39">
        <v>142</v>
      </c>
      <c r="CC39">
        <v>138</v>
      </c>
      <c r="CD39">
        <v>130</v>
      </c>
      <c r="CE39">
        <v>136</v>
      </c>
      <c r="CF39">
        <v>132</v>
      </c>
      <c r="CG39">
        <v>130</v>
      </c>
      <c r="CH39">
        <v>134</v>
      </c>
      <c r="CI39">
        <v>136</v>
      </c>
      <c r="CJ39">
        <v>134</v>
      </c>
      <c r="CK39">
        <v>134</v>
      </c>
      <c r="CM39" t="s">
        <v>272</v>
      </c>
      <c r="CN39" t="s">
        <v>465</v>
      </c>
      <c r="CO39" t="s">
        <v>464</v>
      </c>
      <c r="CP39" t="s">
        <v>465</v>
      </c>
      <c r="CQ39" t="s">
        <v>481</v>
      </c>
      <c r="CR39" t="s">
        <v>482</v>
      </c>
      <c r="CS39" t="s">
        <v>483</v>
      </c>
      <c r="CT39" t="s">
        <v>484</v>
      </c>
      <c r="CU39" t="s">
        <v>485</v>
      </c>
      <c r="CV39" t="s">
        <v>486</v>
      </c>
      <c r="CW39" t="s">
        <v>487</v>
      </c>
      <c r="CY39">
        <v>36</v>
      </c>
      <c r="CZ39">
        <v>34</v>
      </c>
      <c r="DA39">
        <v>34</v>
      </c>
      <c r="DB39">
        <v>34</v>
      </c>
      <c r="DC39">
        <v>32</v>
      </c>
      <c r="DD39">
        <v>34</v>
      </c>
      <c r="DE39">
        <v>32</v>
      </c>
      <c r="DF39">
        <v>34</v>
      </c>
      <c r="DG39">
        <v>34</v>
      </c>
      <c r="DH39">
        <v>32</v>
      </c>
      <c r="DI39">
        <v>34</v>
      </c>
      <c r="DN39">
        <v>32</v>
      </c>
      <c r="DO39">
        <v>34</v>
      </c>
      <c r="DP39">
        <v>34</v>
      </c>
      <c r="DQ39">
        <v>36</v>
      </c>
      <c r="DR39">
        <v>36</v>
      </c>
      <c r="DS39">
        <v>34</v>
      </c>
      <c r="DT39">
        <v>32</v>
      </c>
      <c r="DU39">
        <v>34</v>
      </c>
      <c r="DW39">
        <v>100</v>
      </c>
      <c r="DX39">
        <v>100</v>
      </c>
      <c r="DY39">
        <v>100</v>
      </c>
      <c r="DZ39">
        <v>100</v>
      </c>
      <c r="EA39">
        <v>100</v>
      </c>
      <c r="EB39">
        <v>100</v>
      </c>
      <c r="EC39">
        <v>100</v>
      </c>
      <c r="ED39">
        <v>100</v>
      </c>
      <c r="EE39">
        <v>100</v>
      </c>
      <c r="EF39">
        <v>100</v>
      </c>
      <c r="EG39">
        <v>100</v>
      </c>
      <c r="EH39">
        <v>100</v>
      </c>
      <c r="FG39" t="s">
        <v>741</v>
      </c>
      <c r="FH39" t="s">
        <v>785</v>
      </c>
      <c r="FI39" t="s">
        <v>741</v>
      </c>
      <c r="FJ39" t="s">
        <v>741</v>
      </c>
      <c r="FK39" t="s">
        <v>741</v>
      </c>
      <c r="FL39" t="s">
        <v>753</v>
      </c>
      <c r="FM39" t="s">
        <v>984</v>
      </c>
      <c r="FN39" s="43">
        <v>8.3333333333333329E-2</v>
      </c>
      <c r="FO39">
        <v>140</v>
      </c>
      <c r="FP39">
        <v>148</v>
      </c>
      <c r="FQ39" t="s">
        <v>741</v>
      </c>
      <c r="FR39">
        <v>140</v>
      </c>
      <c r="FS39">
        <v>94</v>
      </c>
      <c r="FT39" t="s">
        <v>755</v>
      </c>
      <c r="FU39">
        <v>94</v>
      </c>
      <c r="FV39" t="s">
        <v>840</v>
      </c>
      <c r="FW39" t="s">
        <v>741</v>
      </c>
      <c r="FX39" t="s">
        <v>741</v>
      </c>
      <c r="FY39">
        <v>96</v>
      </c>
      <c r="FZ39" t="s">
        <v>32</v>
      </c>
      <c r="GA39">
        <v>36.5</v>
      </c>
      <c r="GB39">
        <v>36.4</v>
      </c>
      <c r="GC39" t="s">
        <v>741</v>
      </c>
      <c r="GD39">
        <v>36.6</v>
      </c>
      <c r="GE39">
        <v>21</v>
      </c>
      <c r="GF39">
        <v>34</v>
      </c>
      <c r="GG39" t="s">
        <v>741</v>
      </c>
      <c r="GH39">
        <v>50</v>
      </c>
      <c r="GI39" t="s">
        <v>741</v>
      </c>
      <c r="GJ39" t="s">
        <v>741</v>
      </c>
      <c r="GK39" t="s">
        <v>741</v>
      </c>
      <c r="GL39" t="s">
        <v>741</v>
      </c>
      <c r="GM39" t="s">
        <v>741</v>
      </c>
      <c r="GN39" t="s">
        <v>750</v>
      </c>
      <c r="GO39" t="s">
        <v>767</v>
      </c>
      <c r="GP39" t="s">
        <v>741</v>
      </c>
      <c r="GQ39" t="s">
        <v>767</v>
      </c>
      <c r="GR39">
        <v>10</v>
      </c>
      <c r="GS39">
        <v>7</v>
      </c>
      <c r="GT39" t="s">
        <v>741</v>
      </c>
      <c r="GU39">
        <v>6</v>
      </c>
      <c r="GV39">
        <v>1</v>
      </c>
      <c r="GW39">
        <v>2</v>
      </c>
      <c r="GX39">
        <v>5</v>
      </c>
      <c r="GY39">
        <v>5</v>
      </c>
      <c r="GZ39">
        <v>1</v>
      </c>
      <c r="HA39">
        <v>14</v>
      </c>
      <c r="HB39">
        <v>15</v>
      </c>
      <c r="HC39">
        <v>13</v>
      </c>
      <c r="HD39" s="21">
        <v>45435</v>
      </c>
      <c r="HE39" t="s">
        <v>85</v>
      </c>
      <c r="HF39" t="s">
        <v>741</v>
      </c>
      <c r="HG39" t="s">
        <v>741</v>
      </c>
      <c r="HH39" t="s">
        <v>741</v>
      </c>
      <c r="HI39" t="s">
        <v>741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A1FB-F19E-453F-8800-666318638C55}">
  <dimension ref="A3:B29"/>
  <sheetViews>
    <sheetView topLeftCell="A16" workbookViewId="0">
      <selection activeCell="A38" sqref="A38"/>
    </sheetView>
  </sheetViews>
  <sheetFormatPr defaultRowHeight="14.4" x14ac:dyDescent="0.3"/>
  <cols>
    <col min="1" max="1" width="57.33203125" bestFit="1" customWidth="1"/>
    <col min="2" max="2" width="12.6640625" bestFit="1" customWidth="1"/>
  </cols>
  <sheetData>
    <row r="3" spans="1:2" x14ac:dyDescent="0.3">
      <c r="A3" s="3" t="s">
        <v>34</v>
      </c>
      <c r="B3" t="s">
        <v>35</v>
      </c>
    </row>
    <row r="4" spans="1:2" x14ac:dyDescent="0.3">
      <c r="A4" s="4" t="s">
        <v>36</v>
      </c>
      <c r="B4">
        <v>2</v>
      </c>
    </row>
    <row r="5" spans="1:2" x14ac:dyDescent="0.3">
      <c r="A5" s="4" t="s">
        <v>37</v>
      </c>
      <c r="B5">
        <v>1</v>
      </c>
    </row>
    <row r="6" spans="1:2" x14ac:dyDescent="0.3">
      <c r="A6" s="4" t="s">
        <v>38</v>
      </c>
      <c r="B6">
        <v>1</v>
      </c>
    </row>
    <row r="7" spans="1:2" x14ac:dyDescent="0.3">
      <c r="A7" s="4" t="s">
        <v>39</v>
      </c>
      <c r="B7">
        <v>1</v>
      </c>
    </row>
    <row r="8" spans="1:2" x14ac:dyDescent="0.3">
      <c r="A8" s="4" t="s">
        <v>40</v>
      </c>
      <c r="B8">
        <v>1</v>
      </c>
    </row>
    <row r="9" spans="1:2" x14ac:dyDescent="0.3">
      <c r="A9" s="4" t="s">
        <v>41</v>
      </c>
      <c r="B9">
        <v>1</v>
      </c>
    </row>
    <row r="10" spans="1:2" x14ac:dyDescent="0.3">
      <c r="A10" s="4" t="s">
        <v>42</v>
      </c>
      <c r="B10">
        <v>1</v>
      </c>
    </row>
    <row r="11" spans="1:2" x14ac:dyDescent="0.3">
      <c r="A11" s="4" t="s">
        <v>43</v>
      </c>
      <c r="B11">
        <v>1</v>
      </c>
    </row>
    <row r="12" spans="1:2" x14ac:dyDescent="0.3">
      <c r="A12" s="4" t="s">
        <v>44</v>
      </c>
      <c r="B12">
        <v>38</v>
      </c>
    </row>
    <row r="13" spans="1:2" x14ac:dyDescent="0.3">
      <c r="A13" s="4" t="s">
        <v>45</v>
      </c>
      <c r="B13">
        <v>2</v>
      </c>
    </row>
    <row r="14" spans="1:2" x14ac:dyDescent="0.3">
      <c r="A14" s="4" t="s">
        <v>47</v>
      </c>
      <c r="B14">
        <v>1</v>
      </c>
    </row>
    <row r="15" spans="1:2" x14ac:dyDescent="0.3">
      <c r="A15" s="4" t="s">
        <v>4</v>
      </c>
      <c r="B15">
        <v>50</v>
      </c>
    </row>
    <row r="20" spans="1:2" x14ac:dyDescent="0.3">
      <c r="A20" s="40" t="s">
        <v>48</v>
      </c>
      <c r="B20" s="40" t="s">
        <v>49</v>
      </c>
    </row>
    <row r="21" spans="1:2" x14ac:dyDescent="0.3">
      <c r="A21" s="41" t="s">
        <v>36</v>
      </c>
      <c r="B21" s="41">
        <v>3</v>
      </c>
    </row>
    <row r="22" spans="1:2" x14ac:dyDescent="0.3">
      <c r="A22" s="41" t="s">
        <v>38</v>
      </c>
      <c r="B22" s="41">
        <v>1</v>
      </c>
    </row>
    <row r="23" spans="1:2" x14ac:dyDescent="0.3">
      <c r="A23" s="42" t="s">
        <v>1128</v>
      </c>
      <c r="B23" s="41">
        <v>3</v>
      </c>
    </row>
    <row r="24" spans="1:2" x14ac:dyDescent="0.3">
      <c r="A24" s="41" t="s">
        <v>1112</v>
      </c>
      <c r="B24" s="41">
        <v>1</v>
      </c>
    </row>
    <row r="25" spans="1:2" x14ac:dyDescent="0.3">
      <c r="A25" s="41" t="s">
        <v>1116</v>
      </c>
      <c r="B25" s="41">
        <v>1</v>
      </c>
    </row>
    <row r="26" spans="1:2" x14ac:dyDescent="0.3">
      <c r="A26" s="41" t="s">
        <v>44</v>
      </c>
      <c r="B26" s="41">
        <v>38</v>
      </c>
    </row>
    <row r="27" spans="1:2" x14ac:dyDescent="0.3">
      <c r="A27" s="41" t="s">
        <v>45</v>
      </c>
      <c r="B27" s="41">
        <v>2</v>
      </c>
    </row>
    <row r="28" spans="1:2" x14ac:dyDescent="0.3">
      <c r="A28" s="41" t="s">
        <v>47</v>
      </c>
      <c r="B28" s="41">
        <v>1</v>
      </c>
    </row>
    <row r="29" spans="1:2" x14ac:dyDescent="0.3">
      <c r="A29" s="40" t="s">
        <v>50</v>
      </c>
      <c r="B29" s="40">
        <v>50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196D-CD0E-4E3A-A7F9-C025CD6443B3}">
  <dimension ref="A1:P22"/>
  <sheetViews>
    <sheetView workbookViewId="0">
      <selection activeCell="P22" sqref="P22"/>
    </sheetView>
  </sheetViews>
  <sheetFormatPr defaultRowHeight="14.4" x14ac:dyDescent="0.3"/>
  <cols>
    <col min="1" max="1" width="18.21875" bestFit="1" customWidth="1"/>
    <col min="2" max="2" width="13.5546875" bestFit="1" customWidth="1"/>
  </cols>
  <sheetData>
    <row r="1" spans="1:2" x14ac:dyDescent="0.3">
      <c r="A1" s="40" t="s">
        <v>48</v>
      </c>
      <c r="B1" s="40" t="s">
        <v>49</v>
      </c>
    </row>
    <row r="2" spans="1:2" x14ac:dyDescent="0.3">
      <c r="A2" s="41" t="s">
        <v>36</v>
      </c>
      <c r="B2" s="41">
        <v>3</v>
      </c>
    </row>
    <row r="3" spans="1:2" x14ac:dyDescent="0.3">
      <c r="A3" s="41" t="s">
        <v>38</v>
      </c>
      <c r="B3" s="41">
        <v>1</v>
      </c>
    </row>
    <row r="4" spans="1:2" x14ac:dyDescent="0.3">
      <c r="A4" s="42" t="s">
        <v>1128</v>
      </c>
      <c r="B4" s="41">
        <v>3</v>
      </c>
    </row>
    <row r="5" spans="1:2" x14ac:dyDescent="0.3">
      <c r="A5" s="41" t="s">
        <v>1112</v>
      </c>
      <c r="B5" s="41">
        <v>1</v>
      </c>
    </row>
    <row r="6" spans="1:2" x14ac:dyDescent="0.3">
      <c r="A6" s="41" t="s">
        <v>1116</v>
      </c>
      <c r="B6" s="41">
        <v>1</v>
      </c>
    </row>
    <row r="7" spans="1:2" x14ac:dyDescent="0.3">
      <c r="A7" s="41" t="s">
        <v>45</v>
      </c>
      <c r="B7" s="41">
        <v>2</v>
      </c>
    </row>
    <row r="8" spans="1:2" x14ac:dyDescent="0.3">
      <c r="A8" s="41" t="s">
        <v>47</v>
      </c>
      <c r="B8" s="41">
        <v>1</v>
      </c>
    </row>
    <row r="9" spans="1:2" x14ac:dyDescent="0.3">
      <c r="A9" s="41" t="s">
        <v>44</v>
      </c>
      <c r="B9" s="41">
        <v>38</v>
      </c>
    </row>
    <row r="10" spans="1:2" x14ac:dyDescent="0.3">
      <c r="A10" s="40" t="s">
        <v>50</v>
      </c>
      <c r="B10" s="40">
        <v>50</v>
      </c>
    </row>
    <row r="22" spans="16:16" x14ac:dyDescent="0.3">
      <c r="P22" t="s">
        <v>1129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A730-34F8-4BCA-A590-D0EE723EFCC3}">
  <dimension ref="A1:J6"/>
  <sheetViews>
    <sheetView topLeftCell="A3" workbookViewId="0">
      <selection activeCell="M6" sqref="M6"/>
    </sheetView>
  </sheetViews>
  <sheetFormatPr defaultRowHeight="14.4" x14ac:dyDescent="0.3"/>
  <cols>
    <col min="10" max="11" width="17.5546875" bestFit="1" customWidth="1"/>
  </cols>
  <sheetData>
    <row r="1" spans="1:10" x14ac:dyDescent="0.3">
      <c r="A1" s="5" t="s">
        <v>51</v>
      </c>
      <c r="B1" t="s">
        <v>15</v>
      </c>
    </row>
    <row r="2" spans="1:10" x14ac:dyDescent="0.3">
      <c r="A2" s="5" t="s">
        <v>52</v>
      </c>
      <c r="B2">
        <f>COUNTIFS(Processed_data!$R:$R,"&gt;=0",Processed_data!$R:$R,"&lt;=1")</f>
        <v>18</v>
      </c>
      <c r="J2" t="s">
        <v>53</v>
      </c>
    </row>
    <row r="3" spans="1:10" x14ac:dyDescent="0.3">
      <c r="A3" s="5" t="s">
        <v>54</v>
      </c>
      <c r="B3">
        <f>COUNTIFS(Processed_data!$R:$R,"&gt;1",Processed_data!$R:$R,"&lt;=3")</f>
        <v>21</v>
      </c>
      <c r="J3">
        <v>50</v>
      </c>
    </row>
    <row r="4" spans="1:10" x14ac:dyDescent="0.3">
      <c r="A4" s="5" t="s">
        <v>55</v>
      </c>
      <c r="B4">
        <f>COUNTIFS(Processed_data!$R:$R,"&gt;3",Processed_data!$R:$R,"&lt;=7")</f>
        <v>9</v>
      </c>
    </row>
    <row r="5" spans="1:10" x14ac:dyDescent="0.3">
      <c r="A5" s="5" t="s">
        <v>56</v>
      </c>
      <c r="B5">
        <f>COUNTIFS(Processed_data!$R:$R,"&gt;7",Processed_data!$R:$R,"&lt;=15")</f>
        <v>1</v>
      </c>
    </row>
    <row r="6" spans="1:10" x14ac:dyDescent="0.3">
      <c r="A6" s="5" t="s">
        <v>57</v>
      </c>
      <c r="B6">
        <f>COUNTIFS(Processed_data!$R:$R,"&gt;15")</f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1C14-D3F3-47E1-A1BB-E3896B0B732E}">
  <dimension ref="A1:C6"/>
  <sheetViews>
    <sheetView workbookViewId="0">
      <selection activeCell="O5" sqref="O5"/>
    </sheetView>
  </sheetViews>
  <sheetFormatPr defaultRowHeight="14.4" x14ac:dyDescent="0.3"/>
  <cols>
    <col min="1" max="1" width="11" bestFit="1" customWidth="1"/>
    <col min="3" max="3" width="8.88671875" style="8"/>
  </cols>
  <sheetData>
    <row r="1" spans="1:3" x14ac:dyDescent="0.3">
      <c r="A1" t="s">
        <v>58</v>
      </c>
      <c r="B1" t="s">
        <v>59</v>
      </c>
      <c r="C1" s="8" t="s">
        <v>60</v>
      </c>
    </row>
    <row r="2" spans="1:3" x14ac:dyDescent="0.3">
      <c r="A2" t="s">
        <v>61</v>
      </c>
      <c r="B2">
        <f>COUNTIF(Processed_data!O:O,"A")</f>
        <v>3</v>
      </c>
      <c r="C2" s="8">
        <f>B2/SUM($B:$B)</f>
        <v>0.06</v>
      </c>
    </row>
    <row r="3" spans="1:3" x14ac:dyDescent="0.3">
      <c r="A3" t="s">
        <v>62</v>
      </c>
      <c r="B3">
        <f>COUNTIF(Processed_data!O:O,"B")</f>
        <v>0</v>
      </c>
      <c r="C3" s="8">
        <f t="shared" ref="C3:C6" si="0">B3/SUM($B:$B)</f>
        <v>0</v>
      </c>
    </row>
    <row r="4" spans="1:3" x14ac:dyDescent="0.3">
      <c r="A4" t="s">
        <v>63</v>
      </c>
      <c r="B4">
        <f>COUNTIF(Processed_data!O:O,"C")</f>
        <v>47</v>
      </c>
      <c r="C4" s="8">
        <f t="shared" si="0"/>
        <v>0.94</v>
      </c>
    </row>
    <row r="5" spans="1:3" x14ac:dyDescent="0.3">
      <c r="A5" t="s">
        <v>64</v>
      </c>
      <c r="B5">
        <f>COUNTIF(Processed_data!O:O,"D")</f>
        <v>0</v>
      </c>
      <c r="C5" s="8">
        <f t="shared" si="0"/>
        <v>0</v>
      </c>
    </row>
    <row r="6" spans="1:3" x14ac:dyDescent="0.3">
      <c r="A6" t="s">
        <v>65</v>
      </c>
      <c r="B6">
        <f>COUNTIF(Processed_data!O:O,"E")</f>
        <v>0</v>
      </c>
      <c r="C6" s="8">
        <f t="shared" si="0"/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C91D-9E82-4884-9D91-35DD2429D75B}">
  <dimension ref="A3:B7"/>
  <sheetViews>
    <sheetView workbookViewId="0">
      <selection activeCell="G10" sqref="G10"/>
    </sheetView>
  </sheetViews>
  <sheetFormatPr defaultRowHeight="14.4" x14ac:dyDescent="0.3"/>
  <cols>
    <col min="1" max="1" width="13.21875" bestFit="1" customWidth="1"/>
    <col min="2" max="2" width="18" bestFit="1" customWidth="1"/>
  </cols>
  <sheetData>
    <row r="3" spans="1:2" x14ac:dyDescent="0.3">
      <c r="A3" s="3" t="s">
        <v>66</v>
      </c>
      <c r="B3" t="s">
        <v>67</v>
      </c>
    </row>
    <row r="4" spans="1:2" x14ac:dyDescent="0.3">
      <c r="A4" s="4" t="s">
        <v>68</v>
      </c>
      <c r="B4">
        <v>13</v>
      </c>
    </row>
    <row r="5" spans="1:2" x14ac:dyDescent="0.3">
      <c r="A5" s="4" t="s">
        <v>69</v>
      </c>
      <c r="B5">
        <v>37</v>
      </c>
    </row>
    <row r="6" spans="1:2" x14ac:dyDescent="0.3">
      <c r="A6" s="4" t="s">
        <v>46</v>
      </c>
    </row>
    <row r="7" spans="1:2" x14ac:dyDescent="0.3">
      <c r="A7" s="4" t="s">
        <v>4</v>
      </c>
      <c r="B7">
        <v>50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FE4B-3632-4420-A935-321B91F7D55C}">
  <dimension ref="A3:B6"/>
  <sheetViews>
    <sheetView workbookViewId="0">
      <selection activeCell="A8" sqref="A8"/>
    </sheetView>
  </sheetViews>
  <sheetFormatPr defaultRowHeight="14.4" x14ac:dyDescent="0.3"/>
  <cols>
    <col min="1" max="1" width="12.5546875" bestFit="1" customWidth="1"/>
    <col min="2" max="2" width="17.5546875" bestFit="1" customWidth="1"/>
  </cols>
  <sheetData>
    <row r="3" spans="1:2" x14ac:dyDescent="0.3">
      <c r="A3" s="3" t="s">
        <v>25</v>
      </c>
      <c r="B3" t="s">
        <v>53</v>
      </c>
    </row>
    <row r="4" spans="1:2" x14ac:dyDescent="0.3">
      <c r="A4" s="4" t="s">
        <v>70</v>
      </c>
      <c r="B4">
        <v>39</v>
      </c>
    </row>
    <row r="5" spans="1:2" x14ac:dyDescent="0.3">
      <c r="A5" s="4" t="s">
        <v>71</v>
      </c>
      <c r="B5">
        <v>11</v>
      </c>
    </row>
    <row r="6" spans="1:2" x14ac:dyDescent="0.3">
      <c r="A6" s="4" t="s">
        <v>4</v>
      </c>
      <c r="B6">
        <v>50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91CD-3FAA-4343-9D84-D688D67D6CA5}">
  <dimension ref="A1:D3"/>
  <sheetViews>
    <sheetView workbookViewId="0">
      <selection activeCell="B3" sqref="B3"/>
    </sheetView>
  </sheetViews>
  <sheetFormatPr defaultRowHeight="14.4" x14ac:dyDescent="0.3"/>
  <cols>
    <col min="1" max="1" width="11.109375" customWidth="1"/>
  </cols>
  <sheetData>
    <row r="1" spans="1:4" x14ac:dyDescent="0.3">
      <c r="A1" t="s">
        <v>72</v>
      </c>
      <c r="B1" t="s">
        <v>73</v>
      </c>
      <c r="C1" t="s">
        <v>74</v>
      </c>
      <c r="D1" t="s">
        <v>59</v>
      </c>
    </row>
    <row r="2" spans="1:4" x14ac:dyDescent="0.3">
      <c r="A2" t="s">
        <v>75</v>
      </c>
      <c r="B2">
        <f>COUNTIF(Processed_data!T:T,"*NVD*"&amp;"*CSAB*")</f>
        <v>31</v>
      </c>
      <c r="C2">
        <f>D2-B2</f>
        <v>2</v>
      </c>
      <c r="D2">
        <f>COUNTIF(Processed_data!T:T,"*NVD*")</f>
        <v>33</v>
      </c>
    </row>
    <row r="3" spans="1:4" x14ac:dyDescent="0.3">
      <c r="A3" t="s">
        <v>76</v>
      </c>
      <c r="B3">
        <f>COUNTIF(Processed_data!T:T,"*LSCS*"&amp;"*CSAB*")</f>
        <v>14</v>
      </c>
      <c r="C3">
        <f>D3-B3</f>
        <v>3</v>
      </c>
      <c r="D3">
        <f>COUNTIF(Processed_data!T:T,"*LSCS*")</f>
        <v>17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FFF4-B5A9-4F66-95B1-4F65927B9921}">
  <dimension ref="A3:B9"/>
  <sheetViews>
    <sheetView topLeftCell="A12" workbookViewId="0">
      <selection activeCell="A29" sqref="A29"/>
    </sheetView>
  </sheetViews>
  <sheetFormatPr defaultRowHeight="14.4" x14ac:dyDescent="0.3"/>
  <cols>
    <col min="1" max="1" width="66.109375" bestFit="1" customWidth="1"/>
    <col min="2" max="2" width="17.5546875" bestFit="1" customWidth="1"/>
  </cols>
  <sheetData>
    <row r="3" spans="1:2" x14ac:dyDescent="0.3">
      <c r="A3" s="3" t="s">
        <v>77</v>
      </c>
      <c r="B3" t="s">
        <v>53</v>
      </c>
    </row>
    <row r="4" spans="1:2" x14ac:dyDescent="0.3">
      <c r="A4" s="4" t="s">
        <v>78</v>
      </c>
      <c r="B4">
        <v>3</v>
      </c>
    </row>
    <row r="5" spans="1:2" x14ac:dyDescent="0.3">
      <c r="A5" s="4" t="s">
        <v>79</v>
      </c>
      <c r="B5">
        <v>44</v>
      </c>
    </row>
    <row r="6" spans="1:2" x14ac:dyDescent="0.3">
      <c r="A6" s="4" t="s">
        <v>80</v>
      </c>
      <c r="B6">
        <v>1</v>
      </c>
    </row>
    <row r="7" spans="1:2" x14ac:dyDescent="0.3">
      <c r="A7" s="4" t="s">
        <v>81</v>
      </c>
      <c r="B7">
        <v>1</v>
      </c>
    </row>
    <row r="8" spans="1:2" x14ac:dyDescent="0.3">
      <c r="A8" s="4" t="s">
        <v>82</v>
      </c>
      <c r="B8">
        <v>1</v>
      </c>
    </row>
    <row r="9" spans="1:2" x14ac:dyDescent="0.3">
      <c r="A9" s="4" t="s">
        <v>4</v>
      </c>
      <c r="B9">
        <v>50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A035-6FBE-4600-BC72-0F098B7559ED}">
  <dimension ref="A1:F9"/>
  <sheetViews>
    <sheetView workbookViewId="0">
      <selection activeCell="D1" sqref="D1:F8"/>
    </sheetView>
  </sheetViews>
  <sheetFormatPr defaultRowHeight="14.4" x14ac:dyDescent="0.3"/>
  <cols>
    <col min="1" max="1" width="8.88671875" style="5"/>
    <col min="5" max="5" width="19.33203125" bestFit="1" customWidth="1"/>
    <col min="6" max="6" width="16.109375" bestFit="1" customWidth="1"/>
  </cols>
  <sheetData>
    <row r="1" spans="1:6" x14ac:dyDescent="0.3">
      <c r="A1" s="5" t="s">
        <v>83</v>
      </c>
      <c r="B1" t="s">
        <v>84</v>
      </c>
      <c r="C1" t="s">
        <v>85</v>
      </c>
      <c r="D1" s="5" t="s">
        <v>86</v>
      </c>
      <c r="E1" t="s">
        <v>85</v>
      </c>
      <c r="F1" t="s">
        <v>84</v>
      </c>
    </row>
    <row r="2" spans="1:6" x14ac:dyDescent="0.3">
      <c r="A2" s="5" t="s">
        <v>87</v>
      </c>
      <c r="B2">
        <f>COUNTIFS(Processed_data!$HF:$HF,"&gt;0",Processed_data!$HF:$HF,"&lt;=3",Processed_data!$HE:$HE,"Death")</f>
        <v>0</v>
      </c>
      <c r="C2">
        <f>COUNTIFS(Processed_data!$HB:$HB,"&gt;0",Processed_data!$HB:$HB,"&lt;=3",Processed_data!$HE:$HE,"Discharge")</f>
        <v>0</v>
      </c>
      <c r="D2" s="5" t="s">
        <v>87</v>
      </c>
      <c r="E2" s="8">
        <f>C2/50</f>
        <v>0</v>
      </c>
      <c r="F2" s="8">
        <f t="shared" ref="F2:F8" si="0">B2/50</f>
        <v>0</v>
      </c>
    </row>
    <row r="3" spans="1:6" x14ac:dyDescent="0.3">
      <c r="A3" s="5" t="s">
        <v>88</v>
      </c>
      <c r="B3">
        <f>COUNTIFS(Processed_data!$HF:$HF,"&gt;3",Processed_data!$HF:$HF,"&lt;=6",Processed_data!$HE:$HE,"Death")</f>
        <v>8</v>
      </c>
      <c r="C3">
        <f>COUNTIFS(Processed_data!$HB:$HB,"&gt;3",Processed_data!$HB:$HB,"&lt;=6",Processed_data!$HE:$HE,"Discharge")</f>
        <v>0</v>
      </c>
      <c r="D3" s="5" t="s">
        <v>88</v>
      </c>
      <c r="E3" s="8">
        <f t="shared" ref="E3:E8" si="1">C3/50</f>
        <v>0</v>
      </c>
      <c r="F3" s="8">
        <f t="shared" si="0"/>
        <v>0.16</v>
      </c>
    </row>
    <row r="4" spans="1:6" x14ac:dyDescent="0.3">
      <c r="A4" s="5" t="s">
        <v>89</v>
      </c>
      <c r="B4">
        <f>COUNTIFS(Processed_data!$HF:$HF,"&gt;6",Processed_data!$HF:$HF,"&lt;=10",Processed_data!$HE:$HE,"Death")</f>
        <v>15</v>
      </c>
      <c r="C4">
        <f>COUNTIFS(Processed_data!$HB:$HB,"&gt;6",Processed_data!$HB:$HB,"&lt;=10",Processed_data!$HE:$HE,"Discharge")</f>
        <v>1</v>
      </c>
      <c r="D4" s="5" t="s">
        <v>89</v>
      </c>
      <c r="E4" s="8">
        <f t="shared" si="1"/>
        <v>0.02</v>
      </c>
      <c r="F4" s="8">
        <f t="shared" si="0"/>
        <v>0.3</v>
      </c>
    </row>
    <row r="5" spans="1:6" x14ac:dyDescent="0.3">
      <c r="A5" s="5" t="s">
        <v>90</v>
      </c>
      <c r="B5">
        <f>COUNTIFS(Processed_data!$HF:$HF,"&gt;10",Processed_data!$HF:$HF,"&lt;=13",Processed_data!$HE:$HE,"Death")</f>
        <v>8</v>
      </c>
      <c r="C5">
        <f>COUNTIFS(Processed_data!$HB:$HB,"&gt;10",Processed_data!$HB:$HB,"&lt;=13",Processed_data!$HE:$HE,"Discharge")</f>
        <v>7</v>
      </c>
      <c r="D5" s="5" t="s">
        <v>90</v>
      </c>
      <c r="E5" s="8">
        <f t="shared" si="1"/>
        <v>0.14000000000000001</v>
      </c>
      <c r="F5" s="8">
        <f t="shared" si="0"/>
        <v>0.16</v>
      </c>
    </row>
    <row r="6" spans="1:6" x14ac:dyDescent="0.3">
      <c r="A6" s="5" t="s">
        <v>91</v>
      </c>
      <c r="B6">
        <f>COUNTIFS(Processed_data!$HF:$HF,"&gt;13",Processed_data!$HF:$HF,"&lt;=17",Processed_data!$HE:$HE,"Death")</f>
        <v>4</v>
      </c>
      <c r="C6">
        <f>COUNTIFS(Processed_data!$HB:$HB,"&gt;13",Processed_data!$HB:$HB,"&lt;=17",Processed_data!$HE:$HE,"Discharge")</f>
        <v>3</v>
      </c>
      <c r="D6" s="5" t="s">
        <v>91</v>
      </c>
      <c r="E6" s="8">
        <f t="shared" si="1"/>
        <v>0.06</v>
      </c>
      <c r="F6" s="8">
        <f t="shared" si="0"/>
        <v>0.08</v>
      </c>
    </row>
    <row r="7" spans="1:6" x14ac:dyDescent="0.3">
      <c r="A7" s="5" t="s">
        <v>92</v>
      </c>
      <c r="B7">
        <f>COUNTIFS(Processed_data!$HF:$HF,"&gt;17",Processed_data!$HF:$HF,"&lt;=20",Processed_data!$HE:$HE,"Death")</f>
        <v>1</v>
      </c>
      <c r="C7">
        <f>COUNTIFS(Processed_data!$HB:$HB,"&gt;17",Processed_data!$HB:$HB,"&lt;=20",Processed_data!$HE:$HE,"Discharge")</f>
        <v>1</v>
      </c>
      <c r="D7" s="5" t="s">
        <v>92</v>
      </c>
      <c r="E7" s="8">
        <f t="shared" si="1"/>
        <v>0.02</v>
      </c>
      <c r="F7" s="8">
        <f t="shared" si="0"/>
        <v>0.02</v>
      </c>
    </row>
    <row r="8" spans="1:6" x14ac:dyDescent="0.3">
      <c r="A8" s="5" t="s">
        <v>93</v>
      </c>
      <c r="B8">
        <f>COUNTIFS(Processed_data!$HF:$HF,"&gt;20",Processed_data!$HE:$HE,"Death")</f>
        <v>0</v>
      </c>
      <c r="C8">
        <f>COUNTIFS(Processed_data!$HB:$HB,"&gt;20",Processed_data!$HE:$HE,"Discharge")</f>
        <v>2</v>
      </c>
      <c r="D8" s="5" t="s">
        <v>94</v>
      </c>
      <c r="E8" s="8">
        <f t="shared" si="1"/>
        <v>0.04</v>
      </c>
      <c r="F8" s="8">
        <f t="shared" si="0"/>
        <v>0</v>
      </c>
    </row>
    <row r="9" spans="1:6" x14ac:dyDescent="0.3">
      <c r="A9" s="5" t="s">
        <v>50</v>
      </c>
      <c r="B9">
        <f>SUM(B2:B8)</f>
        <v>36</v>
      </c>
      <c r="C9" s="5">
        <f>SUM(C2:C8)</f>
        <v>14</v>
      </c>
      <c r="D9" s="5"/>
      <c r="E9" s="15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FC7-030E-4287-9E64-BA6E6934EBA4}">
  <dimension ref="A1:F9"/>
  <sheetViews>
    <sheetView workbookViewId="0">
      <selection activeCell="D1" sqref="D1:F8"/>
    </sheetView>
  </sheetViews>
  <sheetFormatPr defaultRowHeight="14.4" x14ac:dyDescent="0.3"/>
  <cols>
    <col min="5" max="5" width="16.109375" bestFit="1" customWidth="1"/>
    <col min="6" max="6" width="19.33203125" bestFit="1" customWidth="1"/>
  </cols>
  <sheetData>
    <row r="1" spans="1:6" x14ac:dyDescent="0.3">
      <c r="A1" s="5" t="s">
        <v>95</v>
      </c>
      <c r="B1" t="s">
        <v>84</v>
      </c>
      <c r="C1" t="s">
        <v>85</v>
      </c>
      <c r="D1" s="5" t="s">
        <v>95</v>
      </c>
      <c r="E1" t="s">
        <v>84</v>
      </c>
      <c r="F1" t="s">
        <v>85</v>
      </c>
    </row>
    <row r="2" spans="1:6" x14ac:dyDescent="0.3">
      <c r="A2" s="5" t="s">
        <v>87</v>
      </c>
      <c r="B2">
        <f>COUNTIFS(Processed_data!$HG:$HG,"&gt;0",Processed_data!$HG:$HG,"&lt;=3",Processed_data!$HE:$HE,"Death")</f>
        <v>7</v>
      </c>
      <c r="C2">
        <f>COUNTIFS(Processed_data!$HC:$HC,"&gt;0",Processed_data!$HC:$HC,"&lt;=3",Processed_data!$HE:$HE,"Discharge")</f>
        <v>0</v>
      </c>
      <c r="D2" s="5" t="s">
        <v>87</v>
      </c>
      <c r="E2" s="8">
        <f t="shared" ref="E2:F8" si="0">B2/50</f>
        <v>0.14000000000000001</v>
      </c>
      <c r="F2" s="8">
        <f t="shared" si="0"/>
        <v>0</v>
      </c>
    </row>
    <row r="3" spans="1:6" x14ac:dyDescent="0.3">
      <c r="A3" s="5" t="s">
        <v>88</v>
      </c>
      <c r="B3">
        <f>COUNTIFS(Processed_data!$HG:$HG,"&gt;3",Processed_data!$HG:$HG,"&lt;=6",Processed_data!$HE:$HE,"Death")</f>
        <v>15</v>
      </c>
      <c r="C3">
        <f>COUNTIFS(Processed_data!$HC:$HC,"&gt;3",Processed_data!$HC:$HC,"&lt;=6",Processed_data!$HE:$HE,"Discharge")</f>
        <v>0</v>
      </c>
      <c r="D3" s="5" t="s">
        <v>88</v>
      </c>
      <c r="E3" s="8">
        <f t="shared" si="0"/>
        <v>0.3</v>
      </c>
      <c r="F3" s="8">
        <f t="shared" si="0"/>
        <v>0</v>
      </c>
    </row>
    <row r="4" spans="1:6" x14ac:dyDescent="0.3">
      <c r="A4" s="5" t="s">
        <v>89</v>
      </c>
      <c r="B4">
        <f>COUNTIFS(Processed_data!$HG:$HG,"&gt;6",Processed_data!$HG:$HG,"&lt;=10",Processed_data!$HE:$HE,"Death")</f>
        <v>11</v>
      </c>
      <c r="C4">
        <f>COUNTIFS(Processed_data!$HC:$HC,"&gt;6",Processed_data!$HC:$HC,"&lt;=10",Processed_data!$HE:$HE,"Discharge")</f>
        <v>6</v>
      </c>
      <c r="D4" s="5" t="s">
        <v>89</v>
      </c>
      <c r="E4" s="8">
        <f t="shared" si="0"/>
        <v>0.22</v>
      </c>
      <c r="F4" s="8">
        <f t="shared" si="0"/>
        <v>0.12</v>
      </c>
    </row>
    <row r="5" spans="1:6" x14ac:dyDescent="0.3">
      <c r="A5" s="5" t="s">
        <v>90</v>
      </c>
      <c r="B5">
        <f>COUNTIFS(Processed_data!$HG:$HG,"&gt;10",Processed_data!$HG:$HG,"&lt;=13",Processed_data!$HE:$HE,"Death")</f>
        <v>1</v>
      </c>
      <c r="C5">
        <f>COUNTIFS(Processed_data!$HC:$HC,"&gt;10",Processed_data!$HC:$HC,"&lt;=13",Processed_data!$HE:$HE,"Discharge")</f>
        <v>5</v>
      </c>
      <c r="D5" s="5" t="s">
        <v>90</v>
      </c>
      <c r="E5" s="8">
        <f t="shared" si="0"/>
        <v>0.02</v>
      </c>
      <c r="F5" s="8">
        <f t="shared" si="0"/>
        <v>0.1</v>
      </c>
    </row>
    <row r="6" spans="1:6" x14ac:dyDescent="0.3">
      <c r="A6" s="5" t="s">
        <v>91</v>
      </c>
      <c r="B6">
        <f>COUNTIFS(Processed_data!$HG:$HG,"&gt;13",Processed_data!$HG:$HG,"&lt;=17",Processed_data!$HE:$HE,"Death")</f>
        <v>2</v>
      </c>
      <c r="C6">
        <f>COUNTIFS(Processed_data!$HC:$HC,"&gt;13",Processed_data!$HC:$HC,"&lt;=17",Processed_data!$HE:$HE,"Discharge")</f>
        <v>2</v>
      </c>
      <c r="D6" s="5" t="s">
        <v>91</v>
      </c>
      <c r="E6" s="8">
        <f t="shared" si="0"/>
        <v>0.04</v>
      </c>
      <c r="F6" s="8">
        <f t="shared" si="0"/>
        <v>0.04</v>
      </c>
    </row>
    <row r="7" spans="1:6" x14ac:dyDescent="0.3">
      <c r="A7" s="5" t="s">
        <v>92</v>
      </c>
      <c r="B7">
        <f>COUNTIFS(Processed_data!$HG:$HG,"&gt;17",Processed_data!$HG:$HG,"&lt;=20",Processed_data!$HE:$HE,"Death")</f>
        <v>0</v>
      </c>
      <c r="C7">
        <f>COUNTIFS(Processed_data!$HC:$HC,"&gt;17",Processed_data!$HC:$HC,"&lt;=20",Processed_data!$HE:$HE,"Discharge")</f>
        <v>0</v>
      </c>
      <c r="D7" s="5" t="s">
        <v>92</v>
      </c>
      <c r="E7" s="8">
        <f t="shared" si="0"/>
        <v>0</v>
      </c>
      <c r="F7" s="8">
        <f t="shared" si="0"/>
        <v>0</v>
      </c>
    </row>
    <row r="8" spans="1:6" x14ac:dyDescent="0.3">
      <c r="A8" s="5" t="s">
        <v>96</v>
      </c>
      <c r="B8">
        <f>COUNTIFS(Processed_data!$HG:$HG,"&gt;20",Processed_data!$HE:$HE,"Death")</f>
        <v>0</v>
      </c>
      <c r="C8">
        <f>COUNTIFS(Processed_data!$HC:$HC,"&gt;20",Processed_data!$HE:$HE,"Discharge")</f>
        <v>1</v>
      </c>
      <c r="D8" s="5" t="s">
        <v>96</v>
      </c>
      <c r="E8" s="8">
        <f t="shared" si="0"/>
        <v>0</v>
      </c>
      <c r="F8" s="8">
        <f t="shared" si="0"/>
        <v>0.02</v>
      </c>
    </row>
    <row r="9" spans="1:6" x14ac:dyDescent="0.3">
      <c r="A9" s="5" t="s">
        <v>50</v>
      </c>
      <c r="B9">
        <f>SUM(B2:B8)</f>
        <v>36</v>
      </c>
      <c r="C9">
        <f>SUM(C2:C8)</f>
        <v>14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5113-665E-4253-8F34-6EF492007356}">
  <dimension ref="A1:D4"/>
  <sheetViews>
    <sheetView workbookViewId="0">
      <selection activeCell="D3" sqref="D3"/>
    </sheetView>
  </sheetViews>
  <sheetFormatPr defaultRowHeight="14.4" x14ac:dyDescent="0.3"/>
  <cols>
    <col min="1" max="1" width="25.6640625" bestFit="1" customWidth="1"/>
    <col min="3" max="3" width="25.6640625" bestFit="1" customWidth="1"/>
    <col min="4" max="4" width="11.6640625" customWidth="1"/>
  </cols>
  <sheetData>
    <row r="1" spans="1:4" ht="28.8" x14ac:dyDescent="0.3">
      <c r="A1" t="s">
        <v>97</v>
      </c>
      <c r="B1" s="28" t="s">
        <v>49</v>
      </c>
      <c r="C1" t="s">
        <v>97</v>
      </c>
      <c r="D1" s="28" t="s">
        <v>98</v>
      </c>
    </row>
    <row r="2" spans="1:4" x14ac:dyDescent="0.3">
      <c r="A2" t="s">
        <v>99</v>
      </c>
      <c r="B2">
        <v>4</v>
      </c>
      <c r="C2" t="s">
        <v>99</v>
      </c>
      <c r="D2" s="16">
        <v>0.08</v>
      </c>
    </row>
    <row r="3" spans="1:4" x14ac:dyDescent="0.3">
      <c r="A3" t="s">
        <v>100</v>
      </c>
      <c r="B3">
        <f>COUNTIF(Processed_data!FJ:FJ,"-")</f>
        <v>19</v>
      </c>
      <c r="C3" t="s">
        <v>100</v>
      </c>
      <c r="D3" s="16">
        <v>0.38</v>
      </c>
    </row>
    <row r="4" spans="1:4" x14ac:dyDescent="0.3">
      <c r="A4" t="s">
        <v>101</v>
      </c>
      <c r="B4">
        <f>COUNTIF(Processed_data!FL:FL,"Done")</f>
        <v>27</v>
      </c>
      <c r="C4" t="s">
        <v>101</v>
      </c>
      <c r="D4" s="16">
        <v>0.54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C50E-5B9B-44F9-8583-D6C04B91E693}">
  <dimension ref="A1:B3"/>
  <sheetViews>
    <sheetView workbookViewId="0">
      <selection sqref="A1:B3"/>
    </sheetView>
  </sheetViews>
  <sheetFormatPr defaultRowHeight="14.4" x14ac:dyDescent="0.3"/>
  <cols>
    <col min="1" max="1" width="29" customWidth="1"/>
    <col min="2" max="2" width="13.109375" customWidth="1"/>
  </cols>
  <sheetData>
    <row r="1" spans="1:2" x14ac:dyDescent="0.3">
      <c r="A1" s="39" t="s">
        <v>102</v>
      </c>
      <c r="B1" s="39" t="s">
        <v>59</v>
      </c>
    </row>
    <row r="2" spans="1:2" x14ac:dyDescent="0.3">
      <c r="A2" t="s">
        <v>103</v>
      </c>
      <c r="B2">
        <f>COUNTIF(Processed_data!BL:BL,"yes")</f>
        <v>47</v>
      </c>
    </row>
    <row r="3" spans="1:2" x14ac:dyDescent="0.3">
      <c r="A3" t="s">
        <v>104</v>
      </c>
      <c r="B3">
        <f>COUNTIF(Processed_data!BM:BM,"yes")</f>
        <v>3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F496-A021-49BA-B327-F56C7D6CCCF9}">
  <dimension ref="A1:E5"/>
  <sheetViews>
    <sheetView workbookViewId="0">
      <selection activeCell="D1" sqref="D1:E5"/>
    </sheetView>
  </sheetViews>
  <sheetFormatPr defaultRowHeight="14.4" x14ac:dyDescent="0.3"/>
  <cols>
    <col min="2" max="2" width="25.44140625" style="12" bestFit="1" customWidth="1"/>
    <col min="4" max="4" width="27.6640625" bestFit="1" customWidth="1"/>
  </cols>
  <sheetData>
    <row r="1" spans="1:5" x14ac:dyDescent="0.3">
      <c r="A1" s="9" t="s">
        <v>7</v>
      </c>
      <c r="B1" s="13">
        <f>AVERAGE(Processed_data!FN2:FN51)</f>
        <v>8.4861111111111123E-2</v>
      </c>
      <c r="D1" s="44" t="s">
        <v>105</v>
      </c>
      <c r="E1" s="45"/>
    </row>
    <row r="2" spans="1:5" x14ac:dyDescent="0.3">
      <c r="A2" s="9" t="s">
        <v>9</v>
      </c>
      <c r="B2" s="13">
        <f>MIN(Processed_data!FN:FN)</f>
        <v>4.8611111111111112E-2</v>
      </c>
      <c r="D2" s="14" t="s">
        <v>106</v>
      </c>
      <c r="E2" s="14" t="str">
        <f>TEXT(B1,"hh:mm:ss")</f>
        <v>02:02:12</v>
      </c>
    </row>
    <row r="3" spans="1:5" x14ac:dyDescent="0.3">
      <c r="A3" s="9" t="s">
        <v>10</v>
      </c>
      <c r="B3" s="13">
        <f>MAX(Processed_data!FN:FN)</f>
        <v>0.14583333333333334</v>
      </c>
      <c r="D3" s="14" t="s">
        <v>107</v>
      </c>
      <c r="E3" s="14" t="str">
        <f>TEXT(B2,"hh:mm:ss")</f>
        <v>01:10:00</v>
      </c>
    </row>
    <row r="4" spans="1:5" x14ac:dyDescent="0.3">
      <c r="A4" s="9" t="s">
        <v>12</v>
      </c>
      <c r="B4" s="13">
        <f>MODE(Processed_data!FN:FN)</f>
        <v>8.3333333333333329E-2</v>
      </c>
      <c r="D4" s="14" t="s">
        <v>108</v>
      </c>
      <c r="E4" s="14" t="str">
        <f>TEXT(B3,"hh:mm:ss")</f>
        <v>03:30:00</v>
      </c>
    </row>
    <row r="5" spans="1:5" x14ac:dyDescent="0.3">
      <c r="D5" s="14" t="s">
        <v>109</v>
      </c>
      <c r="E5" s="14" t="str">
        <f>TEXT(B4,"hh:mm:ss")</f>
        <v>02:00:00</v>
      </c>
    </row>
  </sheetData>
  <mergeCells count="1">
    <mergeCell ref="D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D523-9DF0-4BB3-9F65-267AD92A5716}">
  <dimension ref="A1:H25"/>
  <sheetViews>
    <sheetView topLeftCell="B1" workbookViewId="0">
      <selection activeCell="B1" sqref="B1:D9"/>
    </sheetView>
  </sheetViews>
  <sheetFormatPr defaultRowHeight="14.4" x14ac:dyDescent="0.3"/>
  <cols>
    <col min="1" max="1" width="44.109375" customWidth="1"/>
    <col min="2" max="2" width="20.44140625" bestFit="1" customWidth="1"/>
    <col min="3" max="3" width="16.44140625" bestFit="1" customWidth="1"/>
    <col min="4" max="4" width="10.109375" bestFit="1" customWidth="1"/>
  </cols>
  <sheetData>
    <row r="1" spans="1:5" x14ac:dyDescent="0.3">
      <c r="A1" t="s">
        <v>110</v>
      </c>
      <c r="B1" t="s">
        <v>111</v>
      </c>
      <c r="C1" t="s">
        <v>49</v>
      </c>
      <c r="D1" t="s">
        <v>60</v>
      </c>
    </row>
    <row r="2" spans="1:5" x14ac:dyDescent="0.3">
      <c r="A2" t="s">
        <v>112</v>
      </c>
      <c r="B2" s="17" t="s">
        <v>113</v>
      </c>
      <c r="C2">
        <f>COUNTIFS(Processed_data!BI:BI,"NoYesYesNo")</f>
        <v>22</v>
      </c>
      <c r="D2" s="8">
        <f>C2/E11</f>
        <v>0.44</v>
      </c>
    </row>
    <row r="3" spans="1:5" x14ac:dyDescent="0.3">
      <c r="A3" t="s">
        <v>114</v>
      </c>
      <c r="B3" s="17" t="s">
        <v>115</v>
      </c>
      <c r="C3">
        <f>COUNTIFS(Processed_data!BI:BI,"NoYesNoYes")</f>
        <v>10</v>
      </c>
      <c r="D3" s="8">
        <f>C3/E11</f>
        <v>0.2</v>
      </c>
    </row>
    <row r="4" spans="1:5" x14ac:dyDescent="0.3">
      <c r="A4" t="s">
        <v>116</v>
      </c>
      <c r="B4" s="17" t="s">
        <v>117</v>
      </c>
      <c r="C4">
        <f>COUNTIFS(Processed_data!BI:BI,"YesYesNoNo")</f>
        <v>6</v>
      </c>
      <c r="D4" s="8">
        <f>C4/E11</f>
        <v>0.12</v>
      </c>
    </row>
    <row r="5" spans="1:5" x14ac:dyDescent="0.3">
      <c r="A5" t="s">
        <v>118</v>
      </c>
      <c r="B5" t="s">
        <v>119</v>
      </c>
      <c r="C5">
        <f>COUNTIFS(Processed_data!BI:BI,"YesNoYesNo")</f>
        <v>4</v>
      </c>
      <c r="D5" s="8">
        <f>C5/E11</f>
        <v>0.08</v>
      </c>
    </row>
    <row r="6" spans="1:5" x14ac:dyDescent="0.3">
      <c r="A6" t="s">
        <v>120</v>
      </c>
      <c r="B6" s="17" t="s">
        <v>121</v>
      </c>
      <c r="C6">
        <f>COUNTIFS(Processed_data!BI:BI,"YesNoNoNo")</f>
        <v>3</v>
      </c>
      <c r="D6" s="8">
        <f>C6/E11</f>
        <v>0.06</v>
      </c>
    </row>
    <row r="7" spans="1:5" x14ac:dyDescent="0.3">
      <c r="A7" t="s">
        <v>122</v>
      </c>
      <c r="B7" s="17" t="s">
        <v>123</v>
      </c>
      <c r="C7">
        <f>COUNTIFS(Processed_data!BI:BI,"YesNoNoYes")</f>
        <v>2</v>
      </c>
      <c r="D7" s="8">
        <f>C7/E11</f>
        <v>0.04</v>
      </c>
    </row>
    <row r="8" spans="1:5" x14ac:dyDescent="0.3">
      <c r="A8" t="s">
        <v>124</v>
      </c>
      <c r="B8" t="s">
        <v>125</v>
      </c>
      <c r="C8">
        <f>COUNTIFS(Processed_data!BI:BI,"YesYesYesNo")</f>
        <v>2</v>
      </c>
      <c r="D8" s="8">
        <f>C8/E11</f>
        <v>0.04</v>
      </c>
    </row>
    <row r="9" spans="1:5" x14ac:dyDescent="0.3">
      <c r="A9" t="s">
        <v>126</v>
      </c>
      <c r="B9" t="s">
        <v>127</v>
      </c>
      <c r="C9">
        <f>COUNTIFS(Processed_data!BI:BI,"YesYesNoYes")</f>
        <v>1</v>
      </c>
      <c r="D9" s="8">
        <f>C9/E11</f>
        <v>0.02</v>
      </c>
    </row>
    <row r="11" spans="1:5" x14ac:dyDescent="0.3">
      <c r="E11">
        <f>SUM(C2:C9)</f>
        <v>50</v>
      </c>
    </row>
    <row r="22" spans="6:8" x14ac:dyDescent="0.3">
      <c r="F22" t="s">
        <v>128</v>
      </c>
      <c r="H22" t="s">
        <v>129</v>
      </c>
    </row>
    <row r="23" spans="6:8" x14ac:dyDescent="0.3">
      <c r="F23" t="s">
        <v>130</v>
      </c>
      <c r="H23">
        <v>3</v>
      </c>
    </row>
    <row r="24" spans="6:8" x14ac:dyDescent="0.3">
      <c r="F24" t="s">
        <v>131</v>
      </c>
      <c r="H24">
        <v>32</v>
      </c>
    </row>
    <row r="25" spans="6:8" x14ac:dyDescent="0.3">
      <c r="F25" t="s">
        <v>132</v>
      </c>
      <c r="H25">
        <v>15</v>
      </c>
    </row>
  </sheetData>
  <autoFilter ref="B1:D1" xr:uid="{0F66D523-9DF0-4BB3-9F65-267AD92A5716}">
    <sortState xmlns:xlrd2="http://schemas.microsoft.com/office/spreadsheetml/2017/richdata2" ref="B2:D9">
      <sortCondition descending="1" ref="C1"/>
    </sortState>
  </autoFilter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1220-87C6-4F7D-B027-5C9CD834FD69}">
  <dimension ref="A1:G51"/>
  <sheetViews>
    <sheetView topLeftCell="A36" workbookViewId="0">
      <selection sqref="A1:A51"/>
    </sheetView>
  </sheetViews>
  <sheetFormatPr defaultRowHeight="14.4" x14ac:dyDescent="0.3"/>
  <cols>
    <col min="1" max="1" width="26.33203125" customWidth="1"/>
  </cols>
  <sheetData>
    <row r="1" spans="1:1" x14ac:dyDescent="0.3">
      <c r="A1" s="29" t="s">
        <v>133</v>
      </c>
    </row>
    <row r="2" spans="1:1" x14ac:dyDescent="0.3">
      <c r="A2">
        <f ca="1">_xlfn.STDEV.S(A2,A51)</f>
        <v>0</v>
      </c>
    </row>
    <row r="3" spans="1:1" x14ac:dyDescent="0.3">
      <c r="A3">
        <v>9</v>
      </c>
    </row>
    <row r="4" spans="1:1" x14ac:dyDescent="0.3">
      <c r="A4">
        <v>5</v>
      </c>
    </row>
    <row r="5" spans="1:1" x14ac:dyDescent="0.3">
      <c r="A5">
        <v>16</v>
      </c>
    </row>
    <row r="6" spans="1:1" x14ac:dyDescent="0.3">
      <c r="A6">
        <v>5</v>
      </c>
    </row>
    <row r="7" spans="1:1" x14ac:dyDescent="0.3">
      <c r="A7">
        <v>11</v>
      </c>
    </row>
    <row r="8" spans="1:1" x14ac:dyDescent="0.3">
      <c r="A8">
        <v>10</v>
      </c>
    </row>
    <row r="9" spans="1:1" x14ac:dyDescent="0.3">
      <c r="A9">
        <v>6</v>
      </c>
    </row>
    <row r="10" spans="1:1" x14ac:dyDescent="0.3">
      <c r="A10">
        <v>5</v>
      </c>
    </row>
    <row r="11" spans="1:1" x14ac:dyDescent="0.3">
      <c r="A11">
        <v>11</v>
      </c>
    </row>
    <row r="12" spans="1:1" x14ac:dyDescent="0.3">
      <c r="A12">
        <v>6</v>
      </c>
    </row>
    <row r="13" spans="1:1" x14ac:dyDescent="0.3">
      <c r="A13">
        <v>5</v>
      </c>
    </row>
    <row r="14" spans="1:1" x14ac:dyDescent="0.3">
      <c r="A14">
        <v>4</v>
      </c>
    </row>
    <row r="15" spans="1:1" x14ac:dyDescent="0.3">
      <c r="A15">
        <v>7</v>
      </c>
    </row>
    <row r="16" spans="1:1" x14ac:dyDescent="0.3">
      <c r="A16">
        <v>7</v>
      </c>
    </row>
    <row r="17" spans="1:7" x14ac:dyDescent="0.3">
      <c r="A17">
        <v>6</v>
      </c>
    </row>
    <row r="18" spans="1:7" x14ac:dyDescent="0.3">
      <c r="A18">
        <v>5</v>
      </c>
    </row>
    <row r="19" spans="1:7" x14ac:dyDescent="0.3">
      <c r="A19">
        <v>7</v>
      </c>
    </row>
    <row r="20" spans="1:7" x14ac:dyDescent="0.3">
      <c r="A20">
        <v>8</v>
      </c>
    </row>
    <row r="21" spans="1:7" x14ac:dyDescent="0.3">
      <c r="A21">
        <v>28</v>
      </c>
    </row>
    <row r="22" spans="1:7" x14ac:dyDescent="0.3">
      <c r="A22">
        <v>10</v>
      </c>
    </row>
    <row r="23" spans="1:7" x14ac:dyDescent="0.3">
      <c r="A23">
        <v>4</v>
      </c>
    </row>
    <row r="24" spans="1:7" x14ac:dyDescent="0.3">
      <c r="A24">
        <v>9</v>
      </c>
    </row>
    <row r="25" spans="1:7" x14ac:dyDescent="0.3">
      <c r="A25">
        <v>10</v>
      </c>
    </row>
    <row r="26" spans="1:7" x14ac:dyDescent="0.3">
      <c r="A26">
        <v>5</v>
      </c>
    </row>
    <row r="27" spans="1:7" x14ac:dyDescent="0.3">
      <c r="A27">
        <v>10</v>
      </c>
    </row>
    <row r="28" spans="1:7" x14ac:dyDescent="0.3">
      <c r="A28">
        <v>26</v>
      </c>
      <c r="F28" t="s">
        <v>7</v>
      </c>
      <c r="G28">
        <v>10.039999999999999</v>
      </c>
    </row>
    <row r="29" spans="1:7" x14ac:dyDescent="0.3">
      <c r="A29">
        <v>8</v>
      </c>
      <c r="F29" t="s">
        <v>10</v>
      </c>
      <c r="G29">
        <v>28</v>
      </c>
    </row>
    <row r="30" spans="1:7" x14ac:dyDescent="0.3">
      <c r="A30">
        <v>5</v>
      </c>
      <c r="F30" t="s">
        <v>134</v>
      </c>
      <c r="G30">
        <v>4</v>
      </c>
    </row>
    <row r="31" spans="1:7" x14ac:dyDescent="0.3">
      <c r="A31">
        <v>15</v>
      </c>
      <c r="F31" t="s">
        <v>135</v>
      </c>
    </row>
    <row r="32" spans="1:7" x14ac:dyDescent="0.3">
      <c r="A32">
        <v>12</v>
      </c>
    </row>
    <row r="33" spans="1:1" x14ac:dyDescent="0.3">
      <c r="A33">
        <v>7</v>
      </c>
    </row>
    <row r="34" spans="1:1" x14ac:dyDescent="0.3">
      <c r="A34">
        <v>12</v>
      </c>
    </row>
    <row r="35" spans="1:1" x14ac:dyDescent="0.3">
      <c r="A35">
        <v>9</v>
      </c>
    </row>
    <row r="36" spans="1:1" x14ac:dyDescent="0.3">
      <c r="A36">
        <v>11</v>
      </c>
    </row>
    <row r="37" spans="1:1" x14ac:dyDescent="0.3">
      <c r="A37">
        <v>14</v>
      </c>
    </row>
    <row r="38" spans="1:1" x14ac:dyDescent="0.3">
      <c r="A38">
        <v>14</v>
      </c>
    </row>
    <row r="39" spans="1:1" x14ac:dyDescent="0.3">
      <c r="A39">
        <v>14</v>
      </c>
    </row>
    <row r="40" spans="1:1" x14ac:dyDescent="0.3">
      <c r="A40">
        <v>6</v>
      </c>
    </row>
    <row r="41" spans="1:1" x14ac:dyDescent="0.3">
      <c r="A41">
        <v>10</v>
      </c>
    </row>
    <row r="42" spans="1:1" x14ac:dyDescent="0.3">
      <c r="A42">
        <v>9</v>
      </c>
    </row>
    <row r="43" spans="1:1" x14ac:dyDescent="0.3">
      <c r="A43">
        <v>17</v>
      </c>
    </row>
    <row r="44" spans="1:1" x14ac:dyDescent="0.3">
      <c r="A44">
        <v>13</v>
      </c>
    </row>
    <row r="45" spans="1:1" x14ac:dyDescent="0.3">
      <c r="A45">
        <v>13</v>
      </c>
    </row>
    <row r="46" spans="1:1" x14ac:dyDescent="0.3">
      <c r="A46">
        <v>11</v>
      </c>
    </row>
    <row r="47" spans="1:1" x14ac:dyDescent="0.3">
      <c r="A47">
        <v>12</v>
      </c>
    </row>
    <row r="48" spans="1:1" x14ac:dyDescent="0.3">
      <c r="A48">
        <v>11</v>
      </c>
    </row>
    <row r="49" spans="1:1" x14ac:dyDescent="0.3">
      <c r="A49">
        <v>8</v>
      </c>
    </row>
    <row r="50" spans="1:1" x14ac:dyDescent="0.3">
      <c r="A50">
        <v>13</v>
      </c>
    </row>
    <row r="51" spans="1:1" x14ac:dyDescent="0.3">
      <c r="A51">
        <v>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8DD8-F3B5-466D-8AC8-78E3C25E87F1}">
  <dimension ref="A1:C28"/>
  <sheetViews>
    <sheetView topLeftCell="A5" workbookViewId="0">
      <selection activeCell="C26" sqref="C26"/>
    </sheetView>
  </sheetViews>
  <sheetFormatPr defaultRowHeight="14.4" x14ac:dyDescent="0.3"/>
  <cols>
    <col min="1" max="1" width="32" bestFit="1" customWidth="1"/>
    <col min="3" max="3" width="16.88671875" bestFit="1" customWidth="1"/>
  </cols>
  <sheetData>
    <row r="1" spans="1:3" x14ac:dyDescent="0.3">
      <c r="A1" s="18" t="s">
        <v>136</v>
      </c>
      <c r="B1" s="19" t="s">
        <v>137</v>
      </c>
      <c r="C1" s="19" t="s">
        <v>138</v>
      </c>
    </row>
    <row r="2" spans="1:3" x14ac:dyDescent="0.3">
      <c r="A2" t="s">
        <v>139</v>
      </c>
      <c r="B2">
        <f>AVERAGE(Processed_data!CA:CA)</f>
        <v>139.78</v>
      </c>
      <c r="C2">
        <f>ROUND(_xlfn.STDEV.S(Processed_data!CA:CA),2)</f>
        <v>11.16</v>
      </c>
    </row>
    <row r="3" spans="1:3" x14ac:dyDescent="0.3">
      <c r="A3" t="s">
        <v>140</v>
      </c>
      <c r="B3">
        <f>AVERAGE(Processed_data!CB:CB)</f>
        <v>140.69999999999999</v>
      </c>
      <c r="C3">
        <f>ROUND(_xlfn.STDEV.S(Processed_data!CB:CB),2)</f>
        <v>11.29</v>
      </c>
    </row>
    <row r="4" spans="1:3" x14ac:dyDescent="0.3">
      <c r="A4" t="s">
        <v>141</v>
      </c>
      <c r="B4">
        <f>AVERAGE(Processed_data!CC:CC)</f>
        <v>140.46</v>
      </c>
      <c r="C4">
        <f>ROUND(_xlfn.STDEV.S(Processed_data!CC:CC),2)</f>
        <v>11.93</v>
      </c>
    </row>
    <row r="5" spans="1:3" x14ac:dyDescent="0.3">
      <c r="A5" t="s">
        <v>142</v>
      </c>
      <c r="B5">
        <f>AVERAGE(Processed_data!CD:CD)</f>
        <v>141.16</v>
      </c>
      <c r="C5">
        <f>ROUND(_xlfn.STDEV.S(Processed_data!CD:CD),2)</f>
        <v>13.65</v>
      </c>
    </row>
    <row r="6" spans="1:3" x14ac:dyDescent="0.3">
      <c r="A6" t="s">
        <v>143</v>
      </c>
      <c r="B6">
        <f>AVERAGE(Processed_data!CE:CE)</f>
        <v>140.82</v>
      </c>
      <c r="C6">
        <f>ROUND(_xlfn.STDEV.S(Processed_data!CE:CE),2)</f>
        <v>13.72</v>
      </c>
    </row>
    <row r="7" spans="1:3" x14ac:dyDescent="0.3">
      <c r="A7" t="s">
        <v>144</v>
      </c>
      <c r="B7">
        <f>AVERAGE(Processed_data!CF:CF)</f>
        <v>138.41999999999999</v>
      </c>
      <c r="C7">
        <f>ROUND(_xlfn.STDEV.S(Processed_data!CF:CF),2)</f>
        <v>12.37</v>
      </c>
    </row>
    <row r="8" spans="1:3" x14ac:dyDescent="0.3">
      <c r="A8" t="s">
        <v>145</v>
      </c>
      <c r="B8">
        <f>AVERAGE(Processed_data!CG:CG)</f>
        <v>139.94</v>
      </c>
      <c r="C8">
        <f>ROUND(_xlfn.STDEV.S(Processed_data!CG:CG),2)</f>
        <v>12.84</v>
      </c>
    </row>
    <row r="9" spans="1:3" x14ac:dyDescent="0.3">
      <c r="A9" t="s">
        <v>146</v>
      </c>
      <c r="B9">
        <f>AVERAGE(Processed_data!CH:CH)</f>
        <v>138.66</v>
      </c>
      <c r="C9">
        <f>ROUND(_xlfn.STDEV.S(Processed_data!CH:CH),2)</f>
        <v>14.23</v>
      </c>
    </row>
    <row r="10" spans="1:3" x14ac:dyDescent="0.3">
      <c r="A10" t="s">
        <v>147</v>
      </c>
      <c r="B10">
        <f>AVERAGE(Processed_data!CI:CI)</f>
        <v>139</v>
      </c>
      <c r="C10">
        <f>ROUND(_xlfn.STDEV.S(Processed_data!CI:CI),2)</f>
        <v>13.47</v>
      </c>
    </row>
    <row r="11" spans="1:3" x14ac:dyDescent="0.3">
      <c r="A11" t="s">
        <v>148</v>
      </c>
      <c r="B11">
        <f>AVERAGE(Processed_data!CJ:CJ)</f>
        <v>138.58000000000001</v>
      </c>
      <c r="C11">
        <f>ROUND(_xlfn.STDEV.S(Processed_data!CJ:CJ),2)</f>
        <v>12.85</v>
      </c>
    </row>
    <row r="12" spans="1:3" x14ac:dyDescent="0.3">
      <c r="A12" t="s">
        <v>149</v>
      </c>
      <c r="B12">
        <f>AVERAGE(Processed_data!CK:CK)</f>
        <v>139.44</v>
      </c>
      <c r="C12">
        <f>ROUND(_xlfn.STDEV.S(Processed_data!CK:CK),2)</f>
        <v>12.84</v>
      </c>
    </row>
    <row r="13" spans="1:3" x14ac:dyDescent="0.3">
      <c r="A13" t="s">
        <v>150</v>
      </c>
      <c r="B13">
        <f>AVERAGE(Processed_data!CL:CL)</f>
        <v>140.47999999999999</v>
      </c>
      <c r="C13">
        <f>ROUND(_xlfn.STDEV.S(Processed_data!CL:CL),2)</f>
        <v>10.1</v>
      </c>
    </row>
    <row r="16" spans="1:3" x14ac:dyDescent="0.3">
      <c r="A16" t="s">
        <v>136</v>
      </c>
      <c r="B16" t="s">
        <v>137</v>
      </c>
      <c r="C16" t="s">
        <v>138</v>
      </c>
    </row>
    <row r="17" spans="1:3" x14ac:dyDescent="0.3">
      <c r="A17" t="s">
        <v>139</v>
      </c>
      <c r="B17">
        <v>139.78</v>
      </c>
      <c r="C17">
        <v>11.16</v>
      </c>
    </row>
    <row r="18" spans="1:3" x14ac:dyDescent="0.3">
      <c r="A18" t="s">
        <v>140</v>
      </c>
      <c r="B18">
        <v>140.69999999999999</v>
      </c>
      <c r="C18">
        <v>11.29</v>
      </c>
    </row>
    <row r="19" spans="1:3" x14ac:dyDescent="0.3">
      <c r="A19" t="s">
        <v>141</v>
      </c>
      <c r="B19">
        <v>140.46</v>
      </c>
      <c r="C19">
        <v>11.93</v>
      </c>
    </row>
    <row r="20" spans="1:3" x14ac:dyDescent="0.3">
      <c r="A20" t="s">
        <v>142</v>
      </c>
      <c r="B20">
        <v>141.16</v>
      </c>
      <c r="C20">
        <v>13.65</v>
      </c>
    </row>
    <row r="21" spans="1:3" x14ac:dyDescent="0.3">
      <c r="A21" t="s">
        <v>143</v>
      </c>
      <c r="B21">
        <v>140.82</v>
      </c>
      <c r="C21">
        <v>13.72</v>
      </c>
    </row>
    <row r="22" spans="1:3" x14ac:dyDescent="0.3">
      <c r="A22" t="s">
        <v>144</v>
      </c>
      <c r="B22">
        <v>138.41999999999999</v>
      </c>
      <c r="C22">
        <v>12.37</v>
      </c>
    </row>
    <row r="23" spans="1:3" x14ac:dyDescent="0.3">
      <c r="A23" t="s">
        <v>145</v>
      </c>
      <c r="B23">
        <v>139.94</v>
      </c>
      <c r="C23">
        <v>12.84</v>
      </c>
    </row>
    <row r="24" spans="1:3" x14ac:dyDescent="0.3">
      <c r="A24" t="s">
        <v>146</v>
      </c>
      <c r="B24">
        <v>113.9</v>
      </c>
      <c r="C24">
        <v>24.56</v>
      </c>
    </row>
    <row r="25" spans="1:3" x14ac:dyDescent="0.3">
      <c r="A25" t="s">
        <v>147</v>
      </c>
      <c r="B25">
        <v>115</v>
      </c>
      <c r="C25">
        <v>20.7</v>
      </c>
    </row>
    <row r="26" spans="1:3" x14ac:dyDescent="0.3">
      <c r="A26" t="s">
        <v>148</v>
      </c>
      <c r="B26">
        <v>138.58000000000001</v>
      </c>
      <c r="C26">
        <v>12.85</v>
      </c>
    </row>
    <row r="27" spans="1:3" x14ac:dyDescent="0.3">
      <c r="A27" t="s">
        <v>149</v>
      </c>
      <c r="B27">
        <v>139.44</v>
      </c>
      <c r="C27">
        <v>12.84</v>
      </c>
    </row>
    <row r="28" spans="1:3" x14ac:dyDescent="0.3">
      <c r="A28" t="s">
        <v>150</v>
      </c>
      <c r="B28">
        <v>140.47999999999999</v>
      </c>
      <c r="C28">
        <v>10.1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A165A-CE67-4542-9C03-5C29C46CA902}">
  <dimension ref="A1:C13"/>
  <sheetViews>
    <sheetView tabSelected="1" workbookViewId="0">
      <selection activeCell="C2" sqref="C2"/>
    </sheetView>
  </sheetViews>
  <sheetFormatPr defaultRowHeight="14.4" x14ac:dyDescent="0.3"/>
  <cols>
    <col min="1" max="1" width="29.6640625" bestFit="1" customWidth="1"/>
    <col min="2" max="2" width="12.5546875" bestFit="1" customWidth="1"/>
    <col min="3" max="3" width="14.88671875" bestFit="1" customWidth="1"/>
  </cols>
  <sheetData>
    <row r="1" spans="1:3" x14ac:dyDescent="0.3">
      <c r="A1" s="20" t="s">
        <v>136</v>
      </c>
      <c r="B1" s="19" t="s">
        <v>151</v>
      </c>
      <c r="C1" s="19" t="s">
        <v>152</v>
      </c>
    </row>
    <row r="2" spans="1:3" x14ac:dyDescent="0.3">
      <c r="A2" t="s">
        <v>139</v>
      </c>
      <c r="B2" s="30">
        <f>AVERAGE(Processed_data!BO:BO)</f>
        <v>36.288000000000018</v>
      </c>
      <c r="C2" s="30">
        <f>_xlfn.STDEV.S(Processed_data!BO:BO)</f>
        <v>0.26468309892613601</v>
      </c>
    </row>
    <row r="3" spans="1:3" x14ac:dyDescent="0.3">
      <c r="A3" t="s">
        <v>140</v>
      </c>
      <c r="B3" s="30">
        <f>AVERAGE(Processed_data!BP:BP)</f>
        <v>36.302000000000021</v>
      </c>
      <c r="C3" s="30">
        <f>_xlfn.STDEV.S(Processed_data!BP:BP)</f>
        <v>0.28102581768243562</v>
      </c>
    </row>
    <row r="4" spans="1:3" x14ac:dyDescent="0.3">
      <c r="A4" t="s">
        <v>141</v>
      </c>
      <c r="B4" s="30">
        <f>AVERAGE(Processed_data!BQ:BQ)</f>
        <v>36.306000000000019</v>
      </c>
      <c r="C4" s="30">
        <f>_xlfn.STDEV.S(Processed_data!BQ:BQ)</f>
        <v>0.25587784075170483</v>
      </c>
    </row>
    <row r="5" spans="1:3" x14ac:dyDescent="0.3">
      <c r="A5" t="s">
        <v>142</v>
      </c>
      <c r="B5" s="30">
        <f>AVERAGE(Processed_data!BR:BR)</f>
        <v>36.32200000000001</v>
      </c>
      <c r="C5" s="30">
        <f>_xlfn.STDEV.S(Processed_data!BR:BR)</f>
        <v>0.28015301941209608</v>
      </c>
    </row>
    <row r="6" spans="1:3" x14ac:dyDescent="0.3">
      <c r="A6" t="s">
        <v>143</v>
      </c>
      <c r="B6" s="30">
        <f>AVERAGE(Processed_data!BS:BS)</f>
        <v>36.290000000000006</v>
      </c>
      <c r="C6" s="30">
        <f>_xlfn.STDEV.S(Processed_data!BS:BS)</f>
        <v>0.24348657927227538</v>
      </c>
    </row>
    <row r="7" spans="1:3" x14ac:dyDescent="0.3">
      <c r="A7" t="s">
        <v>144</v>
      </c>
      <c r="B7" s="30">
        <f>AVERAGE(Processed_data!BT:BT)</f>
        <v>36.288000000000004</v>
      </c>
      <c r="C7" s="30">
        <f>_xlfn.STDEV.S(Processed_data!BT:BT)</f>
        <v>0.26391093117155356</v>
      </c>
    </row>
    <row r="8" spans="1:3" x14ac:dyDescent="0.3">
      <c r="A8" t="s">
        <v>145</v>
      </c>
      <c r="B8" s="30">
        <f>AVERAGE(Processed_data!BU:BU)</f>
        <v>36.220000000000006</v>
      </c>
      <c r="C8" s="30">
        <f>_xlfn.STDEV.S(Processed_data!BU:BU)</f>
        <v>0.28713930346059624</v>
      </c>
    </row>
    <row r="9" spans="1:3" x14ac:dyDescent="0.3">
      <c r="A9" t="s">
        <v>146</v>
      </c>
      <c r="B9" s="30">
        <f>AVERAGE(Processed_data!BV:BV)</f>
        <v>36.234000000000009</v>
      </c>
      <c r="C9" s="30">
        <f>_xlfn.STDEV.S(Processed_data!BV:BV)</f>
        <v>0.30878960540821837</v>
      </c>
    </row>
    <row r="10" spans="1:3" x14ac:dyDescent="0.3">
      <c r="A10" t="s">
        <v>147</v>
      </c>
      <c r="B10" s="30">
        <f>AVERAGE(Processed_data!BW:BW)</f>
        <v>36.274000000000008</v>
      </c>
      <c r="C10" s="30">
        <f>_xlfn.STDEV.S(Processed_data!BW:BW)</f>
        <v>0.26863980892409745</v>
      </c>
    </row>
    <row r="11" spans="1:3" x14ac:dyDescent="0.3">
      <c r="A11" t="s">
        <v>148</v>
      </c>
      <c r="B11" s="30">
        <f>AVERAGE(Processed_data!BX:BX)</f>
        <v>36.264000000000003</v>
      </c>
      <c r="C11" s="30">
        <f>_xlfn.STDEV.S(Processed_data!BX:BX)</f>
        <v>0.29744490143176905</v>
      </c>
    </row>
    <row r="12" spans="1:3" x14ac:dyDescent="0.3">
      <c r="A12" t="s">
        <v>149</v>
      </c>
      <c r="B12" s="30">
        <f>AVERAGE(Processed_data!BY:BY)</f>
        <v>36.284000000000006</v>
      </c>
      <c r="C12" s="30">
        <f>_xlfn.STDEV.S(Processed_data!BY:BY)</f>
        <v>0.23418116133995553</v>
      </c>
    </row>
    <row r="13" spans="1:3" x14ac:dyDescent="0.3">
      <c r="A13" t="s">
        <v>150</v>
      </c>
      <c r="B13" s="30">
        <f>AVERAGE(Processed_data!BZ:BZ)</f>
        <v>36.370370370370374</v>
      </c>
      <c r="C13" s="30">
        <f>_xlfn.STDEV.S(Processed_data!BZ:BZ)</f>
        <v>0.2162882955238826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0EC5-A55C-452A-B2B9-C75C6F37283C}">
  <dimension ref="A1:C13"/>
  <sheetViews>
    <sheetView workbookViewId="0">
      <selection activeCell="C13" sqref="C13"/>
    </sheetView>
  </sheetViews>
  <sheetFormatPr defaultRowHeight="14.4" x14ac:dyDescent="0.3"/>
  <cols>
    <col min="1" max="1" width="29.6640625" bestFit="1" customWidth="1"/>
    <col min="2" max="2" width="11.33203125" bestFit="1" customWidth="1"/>
  </cols>
  <sheetData>
    <row r="1" spans="1:3" x14ac:dyDescent="0.3">
      <c r="A1" s="32" t="s">
        <v>153</v>
      </c>
      <c r="B1" s="31" t="s">
        <v>154</v>
      </c>
      <c r="C1" s="31" t="s">
        <v>155</v>
      </c>
    </row>
    <row r="2" spans="1:3" x14ac:dyDescent="0.3">
      <c r="A2" t="s">
        <v>139</v>
      </c>
      <c r="B2">
        <f>ROUND(AVERAGE(Processed_data!DW:DW),2)</f>
        <v>96.38</v>
      </c>
      <c r="C2">
        <f>ROUND(_xlfn.STDEV.S(Processed_data!DW:DW),2)</f>
        <v>3.23</v>
      </c>
    </row>
    <row r="3" spans="1:3" x14ac:dyDescent="0.3">
      <c r="A3" t="s">
        <v>140</v>
      </c>
      <c r="B3">
        <f>ROUND(AVERAGE(Processed_data!DX:DX),2)</f>
        <v>96.82</v>
      </c>
      <c r="C3">
        <f>ROUND(_xlfn.STDEV.S(Processed_data!DX:DX),2)</f>
        <v>2.73</v>
      </c>
    </row>
    <row r="4" spans="1:3" x14ac:dyDescent="0.3">
      <c r="A4" t="s">
        <v>141</v>
      </c>
      <c r="B4">
        <f>ROUND(AVERAGE(Processed_data!DY:DY),2)</f>
        <v>96.32</v>
      </c>
      <c r="C4">
        <f>ROUND(_xlfn.STDEV.S(Processed_data!DY:DY),2)</f>
        <v>3.16</v>
      </c>
    </row>
    <row r="5" spans="1:3" x14ac:dyDescent="0.3">
      <c r="A5" t="s">
        <v>142</v>
      </c>
      <c r="B5">
        <f>ROUND(AVERAGE(Processed_data!DZ:DZ),2)</f>
        <v>95.88</v>
      </c>
      <c r="C5">
        <f>ROUND(_xlfn.STDEV.S(Processed_data!DZ:DZ),2)</f>
        <v>3.21</v>
      </c>
    </row>
    <row r="6" spans="1:3" x14ac:dyDescent="0.3">
      <c r="A6" t="s">
        <v>143</v>
      </c>
      <c r="B6">
        <f>ROUND(AVERAGE(Processed_data!EA:EA),2)</f>
        <v>94.7</v>
      </c>
      <c r="C6">
        <f>ROUND(_xlfn.STDEV.S(Processed_data!EA:EA),2)</f>
        <v>5.97</v>
      </c>
    </row>
    <row r="7" spans="1:3" x14ac:dyDescent="0.3">
      <c r="A7" t="s">
        <v>144</v>
      </c>
      <c r="B7">
        <f>ROUND(AVERAGE(Processed_data!EB:EB),2)</f>
        <v>95.74</v>
      </c>
      <c r="C7">
        <f>ROUND(_xlfn.STDEV.S(Processed_data!EB:EB),2)</f>
        <v>4.01</v>
      </c>
    </row>
    <row r="8" spans="1:3" x14ac:dyDescent="0.3">
      <c r="A8" t="s">
        <v>145</v>
      </c>
      <c r="B8">
        <f>ROUND(AVERAGE(Processed_data!EC:EC),2)</f>
        <v>95.16</v>
      </c>
      <c r="C8">
        <f>ROUND(_xlfn.STDEV.S(Processed_data!EC:EC),2)</f>
        <v>4.46</v>
      </c>
    </row>
    <row r="9" spans="1:3" x14ac:dyDescent="0.3">
      <c r="A9" t="s">
        <v>146</v>
      </c>
      <c r="B9">
        <f>ROUND(AVERAGE(Processed_data!ED:ED),2)</f>
        <v>93.48</v>
      </c>
      <c r="C9">
        <f>ROUND(_xlfn.STDEV.S(Processed_data!ED:ED),2)</f>
        <v>5.54</v>
      </c>
    </row>
    <row r="10" spans="1:3" x14ac:dyDescent="0.3">
      <c r="A10" t="s">
        <v>147</v>
      </c>
      <c r="B10">
        <f>ROUND(AVERAGE(Processed_data!EE:EE),2)</f>
        <v>84.38</v>
      </c>
      <c r="C10">
        <f>ROUND(_xlfn.STDEV.S(Processed_data!EE:EE),2)</f>
        <v>8.33</v>
      </c>
    </row>
    <row r="11" spans="1:3" x14ac:dyDescent="0.3">
      <c r="A11" t="s">
        <v>148</v>
      </c>
      <c r="B11">
        <f>ROUND(AVERAGE(Processed_data!EF:EF),2)</f>
        <v>94.64</v>
      </c>
      <c r="C11">
        <f>ROUND(_xlfn.STDEV.S(Processed_data!EF:EF),2)</f>
        <v>5.74</v>
      </c>
    </row>
    <row r="12" spans="1:3" x14ac:dyDescent="0.3">
      <c r="A12" t="s">
        <v>149</v>
      </c>
      <c r="B12">
        <f>ROUND(AVERAGE(Processed_data!EG:EG),2)</f>
        <v>97.06</v>
      </c>
      <c r="C12">
        <f>ROUND(_xlfn.STDEV.S(Processed_data!EG:EG),2)</f>
        <v>3.12</v>
      </c>
    </row>
    <row r="13" spans="1:3" x14ac:dyDescent="0.3">
      <c r="A13" t="s">
        <v>150</v>
      </c>
      <c r="B13">
        <f>ROUND(AVERAGE(Processed_data!EH:EH),2)</f>
        <v>98.11</v>
      </c>
      <c r="C13">
        <f>ROUND(_xlfn.STDEV.S(Processed_data!EH:EH),2)</f>
        <v>2.94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22C-0793-4E01-AC2A-501C1B4E0891}">
  <dimension ref="A1:C13"/>
  <sheetViews>
    <sheetView workbookViewId="0"/>
  </sheetViews>
  <sheetFormatPr defaultRowHeight="14.4" x14ac:dyDescent="0.3"/>
  <cols>
    <col min="1" max="1" width="29.6640625" bestFit="1" customWidth="1"/>
    <col min="2" max="2" width="12.109375" bestFit="1" customWidth="1"/>
    <col min="3" max="3" width="10.44140625" bestFit="1" customWidth="1"/>
  </cols>
  <sheetData>
    <row r="1" spans="1:3" x14ac:dyDescent="0.3">
      <c r="A1" s="33" t="s">
        <v>136</v>
      </c>
      <c r="B1" s="31" t="s">
        <v>156</v>
      </c>
      <c r="C1" s="31" t="s">
        <v>157</v>
      </c>
    </row>
    <row r="2" spans="1:3" x14ac:dyDescent="0.3">
      <c r="A2" t="s">
        <v>139</v>
      </c>
      <c r="B2">
        <f>ROUND(AVERAGE(Processed_data!DK:DK),2)</f>
        <v>33</v>
      </c>
      <c r="C2">
        <f>ROUND(_xlfn.STDEV.S(Processed_data!DK:DK),2)</f>
        <v>8.58</v>
      </c>
    </row>
    <row r="3" spans="1:3" x14ac:dyDescent="0.3">
      <c r="A3" t="s">
        <v>140</v>
      </c>
      <c r="B3">
        <f>ROUND(AVERAGE(Processed_data!DL:DL),2)</f>
        <v>31.83</v>
      </c>
      <c r="C3">
        <f>ROUND(_xlfn.STDEV.S(Processed_data!DL:DL),2)</f>
        <v>8.06</v>
      </c>
    </row>
    <row r="4" spans="1:3" x14ac:dyDescent="0.3">
      <c r="A4" t="s">
        <v>141</v>
      </c>
      <c r="B4">
        <f>ROUND(AVERAGE(Processed_data!DM:DM),2)</f>
        <v>31.27</v>
      </c>
      <c r="C4">
        <f>ROUND(_xlfn.STDEV.S(Processed_data!DM:DM),2)</f>
        <v>6.9</v>
      </c>
    </row>
    <row r="5" spans="1:3" x14ac:dyDescent="0.3">
      <c r="A5" t="s">
        <v>142</v>
      </c>
      <c r="B5">
        <f>ROUND(AVERAGE(Processed_data!DN:DN),2)</f>
        <v>28.76</v>
      </c>
      <c r="C5">
        <f>ROUND(_xlfn.STDEV.S(Processed_data!DN:DN),2)</f>
        <v>6.11</v>
      </c>
    </row>
    <row r="6" spans="1:3" x14ac:dyDescent="0.3">
      <c r="A6" t="s">
        <v>143</v>
      </c>
      <c r="B6">
        <f>ROUND(AVERAGE(Processed_data!DO:DO),2)</f>
        <v>29.54</v>
      </c>
      <c r="C6">
        <f>ROUND(_xlfn.STDEV.S(Processed_data!DO:DO),2)</f>
        <v>6.39</v>
      </c>
    </row>
    <row r="7" spans="1:3" x14ac:dyDescent="0.3">
      <c r="A7" t="s">
        <v>144</v>
      </c>
      <c r="B7">
        <f>ROUND(AVERAGE(Processed_data!DP:DP),2)</f>
        <v>29.4</v>
      </c>
      <c r="C7">
        <f>ROUND(_xlfn.STDEV.S(Processed_data!DP:DP),2)</f>
        <v>6.62</v>
      </c>
    </row>
    <row r="8" spans="1:3" x14ac:dyDescent="0.3">
      <c r="A8" t="s">
        <v>145</v>
      </c>
      <c r="B8">
        <f>ROUND(AVERAGE(Processed_data!DQ:DQ),2)</f>
        <v>28.46</v>
      </c>
      <c r="C8">
        <f>ROUND(_xlfn.STDEV.S(Processed_data!DQ:DQ),2)</f>
        <v>6.87</v>
      </c>
    </row>
    <row r="9" spans="1:3" x14ac:dyDescent="0.3">
      <c r="A9" t="s">
        <v>146</v>
      </c>
      <c r="B9">
        <f>ROUND(AVERAGE(Processed_data!DR:DR),2)</f>
        <v>28.5</v>
      </c>
      <c r="C9">
        <f>ROUND(_xlfn.STDEV.S(Processed_data!DR:DR),2)</f>
        <v>6.18</v>
      </c>
    </row>
    <row r="10" spans="1:3" x14ac:dyDescent="0.3">
      <c r="A10" t="s">
        <v>147</v>
      </c>
      <c r="B10">
        <f>ROUND(AVERAGE(Processed_data!DS:DS),2)</f>
        <v>29.2</v>
      </c>
      <c r="C10">
        <f>ROUND(_xlfn.STDEV.S(Processed_data!DS:DS),2)</f>
        <v>6.06</v>
      </c>
    </row>
    <row r="11" spans="1:3" x14ac:dyDescent="0.3">
      <c r="A11" t="s">
        <v>148</v>
      </c>
      <c r="B11">
        <f>ROUND(AVERAGE(Processed_data!DT:DT),2)</f>
        <v>28.64</v>
      </c>
      <c r="C11">
        <f>ROUND(_xlfn.STDEV.S(Processed_data!DT:DT),2)</f>
        <v>5.96</v>
      </c>
    </row>
    <row r="12" spans="1:3" x14ac:dyDescent="0.3">
      <c r="A12" t="s">
        <v>149</v>
      </c>
      <c r="B12">
        <f>ROUND(AVERAGE(Processed_data!DU:DU),2)</f>
        <v>28.94</v>
      </c>
      <c r="C12">
        <f>ROUND(_xlfn.STDEV.S(Processed_data!DU:DU),2)</f>
        <v>5.77</v>
      </c>
    </row>
    <row r="13" spans="1:3" x14ac:dyDescent="0.3">
      <c r="A13" t="s">
        <v>150</v>
      </c>
      <c r="B13">
        <f>ROUND(AVERAGE(Processed_data!DV:DV),2)</f>
        <v>30.73</v>
      </c>
      <c r="C13">
        <f>ROUND(_xlfn.STDEV.S(Processed_data!DV:DV),2)</f>
        <v>5.24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729-BED9-4433-9DE4-071F204BB5D4}">
  <dimension ref="A1:C13"/>
  <sheetViews>
    <sheetView workbookViewId="0"/>
  </sheetViews>
  <sheetFormatPr defaultRowHeight="14.4" x14ac:dyDescent="0.3"/>
  <cols>
    <col min="1" max="1" width="29.6640625" bestFit="1" customWidth="1"/>
  </cols>
  <sheetData>
    <row r="1" spans="1:3" x14ac:dyDescent="0.3">
      <c r="A1" s="20" t="s">
        <v>136</v>
      </c>
      <c r="B1" s="19" t="s">
        <v>158</v>
      </c>
      <c r="C1" s="19" t="s">
        <v>159</v>
      </c>
    </row>
    <row r="2" spans="1:3" x14ac:dyDescent="0.3">
      <c r="A2" t="s">
        <v>139</v>
      </c>
      <c r="B2">
        <f>ROUND(AVERAGE(Processed_data!CY:CY),2)</f>
        <v>33</v>
      </c>
      <c r="C2">
        <f>ROUND(_xlfn.STDEV.S(Processed_data!CY:CY),2)</f>
        <v>3.96</v>
      </c>
    </row>
    <row r="3" spans="1:3" x14ac:dyDescent="0.3">
      <c r="A3" t="s">
        <v>160</v>
      </c>
      <c r="B3">
        <f>ROUND(AVERAGE(Processed_data!CZ:CZ),2)</f>
        <v>33.520000000000003</v>
      </c>
      <c r="C3">
        <f>ROUND(_xlfn.STDEV.S(Processed_data!CZ:CZ),2)</f>
        <v>3.76</v>
      </c>
    </row>
    <row r="4" spans="1:3" x14ac:dyDescent="0.3">
      <c r="A4" t="s">
        <v>141</v>
      </c>
      <c r="B4">
        <f>ROUND(AVERAGE(Processed_data!DA:DA),2)</f>
        <v>33.5</v>
      </c>
      <c r="C4">
        <f>ROUND(_xlfn.STDEV.S(Processed_data!DA:DA),2)</f>
        <v>2.87</v>
      </c>
    </row>
    <row r="5" spans="1:3" x14ac:dyDescent="0.3">
      <c r="A5" t="s">
        <v>142</v>
      </c>
      <c r="B5">
        <f>ROUND(AVERAGE(Processed_data!DB:DB),2)</f>
        <v>33.74</v>
      </c>
      <c r="C5">
        <f>ROUND(_xlfn.STDEV.S(Processed_data!DB:DB),2)</f>
        <v>2.96</v>
      </c>
    </row>
    <row r="6" spans="1:3" x14ac:dyDescent="0.3">
      <c r="A6" t="s">
        <v>143</v>
      </c>
      <c r="B6">
        <f>ROUND(AVERAGE(Processed_data!DC:DC),2)</f>
        <v>33.880000000000003</v>
      </c>
      <c r="C6">
        <f>ROUND(_xlfn.STDEV.S(Processed_data!DC:DC),2)</f>
        <v>3.62</v>
      </c>
    </row>
    <row r="7" spans="1:3" x14ac:dyDescent="0.3">
      <c r="A7" t="s">
        <v>144</v>
      </c>
      <c r="B7">
        <f>ROUND(AVERAGE(Processed_data!DD:DD),2)</f>
        <v>33.72</v>
      </c>
      <c r="C7">
        <f>ROUND(_xlfn.STDEV.S(Processed_data!DD:DD),2)</f>
        <v>3.75</v>
      </c>
    </row>
    <row r="8" spans="1:3" x14ac:dyDescent="0.3">
      <c r="A8" t="s">
        <v>145</v>
      </c>
      <c r="B8">
        <f>ROUND(AVERAGE(Processed_data!DE:DE),2)</f>
        <v>34.24</v>
      </c>
      <c r="C8">
        <f>ROUND(_xlfn.STDEV.S(Processed_data!DE:DE),2)</f>
        <v>3.97</v>
      </c>
    </row>
    <row r="9" spans="1:3" x14ac:dyDescent="0.3">
      <c r="A9" t="s">
        <v>146</v>
      </c>
      <c r="B9">
        <f>ROUND(AVERAGE(Processed_data!DF:DF),2)</f>
        <v>33.78</v>
      </c>
      <c r="C9">
        <f>ROUND(_xlfn.STDEV.S(Processed_data!DF:DF),2)</f>
        <v>4.5599999999999996</v>
      </c>
    </row>
    <row r="10" spans="1:3" x14ac:dyDescent="0.3">
      <c r="A10" t="s">
        <v>147</v>
      </c>
      <c r="B10">
        <f>ROUND(AVERAGE(Processed_data!DG:DG),2)</f>
        <v>29.42</v>
      </c>
      <c r="C10">
        <f>ROUND(_xlfn.STDEV.S(Processed_data!DG:DG),2)</f>
        <v>7.43</v>
      </c>
    </row>
    <row r="11" spans="1:3" x14ac:dyDescent="0.3">
      <c r="A11" t="s">
        <v>148</v>
      </c>
      <c r="B11">
        <f>ROUND(AVERAGE(Processed_data!DH:DH),2)</f>
        <v>32.36</v>
      </c>
      <c r="C11">
        <f>ROUND(_xlfn.STDEV.S(Processed_data!DH:DH),2)</f>
        <v>4.07</v>
      </c>
    </row>
    <row r="12" spans="1:3" x14ac:dyDescent="0.3">
      <c r="A12" t="s">
        <v>149</v>
      </c>
      <c r="B12">
        <f>ROUND(AVERAGE(Processed_data!DI:DI),2)</f>
        <v>33.74</v>
      </c>
      <c r="C12">
        <f>ROUND(_xlfn.STDEV.S(Processed_data!DI:DI),2)</f>
        <v>3.52</v>
      </c>
    </row>
    <row r="13" spans="1:3" x14ac:dyDescent="0.3">
      <c r="A13" t="s">
        <v>150</v>
      </c>
      <c r="B13">
        <f>ROUND(AVERAGE(Processed_data!DJ:DJ),2)</f>
        <v>33.26</v>
      </c>
      <c r="C13">
        <f>ROUND(_xlfn.STDEV.S(Processed_data!DJ:DJ),2)</f>
        <v>3.76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7327-5D51-4999-86CB-A692307C8ECC}">
  <dimension ref="A1:C5"/>
  <sheetViews>
    <sheetView workbookViewId="0">
      <selection sqref="A1:C5"/>
    </sheetView>
  </sheetViews>
  <sheetFormatPr defaultRowHeight="14.4" x14ac:dyDescent="0.3"/>
  <cols>
    <col min="1" max="1" width="43.44140625" bestFit="1" customWidth="1"/>
    <col min="2" max="2" width="15.44140625" bestFit="1" customWidth="1"/>
    <col min="3" max="3" width="14" bestFit="1" customWidth="1"/>
  </cols>
  <sheetData>
    <row r="1" spans="1:3" x14ac:dyDescent="0.3">
      <c r="A1" s="33" t="s">
        <v>136</v>
      </c>
      <c r="B1" s="33" t="s">
        <v>161</v>
      </c>
      <c r="C1" s="33" t="s">
        <v>135</v>
      </c>
    </row>
    <row r="2" spans="1:3" x14ac:dyDescent="0.3">
      <c r="A2" t="s">
        <v>162</v>
      </c>
      <c r="B2">
        <f>ROUND(AVERAGE(Processed_data!FO:FO),2)</f>
        <v>135.88</v>
      </c>
      <c r="C2">
        <f>ROUND(_xlfn.STDEV.S(Processed_data!FO:FO),2)</f>
        <v>15.41</v>
      </c>
    </row>
    <row r="3" spans="1:3" x14ac:dyDescent="0.3">
      <c r="A3" t="s">
        <v>163</v>
      </c>
      <c r="B3">
        <f>ROUND(AVERAGE(Processed_data!FP:FP),2)</f>
        <v>136.54</v>
      </c>
      <c r="C3">
        <f>ROUND(_xlfn.STDEV.S(Processed_data!FP:FP),2)</f>
        <v>16.02</v>
      </c>
    </row>
    <row r="4" spans="1:3" x14ac:dyDescent="0.3">
      <c r="A4" t="s">
        <v>164</v>
      </c>
      <c r="B4">
        <f>ROUND(AVERAGE(Processed_data!FQ:FQ),2)</f>
        <v>131.5</v>
      </c>
      <c r="C4">
        <f>ROUND(_xlfn.STDEV.S(Processed_data!FQ:FQ),2)</f>
        <v>19.09</v>
      </c>
    </row>
    <row r="5" spans="1:3" x14ac:dyDescent="0.3">
      <c r="A5" t="s">
        <v>165</v>
      </c>
      <c r="B5">
        <f>ROUND(AVERAGE(Processed_data!FR:FR),2)</f>
        <v>136.55000000000001</v>
      </c>
      <c r="C5">
        <f>ROUND(_xlfn.STDEV.S(Processed_data!FR:FR),2)</f>
        <v>8.44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A5BD-2F60-43CF-AC2F-0C4A802AAAE6}">
  <dimension ref="A1:C5"/>
  <sheetViews>
    <sheetView workbookViewId="0">
      <selection sqref="A1:C5"/>
    </sheetView>
  </sheetViews>
  <sheetFormatPr defaultRowHeight="14.4" x14ac:dyDescent="0.3"/>
  <cols>
    <col min="1" max="1" width="36.88671875" bestFit="1" customWidth="1"/>
  </cols>
  <sheetData>
    <row r="1" spans="1:3" x14ac:dyDescent="0.3">
      <c r="A1" t="s">
        <v>166</v>
      </c>
      <c r="B1" t="s">
        <v>161</v>
      </c>
      <c r="C1" t="s">
        <v>135</v>
      </c>
    </row>
    <row r="2" spans="1:3" x14ac:dyDescent="0.3">
      <c r="A2" t="s">
        <v>162</v>
      </c>
      <c r="B2">
        <f>ROUND(AVERAGE(Processed_data!GA:GA),2)</f>
        <v>36.4</v>
      </c>
      <c r="C2">
        <f>ROUND(_xlfn.STDEV.S(Processed_data!GA:GA),2)</f>
        <v>0.28999999999999998</v>
      </c>
    </row>
    <row r="3" spans="1:3" x14ac:dyDescent="0.3">
      <c r="A3" t="s">
        <v>163</v>
      </c>
      <c r="B3">
        <f>ROUND(AVERAGE(Processed_data!GB:GB),2)</f>
        <v>36.39</v>
      </c>
      <c r="C3">
        <f>ROUND(_xlfn.STDEV.S(Processed_data!GB:GB),2)</f>
        <v>0.21</v>
      </c>
    </row>
    <row r="4" spans="1:3" x14ac:dyDescent="0.3">
      <c r="A4" t="s">
        <v>164</v>
      </c>
      <c r="B4">
        <f>ROUND(AVERAGE(Processed_data!GC:GC),2)</f>
        <v>36.369999999999997</v>
      </c>
      <c r="C4">
        <f>ROUND(_xlfn.STDEV.S(Processed_data!GC:GC),2)</f>
        <v>0.15</v>
      </c>
    </row>
    <row r="5" spans="1:3" x14ac:dyDescent="0.3">
      <c r="A5" t="s">
        <v>167</v>
      </c>
      <c r="B5">
        <f>ROUND(AVERAGE(Processed_data!GD:GD),2)</f>
        <v>36.53</v>
      </c>
      <c r="C5">
        <f>ROUND(_xlfn.STDEV.S(Processed_data!GD:GD),2)</f>
        <v>0.13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D31D-D51F-4788-846D-84043B0763E4}">
  <dimension ref="A1:C5"/>
  <sheetViews>
    <sheetView workbookViewId="0">
      <selection sqref="A1:C5"/>
    </sheetView>
  </sheetViews>
  <sheetFormatPr defaultRowHeight="14.4" x14ac:dyDescent="0.3"/>
  <cols>
    <col min="1" max="1" width="36.88671875" bestFit="1" customWidth="1"/>
  </cols>
  <sheetData>
    <row r="1" spans="1:3" x14ac:dyDescent="0.3">
      <c r="A1" t="s">
        <v>168</v>
      </c>
      <c r="B1" t="s">
        <v>161</v>
      </c>
      <c r="C1" t="s">
        <v>135</v>
      </c>
    </row>
    <row r="2" spans="1:3" x14ac:dyDescent="0.3">
      <c r="A2" t="s">
        <v>162</v>
      </c>
      <c r="B2">
        <f>ROUND(AVERAGE(Processed_data!GE:GE),2)</f>
        <v>78.12</v>
      </c>
      <c r="C2">
        <f>ROUND(_xlfn.STDEV.S(Processed_data!GE:GE),2)</f>
        <v>41.22</v>
      </c>
    </row>
    <row r="3" spans="1:3" x14ac:dyDescent="0.3">
      <c r="A3" t="s">
        <v>163</v>
      </c>
      <c r="B3">
        <f>ROUND(AVERAGE(Processed_data!GF:GF),2)</f>
        <v>94.76</v>
      </c>
      <c r="C3">
        <f>ROUND(_xlfn.STDEV.S(Processed_data!GF:GF),2)</f>
        <v>50.59</v>
      </c>
    </row>
    <row r="4" spans="1:3" x14ac:dyDescent="0.3">
      <c r="A4" t="s">
        <v>164</v>
      </c>
      <c r="B4">
        <f>ROUND(AVERAGE(Processed_data!GG:GG),2)</f>
        <v>94</v>
      </c>
      <c r="C4">
        <f>ROUND(_xlfn.STDEV.S(Processed_data!GG:GG),2)</f>
        <v>22.63</v>
      </c>
    </row>
    <row r="5" spans="1:3" x14ac:dyDescent="0.3">
      <c r="A5" t="s">
        <v>167</v>
      </c>
      <c r="B5">
        <f>ROUND(AVERAGE(Processed_data!GH:GH),2)</f>
        <v>117</v>
      </c>
      <c r="C5">
        <f>ROUND(_xlfn.STDEV.S(Processed_data!GH:GH),2)</f>
        <v>44.12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E2B7-500C-4AFD-834E-CD7BADDFD026}">
  <dimension ref="A1:C5"/>
  <sheetViews>
    <sheetView workbookViewId="0">
      <selection sqref="A1:C5"/>
    </sheetView>
  </sheetViews>
  <sheetFormatPr defaultRowHeight="14.4" x14ac:dyDescent="0.3"/>
  <cols>
    <col min="1" max="1" width="31.33203125" bestFit="1" customWidth="1"/>
  </cols>
  <sheetData>
    <row r="1" spans="1:3" x14ac:dyDescent="0.3">
      <c r="A1" t="s">
        <v>169</v>
      </c>
      <c r="B1" t="s">
        <v>161</v>
      </c>
      <c r="C1" t="s">
        <v>135</v>
      </c>
    </row>
    <row r="2" spans="1:3" x14ac:dyDescent="0.3">
      <c r="A2" t="s">
        <v>162</v>
      </c>
      <c r="B2">
        <f>ROUND(AVERAGE(Processed_data!GR:GR),2)</f>
        <v>9.27</v>
      </c>
      <c r="C2">
        <f>ROUND(_xlfn.STDEV.S(Processed_data!GR:GR),2)</f>
        <v>2.85</v>
      </c>
    </row>
    <row r="3" spans="1:3" x14ac:dyDescent="0.3">
      <c r="A3" t="s">
        <v>163</v>
      </c>
      <c r="B3">
        <f>ROUND(AVERAGE(Processed_data!GS:GS),2)</f>
        <v>9.8000000000000007</v>
      </c>
      <c r="C3">
        <f>ROUND(_xlfn.STDEV.S(Processed_data!GS:GS),2)</f>
        <v>2.52</v>
      </c>
    </row>
    <row r="4" spans="1:3" x14ac:dyDescent="0.3">
      <c r="A4" t="s">
        <v>164</v>
      </c>
      <c r="B4">
        <f>ROUND(AVERAGE(Processed_data!GT:GT),2)</f>
        <v>7.5</v>
      </c>
      <c r="C4">
        <f>ROUND(_xlfn.STDEV.S(Processed_data!GT:GT),2)</f>
        <v>0.71</v>
      </c>
    </row>
    <row r="5" spans="1:3" x14ac:dyDescent="0.3">
      <c r="A5" t="s">
        <v>167</v>
      </c>
      <c r="B5">
        <f>ROUND(AVERAGE(Processed_data!GU:GU),2)</f>
        <v>7.71</v>
      </c>
      <c r="C5">
        <f>ROUND(_xlfn.STDEV.S(Processed_data!GU:GU),2)</f>
        <v>3.68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69FC-4902-4AB3-A13D-B185CB650761}">
  <dimension ref="A1:C2"/>
  <sheetViews>
    <sheetView workbookViewId="0">
      <selection sqref="A1:C2"/>
    </sheetView>
  </sheetViews>
  <sheetFormatPr defaultRowHeight="14.4" x14ac:dyDescent="0.3"/>
  <cols>
    <col min="1" max="1" width="25" bestFit="1" customWidth="1"/>
  </cols>
  <sheetData>
    <row r="1" spans="1:3" ht="14.4" customHeight="1" x14ac:dyDescent="0.3">
      <c r="A1" t="s">
        <v>170</v>
      </c>
      <c r="B1" t="s">
        <v>161</v>
      </c>
      <c r="C1" t="s">
        <v>135</v>
      </c>
    </row>
    <row r="2" spans="1:3" ht="14.4" customHeight="1" x14ac:dyDescent="0.3">
      <c r="A2" s="39" t="s">
        <v>171</v>
      </c>
      <c r="B2">
        <f>ROUND(AVERAGE(Processed_data!HA:HA),2)</f>
        <v>10.039999999999999</v>
      </c>
      <c r="C2">
        <f>ROUND(_xlfn.STDEV.S(Processed_data!HA:HA),2)</f>
        <v>4.8899999999999997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DCFA-CFC7-4B75-8A06-57987AF76B58}">
  <dimension ref="A1:E26"/>
  <sheetViews>
    <sheetView workbookViewId="0">
      <selection activeCell="D20" sqref="D20"/>
    </sheetView>
  </sheetViews>
  <sheetFormatPr defaultRowHeight="15" customHeight="1" x14ac:dyDescent="0.3"/>
  <cols>
    <col min="1" max="1" width="39.33203125" customWidth="1"/>
    <col min="2" max="2" width="13.88671875" bestFit="1" customWidth="1"/>
    <col min="3" max="3" width="21.109375" bestFit="1" customWidth="1"/>
    <col min="4" max="4" width="36.6640625" bestFit="1" customWidth="1"/>
    <col min="5" max="5" width="21.6640625" bestFit="1" customWidth="1"/>
  </cols>
  <sheetData>
    <row r="1" spans="1:5" x14ac:dyDescent="0.3">
      <c r="A1" t="s">
        <v>172</v>
      </c>
      <c r="B1" t="s">
        <v>161</v>
      </c>
      <c r="C1" t="s">
        <v>135</v>
      </c>
    </row>
    <row r="2" spans="1:5" x14ac:dyDescent="0.3">
      <c r="A2" t="s">
        <v>162</v>
      </c>
      <c r="B2">
        <f>ROUND(AVERAGE(Processed_data!FS:FS),2)</f>
        <v>96.06</v>
      </c>
      <c r="C2">
        <f>ROUND(_xlfn.STDEV.S(Processed_data!FS:FS),2)</f>
        <v>3.76</v>
      </c>
    </row>
    <row r="3" spans="1:5" x14ac:dyDescent="0.3">
      <c r="A3" t="s">
        <v>163</v>
      </c>
      <c r="B3">
        <f>ROUND(AVERAGE(Processed_data!FU:FU),2)</f>
        <v>95.48</v>
      </c>
      <c r="C3">
        <f>ROUND(_xlfn.STDEV.S(Processed_data!FU:FU),2)</f>
        <v>2.91</v>
      </c>
    </row>
    <row r="4" spans="1:5" x14ac:dyDescent="0.3">
      <c r="A4" t="s">
        <v>164</v>
      </c>
      <c r="B4">
        <f>ROUND(AVERAGE(Processed_data!FW:FW),2)</f>
        <v>94</v>
      </c>
      <c r="C4">
        <f>ROUND(_xlfn.STDEV.S(Processed_data!FW:FW),2)</f>
        <v>1.73</v>
      </c>
    </row>
    <row r="6" spans="1:5" x14ac:dyDescent="0.3">
      <c r="B6" s="28" t="s">
        <v>173</v>
      </c>
      <c r="C6" t="s">
        <v>174</v>
      </c>
      <c r="D6" t="s">
        <v>175</v>
      </c>
      <c r="E6" t="s">
        <v>176</v>
      </c>
    </row>
    <row r="7" spans="1:5" x14ac:dyDescent="0.3">
      <c r="B7" s="25" t="s">
        <v>177</v>
      </c>
      <c r="C7">
        <f>COUNTIF(Processed_data!FT:FT,"Air vo")</f>
        <v>1</v>
      </c>
      <c r="D7">
        <f>COUNTIF(Processed_data!FV:FV,"air vo")</f>
        <v>8</v>
      </c>
    </row>
    <row r="8" spans="1:5" x14ac:dyDescent="0.3">
      <c r="B8" s="26" t="s">
        <v>31</v>
      </c>
      <c r="C8">
        <f>COUNTIF(Processed_data!FT:FT,"O2 hood")</f>
        <v>21</v>
      </c>
      <c r="D8">
        <f>COUNTIF(Processed_data!FV:FV,"O2 hood")</f>
        <v>14</v>
      </c>
    </row>
    <row r="9" spans="1:5" x14ac:dyDescent="0.3">
      <c r="B9" s="25" t="s">
        <v>32</v>
      </c>
      <c r="C9">
        <f>COUNTIF(Processed_data!FT:FT,"RA")</f>
        <v>5</v>
      </c>
      <c r="D9">
        <f>COUNTIF(Processed_data!FV:FV,"RA")</f>
        <v>9</v>
      </c>
    </row>
    <row r="10" spans="1:5" x14ac:dyDescent="0.3">
      <c r="B10" s="27" t="s">
        <v>178</v>
      </c>
      <c r="C10">
        <f>COUNTIF(Processed_data!FT:FT,"venti")</f>
        <v>23</v>
      </c>
      <c r="D10">
        <f>COUNTIF(Processed_data!FV:FV,"venti")</f>
        <v>19</v>
      </c>
    </row>
    <row r="12" spans="1:5" x14ac:dyDescent="0.3"/>
    <row r="13" spans="1:5" x14ac:dyDescent="0.3"/>
    <row r="14" spans="1:5" x14ac:dyDescent="0.3"/>
    <row r="15" spans="1:5" x14ac:dyDescent="0.3"/>
    <row r="16" spans="1:5" x14ac:dyDescent="0.3"/>
    <row r="18" spans="1:3" x14ac:dyDescent="0.3">
      <c r="A18" t="s">
        <v>179</v>
      </c>
      <c r="B18" t="s">
        <v>180</v>
      </c>
      <c r="C18" t="s">
        <v>181</v>
      </c>
    </row>
    <row r="19" spans="1:3" x14ac:dyDescent="0.3">
      <c r="A19" t="s">
        <v>174</v>
      </c>
      <c r="B19">
        <f>COUNTIF(Processed_data!GN:GN,"yes")</f>
        <v>23</v>
      </c>
      <c r="C19">
        <f>COUNTIF(Processed_data!GN:GN,"no")</f>
        <v>27</v>
      </c>
    </row>
    <row r="20" spans="1:3" x14ac:dyDescent="0.3">
      <c r="A20" t="s">
        <v>182</v>
      </c>
      <c r="B20">
        <f>COUNTIF(Processed_data!GO:GO,"yes")</f>
        <v>19</v>
      </c>
      <c r="C20">
        <f>COUNTIF(Processed_data!GO:GO,"no")</f>
        <v>31</v>
      </c>
    </row>
    <row r="22" spans="1:3" x14ac:dyDescent="0.3">
      <c r="A22" s="36" t="s">
        <v>183</v>
      </c>
      <c r="B22" t="s">
        <v>161</v>
      </c>
      <c r="C22" t="s">
        <v>135</v>
      </c>
    </row>
    <row r="23" spans="1:3" x14ac:dyDescent="0.3">
      <c r="A23" t="s">
        <v>31</v>
      </c>
      <c r="B23">
        <f>ROUND(AVERAGE(Processed_data!GW:GW),2)</f>
        <v>2.92</v>
      </c>
      <c r="C23">
        <f>ROUND(_xlfn.STDEV.S(Processed_data!GW:GW),2)</f>
        <v>2.4500000000000002</v>
      </c>
    </row>
    <row r="24" spans="1:3" x14ac:dyDescent="0.3">
      <c r="A24" t="s">
        <v>184</v>
      </c>
      <c r="B24">
        <f>ROUND(AVERAGE(Processed_data!GX:GX),2)</f>
        <v>6.05</v>
      </c>
      <c r="C24">
        <f>ROUND(_xlfn.STDEV.S(Processed_data!GX:GX),2)</f>
        <v>3.39</v>
      </c>
    </row>
    <row r="25" spans="1:3" x14ac:dyDescent="0.3">
      <c r="A25" t="s">
        <v>185</v>
      </c>
      <c r="B25">
        <f>ROUND(AVERAGE(Processed_data!GY:GY),2)</f>
        <v>4.29</v>
      </c>
      <c r="C25">
        <f>ROUND(_xlfn.STDEV.S(Processed_data!GY:GY),2)</f>
        <v>2.87</v>
      </c>
    </row>
    <row r="26" spans="1:3" x14ac:dyDescent="0.3">
      <c r="A26" t="s">
        <v>186</v>
      </c>
      <c r="B26">
        <f>ROUND(AVERAGE(Processed_data!GZ:GZ),2)</f>
        <v>4.74</v>
      </c>
      <c r="C26">
        <f>ROUND(_xlfn.STDEV.S(Processed_data!GZ:GZ),2)</f>
        <v>3.37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0106-D804-410A-B668-FF9BE996FEC2}">
  <dimension ref="A1:C8"/>
  <sheetViews>
    <sheetView workbookViewId="0">
      <selection sqref="A1:C8"/>
    </sheetView>
  </sheetViews>
  <sheetFormatPr defaultRowHeight="14.4" x14ac:dyDescent="0.3"/>
  <cols>
    <col min="1" max="1" width="23" bestFit="1" customWidth="1"/>
    <col min="2" max="2" width="11.6640625" bestFit="1" customWidth="1"/>
    <col min="3" max="3" width="14.88671875" bestFit="1" customWidth="1"/>
  </cols>
  <sheetData>
    <row r="1" spans="1:3" x14ac:dyDescent="0.3">
      <c r="A1" t="s">
        <v>187</v>
      </c>
      <c r="B1" t="s">
        <v>84</v>
      </c>
      <c r="C1" t="s">
        <v>85</v>
      </c>
    </row>
    <row r="2" spans="1:3" x14ac:dyDescent="0.3">
      <c r="A2">
        <v>0</v>
      </c>
      <c r="B2">
        <f>COUNTIFS(Processed_data!GV:GV,"0",Processed_data!HE:HE,"Death")</f>
        <v>17</v>
      </c>
      <c r="C2">
        <f>COUNTIFS(Processed_data!GV:GV,"0",Processed_data!HE:HE,"Discharge")</f>
        <v>12</v>
      </c>
    </row>
    <row r="3" spans="1:3" x14ac:dyDescent="0.3">
      <c r="A3">
        <v>1</v>
      </c>
      <c r="B3">
        <f>COUNTIFS(Processed_data!GV:GV,"1",Processed_data!HE:HE,"Death")</f>
        <v>1</v>
      </c>
      <c r="C3">
        <f>COUNTIFS(Processed_data!GV:GV,"1",Processed_data!HE:HE,"Discharge")</f>
        <v>1</v>
      </c>
    </row>
    <row r="4" spans="1:3" x14ac:dyDescent="0.3">
      <c r="A4">
        <v>2</v>
      </c>
      <c r="B4">
        <f>COUNTIFS(Processed_data!GV:GV,"2",Processed_data!HE:HE,"Death")</f>
        <v>1</v>
      </c>
      <c r="C4">
        <f>COUNTIFS(Processed_data!GV:GV,"2",Processed_data!HE:HE,"Discharge")</f>
        <v>1</v>
      </c>
    </row>
    <row r="5" spans="1:3" x14ac:dyDescent="0.3">
      <c r="A5">
        <v>3</v>
      </c>
      <c r="B5">
        <f>COUNTIFS(Processed_data!GV:GV,"3",Processed_data!HE:HE,"Death")</f>
        <v>2</v>
      </c>
      <c r="C5">
        <f>COUNTIFS(Processed_data!GV:GV,"3",Processed_data!HE:HE,"Discharge")</f>
        <v>0</v>
      </c>
    </row>
    <row r="6" spans="1:3" x14ac:dyDescent="0.3">
      <c r="A6">
        <v>4</v>
      </c>
      <c r="B6">
        <f>COUNTIFS(Processed_data!GV:GV,"4",Processed_data!HE:HE,"Death")</f>
        <v>1</v>
      </c>
      <c r="C6">
        <f>COUNTIFS(Processed_data!GV:GV,"4",Processed_data!HE:HE,"Discharge")</f>
        <v>0</v>
      </c>
    </row>
    <row r="7" spans="1:3" x14ac:dyDescent="0.3">
      <c r="A7" s="34" t="s">
        <v>188</v>
      </c>
      <c r="B7">
        <f>COUNTIFS(Processed_data!GV:GV,"till death",Processed_data!HE:HE,"Death")</f>
        <v>14</v>
      </c>
      <c r="C7">
        <f>COUNTIFS(Processed_data!GV:GV,"till death",Processed_data!HE:HE,"Discharge")</f>
        <v>0</v>
      </c>
    </row>
    <row r="8" spans="1:3" x14ac:dyDescent="0.3">
      <c r="A8" s="35" t="s">
        <v>189</v>
      </c>
      <c r="B8">
        <f>SUM(B2:B7)</f>
        <v>36</v>
      </c>
      <c r="C8">
        <f>SUM(C2:C7)</f>
        <v>14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B1CA-445E-47EF-BAAA-480D845856EA}">
  <dimension ref="A1:B6"/>
  <sheetViews>
    <sheetView workbookViewId="0">
      <selection activeCell="K9" sqref="K9"/>
    </sheetView>
  </sheetViews>
  <sheetFormatPr defaultRowHeight="14.4" x14ac:dyDescent="0.3"/>
  <sheetData>
    <row r="1" spans="1:2" x14ac:dyDescent="0.3">
      <c r="A1" s="9" t="s">
        <v>7</v>
      </c>
      <c r="B1" s="37">
        <f>AVERAGE(Processed_data!J:J)</f>
        <v>2.1388000000000007</v>
      </c>
    </row>
    <row r="2" spans="1:2" x14ac:dyDescent="0.3">
      <c r="A2" s="9" t="s">
        <v>9</v>
      </c>
      <c r="B2" s="37">
        <f>MIN(Processed_data!J:J)</f>
        <v>1.1000000000000001</v>
      </c>
    </row>
    <row r="3" spans="1:2" x14ac:dyDescent="0.3">
      <c r="A3" s="9" t="s">
        <v>10</v>
      </c>
      <c r="B3" s="37">
        <f>MAX(Processed_data!J:J)</f>
        <v>3</v>
      </c>
    </row>
    <row r="4" spans="1:2" x14ac:dyDescent="0.3">
      <c r="A4" s="9" t="s">
        <v>11</v>
      </c>
      <c r="B4" s="37">
        <f>MEDIAN(Processed_data!J:J)</f>
        <v>2.2000000000000002</v>
      </c>
    </row>
    <row r="5" spans="1:2" x14ac:dyDescent="0.3">
      <c r="A5" s="9" t="s">
        <v>12</v>
      </c>
      <c r="B5" s="37">
        <f>MODE(Processed_data!J:J)</f>
        <v>2.5</v>
      </c>
    </row>
    <row r="6" spans="1:2" x14ac:dyDescent="0.3">
      <c r="A6" s="9" t="s">
        <v>135</v>
      </c>
      <c r="B6" s="37">
        <f>_xlfn.STDEV.S(Processed_data!J:J)</f>
        <v>0.5415798507089008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21D4-DFDE-4816-8CC2-9EC2CD973699}">
  <dimension ref="A1:D6"/>
  <sheetViews>
    <sheetView workbookViewId="0"/>
  </sheetViews>
  <sheetFormatPr defaultRowHeight="14.4" x14ac:dyDescent="0.3"/>
  <cols>
    <col min="1" max="1" width="16.44140625" customWidth="1"/>
    <col min="2" max="2" width="17.5546875" bestFit="1" customWidth="1"/>
    <col min="3" max="3" width="12.33203125" customWidth="1"/>
    <col min="14" max="14" width="14.44140625" bestFit="1" customWidth="1"/>
  </cols>
  <sheetData>
    <row r="1" spans="1:4" x14ac:dyDescent="0.3">
      <c r="A1" t="s">
        <v>190</v>
      </c>
      <c r="B1" t="s">
        <v>59</v>
      </c>
      <c r="C1" t="s">
        <v>60</v>
      </c>
    </row>
    <row r="2" spans="1:4" x14ac:dyDescent="0.3">
      <c r="A2" t="s">
        <v>191</v>
      </c>
      <c r="B2">
        <f>COUNTIF(Processed_data!AB:AB,"BLAE+ creps")</f>
        <v>29</v>
      </c>
      <c r="C2" s="8">
        <f>B2/SUM(B:B)</f>
        <v>0.57999999999999996</v>
      </c>
    </row>
    <row r="3" spans="1:4" x14ac:dyDescent="0.3">
      <c r="A3" t="s">
        <v>192</v>
      </c>
      <c r="B3">
        <f>COUNTIF(Processed_data!AB:AB,"BLAE+ clear")</f>
        <v>21</v>
      </c>
      <c r="C3" s="8">
        <f>B3/SUM(B:B)</f>
        <v>0.42</v>
      </c>
    </row>
    <row r="4" spans="1:4" x14ac:dyDescent="0.3">
      <c r="C4" s="8"/>
      <c r="D4" s="4"/>
    </row>
    <row r="5" spans="1:4" x14ac:dyDescent="0.3">
      <c r="D5" s="4"/>
    </row>
    <row r="6" spans="1:4" x14ac:dyDescent="0.3">
      <c r="D6" s="4"/>
    </row>
  </sheetData>
  <pageMargins left="0.7" right="0.7" top="0.75" bottom="0.75" header="0.3" footer="0.3"/>
  <drawing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FBC9-0FEE-4F74-8BE0-C65E0F026BDD}">
  <dimension ref="A3:B6"/>
  <sheetViews>
    <sheetView workbookViewId="0">
      <selection activeCell="A3" sqref="A3:B6"/>
    </sheetView>
  </sheetViews>
  <sheetFormatPr defaultRowHeight="14.4" x14ac:dyDescent="0.3"/>
  <cols>
    <col min="1" max="1" width="15.5546875" bestFit="1" customWidth="1"/>
    <col min="2" max="2" width="13.5546875" bestFit="1" customWidth="1"/>
  </cols>
  <sheetData>
    <row r="3" spans="1:2" x14ac:dyDescent="0.3">
      <c r="A3" s="3" t="s">
        <v>193</v>
      </c>
      <c r="B3" t="s">
        <v>49</v>
      </c>
    </row>
    <row r="4" spans="1:2" x14ac:dyDescent="0.3">
      <c r="A4" s="4" t="s">
        <v>84</v>
      </c>
      <c r="B4">
        <v>36</v>
      </c>
    </row>
    <row r="5" spans="1:2" x14ac:dyDescent="0.3">
      <c r="A5" s="4" t="s">
        <v>85</v>
      </c>
      <c r="B5">
        <v>14</v>
      </c>
    </row>
    <row r="6" spans="1:2" x14ac:dyDescent="0.3">
      <c r="A6" s="4" t="s">
        <v>50</v>
      </c>
      <c r="B6">
        <v>50</v>
      </c>
    </row>
  </sheetData>
  <pageMargins left="0.7" right="0.7" top="0.75" bottom="0.75" header="0.3" footer="0.3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697B-17C7-4D93-9D55-32C305C9B6E4}">
  <dimension ref="A3:B13"/>
  <sheetViews>
    <sheetView workbookViewId="0">
      <selection activeCell="B7" sqref="B7"/>
    </sheetView>
  </sheetViews>
  <sheetFormatPr defaultRowHeight="14.4" x14ac:dyDescent="0.3"/>
  <cols>
    <col min="1" max="1" width="17.6640625" bestFit="1" customWidth="1"/>
    <col min="2" max="2" width="13.5546875" bestFit="1" customWidth="1"/>
  </cols>
  <sheetData>
    <row r="3" spans="1:2" x14ac:dyDescent="0.3">
      <c r="A3" s="3" t="s">
        <v>194</v>
      </c>
      <c r="B3" t="s">
        <v>195</v>
      </c>
    </row>
    <row r="4" spans="1:2" x14ac:dyDescent="0.3">
      <c r="A4" s="4">
        <v>8</v>
      </c>
      <c r="B4">
        <v>3</v>
      </c>
    </row>
    <row r="5" spans="1:2" x14ac:dyDescent="0.3">
      <c r="A5" s="4">
        <v>9</v>
      </c>
      <c r="B5">
        <v>2</v>
      </c>
    </row>
    <row r="6" spans="1:2" x14ac:dyDescent="0.3">
      <c r="A6" s="4">
        <v>10</v>
      </c>
      <c r="B6">
        <v>1</v>
      </c>
    </row>
    <row r="7" spans="1:2" x14ac:dyDescent="0.3">
      <c r="A7" s="4">
        <v>11</v>
      </c>
      <c r="B7">
        <v>2</v>
      </c>
    </row>
    <row r="8" spans="1:2" x14ac:dyDescent="0.3">
      <c r="A8" s="4">
        <v>12</v>
      </c>
      <c r="B8">
        <v>1</v>
      </c>
    </row>
    <row r="9" spans="1:2" x14ac:dyDescent="0.3">
      <c r="A9" s="4">
        <v>13</v>
      </c>
      <c r="B9">
        <v>2</v>
      </c>
    </row>
    <row r="10" spans="1:2" x14ac:dyDescent="0.3">
      <c r="A10" s="4">
        <v>14</v>
      </c>
      <c r="B10">
        <v>1</v>
      </c>
    </row>
    <row r="11" spans="1:2" x14ac:dyDescent="0.3">
      <c r="A11" s="4">
        <v>16</v>
      </c>
      <c r="B11">
        <v>1</v>
      </c>
    </row>
    <row r="12" spans="1:2" x14ac:dyDescent="0.3">
      <c r="A12" s="4">
        <v>23</v>
      </c>
      <c r="B12">
        <v>1</v>
      </c>
    </row>
    <row r="13" spans="1:2" x14ac:dyDescent="0.3">
      <c r="A13" s="4" t="s">
        <v>4</v>
      </c>
      <c r="B13">
        <v>14</v>
      </c>
    </row>
  </sheetData>
  <pageMargins left="0.7" right="0.7" top="0.75" bottom="0.75" header="0.3" footer="0.3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56FD-8F12-43F8-9BDF-E0982B641D2B}">
  <dimension ref="J2:M38"/>
  <sheetViews>
    <sheetView workbookViewId="0">
      <selection sqref="A1:F37"/>
    </sheetView>
  </sheetViews>
  <sheetFormatPr defaultRowHeight="14.4" x14ac:dyDescent="0.3"/>
  <cols>
    <col min="1" max="1" width="29.88671875" bestFit="1" customWidth="1"/>
    <col min="2" max="2" width="8" bestFit="1" customWidth="1"/>
    <col min="3" max="3" width="5.6640625" bestFit="1" customWidth="1"/>
    <col min="4" max="4" width="30.109375" bestFit="1" customWidth="1"/>
    <col min="5" max="5" width="8.33203125" bestFit="1" customWidth="1"/>
    <col min="6" max="6" width="6.6640625" bestFit="1" customWidth="1"/>
    <col min="10" max="10" width="32.44140625" bestFit="1" customWidth="1"/>
  </cols>
  <sheetData>
    <row r="2" spans="10:13" x14ac:dyDescent="0.3">
      <c r="K2" s="14" t="s">
        <v>198</v>
      </c>
      <c r="L2" s="14" t="s">
        <v>199</v>
      </c>
      <c r="M2" s="14" t="s">
        <v>200</v>
      </c>
    </row>
    <row r="3" spans="10:13" x14ac:dyDescent="0.3">
      <c r="J3" s="46" t="s">
        <v>139</v>
      </c>
    </row>
    <row r="4" spans="10:13" x14ac:dyDescent="0.3">
      <c r="J4" s="46"/>
    </row>
    <row r="5" spans="10:13" x14ac:dyDescent="0.3">
      <c r="J5" s="46"/>
    </row>
    <row r="6" spans="10:13" x14ac:dyDescent="0.3">
      <c r="J6" s="46" t="s">
        <v>160</v>
      </c>
    </row>
    <row r="7" spans="10:13" x14ac:dyDescent="0.3">
      <c r="J7" s="46"/>
    </row>
    <row r="8" spans="10:13" x14ac:dyDescent="0.3">
      <c r="J8" s="46"/>
    </row>
    <row r="9" spans="10:13" x14ac:dyDescent="0.3">
      <c r="J9" s="46" t="s">
        <v>141</v>
      </c>
    </row>
    <row r="10" spans="10:13" x14ac:dyDescent="0.3">
      <c r="J10" s="46"/>
    </row>
    <row r="11" spans="10:13" x14ac:dyDescent="0.3">
      <c r="J11" s="46"/>
    </row>
    <row r="12" spans="10:13" x14ac:dyDescent="0.3">
      <c r="J12" s="46" t="s">
        <v>142</v>
      </c>
    </row>
    <row r="13" spans="10:13" x14ac:dyDescent="0.3">
      <c r="J13" s="46"/>
    </row>
    <row r="14" spans="10:13" x14ac:dyDescent="0.3">
      <c r="J14" s="46"/>
    </row>
    <row r="15" spans="10:13" x14ac:dyDescent="0.3">
      <c r="J15" s="46" t="s">
        <v>143</v>
      </c>
    </row>
    <row r="16" spans="10:13" x14ac:dyDescent="0.3">
      <c r="J16" s="46"/>
    </row>
    <row r="17" spans="10:10" x14ac:dyDescent="0.3">
      <c r="J17" s="46"/>
    </row>
    <row r="18" spans="10:10" x14ac:dyDescent="0.3">
      <c r="J18" s="46" t="s">
        <v>144</v>
      </c>
    </row>
    <row r="19" spans="10:10" x14ac:dyDescent="0.3">
      <c r="J19" s="46"/>
    </row>
    <row r="20" spans="10:10" x14ac:dyDescent="0.3">
      <c r="J20" s="46"/>
    </row>
    <row r="21" spans="10:10" x14ac:dyDescent="0.3">
      <c r="J21" s="46" t="s">
        <v>146</v>
      </c>
    </row>
    <row r="22" spans="10:10" x14ac:dyDescent="0.3">
      <c r="J22" s="46"/>
    </row>
    <row r="23" spans="10:10" x14ac:dyDescent="0.3">
      <c r="J23" s="46"/>
    </row>
    <row r="24" spans="10:10" x14ac:dyDescent="0.3">
      <c r="J24" s="46" t="s">
        <v>145</v>
      </c>
    </row>
    <row r="25" spans="10:10" x14ac:dyDescent="0.3">
      <c r="J25" s="46"/>
    </row>
    <row r="26" spans="10:10" x14ac:dyDescent="0.3">
      <c r="J26" s="46"/>
    </row>
    <row r="27" spans="10:10" x14ac:dyDescent="0.3">
      <c r="J27" s="46" t="s">
        <v>147</v>
      </c>
    </row>
    <row r="28" spans="10:10" x14ac:dyDescent="0.3">
      <c r="J28" s="46"/>
    </row>
    <row r="29" spans="10:10" x14ac:dyDescent="0.3">
      <c r="J29" s="46"/>
    </row>
    <row r="30" spans="10:10" x14ac:dyDescent="0.3">
      <c r="J30" s="46" t="s">
        <v>201</v>
      </c>
    </row>
    <row r="31" spans="10:10" x14ac:dyDescent="0.3">
      <c r="J31" s="46"/>
    </row>
    <row r="32" spans="10:10" x14ac:dyDescent="0.3">
      <c r="J32" s="46"/>
    </row>
    <row r="33" spans="10:10" x14ac:dyDescent="0.3">
      <c r="J33" s="46" t="s">
        <v>149</v>
      </c>
    </row>
    <row r="34" spans="10:10" x14ac:dyDescent="0.3">
      <c r="J34" s="46"/>
    </row>
    <row r="35" spans="10:10" x14ac:dyDescent="0.3">
      <c r="J35" s="46"/>
    </row>
    <row r="36" spans="10:10" x14ac:dyDescent="0.3">
      <c r="J36" s="46" t="s">
        <v>150</v>
      </c>
    </row>
    <row r="37" spans="10:10" x14ac:dyDescent="0.3">
      <c r="J37" s="46"/>
    </row>
    <row r="38" spans="10:10" x14ac:dyDescent="0.3">
      <c r="J38" s="46"/>
    </row>
  </sheetData>
  <mergeCells count="12">
    <mergeCell ref="J3:J5"/>
    <mergeCell ref="J6:J8"/>
    <mergeCell ref="J9:J11"/>
    <mergeCell ref="J12:J14"/>
    <mergeCell ref="J15:J17"/>
    <mergeCell ref="J18:J20"/>
    <mergeCell ref="J36:J38"/>
    <mergeCell ref="J21:J23"/>
    <mergeCell ref="J24:J26"/>
    <mergeCell ref="J27:J29"/>
    <mergeCell ref="J30:J32"/>
    <mergeCell ref="J33:J35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8C22-9E84-4413-B442-518457B3B083}">
  <dimension ref="A1:M38"/>
  <sheetViews>
    <sheetView workbookViewId="0"/>
  </sheetViews>
  <sheetFormatPr defaultRowHeight="14.4" x14ac:dyDescent="0.3"/>
  <cols>
    <col min="1" max="1" width="29.88671875" bestFit="1" customWidth="1"/>
    <col min="2" max="2" width="8" bestFit="1" customWidth="1"/>
    <col min="3" max="3" width="5.6640625" bestFit="1" customWidth="1"/>
    <col min="4" max="4" width="30.109375" bestFit="1" customWidth="1"/>
    <col min="5" max="5" width="8.33203125" bestFit="1" customWidth="1"/>
    <col min="6" max="6" width="6.6640625" bestFit="1" customWidth="1"/>
    <col min="7" max="9" width="9.109375" bestFit="1" customWidth="1"/>
    <col min="10" max="10" width="32.44140625" bestFit="1" customWidth="1"/>
  </cols>
  <sheetData>
    <row r="1" spans="1:13" x14ac:dyDescent="0.3">
      <c r="A1" s="23" t="s">
        <v>196</v>
      </c>
      <c r="B1" s="23" t="s">
        <v>197</v>
      </c>
      <c r="C1" s="23" t="s">
        <v>161</v>
      </c>
      <c r="D1" s="23" t="s">
        <v>196</v>
      </c>
      <c r="E1" s="23" t="s">
        <v>197</v>
      </c>
      <c r="F1" s="23" t="s">
        <v>13</v>
      </c>
    </row>
    <row r="2" spans="1:13" x14ac:dyDescent="0.3">
      <c r="A2" s="46" t="s">
        <v>139</v>
      </c>
      <c r="B2" s="14" t="s">
        <v>198</v>
      </c>
      <c r="C2" s="24">
        <f>ROUND(AVERAGE(BP_sheet!B:B),2)</f>
        <v>93.76</v>
      </c>
      <c r="D2" s="46" t="s">
        <v>139</v>
      </c>
      <c r="E2" s="14" t="s">
        <v>198</v>
      </c>
      <c r="F2" s="24">
        <f>ROUND(_xlfn.STDEV.P(BP_sheet!B:B),2)</f>
        <v>14.2</v>
      </c>
      <c r="K2" s="14" t="s">
        <v>198</v>
      </c>
      <c r="L2" s="14" t="s">
        <v>199</v>
      </c>
      <c r="M2" s="14" t="s">
        <v>200</v>
      </c>
    </row>
    <row r="3" spans="1:13" x14ac:dyDescent="0.3">
      <c r="A3" s="46"/>
      <c r="B3" s="14" t="s">
        <v>199</v>
      </c>
      <c r="C3" s="24">
        <f>ROUND(AVERAGE(BP_sheet!C:C),2)</f>
        <v>45.12</v>
      </c>
      <c r="D3" s="46"/>
      <c r="E3" s="14" t="s">
        <v>199</v>
      </c>
      <c r="F3" s="24">
        <f>ROUND(_xlfn.STDEV.P(BP_sheet!C:C),2)</f>
        <v>13.47</v>
      </c>
      <c r="J3" s="46" t="s">
        <v>139</v>
      </c>
    </row>
    <row r="4" spans="1:13" x14ac:dyDescent="0.3">
      <c r="A4" s="46"/>
      <c r="B4" s="14" t="s">
        <v>200</v>
      </c>
      <c r="C4" s="24">
        <f>ROUND(AVERAGE(BP_sheet!D:D),2)</f>
        <v>61.22</v>
      </c>
      <c r="D4" s="46"/>
      <c r="E4" s="14" t="s">
        <v>200</v>
      </c>
      <c r="F4" s="24">
        <f>ROUND(_xlfn.STDEV.P(BP_sheet!D:D),2)</f>
        <v>12.22</v>
      </c>
      <c r="J4" s="46"/>
    </row>
    <row r="5" spans="1:13" x14ac:dyDescent="0.3">
      <c r="A5" s="46" t="s">
        <v>160</v>
      </c>
      <c r="B5" s="24" t="s">
        <v>198</v>
      </c>
      <c r="C5" s="24">
        <f>ROUND(AVERAGE(BP_sheet!F:F),2)</f>
        <v>93.58</v>
      </c>
      <c r="D5" s="46" t="s">
        <v>160</v>
      </c>
      <c r="E5" s="24" t="s">
        <v>198</v>
      </c>
      <c r="F5" s="24">
        <f>ROUND(_xlfn.STDEV.P(BP_sheet!F:F),2)</f>
        <v>14.35</v>
      </c>
      <c r="J5" s="46"/>
    </row>
    <row r="6" spans="1:13" x14ac:dyDescent="0.3">
      <c r="A6" s="46"/>
      <c r="B6" s="24" t="s">
        <v>199</v>
      </c>
      <c r="C6" s="24">
        <f>ROUND(AVERAGE(BP_sheet!G:G),2)</f>
        <v>44.44</v>
      </c>
      <c r="D6" s="46"/>
      <c r="E6" s="24" t="s">
        <v>199</v>
      </c>
      <c r="F6" s="24">
        <f>ROUND(_xlfn.STDEV.P(BP_sheet!G:G),2)</f>
        <v>13.83</v>
      </c>
      <c r="J6" s="46" t="s">
        <v>160</v>
      </c>
    </row>
    <row r="7" spans="1:13" x14ac:dyDescent="0.3">
      <c r="A7" s="46"/>
      <c r="B7" s="24" t="s">
        <v>200</v>
      </c>
      <c r="C7" s="24">
        <f>ROUND(AVERAGE(BP_sheet!H:H),2)</f>
        <v>60.8</v>
      </c>
      <c r="D7" s="46"/>
      <c r="E7" s="24" t="s">
        <v>200</v>
      </c>
      <c r="F7" s="24">
        <f>ROUND(_xlfn.STDEV.P(BP_sheet!H:H),2)</f>
        <v>13.2</v>
      </c>
      <c r="J7" s="46"/>
    </row>
    <row r="8" spans="1:13" x14ac:dyDescent="0.3">
      <c r="A8" s="46" t="s">
        <v>141</v>
      </c>
      <c r="B8" s="24" t="s">
        <v>198</v>
      </c>
      <c r="C8" s="24">
        <f>ROUND(AVERAGE(BP_sheet!J:J),2)</f>
        <v>94.04</v>
      </c>
      <c r="D8" s="46" t="s">
        <v>141</v>
      </c>
      <c r="E8" s="24" t="s">
        <v>198</v>
      </c>
      <c r="F8" s="24">
        <f>ROUND(_xlfn.STDEV.P(BP_sheet!J:J),2)</f>
        <v>12.27</v>
      </c>
      <c r="J8" s="46"/>
    </row>
    <row r="9" spans="1:13" x14ac:dyDescent="0.3">
      <c r="A9" s="46"/>
      <c r="B9" s="24" t="s">
        <v>199</v>
      </c>
      <c r="C9" s="24">
        <f>ROUND(AVERAGE(BP_sheet!K:K),2)</f>
        <v>44.8</v>
      </c>
      <c r="D9" s="46"/>
      <c r="E9" s="24" t="s">
        <v>199</v>
      </c>
      <c r="F9" s="24">
        <f>ROUND(_xlfn.STDEV.P(BP_sheet!K:K),2)</f>
        <v>12.54</v>
      </c>
      <c r="J9" s="46" t="s">
        <v>141</v>
      </c>
    </row>
    <row r="10" spans="1:13" x14ac:dyDescent="0.3">
      <c r="A10" s="46"/>
      <c r="B10" s="24" t="s">
        <v>200</v>
      </c>
      <c r="C10" s="24">
        <f>ROUND(AVERAGE(BP_sheet!L:L),2)</f>
        <v>61.42</v>
      </c>
      <c r="D10" s="46"/>
      <c r="E10" s="24" t="s">
        <v>200</v>
      </c>
      <c r="F10" s="24">
        <f>ROUND(_xlfn.STDEV.P(BP_sheet!L:L),2)</f>
        <v>11.7</v>
      </c>
      <c r="J10" s="46"/>
    </row>
    <row r="11" spans="1:13" x14ac:dyDescent="0.3">
      <c r="A11" s="46" t="s">
        <v>142</v>
      </c>
      <c r="B11" s="24" t="s">
        <v>198</v>
      </c>
      <c r="C11" s="24">
        <f>ROUND(AVERAGE(BP_sheet!N:N),2)</f>
        <v>95.72</v>
      </c>
      <c r="D11" s="46" t="s">
        <v>142</v>
      </c>
      <c r="E11" s="24" t="s">
        <v>198</v>
      </c>
      <c r="F11" s="24">
        <f>ROUND(_xlfn.STDEV.P(BP_sheet!N:N),2)</f>
        <v>14.97</v>
      </c>
      <c r="J11" s="46"/>
    </row>
    <row r="12" spans="1:13" x14ac:dyDescent="0.3">
      <c r="A12" s="46"/>
      <c r="B12" s="24" t="s">
        <v>199</v>
      </c>
      <c r="C12" s="24">
        <f>ROUND(AVERAGE(BP_sheet!O:O),2)</f>
        <v>46.76</v>
      </c>
      <c r="D12" s="46"/>
      <c r="E12" s="24" t="s">
        <v>199</v>
      </c>
      <c r="F12" s="24">
        <f>ROUND(_xlfn.STDEV.P(BP_sheet!O:O),2)</f>
        <v>13.99</v>
      </c>
      <c r="J12" s="46" t="s">
        <v>142</v>
      </c>
    </row>
    <row r="13" spans="1:13" x14ac:dyDescent="0.3">
      <c r="A13" s="46"/>
      <c r="B13" s="24" t="s">
        <v>200</v>
      </c>
      <c r="C13" s="24">
        <f>ROUND(AVERAGE(BP_sheet!P:P),2)</f>
        <v>62.74</v>
      </c>
      <c r="D13" s="46"/>
      <c r="E13" s="24" t="s">
        <v>200</v>
      </c>
      <c r="F13" s="24">
        <f>ROUND(_xlfn.STDEV.P(BP_sheet!P:P),2)</f>
        <v>12.98</v>
      </c>
      <c r="J13" s="46"/>
    </row>
    <row r="14" spans="1:13" x14ac:dyDescent="0.3">
      <c r="A14" s="46" t="s">
        <v>143</v>
      </c>
      <c r="B14" s="24" t="s">
        <v>198</v>
      </c>
      <c r="C14" s="24">
        <f>ROUND(AVERAGE(BP_sheet!R:R),2)</f>
        <v>95.78</v>
      </c>
      <c r="D14" s="46" t="s">
        <v>143</v>
      </c>
      <c r="E14" s="24" t="s">
        <v>198</v>
      </c>
      <c r="F14" s="24">
        <f>ROUND(_xlfn.STDEV.P(BP_sheet!R:R),2)</f>
        <v>13.35</v>
      </c>
      <c r="J14" s="46"/>
    </row>
    <row r="15" spans="1:13" x14ac:dyDescent="0.3">
      <c r="A15" s="46"/>
      <c r="B15" s="24" t="s">
        <v>199</v>
      </c>
      <c r="C15" s="24">
        <f>ROUND(AVERAGE(BP_sheet!S:S),2)</f>
        <v>46.96</v>
      </c>
      <c r="D15" s="46"/>
      <c r="E15" s="24" t="s">
        <v>199</v>
      </c>
      <c r="F15" s="24">
        <f>ROUND(_xlfn.STDEV.P(BP_sheet!S:S),2)</f>
        <v>13.66</v>
      </c>
      <c r="J15" s="46" t="s">
        <v>143</v>
      </c>
    </row>
    <row r="16" spans="1:13" x14ac:dyDescent="0.3">
      <c r="A16" s="46"/>
      <c r="B16" s="24" t="s">
        <v>200</v>
      </c>
      <c r="C16" s="24">
        <f>ROUND(AVERAGE(BP_sheet!T:T),2)</f>
        <v>62.98</v>
      </c>
      <c r="D16" s="46"/>
      <c r="E16" s="24" t="s">
        <v>200</v>
      </c>
      <c r="F16" s="24">
        <f>ROUND(_xlfn.STDEV.P(BP_sheet!T:T),2)</f>
        <v>12.6</v>
      </c>
      <c r="J16" s="46"/>
    </row>
    <row r="17" spans="1:10" x14ac:dyDescent="0.3">
      <c r="A17" s="46" t="s">
        <v>144</v>
      </c>
      <c r="B17" s="24" t="s">
        <v>198</v>
      </c>
      <c r="C17" s="24">
        <f>ROUND(AVERAGE(BP_sheet!V:V),2)</f>
        <v>94.6</v>
      </c>
      <c r="D17" s="46" t="s">
        <v>144</v>
      </c>
      <c r="E17" s="24" t="s">
        <v>198</v>
      </c>
      <c r="F17" s="24">
        <f>ROUND(_xlfn.STDEV.P(BP_sheet!V:V),2)</f>
        <v>11.79</v>
      </c>
      <c r="J17" s="46"/>
    </row>
    <row r="18" spans="1:10" x14ac:dyDescent="0.3">
      <c r="A18" s="46"/>
      <c r="B18" s="24" t="s">
        <v>199</v>
      </c>
      <c r="C18" s="24">
        <f>ROUND(AVERAGE(BP_sheet!W:W),2)</f>
        <v>47.3</v>
      </c>
      <c r="D18" s="46"/>
      <c r="E18" s="24" t="s">
        <v>199</v>
      </c>
      <c r="F18" s="24">
        <f>ROUND(_xlfn.STDEV.P(BP_sheet!W:W),2)</f>
        <v>14.63</v>
      </c>
      <c r="J18" s="46" t="s">
        <v>144</v>
      </c>
    </row>
    <row r="19" spans="1:10" x14ac:dyDescent="0.3">
      <c r="A19" s="46"/>
      <c r="B19" s="24" t="s">
        <v>200</v>
      </c>
      <c r="C19" s="24">
        <f>ROUND(AVERAGE(BP_sheet!X:X),2)</f>
        <v>62.22</v>
      </c>
      <c r="D19" s="46"/>
      <c r="E19" s="24" t="s">
        <v>200</v>
      </c>
      <c r="F19" s="24">
        <f>ROUND(_xlfn.STDEV.P(BP_sheet!X:X),2)</f>
        <v>11.57</v>
      </c>
      <c r="J19" s="46"/>
    </row>
    <row r="20" spans="1:10" x14ac:dyDescent="0.3">
      <c r="A20" s="46" t="s">
        <v>146</v>
      </c>
      <c r="B20" s="24" t="s">
        <v>198</v>
      </c>
      <c r="C20" s="24">
        <f>ROUND(AVERAGE(BP_sheet!AD:AD),2)</f>
        <v>92.3</v>
      </c>
      <c r="D20" s="46" t="s">
        <v>146</v>
      </c>
      <c r="E20" s="24" t="s">
        <v>198</v>
      </c>
      <c r="F20" s="24">
        <f>ROUND(_xlfn.STDEV.P(BP_sheet!AD:AD),2)</f>
        <v>11.11</v>
      </c>
      <c r="J20" s="46"/>
    </row>
    <row r="21" spans="1:10" x14ac:dyDescent="0.3">
      <c r="A21" s="46"/>
      <c r="B21" s="24" t="s">
        <v>199</v>
      </c>
      <c r="C21" s="24">
        <f>ROUND(AVERAGE(BP_sheet!AE:AE),2)</f>
        <v>45.12</v>
      </c>
      <c r="D21" s="46"/>
      <c r="E21" s="24" t="s">
        <v>199</v>
      </c>
      <c r="F21" s="24">
        <f>ROUND(_xlfn.STDEV.P(BP_sheet!AE:AE),2)</f>
        <v>12.45</v>
      </c>
      <c r="J21" s="46" t="s">
        <v>146</v>
      </c>
    </row>
    <row r="22" spans="1:10" x14ac:dyDescent="0.3">
      <c r="A22" s="46"/>
      <c r="B22" s="24" t="s">
        <v>200</v>
      </c>
      <c r="C22" s="24">
        <f>ROUND(AVERAGE(BP_sheet!AF:AF),2)</f>
        <v>60.54</v>
      </c>
      <c r="D22" s="46"/>
      <c r="E22" s="24" t="s">
        <v>200</v>
      </c>
      <c r="F22" s="24">
        <f>ROUND(_xlfn.STDEV.P(BP_sheet!AF:AF),2)</f>
        <v>11.74</v>
      </c>
      <c r="J22" s="46"/>
    </row>
    <row r="23" spans="1:10" x14ac:dyDescent="0.3">
      <c r="A23" s="46" t="s">
        <v>145</v>
      </c>
      <c r="B23" s="24" t="s">
        <v>198</v>
      </c>
      <c r="C23" s="24">
        <f>ROUND(AVERAGE(BP_sheet!Z:Z),2)</f>
        <v>94.58</v>
      </c>
      <c r="D23" s="46" t="s">
        <v>145</v>
      </c>
      <c r="E23" s="24" t="s">
        <v>198</v>
      </c>
      <c r="F23" s="24">
        <f>ROUND(_xlfn.STDEV.P(BP_sheet!Z:Z),2)</f>
        <v>12.51</v>
      </c>
      <c r="J23" s="46"/>
    </row>
    <row r="24" spans="1:10" x14ac:dyDescent="0.3">
      <c r="A24" s="46"/>
      <c r="B24" s="24" t="s">
        <v>199</v>
      </c>
      <c r="C24" s="24">
        <f>ROUND(AVERAGE(BP_sheet!AA:AA),2)</f>
        <v>46.36</v>
      </c>
      <c r="D24" s="46"/>
      <c r="E24" s="24" t="s">
        <v>199</v>
      </c>
      <c r="F24" s="24">
        <f>ROUND(_xlfn.STDEV.P(BP_sheet!AA:AA),2)</f>
        <v>12.63</v>
      </c>
      <c r="J24" s="46" t="s">
        <v>145</v>
      </c>
    </row>
    <row r="25" spans="1:10" x14ac:dyDescent="0.3">
      <c r="A25" s="46"/>
      <c r="B25" s="24" t="s">
        <v>200</v>
      </c>
      <c r="C25" s="24">
        <f>ROUND(AVERAGE(BP_sheet!AB:AB),2)</f>
        <v>62.44</v>
      </c>
      <c r="D25" s="46"/>
      <c r="E25" s="24" t="s">
        <v>200</v>
      </c>
      <c r="F25" s="24">
        <f>ROUND(_xlfn.STDEV.P(BP_sheet!AB:AB),2)</f>
        <v>11.73</v>
      </c>
      <c r="J25" s="46"/>
    </row>
    <row r="26" spans="1:10" x14ac:dyDescent="0.3">
      <c r="A26" s="46" t="s">
        <v>147</v>
      </c>
      <c r="B26" s="24" t="s">
        <v>198</v>
      </c>
      <c r="C26" s="24">
        <f>ROUND(AVERAGE(BP_sheet!AH:AH),2)</f>
        <v>90.66</v>
      </c>
      <c r="D26" s="46" t="s">
        <v>147</v>
      </c>
      <c r="E26" s="24" t="s">
        <v>198</v>
      </c>
      <c r="F26" s="24">
        <f>ROUND(_xlfn.STDEV.P(BP_sheet!AH:AH),2)</f>
        <v>13.31</v>
      </c>
      <c r="J26" s="46"/>
    </row>
    <row r="27" spans="1:10" x14ac:dyDescent="0.3">
      <c r="A27" s="46"/>
      <c r="B27" s="24" t="s">
        <v>199</v>
      </c>
      <c r="C27" s="24">
        <f>ROUND(AVERAGE(BP_sheet!AI:AI),2)</f>
        <v>43.02</v>
      </c>
      <c r="D27" s="46"/>
      <c r="E27" s="24" t="s">
        <v>199</v>
      </c>
      <c r="F27" s="24">
        <f>ROUND(_xlfn.STDEV.P(BP_sheet!AI:AI),2)</f>
        <v>11.37</v>
      </c>
      <c r="J27" s="46" t="s">
        <v>147</v>
      </c>
    </row>
    <row r="28" spans="1:10" x14ac:dyDescent="0.3">
      <c r="A28" s="46"/>
      <c r="B28" s="24" t="s">
        <v>200</v>
      </c>
      <c r="C28" s="24">
        <f>ROUND(AVERAGE(BP_sheet!AJ:AJ),2)</f>
        <v>58.8</v>
      </c>
      <c r="D28" s="46"/>
      <c r="E28" s="24" t="s">
        <v>200</v>
      </c>
      <c r="F28" s="24">
        <f>ROUND(_xlfn.STDEV.P(BP_sheet!AJ:AJ),2)</f>
        <v>11.11</v>
      </c>
      <c r="J28" s="46"/>
    </row>
    <row r="29" spans="1:10" x14ac:dyDescent="0.3">
      <c r="A29" s="46" t="s">
        <v>201</v>
      </c>
      <c r="B29" s="24" t="s">
        <v>198</v>
      </c>
      <c r="C29" s="24">
        <f>ROUND(AVERAGE(BP_sheet!AL:AL),2)</f>
        <v>92.22</v>
      </c>
      <c r="D29" s="46" t="s">
        <v>201</v>
      </c>
      <c r="E29" s="24" t="s">
        <v>198</v>
      </c>
      <c r="F29" s="24">
        <f>ROUND(_xlfn.STDEV.P(BP_sheet!AL:AL),2)</f>
        <v>11.65</v>
      </c>
      <c r="J29" s="46"/>
    </row>
    <row r="30" spans="1:10" x14ac:dyDescent="0.3">
      <c r="A30" s="46"/>
      <c r="B30" s="24" t="s">
        <v>199</v>
      </c>
      <c r="C30" s="24">
        <f>ROUND(AVERAGE(BP_sheet!AM:AM),2)</f>
        <v>45.28</v>
      </c>
      <c r="D30" s="46"/>
      <c r="E30" s="24" t="s">
        <v>199</v>
      </c>
      <c r="F30" s="24">
        <f>ROUND(_xlfn.STDEV.P(BP_sheet!AM:AM),2)</f>
        <v>12.66</v>
      </c>
      <c r="J30" s="46" t="s">
        <v>201</v>
      </c>
    </row>
    <row r="31" spans="1:10" x14ac:dyDescent="0.3">
      <c r="A31" s="46"/>
      <c r="B31" s="24" t="s">
        <v>200</v>
      </c>
      <c r="C31" s="24">
        <f>ROUND(AVERAGE(BP_sheet!AN:AN),2)</f>
        <v>61.08</v>
      </c>
      <c r="D31" s="46"/>
      <c r="E31" s="24" t="s">
        <v>200</v>
      </c>
      <c r="F31" s="24">
        <f>ROUND(_xlfn.STDEV.P(BP_sheet!AN:AN),2)</f>
        <v>11.72</v>
      </c>
      <c r="J31" s="46"/>
    </row>
    <row r="32" spans="1:10" x14ac:dyDescent="0.3">
      <c r="A32" s="46" t="s">
        <v>149</v>
      </c>
      <c r="B32" s="24" t="s">
        <v>198</v>
      </c>
      <c r="C32" s="24">
        <f>ROUND(AVERAGE(BP_sheet!AP:AP),2)</f>
        <v>93.5</v>
      </c>
      <c r="D32" s="46" t="s">
        <v>149</v>
      </c>
      <c r="E32" s="24" t="s">
        <v>198</v>
      </c>
      <c r="F32" s="24">
        <f>ROUND(_xlfn.STDEV.P(BP_sheet!AP:AP),2)</f>
        <v>13.47</v>
      </c>
      <c r="J32" s="46"/>
    </row>
    <row r="33" spans="1:10" x14ac:dyDescent="0.3">
      <c r="A33" s="46"/>
      <c r="B33" s="24" t="s">
        <v>199</v>
      </c>
      <c r="C33" s="24">
        <f>ROUND(AVERAGE(BP_sheet!AQ:AQ),2)</f>
        <v>46.26</v>
      </c>
      <c r="D33" s="46"/>
      <c r="E33" s="24" t="s">
        <v>199</v>
      </c>
      <c r="F33" s="24">
        <f>ROUND(_xlfn.STDEV.P(BP_sheet!AQ:AQ),2)</f>
        <v>13.22</v>
      </c>
      <c r="J33" s="46" t="s">
        <v>149</v>
      </c>
    </row>
    <row r="34" spans="1:10" x14ac:dyDescent="0.3">
      <c r="A34" s="46"/>
      <c r="B34" s="24" t="s">
        <v>200</v>
      </c>
      <c r="C34" s="24">
        <f>ROUND(AVERAGE(BP_sheet!AR:AR),2)</f>
        <v>61.62</v>
      </c>
      <c r="D34" s="46"/>
      <c r="E34" s="24" t="s">
        <v>200</v>
      </c>
      <c r="F34" s="24">
        <f>ROUND(_xlfn.STDEV.P(BP_sheet!AR:AR),2)</f>
        <v>13.17</v>
      </c>
      <c r="J34" s="46"/>
    </row>
    <row r="35" spans="1:10" x14ac:dyDescent="0.3">
      <c r="A35" s="46" t="s">
        <v>150</v>
      </c>
      <c r="B35" s="24" t="s">
        <v>198</v>
      </c>
      <c r="C35" s="24">
        <f>ROUND(AVERAGE(BP_sheet!AT:AT),2)</f>
        <v>97.92</v>
      </c>
      <c r="D35" s="46" t="s">
        <v>150</v>
      </c>
      <c r="E35" s="24" t="s">
        <v>198</v>
      </c>
      <c r="F35" s="24">
        <f>ROUND(_xlfn.STDEV.P(BP_sheet!AT:AT),2)</f>
        <v>13.7</v>
      </c>
      <c r="J35" s="46"/>
    </row>
    <row r="36" spans="1:10" x14ac:dyDescent="0.3">
      <c r="A36" s="46"/>
      <c r="B36" s="24" t="s">
        <v>199</v>
      </c>
      <c r="C36" s="24">
        <f>ROUND(AVERAGE(BP_sheet!AU:AU),2)</f>
        <v>50.96</v>
      </c>
      <c r="D36" s="46"/>
      <c r="E36" s="24" t="s">
        <v>199</v>
      </c>
      <c r="F36" s="24">
        <f>ROUND(_xlfn.STDEV.P(BP_sheet!AU:AU),2)</f>
        <v>15.83</v>
      </c>
      <c r="J36" s="46" t="s">
        <v>150</v>
      </c>
    </row>
    <row r="37" spans="1:10" x14ac:dyDescent="0.3">
      <c r="A37" s="46"/>
      <c r="B37" s="24" t="s">
        <v>200</v>
      </c>
      <c r="C37" s="24">
        <f>ROUND(AVERAGE(BP_sheet!AV:AV),2)</f>
        <v>66.400000000000006</v>
      </c>
      <c r="D37" s="46"/>
      <c r="E37" s="24" t="s">
        <v>200</v>
      </c>
      <c r="F37" s="24">
        <f>ROUND(_xlfn.STDEV.P(BP_sheet!AV:AV),2)</f>
        <v>14.29</v>
      </c>
      <c r="J37" s="46"/>
    </row>
    <row r="38" spans="1:10" x14ac:dyDescent="0.3">
      <c r="J38" s="46"/>
    </row>
  </sheetData>
  <mergeCells count="36">
    <mergeCell ref="J27:J29"/>
    <mergeCell ref="A29:A31"/>
    <mergeCell ref="D29:D31"/>
    <mergeCell ref="J30:J32"/>
    <mergeCell ref="A32:A34"/>
    <mergeCell ref="D32:D34"/>
    <mergeCell ref="D17:D19"/>
    <mergeCell ref="J18:J20"/>
    <mergeCell ref="A20:A22"/>
    <mergeCell ref="D20:D22"/>
    <mergeCell ref="J33:J35"/>
    <mergeCell ref="A35:A37"/>
    <mergeCell ref="D35:D37"/>
    <mergeCell ref="J36:J38"/>
    <mergeCell ref="J15:J17"/>
    <mergeCell ref="A17:A19"/>
    <mergeCell ref="J21:J23"/>
    <mergeCell ref="A23:A25"/>
    <mergeCell ref="D23:D25"/>
    <mergeCell ref="J24:J26"/>
    <mergeCell ref="A26:A28"/>
    <mergeCell ref="D26:D28"/>
    <mergeCell ref="A2:A4"/>
    <mergeCell ref="D2:D4"/>
    <mergeCell ref="J3:J5"/>
    <mergeCell ref="A5:A7"/>
    <mergeCell ref="D5:D7"/>
    <mergeCell ref="J6:J8"/>
    <mergeCell ref="A8:A10"/>
    <mergeCell ref="D8:D10"/>
    <mergeCell ref="J9:J11"/>
    <mergeCell ref="A11:A13"/>
    <mergeCell ref="D11:D13"/>
    <mergeCell ref="J12:J14"/>
    <mergeCell ref="A14:A16"/>
    <mergeCell ref="D14:D16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262E-051B-4332-9462-7DA789510516}">
  <dimension ref="A1:AV51"/>
  <sheetViews>
    <sheetView topLeftCell="D1" workbookViewId="0">
      <selection activeCell="E1" sqref="E1"/>
    </sheetView>
  </sheetViews>
  <sheetFormatPr defaultRowHeight="14.4" x14ac:dyDescent="0.3"/>
  <cols>
    <col min="1" max="1" width="56.6640625" bestFit="1" customWidth="1"/>
    <col min="2" max="4" width="56.6640625" customWidth="1"/>
    <col min="5" max="5" width="67.6640625" bestFit="1" customWidth="1"/>
    <col min="6" max="8" width="67.6640625" customWidth="1"/>
    <col min="9" max="9" width="62.6640625" bestFit="1" customWidth="1"/>
    <col min="10" max="12" width="62.6640625" customWidth="1"/>
    <col min="13" max="13" width="63.6640625" bestFit="1" customWidth="1"/>
    <col min="14" max="16" width="63.6640625" customWidth="1"/>
    <col min="17" max="17" width="64.109375" bestFit="1" customWidth="1"/>
    <col min="18" max="20" width="64.109375" customWidth="1"/>
    <col min="21" max="21" width="68.88671875" bestFit="1" customWidth="1"/>
    <col min="22" max="24" width="68.88671875" customWidth="1"/>
    <col min="25" max="25" width="65" bestFit="1" customWidth="1"/>
    <col min="26" max="28" width="65" customWidth="1"/>
    <col min="29" max="29" width="68.88671875" bestFit="1" customWidth="1"/>
    <col min="30" max="32" width="68.88671875" customWidth="1"/>
    <col min="33" max="33" width="70.44140625" bestFit="1" customWidth="1"/>
    <col min="34" max="36" width="70.44140625" customWidth="1"/>
    <col min="37" max="37" width="79.6640625" bestFit="1" customWidth="1"/>
    <col min="38" max="40" width="79.6640625" customWidth="1"/>
    <col min="41" max="41" width="73.6640625" bestFit="1" customWidth="1"/>
    <col min="42" max="44" width="73.6640625" customWidth="1"/>
    <col min="45" max="45" width="63.88671875" bestFit="1" customWidth="1"/>
    <col min="46" max="48" width="63.88671875" customWidth="1"/>
  </cols>
  <sheetData>
    <row r="1" spans="1:48" x14ac:dyDescent="0.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22" t="s">
        <v>247</v>
      </c>
      <c r="AU1" s="22" t="s">
        <v>248</v>
      </c>
      <c r="AV1" s="22" t="s">
        <v>249</v>
      </c>
    </row>
    <row r="2" spans="1:48" x14ac:dyDescent="0.3">
      <c r="A2" t="s">
        <v>250</v>
      </c>
      <c r="B2">
        <v>122</v>
      </c>
      <c r="C2">
        <v>76</v>
      </c>
      <c r="D2">
        <v>91</v>
      </c>
      <c r="E2" t="s">
        <v>251</v>
      </c>
      <c r="F2">
        <v>124</v>
      </c>
      <c r="G2">
        <v>78</v>
      </c>
      <c r="H2">
        <v>93</v>
      </c>
      <c r="I2" t="s">
        <v>252</v>
      </c>
      <c r="J2">
        <v>106</v>
      </c>
      <c r="K2">
        <v>72</v>
      </c>
      <c r="L2">
        <v>83</v>
      </c>
      <c r="M2" t="s">
        <v>253</v>
      </c>
      <c r="N2">
        <v>114</v>
      </c>
      <c r="O2">
        <v>82</v>
      </c>
      <c r="P2">
        <v>93</v>
      </c>
      <c r="Q2" t="s">
        <v>254</v>
      </c>
      <c r="R2">
        <v>120</v>
      </c>
      <c r="S2">
        <v>84</v>
      </c>
      <c r="T2">
        <v>96</v>
      </c>
      <c r="U2" t="s">
        <v>255</v>
      </c>
      <c r="V2">
        <v>124</v>
      </c>
      <c r="W2">
        <v>88</v>
      </c>
      <c r="X2">
        <v>98</v>
      </c>
      <c r="Y2" t="s">
        <v>256</v>
      </c>
      <c r="Z2">
        <v>122</v>
      </c>
      <c r="AA2">
        <v>80</v>
      </c>
      <c r="AB2">
        <v>94</v>
      </c>
      <c r="AC2" t="s">
        <v>257</v>
      </c>
      <c r="AD2">
        <v>120</v>
      </c>
      <c r="AE2">
        <v>72</v>
      </c>
      <c r="AF2">
        <v>88</v>
      </c>
      <c r="AG2" t="s">
        <v>258</v>
      </c>
      <c r="AH2">
        <v>118</v>
      </c>
      <c r="AI2">
        <v>70</v>
      </c>
      <c r="AJ2">
        <v>86</v>
      </c>
      <c r="AK2" t="s">
        <v>259</v>
      </c>
      <c r="AL2">
        <v>122</v>
      </c>
      <c r="AM2">
        <v>78</v>
      </c>
      <c r="AN2">
        <v>92</v>
      </c>
      <c r="AO2" t="s">
        <v>260</v>
      </c>
      <c r="AP2">
        <v>122</v>
      </c>
      <c r="AQ2">
        <v>84</v>
      </c>
      <c r="AR2">
        <v>97</v>
      </c>
    </row>
    <row r="3" spans="1:48" x14ac:dyDescent="0.3">
      <c r="A3" t="s">
        <v>261</v>
      </c>
      <c r="B3">
        <v>90</v>
      </c>
      <c r="C3">
        <v>60</v>
      </c>
      <c r="D3">
        <v>70</v>
      </c>
      <c r="E3" t="s">
        <v>262</v>
      </c>
      <c r="F3">
        <v>98</v>
      </c>
      <c r="G3">
        <v>62</v>
      </c>
      <c r="H3">
        <v>74</v>
      </c>
      <c r="I3" t="s">
        <v>263</v>
      </c>
      <c r="J3">
        <v>92</v>
      </c>
      <c r="K3">
        <v>64</v>
      </c>
      <c r="L3">
        <v>73</v>
      </c>
      <c r="M3" t="s">
        <v>264</v>
      </c>
      <c r="N3">
        <v>94</v>
      </c>
      <c r="O3">
        <v>66</v>
      </c>
      <c r="P3">
        <v>75</v>
      </c>
      <c r="Q3" t="s">
        <v>265</v>
      </c>
      <c r="R3">
        <v>92</v>
      </c>
      <c r="S3">
        <v>62</v>
      </c>
      <c r="T3">
        <v>72</v>
      </c>
      <c r="U3" t="s">
        <v>266</v>
      </c>
      <c r="V3">
        <v>90</v>
      </c>
      <c r="W3">
        <v>62</v>
      </c>
      <c r="X3">
        <v>71</v>
      </c>
      <c r="Y3" t="s">
        <v>261</v>
      </c>
      <c r="Z3">
        <v>90</v>
      </c>
      <c r="AA3">
        <v>60</v>
      </c>
      <c r="AB3">
        <v>70</v>
      </c>
      <c r="AC3" t="s">
        <v>263</v>
      </c>
      <c r="AD3">
        <v>92</v>
      </c>
      <c r="AE3">
        <v>64</v>
      </c>
      <c r="AF3">
        <v>73</v>
      </c>
      <c r="AG3" t="s">
        <v>267</v>
      </c>
      <c r="AH3">
        <v>96</v>
      </c>
      <c r="AI3">
        <v>62</v>
      </c>
      <c r="AJ3">
        <v>73</v>
      </c>
      <c r="AK3" t="s">
        <v>268</v>
      </c>
      <c r="AL3">
        <v>94</v>
      </c>
      <c r="AM3">
        <v>64</v>
      </c>
      <c r="AN3">
        <v>74</v>
      </c>
      <c r="AO3" t="s">
        <v>269</v>
      </c>
      <c r="AP3">
        <v>94</v>
      </c>
      <c r="AQ3">
        <v>60</v>
      </c>
      <c r="AR3">
        <v>71</v>
      </c>
      <c r="AS3" t="s">
        <v>266</v>
      </c>
      <c r="AT3">
        <v>90</v>
      </c>
      <c r="AU3">
        <v>62</v>
      </c>
      <c r="AV3">
        <v>71</v>
      </c>
    </row>
    <row r="4" spans="1:48" x14ac:dyDescent="0.3">
      <c r="A4" t="s">
        <v>270</v>
      </c>
      <c r="B4">
        <v>90</v>
      </c>
      <c r="C4">
        <v>42</v>
      </c>
      <c r="D4">
        <v>58</v>
      </c>
      <c r="E4" t="s">
        <v>271</v>
      </c>
      <c r="F4">
        <v>92</v>
      </c>
      <c r="G4">
        <v>44</v>
      </c>
      <c r="H4">
        <v>60</v>
      </c>
      <c r="I4" t="s">
        <v>272</v>
      </c>
      <c r="J4">
        <v>100</v>
      </c>
      <c r="K4">
        <v>52</v>
      </c>
      <c r="L4">
        <v>68</v>
      </c>
      <c r="M4" t="s">
        <v>273</v>
      </c>
      <c r="N4">
        <v>102</v>
      </c>
      <c r="O4">
        <v>62</v>
      </c>
      <c r="P4">
        <v>75</v>
      </c>
      <c r="Q4" t="s">
        <v>274</v>
      </c>
      <c r="R4">
        <v>104</v>
      </c>
      <c r="S4">
        <v>60</v>
      </c>
      <c r="T4">
        <v>75</v>
      </c>
      <c r="U4" t="s">
        <v>275</v>
      </c>
      <c r="V4">
        <v>90</v>
      </c>
      <c r="W4">
        <v>40</v>
      </c>
      <c r="X4">
        <v>57</v>
      </c>
      <c r="Y4" t="s">
        <v>276</v>
      </c>
      <c r="Z4">
        <v>92</v>
      </c>
      <c r="AA4">
        <v>40</v>
      </c>
      <c r="AB4">
        <v>57</v>
      </c>
      <c r="AC4" t="s">
        <v>277</v>
      </c>
      <c r="AD4">
        <v>90</v>
      </c>
      <c r="AE4">
        <v>42</v>
      </c>
      <c r="AF4">
        <v>59</v>
      </c>
      <c r="AG4" t="s">
        <v>276</v>
      </c>
      <c r="AH4">
        <v>92</v>
      </c>
      <c r="AI4">
        <v>40</v>
      </c>
      <c r="AJ4">
        <v>57</v>
      </c>
      <c r="AK4" t="s">
        <v>278</v>
      </c>
      <c r="AL4">
        <v>94</v>
      </c>
      <c r="AM4">
        <v>42</v>
      </c>
      <c r="AN4">
        <v>59</v>
      </c>
      <c r="AO4" t="s">
        <v>275</v>
      </c>
      <c r="AP4">
        <v>90</v>
      </c>
      <c r="AQ4">
        <v>40</v>
      </c>
      <c r="AR4">
        <v>57</v>
      </c>
    </row>
    <row r="5" spans="1:48" x14ac:dyDescent="0.3">
      <c r="A5" t="s">
        <v>276</v>
      </c>
      <c r="B5">
        <v>92</v>
      </c>
      <c r="C5">
        <v>40</v>
      </c>
      <c r="D5">
        <v>57</v>
      </c>
      <c r="E5" t="s">
        <v>279</v>
      </c>
      <c r="F5">
        <v>94</v>
      </c>
      <c r="G5">
        <v>46</v>
      </c>
      <c r="H5">
        <v>62</v>
      </c>
      <c r="I5" t="s">
        <v>280</v>
      </c>
      <c r="J5">
        <v>96</v>
      </c>
      <c r="K5">
        <v>42</v>
      </c>
      <c r="L5">
        <v>60</v>
      </c>
      <c r="M5" t="s">
        <v>281</v>
      </c>
      <c r="N5">
        <v>100</v>
      </c>
      <c r="O5">
        <v>40</v>
      </c>
      <c r="P5">
        <v>60</v>
      </c>
      <c r="Q5" t="s">
        <v>282</v>
      </c>
      <c r="R5">
        <v>102</v>
      </c>
      <c r="S5">
        <v>40</v>
      </c>
      <c r="T5">
        <v>61</v>
      </c>
      <c r="U5" t="s">
        <v>283</v>
      </c>
      <c r="V5">
        <v>104</v>
      </c>
      <c r="W5">
        <v>52</v>
      </c>
      <c r="X5">
        <v>69</v>
      </c>
      <c r="Y5" t="s">
        <v>284</v>
      </c>
      <c r="Z5">
        <v>106</v>
      </c>
      <c r="AA5">
        <v>50</v>
      </c>
      <c r="AB5">
        <v>69</v>
      </c>
      <c r="AC5" t="s">
        <v>275</v>
      </c>
      <c r="AD5">
        <v>90</v>
      </c>
      <c r="AE5">
        <v>40</v>
      </c>
      <c r="AF5">
        <v>57</v>
      </c>
      <c r="AG5" t="s">
        <v>271</v>
      </c>
      <c r="AH5">
        <v>92</v>
      </c>
      <c r="AI5">
        <v>44</v>
      </c>
      <c r="AJ5">
        <v>60</v>
      </c>
      <c r="AK5" t="s">
        <v>285</v>
      </c>
      <c r="AL5">
        <v>94</v>
      </c>
      <c r="AM5">
        <v>40</v>
      </c>
      <c r="AN5">
        <v>58</v>
      </c>
      <c r="AO5" t="s">
        <v>286</v>
      </c>
      <c r="AP5">
        <v>94</v>
      </c>
      <c r="AQ5">
        <v>44</v>
      </c>
      <c r="AR5">
        <v>61</v>
      </c>
      <c r="AS5" t="s">
        <v>270</v>
      </c>
      <c r="AT5">
        <v>90</v>
      </c>
      <c r="AU5">
        <v>42</v>
      </c>
      <c r="AV5">
        <v>58</v>
      </c>
    </row>
    <row r="6" spans="1:48" x14ac:dyDescent="0.3">
      <c r="A6" t="s">
        <v>287</v>
      </c>
      <c r="B6">
        <v>92</v>
      </c>
      <c r="C6">
        <v>60</v>
      </c>
      <c r="D6">
        <v>71</v>
      </c>
      <c r="E6" t="s">
        <v>266</v>
      </c>
      <c r="F6">
        <v>90</v>
      </c>
      <c r="G6">
        <v>62</v>
      </c>
      <c r="H6">
        <v>71</v>
      </c>
      <c r="I6" t="s">
        <v>288</v>
      </c>
      <c r="J6">
        <v>88</v>
      </c>
      <c r="K6">
        <v>56</v>
      </c>
      <c r="L6">
        <v>67</v>
      </c>
      <c r="M6" t="s">
        <v>289</v>
      </c>
      <c r="N6">
        <v>96</v>
      </c>
      <c r="O6">
        <v>60</v>
      </c>
      <c r="P6">
        <v>72</v>
      </c>
      <c r="Q6" t="s">
        <v>265</v>
      </c>
      <c r="R6">
        <v>92</v>
      </c>
      <c r="S6">
        <v>62</v>
      </c>
      <c r="T6">
        <v>72</v>
      </c>
      <c r="U6" t="s">
        <v>290</v>
      </c>
      <c r="V6">
        <v>98</v>
      </c>
      <c r="W6">
        <v>64</v>
      </c>
      <c r="X6">
        <v>75</v>
      </c>
      <c r="Y6" t="s">
        <v>287</v>
      </c>
      <c r="Z6">
        <v>92</v>
      </c>
      <c r="AA6">
        <v>60</v>
      </c>
      <c r="AB6">
        <v>71</v>
      </c>
      <c r="AC6" t="s">
        <v>291</v>
      </c>
      <c r="AD6">
        <v>94</v>
      </c>
      <c r="AE6">
        <v>58</v>
      </c>
      <c r="AF6">
        <v>70</v>
      </c>
      <c r="AG6" t="s">
        <v>292</v>
      </c>
      <c r="AH6">
        <v>88</v>
      </c>
      <c r="AI6">
        <v>62</v>
      </c>
      <c r="AJ6">
        <v>71</v>
      </c>
      <c r="AK6" t="s">
        <v>293</v>
      </c>
      <c r="AL6">
        <v>88</v>
      </c>
      <c r="AM6">
        <v>60</v>
      </c>
      <c r="AN6">
        <v>69</v>
      </c>
      <c r="AO6" t="s">
        <v>294</v>
      </c>
      <c r="AP6">
        <v>92</v>
      </c>
      <c r="AQ6">
        <v>58</v>
      </c>
      <c r="AR6">
        <v>69</v>
      </c>
      <c r="AS6" t="s">
        <v>269</v>
      </c>
      <c r="AT6">
        <v>94</v>
      </c>
      <c r="AU6">
        <v>60</v>
      </c>
      <c r="AV6">
        <v>71</v>
      </c>
    </row>
    <row r="7" spans="1:48" x14ac:dyDescent="0.3">
      <c r="A7" t="s">
        <v>288</v>
      </c>
      <c r="B7">
        <v>88</v>
      </c>
      <c r="C7">
        <v>56</v>
      </c>
      <c r="D7">
        <v>67</v>
      </c>
      <c r="E7" t="s">
        <v>293</v>
      </c>
      <c r="F7">
        <v>88</v>
      </c>
      <c r="G7">
        <v>60</v>
      </c>
      <c r="H7">
        <v>69</v>
      </c>
      <c r="I7" t="s">
        <v>294</v>
      </c>
      <c r="J7">
        <v>92</v>
      </c>
      <c r="K7">
        <v>58</v>
      </c>
      <c r="L7">
        <v>69</v>
      </c>
      <c r="M7" t="s">
        <v>295</v>
      </c>
      <c r="N7">
        <v>94</v>
      </c>
      <c r="O7">
        <v>54</v>
      </c>
      <c r="P7">
        <v>67</v>
      </c>
      <c r="Q7" t="s">
        <v>296</v>
      </c>
      <c r="R7">
        <v>86</v>
      </c>
      <c r="S7">
        <v>56</v>
      </c>
      <c r="T7">
        <v>66</v>
      </c>
      <c r="U7" t="s">
        <v>297</v>
      </c>
      <c r="V7">
        <v>90</v>
      </c>
      <c r="W7">
        <v>58</v>
      </c>
      <c r="X7">
        <v>69</v>
      </c>
      <c r="Y7" t="s">
        <v>287</v>
      </c>
      <c r="Z7">
        <v>92</v>
      </c>
      <c r="AA7">
        <v>60</v>
      </c>
      <c r="AB7">
        <v>71</v>
      </c>
      <c r="AC7" t="s">
        <v>298</v>
      </c>
      <c r="AD7">
        <v>94</v>
      </c>
      <c r="AE7">
        <v>62</v>
      </c>
      <c r="AF7">
        <v>73</v>
      </c>
      <c r="AG7" t="s">
        <v>299</v>
      </c>
      <c r="AH7">
        <v>98</v>
      </c>
      <c r="AI7">
        <v>66</v>
      </c>
      <c r="AJ7">
        <v>77</v>
      </c>
      <c r="AK7" t="s">
        <v>267</v>
      </c>
      <c r="AL7">
        <v>96</v>
      </c>
      <c r="AM7">
        <v>62</v>
      </c>
      <c r="AN7">
        <v>73</v>
      </c>
      <c r="AO7" t="s">
        <v>293</v>
      </c>
      <c r="AP7">
        <v>88</v>
      </c>
      <c r="AQ7">
        <v>60</v>
      </c>
      <c r="AR7">
        <v>69</v>
      </c>
      <c r="AS7" t="s">
        <v>263</v>
      </c>
      <c r="AT7">
        <v>92</v>
      </c>
      <c r="AU7">
        <v>64</v>
      </c>
      <c r="AV7">
        <v>73</v>
      </c>
    </row>
    <row r="8" spans="1:48" x14ac:dyDescent="0.3">
      <c r="A8" t="s">
        <v>270</v>
      </c>
      <c r="B8">
        <v>90</v>
      </c>
      <c r="C8">
        <v>42</v>
      </c>
      <c r="D8">
        <v>58</v>
      </c>
      <c r="E8" t="s">
        <v>276</v>
      </c>
      <c r="F8">
        <v>92</v>
      </c>
      <c r="G8">
        <v>40</v>
      </c>
      <c r="H8">
        <v>57</v>
      </c>
      <c r="I8" t="s">
        <v>286</v>
      </c>
      <c r="J8">
        <v>94</v>
      </c>
      <c r="K8">
        <v>44</v>
      </c>
      <c r="L8">
        <v>61</v>
      </c>
      <c r="M8" t="s">
        <v>300</v>
      </c>
      <c r="N8">
        <v>96</v>
      </c>
      <c r="O8">
        <v>40</v>
      </c>
      <c r="P8">
        <v>59</v>
      </c>
      <c r="Q8" t="s">
        <v>270</v>
      </c>
      <c r="R8">
        <v>90</v>
      </c>
      <c r="S8">
        <v>42</v>
      </c>
      <c r="T8">
        <v>58</v>
      </c>
      <c r="U8" t="s">
        <v>275</v>
      </c>
      <c r="V8">
        <v>90</v>
      </c>
      <c r="W8">
        <v>40</v>
      </c>
      <c r="X8">
        <v>57</v>
      </c>
      <c r="Y8" t="s">
        <v>271</v>
      </c>
      <c r="Z8">
        <v>92</v>
      </c>
      <c r="AA8">
        <v>44</v>
      </c>
      <c r="AB8">
        <v>60</v>
      </c>
      <c r="AC8" t="s">
        <v>270</v>
      </c>
      <c r="AD8">
        <v>90</v>
      </c>
      <c r="AE8">
        <v>42</v>
      </c>
      <c r="AF8">
        <v>58</v>
      </c>
      <c r="AG8" t="s">
        <v>271</v>
      </c>
      <c r="AH8">
        <v>92</v>
      </c>
      <c r="AI8">
        <v>44</v>
      </c>
      <c r="AJ8">
        <v>60</v>
      </c>
      <c r="AK8" t="s">
        <v>301</v>
      </c>
      <c r="AL8">
        <v>80</v>
      </c>
      <c r="AM8">
        <v>40</v>
      </c>
      <c r="AN8">
        <v>53</v>
      </c>
      <c r="AO8" t="s">
        <v>302</v>
      </c>
      <c r="AP8">
        <v>80</v>
      </c>
      <c r="AQ8">
        <v>42</v>
      </c>
      <c r="AR8">
        <v>55</v>
      </c>
    </row>
    <row r="9" spans="1:48" x14ac:dyDescent="0.3">
      <c r="A9" t="s">
        <v>303</v>
      </c>
      <c r="B9">
        <v>86</v>
      </c>
      <c r="C9">
        <v>35</v>
      </c>
      <c r="D9">
        <v>58</v>
      </c>
      <c r="E9" t="s">
        <v>304</v>
      </c>
      <c r="F9">
        <v>74</v>
      </c>
      <c r="G9">
        <v>27</v>
      </c>
      <c r="H9">
        <v>43</v>
      </c>
      <c r="I9" t="s">
        <v>305</v>
      </c>
      <c r="J9">
        <v>80</v>
      </c>
      <c r="K9">
        <v>30</v>
      </c>
      <c r="L9">
        <v>48</v>
      </c>
      <c r="M9" t="s">
        <v>306</v>
      </c>
      <c r="N9">
        <v>160</v>
      </c>
      <c r="O9">
        <v>74</v>
      </c>
      <c r="P9">
        <v>94</v>
      </c>
      <c r="Q9" t="s">
        <v>307</v>
      </c>
      <c r="R9">
        <v>112</v>
      </c>
      <c r="S9">
        <v>70</v>
      </c>
      <c r="T9">
        <v>74</v>
      </c>
      <c r="U9" t="s">
        <v>280</v>
      </c>
      <c r="V9">
        <v>96</v>
      </c>
      <c r="W9">
        <v>42</v>
      </c>
      <c r="X9">
        <v>60</v>
      </c>
      <c r="Y9" t="s">
        <v>262</v>
      </c>
      <c r="Z9">
        <v>98</v>
      </c>
      <c r="AA9">
        <v>62</v>
      </c>
      <c r="AB9">
        <v>74</v>
      </c>
      <c r="AC9" t="s">
        <v>308</v>
      </c>
      <c r="AD9">
        <v>118</v>
      </c>
      <c r="AE9">
        <v>84</v>
      </c>
      <c r="AF9">
        <v>100</v>
      </c>
      <c r="AG9" t="s">
        <v>309</v>
      </c>
      <c r="AH9">
        <v>76</v>
      </c>
      <c r="AI9">
        <v>25</v>
      </c>
      <c r="AJ9">
        <v>37</v>
      </c>
      <c r="AK9" t="s">
        <v>310</v>
      </c>
      <c r="AL9">
        <v>62</v>
      </c>
      <c r="AM9">
        <v>21</v>
      </c>
      <c r="AN9">
        <v>36</v>
      </c>
      <c r="AO9" t="s">
        <v>305</v>
      </c>
      <c r="AP9">
        <v>80</v>
      </c>
      <c r="AQ9">
        <v>30</v>
      </c>
      <c r="AR9">
        <v>48</v>
      </c>
    </row>
    <row r="10" spans="1:48" x14ac:dyDescent="0.3">
      <c r="A10" t="s">
        <v>311</v>
      </c>
      <c r="B10">
        <v>92</v>
      </c>
      <c r="C10">
        <v>36</v>
      </c>
      <c r="D10">
        <v>55</v>
      </c>
      <c r="E10" t="s">
        <v>275</v>
      </c>
      <c r="F10">
        <v>90</v>
      </c>
      <c r="G10">
        <v>40</v>
      </c>
      <c r="H10">
        <v>57</v>
      </c>
      <c r="I10" t="s">
        <v>312</v>
      </c>
      <c r="J10">
        <v>98</v>
      </c>
      <c r="K10">
        <v>32</v>
      </c>
      <c r="L10">
        <v>54</v>
      </c>
      <c r="M10" t="s">
        <v>281</v>
      </c>
      <c r="N10">
        <v>100</v>
      </c>
      <c r="O10">
        <v>40</v>
      </c>
      <c r="P10">
        <v>60</v>
      </c>
      <c r="Q10" t="s">
        <v>313</v>
      </c>
      <c r="R10">
        <v>102</v>
      </c>
      <c r="S10">
        <v>42</v>
      </c>
      <c r="T10">
        <v>62</v>
      </c>
      <c r="U10" t="s">
        <v>314</v>
      </c>
      <c r="V10">
        <v>96</v>
      </c>
      <c r="W10">
        <v>98</v>
      </c>
      <c r="X10">
        <v>64</v>
      </c>
      <c r="Y10" t="s">
        <v>271</v>
      </c>
      <c r="Z10">
        <v>92</v>
      </c>
      <c r="AA10">
        <v>44</v>
      </c>
      <c r="AB10">
        <v>60</v>
      </c>
      <c r="AC10" t="s">
        <v>315</v>
      </c>
      <c r="AD10">
        <v>94</v>
      </c>
      <c r="AE10">
        <v>42</v>
      </c>
      <c r="AF10">
        <v>39</v>
      </c>
      <c r="AG10" t="s">
        <v>316</v>
      </c>
      <c r="AH10">
        <v>96</v>
      </c>
      <c r="AI10">
        <v>36</v>
      </c>
      <c r="AJ10">
        <v>56</v>
      </c>
      <c r="AK10" t="s">
        <v>276</v>
      </c>
      <c r="AL10">
        <v>92</v>
      </c>
      <c r="AM10">
        <v>40</v>
      </c>
      <c r="AN10">
        <v>57</v>
      </c>
      <c r="AO10" t="s">
        <v>270</v>
      </c>
      <c r="AP10">
        <v>90</v>
      </c>
      <c r="AQ10">
        <v>42</v>
      </c>
      <c r="AR10">
        <v>58</v>
      </c>
    </row>
    <row r="11" spans="1:48" x14ac:dyDescent="0.3">
      <c r="A11" t="s">
        <v>317</v>
      </c>
      <c r="B11">
        <v>96</v>
      </c>
      <c r="C11">
        <v>44</v>
      </c>
      <c r="D11">
        <v>61</v>
      </c>
      <c r="E11" t="s">
        <v>270</v>
      </c>
      <c r="F11">
        <v>90</v>
      </c>
      <c r="G11">
        <v>42</v>
      </c>
      <c r="H11">
        <v>58</v>
      </c>
      <c r="I11" t="s">
        <v>318</v>
      </c>
      <c r="J11">
        <v>90</v>
      </c>
      <c r="K11">
        <v>36</v>
      </c>
      <c r="L11">
        <v>54</v>
      </c>
      <c r="M11" t="s">
        <v>319</v>
      </c>
      <c r="N11">
        <v>92</v>
      </c>
      <c r="O11">
        <v>32</v>
      </c>
      <c r="P11">
        <v>52</v>
      </c>
      <c r="Q11" t="s">
        <v>320</v>
      </c>
      <c r="R11">
        <v>94</v>
      </c>
      <c r="S11">
        <v>49</v>
      </c>
      <c r="T11">
        <v>61</v>
      </c>
      <c r="U11" t="s">
        <v>321</v>
      </c>
      <c r="V11">
        <v>104</v>
      </c>
      <c r="W11">
        <v>42</v>
      </c>
      <c r="X11">
        <v>63</v>
      </c>
      <c r="Y11" t="s">
        <v>322</v>
      </c>
      <c r="Z11">
        <v>112</v>
      </c>
      <c r="AA11">
        <v>52</v>
      </c>
      <c r="AB11">
        <v>72</v>
      </c>
      <c r="AC11" t="s">
        <v>321</v>
      </c>
      <c r="AD11">
        <v>104</v>
      </c>
      <c r="AE11">
        <v>42</v>
      </c>
      <c r="AF11">
        <v>63</v>
      </c>
      <c r="AG11" t="s">
        <v>323</v>
      </c>
      <c r="AH11">
        <v>114</v>
      </c>
      <c r="AI11">
        <v>44</v>
      </c>
      <c r="AJ11">
        <v>67</v>
      </c>
      <c r="AK11" t="s">
        <v>324</v>
      </c>
      <c r="AL11">
        <v>104</v>
      </c>
      <c r="AM11">
        <v>44</v>
      </c>
      <c r="AN11">
        <v>69</v>
      </c>
      <c r="AO11" t="s">
        <v>311</v>
      </c>
      <c r="AP11">
        <v>92</v>
      </c>
      <c r="AQ11">
        <v>36</v>
      </c>
      <c r="AR11">
        <v>55</v>
      </c>
      <c r="AS11" t="s">
        <v>325</v>
      </c>
      <c r="AT11">
        <v>94</v>
      </c>
      <c r="AU11">
        <v>32</v>
      </c>
      <c r="AV11">
        <v>53</v>
      </c>
    </row>
    <row r="12" spans="1:48" x14ac:dyDescent="0.3">
      <c r="A12" t="s">
        <v>301</v>
      </c>
      <c r="B12">
        <v>80</v>
      </c>
      <c r="C12">
        <v>40</v>
      </c>
      <c r="D12">
        <v>53</v>
      </c>
      <c r="E12" t="s">
        <v>301</v>
      </c>
      <c r="F12">
        <v>80</v>
      </c>
      <c r="G12">
        <v>40</v>
      </c>
      <c r="H12">
        <v>53</v>
      </c>
      <c r="I12" t="s">
        <v>326</v>
      </c>
      <c r="J12">
        <v>84</v>
      </c>
      <c r="K12">
        <v>40</v>
      </c>
      <c r="L12">
        <v>59</v>
      </c>
      <c r="M12" t="s">
        <v>327</v>
      </c>
      <c r="N12">
        <v>86</v>
      </c>
      <c r="O12">
        <v>44</v>
      </c>
      <c r="P12">
        <v>58</v>
      </c>
      <c r="Q12" t="s">
        <v>327</v>
      </c>
      <c r="R12">
        <v>86</v>
      </c>
      <c r="S12">
        <v>44</v>
      </c>
      <c r="T12">
        <v>58</v>
      </c>
      <c r="U12" t="s">
        <v>328</v>
      </c>
      <c r="V12">
        <v>84</v>
      </c>
      <c r="W12">
        <v>48</v>
      </c>
      <c r="X12">
        <v>60</v>
      </c>
      <c r="Y12" t="s">
        <v>329</v>
      </c>
      <c r="Z12">
        <v>84</v>
      </c>
      <c r="AA12">
        <v>44</v>
      </c>
      <c r="AB12">
        <v>57</v>
      </c>
      <c r="AC12" t="s">
        <v>301</v>
      </c>
      <c r="AD12">
        <v>80</v>
      </c>
      <c r="AE12">
        <v>40</v>
      </c>
      <c r="AF12">
        <v>53</v>
      </c>
      <c r="AG12" t="s">
        <v>301</v>
      </c>
      <c r="AH12">
        <v>80</v>
      </c>
      <c r="AI12">
        <v>40</v>
      </c>
      <c r="AJ12">
        <v>53</v>
      </c>
      <c r="AK12" t="s">
        <v>330</v>
      </c>
      <c r="AL12">
        <v>82</v>
      </c>
      <c r="AM12">
        <v>42</v>
      </c>
      <c r="AN12">
        <v>55</v>
      </c>
      <c r="AO12" t="s">
        <v>331</v>
      </c>
      <c r="AP12">
        <v>86</v>
      </c>
      <c r="AQ12">
        <v>46</v>
      </c>
      <c r="AR12">
        <v>59</v>
      </c>
    </row>
    <row r="13" spans="1:48" x14ac:dyDescent="0.3">
      <c r="A13" t="s">
        <v>301</v>
      </c>
      <c r="B13">
        <v>80</v>
      </c>
      <c r="C13">
        <v>40</v>
      </c>
      <c r="D13">
        <v>53</v>
      </c>
      <c r="E13" t="s">
        <v>301</v>
      </c>
      <c r="F13">
        <v>80</v>
      </c>
      <c r="G13">
        <v>40</v>
      </c>
      <c r="H13">
        <v>53</v>
      </c>
      <c r="I13" t="s">
        <v>332</v>
      </c>
      <c r="J13">
        <v>84</v>
      </c>
      <c r="K13">
        <v>46</v>
      </c>
      <c r="L13">
        <v>59</v>
      </c>
      <c r="M13" t="s">
        <v>327</v>
      </c>
      <c r="N13">
        <v>86</v>
      </c>
      <c r="O13">
        <v>44</v>
      </c>
      <c r="P13">
        <v>58</v>
      </c>
      <c r="Q13" t="s">
        <v>327</v>
      </c>
      <c r="R13">
        <v>86</v>
      </c>
      <c r="S13">
        <v>44</v>
      </c>
      <c r="T13">
        <v>58</v>
      </c>
      <c r="U13" t="s">
        <v>333</v>
      </c>
      <c r="V13">
        <v>86</v>
      </c>
      <c r="W13">
        <v>48</v>
      </c>
      <c r="X13">
        <v>61</v>
      </c>
      <c r="Y13" t="s">
        <v>334</v>
      </c>
      <c r="Z13">
        <v>82</v>
      </c>
      <c r="AA13">
        <v>44</v>
      </c>
      <c r="AB13">
        <v>57</v>
      </c>
      <c r="AC13" t="s">
        <v>301</v>
      </c>
      <c r="AD13">
        <v>80</v>
      </c>
      <c r="AE13">
        <v>40</v>
      </c>
      <c r="AF13">
        <v>53</v>
      </c>
      <c r="AG13" t="s">
        <v>301</v>
      </c>
      <c r="AH13">
        <v>80</v>
      </c>
      <c r="AI13">
        <v>40</v>
      </c>
      <c r="AJ13">
        <v>53</v>
      </c>
      <c r="AK13" t="s">
        <v>302</v>
      </c>
      <c r="AL13">
        <v>80</v>
      </c>
      <c r="AM13">
        <v>42</v>
      </c>
      <c r="AN13">
        <v>55</v>
      </c>
      <c r="AO13" t="s">
        <v>335</v>
      </c>
      <c r="AP13">
        <v>86</v>
      </c>
      <c r="AQ13">
        <v>40</v>
      </c>
      <c r="AR13">
        <v>55</v>
      </c>
    </row>
    <row r="14" spans="1:48" x14ac:dyDescent="0.3">
      <c r="A14" t="s">
        <v>336</v>
      </c>
      <c r="B14">
        <v>155</v>
      </c>
      <c r="C14">
        <v>83</v>
      </c>
      <c r="D14">
        <v>98</v>
      </c>
      <c r="E14" t="s">
        <v>337</v>
      </c>
      <c r="F14">
        <v>148</v>
      </c>
      <c r="G14">
        <v>80</v>
      </c>
      <c r="H14">
        <v>103</v>
      </c>
      <c r="I14" t="s">
        <v>338</v>
      </c>
      <c r="J14">
        <v>130</v>
      </c>
      <c r="K14">
        <v>68</v>
      </c>
      <c r="L14">
        <v>89</v>
      </c>
      <c r="M14" t="s">
        <v>339</v>
      </c>
      <c r="N14">
        <v>100</v>
      </c>
      <c r="O14">
        <v>78</v>
      </c>
      <c r="P14">
        <v>85</v>
      </c>
      <c r="Q14" t="s">
        <v>340</v>
      </c>
      <c r="R14">
        <v>98</v>
      </c>
      <c r="S14">
        <v>50</v>
      </c>
      <c r="T14">
        <v>66</v>
      </c>
      <c r="U14" t="s">
        <v>341</v>
      </c>
      <c r="V14">
        <v>86</v>
      </c>
      <c r="W14">
        <v>48</v>
      </c>
      <c r="X14">
        <v>59</v>
      </c>
      <c r="Y14" t="s">
        <v>342</v>
      </c>
      <c r="Z14">
        <v>84</v>
      </c>
      <c r="AA14">
        <v>30</v>
      </c>
      <c r="AB14">
        <v>48</v>
      </c>
      <c r="AC14" t="s">
        <v>343</v>
      </c>
      <c r="AD14">
        <v>82</v>
      </c>
      <c r="AE14">
        <v>48</v>
      </c>
      <c r="AF14">
        <v>59</v>
      </c>
      <c r="AG14" t="s">
        <v>301</v>
      </c>
      <c r="AH14">
        <v>80</v>
      </c>
      <c r="AI14">
        <v>40</v>
      </c>
      <c r="AJ14">
        <v>53</v>
      </c>
      <c r="AK14" t="s">
        <v>344</v>
      </c>
      <c r="AL14">
        <v>89</v>
      </c>
      <c r="AM14">
        <v>65</v>
      </c>
      <c r="AN14">
        <v>76</v>
      </c>
      <c r="AO14" t="s">
        <v>261</v>
      </c>
      <c r="AP14">
        <v>90</v>
      </c>
      <c r="AQ14">
        <v>60</v>
      </c>
      <c r="AR14">
        <v>70</v>
      </c>
      <c r="AS14" t="s">
        <v>345</v>
      </c>
      <c r="AT14">
        <v>110</v>
      </c>
      <c r="AU14">
        <v>84</v>
      </c>
      <c r="AV14">
        <v>93</v>
      </c>
    </row>
    <row r="15" spans="1:48" x14ac:dyDescent="0.3">
      <c r="A15" t="s">
        <v>346</v>
      </c>
      <c r="B15">
        <v>108</v>
      </c>
      <c r="C15">
        <v>61</v>
      </c>
      <c r="D15">
        <v>76</v>
      </c>
      <c r="E15" t="s">
        <v>347</v>
      </c>
      <c r="F15">
        <v>91</v>
      </c>
      <c r="G15">
        <v>58</v>
      </c>
      <c r="H15">
        <v>69</v>
      </c>
      <c r="I15" t="s">
        <v>348</v>
      </c>
      <c r="J15">
        <v>88</v>
      </c>
      <c r="K15">
        <v>51</v>
      </c>
      <c r="L15">
        <v>63</v>
      </c>
      <c r="M15" t="s">
        <v>349</v>
      </c>
      <c r="N15">
        <v>101</v>
      </c>
      <c r="O15">
        <v>60</v>
      </c>
      <c r="P15">
        <v>73</v>
      </c>
      <c r="Q15" t="s">
        <v>350</v>
      </c>
      <c r="R15">
        <v>95</v>
      </c>
      <c r="S15">
        <v>59</v>
      </c>
      <c r="T15">
        <v>71</v>
      </c>
      <c r="U15" t="s">
        <v>351</v>
      </c>
      <c r="V15">
        <v>91</v>
      </c>
      <c r="W15">
        <v>55</v>
      </c>
      <c r="X15">
        <v>67</v>
      </c>
      <c r="Y15" t="s">
        <v>352</v>
      </c>
      <c r="Z15">
        <v>90</v>
      </c>
      <c r="AA15">
        <v>46</v>
      </c>
      <c r="AB15">
        <v>61</v>
      </c>
      <c r="AC15" t="s">
        <v>353</v>
      </c>
      <c r="AD15">
        <v>92</v>
      </c>
      <c r="AE15">
        <v>44</v>
      </c>
      <c r="AF15">
        <v>61</v>
      </c>
      <c r="AG15" t="s">
        <v>285</v>
      </c>
      <c r="AH15">
        <v>94</v>
      </c>
      <c r="AI15">
        <v>40</v>
      </c>
      <c r="AJ15">
        <v>58</v>
      </c>
      <c r="AK15" t="s">
        <v>271</v>
      </c>
      <c r="AL15">
        <v>92</v>
      </c>
      <c r="AM15">
        <v>44</v>
      </c>
      <c r="AN15">
        <v>60</v>
      </c>
      <c r="AO15" t="s">
        <v>354</v>
      </c>
      <c r="AP15">
        <v>99</v>
      </c>
      <c r="AQ15">
        <v>50</v>
      </c>
      <c r="AR15">
        <v>66</v>
      </c>
      <c r="AS15" t="s">
        <v>272</v>
      </c>
      <c r="AT15">
        <v>100</v>
      </c>
      <c r="AU15">
        <v>52</v>
      </c>
      <c r="AV15">
        <v>68</v>
      </c>
    </row>
    <row r="16" spans="1:48" x14ac:dyDescent="0.3">
      <c r="A16" t="s">
        <v>355</v>
      </c>
      <c r="B16">
        <v>122</v>
      </c>
      <c r="C16">
        <v>97</v>
      </c>
      <c r="D16">
        <v>105</v>
      </c>
      <c r="E16" t="s">
        <v>356</v>
      </c>
      <c r="F16">
        <v>132</v>
      </c>
      <c r="G16">
        <v>98</v>
      </c>
      <c r="H16">
        <v>109</v>
      </c>
      <c r="I16" t="s">
        <v>357</v>
      </c>
      <c r="J16">
        <v>138</v>
      </c>
      <c r="K16">
        <v>96</v>
      </c>
      <c r="L16">
        <v>110</v>
      </c>
      <c r="M16" t="s">
        <v>358</v>
      </c>
      <c r="N16">
        <v>136</v>
      </c>
      <c r="O16">
        <v>94</v>
      </c>
      <c r="P16">
        <v>108</v>
      </c>
      <c r="Q16" t="s">
        <v>359</v>
      </c>
      <c r="R16">
        <v>144</v>
      </c>
      <c r="S16">
        <v>98</v>
      </c>
      <c r="T16">
        <v>113</v>
      </c>
      <c r="U16" t="s">
        <v>360</v>
      </c>
      <c r="V16">
        <v>136</v>
      </c>
      <c r="W16">
        <v>96</v>
      </c>
      <c r="X16">
        <v>109</v>
      </c>
      <c r="Y16" t="s">
        <v>361</v>
      </c>
      <c r="Z16">
        <v>138</v>
      </c>
      <c r="AA16">
        <v>98</v>
      </c>
      <c r="AB16">
        <v>111</v>
      </c>
      <c r="AC16" t="s">
        <v>362</v>
      </c>
      <c r="AD16">
        <v>115</v>
      </c>
      <c r="AE16">
        <v>84</v>
      </c>
      <c r="AF16">
        <v>94</v>
      </c>
      <c r="AG16" t="s">
        <v>363</v>
      </c>
      <c r="AH16">
        <v>40</v>
      </c>
      <c r="AI16">
        <v>10</v>
      </c>
      <c r="AJ16">
        <v>20</v>
      </c>
      <c r="AK16" t="s">
        <v>364</v>
      </c>
      <c r="AL16">
        <v>115</v>
      </c>
      <c r="AM16">
        <v>92</v>
      </c>
      <c r="AN16">
        <v>103</v>
      </c>
      <c r="AO16" t="s">
        <v>365</v>
      </c>
      <c r="AP16">
        <v>148</v>
      </c>
      <c r="AQ16">
        <v>104</v>
      </c>
      <c r="AR16">
        <v>119</v>
      </c>
      <c r="AS16" t="s">
        <v>366</v>
      </c>
      <c r="AT16">
        <v>152</v>
      </c>
      <c r="AU16">
        <v>106</v>
      </c>
      <c r="AV16">
        <v>120</v>
      </c>
    </row>
    <row r="17" spans="1:48" x14ac:dyDescent="0.3">
      <c r="A17" t="s">
        <v>367</v>
      </c>
      <c r="B17">
        <v>83</v>
      </c>
      <c r="C17">
        <v>38</v>
      </c>
      <c r="D17">
        <v>53</v>
      </c>
      <c r="E17" t="s">
        <v>342</v>
      </c>
      <c r="F17">
        <v>84</v>
      </c>
      <c r="G17">
        <v>30</v>
      </c>
      <c r="H17">
        <v>48</v>
      </c>
      <c r="I17" t="s">
        <v>368</v>
      </c>
      <c r="J17">
        <v>90</v>
      </c>
      <c r="K17">
        <v>30</v>
      </c>
      <c r="L17">
        <v>50</v>
      </c>
      <c r="M17" t="s">
        <v>369</v>
      </c>
      <c r="N17">
        <v>92</v>
      </c>
      <c r="O17">
        <v>42</v>
      </c>
      <c r="P17">
        <v>51</v>
      </c>
      <c r="Q17" t="s">
        <v>286</v>
      </c>
      <c r="R17">
        <v>94</v>
      </c>
      <c r="S17">
        <v>44</v>
      </c>
      <c r="T17">
        <v>61</v>
      </c>
      <c r="U17" t="s">
        <v>280</v>
      </c>
      <c r="V17">
        <v>96</v>
      </c>
      <c r="W17">
        <v>42</v>
      </c>
      <c r="X17">
        <v>60</v>
      </c>
      <c r="Y17" t="s">
        <v>271</v>
      </c>
      <c r="Z17">
        <v>92</v>
      </c>
      <c r="AA17">
        <v>44</v>
      </c>
      <c r="AB17">
        <v>60</v>
      </c>
      <c r="AC17" t="s">
        <v>370</v>
      </c>
      <c r="AD17">
        <v>93</v>
      </c>
      <c r="AE17">
        <v>42</v>
      </c>
      <c r="AF17">
        <v>59</v>
      </c>
      <c r="AG17" t="s">
        <v>371</v>
      </c>
      <c r="AH17">
        <v>94</v>
      </c>
      <c r="AI17">
        <v>41</v>
      </c>
      <c r="AJ17">
        <v>59</v>
      </c>
      <c r="AK17" t="s">
        <v>372</v>
      </c>
      <c r="AL17">
        <v>100</v>
      </c>
      <c r="AM17">
        <v>42</v>
      </c>
      <c r="AN17">
        <v>61</v>
      </c>
      <c r="AO17" t="s">
        <v>280</v>
      </c>
      <c r="AP17">
        <v>96</v>
      </c>
      <c r="AQ17">
        <v>42</v>
      </c>
      <c r="AR17">
        <v>60</v>
      </c>
      <c r="AS17" t="s">
        <v>313</v>
      </c>
      <c r="AT17">
        <v>102</v>
      </c>
      <c r="AU17">
        <v>42</v>
      </c>
      <c r="AV17">
        <v>62</v>
      </c>
    </row>
    <row r="18" spans="1:48" x14ac:dyDescent="0.3">
      <c r="A18" t="s">
        <v>373</v>
      </c>
      <c r="B18">
        <v>94</v>
      </c>
      <c r="C18">
        <v>38</v>
      </c>
      <c r="D18">
        <v>57</v>
      </c>
      <c r="E18" t="s">
        <v>275</v>
      </c>
      <c r="F18">
        <v>90</v>
      </c>
      <c r="G18">
        <v>40</v>
      </c>
      <c r="H18">
        <v>57</v>
      </c>
      <c r="I18" t="s">
        <v>374</v>
      </c>
      <c r="J18">
        <v>92</v>
      </c>
      <c r="K18">
        <v>42</v>
      </c>
      <c r="L18">
        <v>59</v>
      </c>
      <c r="M18" t="s">
        <v>375</v>
      </c>
      <c r="N18">
        <v>93</v>
      </c>
      <c r="O18">
        <v>44</v>
      </c>
      <c r="P18">
        <v>60</v>
      </c>
      <c r="Q18" t="s">
        <v>376</v>
      </c>
      <c r="R18">
        <v>94</v>
      </c>
      <c r="S18">
        <v>36</v>
      </c>
      <c r="T18">
        <v>55</v>
      </c>
      <c r="U18" t="s">
        <v>317</v>
      </c>
      <c r="V18">
        <v>96</v>
      </c>
      <c r="W18">
        <v>44</v>
      </c>
      <c r="X18">
        <v>61</v>
      </c>
      <c r="Y18" t="s">
        <v>377</v>
      </c>
      <c r="Z18">
        <v>96</v>
      </c>
      <c r="AA18">
        <v>42</v>
      </c>
      <c r="AB18">
        <v>58</v>
      </c>
      <c r="AC18" t="s">
        <v>270</v>
      </c>
      <c r="AD18">
        <v>90</v>
      </c>
      <c r="AE18">
        <v>42</v>
      </c>
      <c r="AF18">
        <v>58</v>
      </c>
      <c r="AG18" t="s">
        <v>271</v>
      </c>
      <c r="AH18">
        <v>92</v>
      </c>
      <c r="AI18">
        <v>44</v>
      </c>
      <c r="AJ18">
        <v>60</v>
      </c>
      <c r="AK18" t="s">
        <v>370</v>
      </c>
      <c r="AL18">
        <v>93</v>
      </c>
      <c r="AM18">
        <v>42</v>
      </c>
      <c r="AN18">
        <v>59</v>
      </c>
      <c r="AO18" t="s">
        <v>286</v>
      </c>
      <c r="AP18">
        <v>94</v>
      </c>
      <c r="AQ18">
        <v>44</v>
      </c>
      <c r="AR18">
        <v>61</v>
      </c>
    </row>
    <row r="19" spans="1:48" x14ac:dyDescent="0.3">
      <c r="A19" t="s">
        <v>278</v>
      </c>
      <c r="B19">
        <v>94</v>
      </c>
      <c r="C19">
        <v>42</v>
      </c>
      <c r="D19">
        <v>59</v>
      </c>
      <c r="E19" t="s">
        <v>300</v>
      </c>
      <c r="F19">
        <v>96</v>
      </c>
      <c r="G19">
        <v>40</v>
      </c>
      <c r="H19">
        <v>59</v>
      </c>
      <c r="I19" t="s">
        <v>280</v>
      </c>
      <c r="J19">
        <v>96</v>
      </c>
      <c r="K19">
        <v>42</v>
      </c>
      <c r="L19">
        <v>60</v>
      </c>
      <c r="M19" t="s">
        <v>271</v>
      </c>
      <c r="N19">
        <v>92</v>
      </c>
      <c r="O19">
        <v>44</v>
      </c>
      <c r="P19">
        <v>60</v>
      </c>
      <c r="Q19" t="s">
        <v>279</v>
      </c>
      <c r="R19">
        <v>94</v>
      </c>
      <c r="S19">
        <v>46</v>
      </c>
      <c r="T19">
        <v>62</v>
      </c>
      <c r="U19" t="s">
        <v>280</v>
      </c>
      <c r="V19">
        <v>96</v>
      </c>
      <c r="W19">
        <v>42</v>
      </c>
      <c r="X19">
        <v>60</v>
      </c>
      <c r="Y19" t="s">
        <v>378</v>
      </c>
      <c r="Z19">
        <v>90</v>
      </c>
      <c r="AA19">
        <v>44</v>
      </c>
      <c r="AB19">
        <v>59</v>
      </c>
      <c r="AC19" t="s">
        <v>379</v>
      </c>
      <c r="AD19">
        <v>88</v>
      </c>
      <c r="AE19">
        <v>40</v>
      </c>
      <c r="AF19">
        <v>56</v>
      </c>
      <c r="AG19" t="s">
        <v>380</v>
      </c>
      <c r="AH19">
        <v>84</v>
      </c>
      <c r="AI19">
        <v>38</v>
      </c>
      <c r="AJ19">
        <v>53</v>
      </c>
      <c r="AK19" t="s">
        <v>381</v>
      </c>
      <c r="AL19">
        <v>88</v>
      </c>
      <c r="AM19">
        <v>38</v>
      </c>
      <c r="AN19">
        <v>55</v>
      </c>
      <c r="AO19" t="s">
        <v>301</v>
      </c>
      <c r="AP19">
        <v>80</v>
      </c>
      <c r="AQ19">
        <v>40</v>
      </c>
      <c r="AR19">
        <v>53</v>
      </c>
      <c r="AS19" t="s">
        <v>378</v>
      </c>
      <c r="AT19">
        <v>90</v>
      </c>
      <c r="AU19">
        <v>44</v>
      </c>
      <c r="AV19">
        <v>59</v>
      </c>
    </row>
    <row r="20" spans="1:48" x14ac:dyDescent="0.3">
      <c r="A20" t="s">
        <v>317</v>
      </c>
      <c r="B20">
        <v>96</v>
      </c>
      <c r="C20">
        <v>44</v>
      </c>
      <c r="D20">
        <v>61</v>
      </c>
      <c r="E20" t="s">
        <v>270</v>
      </c>
      <c r="F20">
        <v>90</v>
      </c>
      <c r="G20">
        <v>42</v>
      </c>
      <c r="H20">
        <v>58</v>
      </c>
      <c r="I20" t="s">
        <v>271</v>
      </c>
      <c r="J20">
        <v>92</v>
      </c>
      <c r="K20">
        <v>44</v>
      </c>
      <c r="L20">
        <v>60</v>
      </c>
      <c r="M20" t="s">
        <v>382</v>
      </c>
      <c r="N20">
        <v>92</v>
      </c>
      <c r="O20">
        <v>38</v>
      </c>
      <c r="P20">
        <v>56</v>
      </c>
      <c r="Q20" t="s">
        <v>376</v>
      </c>
      <c r="R20">
        <v>94</v>
      </c>
      <c r="S20">
        <v>36</v>
      </c>
      <c r="T20">
        <v>55</v>
      </c>
      <c r="U20" t="s">
        <v>325</v>
      </c>
      <c r="V20">
        <v>94</v>
      </c>
      <c r="W20">
        <v>32</v>
      </c>
      <c r="X20">
        <v>53</v>
      </c>
      <c r="Y20" t="s">
        <v>383</v>
      </c>
      <c r="Z20">
        <v>94</v>
      </c>
      <c r="AA20">
        <v>34</v>
      </c>
      <c r="AB20">
        <v>54</v>
      </c>
      <c r="AC20" t="s">
        <v>384</v>
      </c>
      <c r="AD20">
        <v>80</v>
      </c>
      <c r="AE20">
        <v>32</v>
      </c>
      <c r="AF20">
        <v>48</v>
      </c>
      <c r="AG20" t="s">
        <v>385</v>
      </c>
      <c r="AH20">
        <v>84</v>
      </c>
      <c r="AI20">
        <v>34</v>
      </c>
      <c r="AJ20">
        <v>51</v>
      </c>
      <c r="AK20" t="s">
        <v>384</v>
      </c>
      <c r="AL20">
        <v>80</v>
      </c>
      <c r="AM20">
        <v>32</v>
      </c>
      <c r="AN20">
        <v>48</v>
      </c>
      <c r="AO20" t="s">
        <v>386</v>
      </c>
      <c r="AP20">
        <v>82</v>
      </c>
      <c r="AQ20">
        <v>34</v>
      </c>
      <c r="AR20">
        <v>50</v>
      </c>
    </row>
    <row r="21" spans="1:48" x14ac:dyDescent="0.3">
      <c r="A21" t="s">
        <v>387</v>
      </c>
      <c r="B21">
        <v>110</v>
      </c>
      <c r="C21">
        <v>42</v>
      </c>
      <c r="D21">
        <v>65</v>
      </c>
      <c r="E21" t="s">
        <v>388</v>
      </c>
      <c r="F21">
        <v>120</v>
      </c>
      <c r="G21">
        <v>48</v>
      </c>
      <c r="H21">
        <v>72</v>
      </c>
      <c r="I21" t="s">
        <v>389</v>
      </c>
      <c r="J21">
        <v>108</v>
      </c>
      <c r="K21">
        <v>44</v>
      </c>
      <c r="L21">
        <v>69</v>
      </c>
      <c r="M21" t="s">
        <v>390</v>
      </c>
      <c r="N21">
        <v>118</v>
      </c>
      <c r="O21">
        <v>60</v>
      </c>
      <c r="P21">
        <v>79</v>
      </c>
      <c r="Q21" t="s">
        <v>391</v>
      </c>
      <c r="R21">
        <v>128</v>
      </c>
      <c r="S21">
        <v>68</v>
      </c>
      <c r="T21">
        <v>88</v>
      </c>
      <c r="U21" t="s">
        <v>392</v>
      </c>
      <c r="V21">
        <v>106</v>
      </c>
      <c r="W21">
        <v>60</v>
      </c>
      <c r="X21">
        <v>75</v>
      </c>
      <c r="Y21" t="s">
        <v>393</v>
      </c>
      <c r="Z21">
        <v>98</v>
      </c>
      <c r="AA21">
        <v>58</v>
      </c>
      <c r="AB21">
        <v>71</v>
      </c>
      <c r="AC21" t="s">
        <v>394</v>
      </c>
      <c r="AD21">
        <v>92</v>
      </c>
      <c r="AE21">
        <v>52</v>
      </c>
      <c r="AF21">
        <v>65</v>
      </c>
      <c r="AG21" t="s">
        <v>295</v>
      </c>
      <c r="AH21">
        <v>94</v>
      </c>
      <c r="AI21">
        <v>54</v>
      </c>
      <c r="AJ21">
        <v>67</v>
      </c>
      <c r="AK21" t="s">
        <v>395</v>
      </c>
      <c r="AL21">
        <v>92</v>
      </c>
      <c r="AM21">
        <v>50</v>
      </c>
      <c r="AN21">
        <v>64</v>
      </c>
      <c r="AO21" t="s">
        <v>286</v>
      </c>
      <c r="AP21">
        <v>94</v>
      </c>
      <c r="AQ21">
        <v>44</v>
      </c>
      <c r="AR21">
        <v>61</v>
      </c>
      <c r="AS21" t="s">
        <v>396</v>
      </c>
      <c r="AT21">
        <v>96</v>
      </c>
      <c r="AU21">
        <v>48</v>
      </c>
      <c r="AV21">
        <v>64</v>
      </c>
    </row>
    <row r="22" spans="1:48" x14ac:dyDescent="0.3">
      <c r="A22" t="s">
        <v>397</v>
      </c>
      <c r="B22">
        <v>96</v>
      </c>
      <c r="C22">
        <v>52</v>
      </c>
      <c r="D22">
        <v>67</v>
      </c>
      <c r="E22" t="s">
        <v>398</v>
      </c>
      <c r="F22">
        <v>94</v>
      </c>
      <c r="G22">
        <v>50</v>
      </c>
      <c r="H22">
        <v>65</v>
      </c>
      <c r="I22" t="s">
        <v>394</v>
      </c>
      <c r="J22">
        <v>92</v>
      </c>
      <c r="K22">
        <v>52</v>
      </c>
      <c r="L22">
        <v>65</v>
      </c>
      <c r="M22" t="s">
        <v>270</v>
      </c>
      <c r="N22">
        <v>90</v>
      </c>
      <c r="O22">
        <v>42</v>
      </c>
      <c r="P22">
        <v>58</v>
      </c>
      <c r="Q22" t="s">
        <v>271</v>
      </c>
      <c r="R22">
        <v>92</v>
      </c>
      <c r="S22">
        <v>44</v>
      </c>
      <c r="T22">
        <v>60</v>
      </c>
      <c r="U22" t="s">
        <v>399</v>
      </c>
      <c r="V22">
        <v>93</v>
      </c>
      <c r="W22">
        <v>48</v>
      </c>
      <c r="X22">
        <v>63</v>
      </c>
      <c r="Y22" t="s">
        <v>398</v>
      </c>
      <c r="Z22">
        <v>94</v>
      </c>
      <c r="AA22">
        <v>50</v>
      </c>
      <c r="AB22">
        <v>65</v>
      </c>
      <c r="AC22" t="s">
        <v>400</v>
      </c>
      <c r="AD22">
        <v>95</v>
      </c>
      <c r="AE22">
        <v>56</v>
      </c>
      <c r="AF22">
        <v>69</v>
      </c>
      <c r="AG22" t="s">
        <v>401</v>
      </c>
      <c r="AH22">
        <v>96</v>
      </c>
      <c r="AI22">
        <v>54</v>
      </c>
      <c r="AJ22">
        <v>68</v>
      </c>
      <c r="AK22" t="s">
        <v>402</v>
      </c>
      <c r="AL22">
        <v>90</v>
      </c>
      <c r="AM22">
        <v>52</v>
      </c>
      <c r="AN22">
        <v>65</v>
      </c>
      <c r="AO22" t="s">
        <v>403</v>
      </c>
      <c r="AP22">
        <v>92</v>
      </c>
      <c r="AQ22">
        <v>54</v>
      </c>
      <c r="AR22">
        <v>67</v>
      </c>
      <c r="AS22" t="s">
        <v>398</v>
      </c>
      <c r="AT22">
        <v>94</v>
      </c>
      <c r="AU22">
        <v>50</v>
      </c>
      <c r="AV22">
        <v>65</v>
      </c>
    </row>
    <row r="23" spans="1:48" x14ac:dyDescent="0.3">
      <c r="A23" t="s">
        <v>373</v>
      </c>
      <c r="B23">
        <v>94</v>
      </c>
      <c r="C23">
        <v>38</v>
      </c>
      <c r="D23">
        <v>57</v>
      </c>
      <c r="E23" t="s">
        <v>404</v>
      </c>
      <c r="F23">
        <v>90</v>
      </c>
      <c r="G23">
        <v>32</v>
      </c>
      <c r="H23">
        <v>51</v>
      </c>
      <c r="I23" t="s">
        <v>405</v>
      </c>
      <c r="J23">
        <v>92</v>
      </c>
      <c r="K23">
        <v>34</v>
      </c>
      <c r="L23">
        <v>53</v>
      </c>
      <c r="M23" t="s">
        <v>406</v>
      </c>
      <c r="N23">
        <v>80</v>
      </c>
      <c r="O23">
        <v>36</v>
      </c>
      <c r="P23">
        <v>51</v>
      </c>
      <c r="Q23" t="s">
        <v>407</v>
      </c>
      <c r="R23">
        <v>86</v>
      </c>
      <c r="S23">
        <v>32</v>
      </c>
      <c r="T23">
        <v>50</v>
      </c>
      <c r="U23" t="s">
        <v>408</v>
      </c>
      <c r="V23">
        <v>80</v>
      </c>
      <c r="W23">
        <v>34</v>
      </c>
      <c r="X23">
        <v>49</v>
      </c>
      <c r="Y23" t="s">
        <v>328</v>
      </c>
      <c r="Z23">
        <v>84</v>
      </c>
      <c r="AA23">
        <v>48</v>
      </c>
      <c r="AB23">
        <v>60</v>
      </c>
      <c r="AC23" t="s">
        <v>343</v>
      </c>
      <c r="AD23">
        <v>82</v>
      </c>
      <c r="AE23">
        <v>48</v>
      </c>
      <c r="AF23">
        <v>59</v>
      </c>
      <c r="AG23" t="s">
        <v>302</v>
      </c>
      <c r="AH23">
        <v>80</v>
      </c>
      <c r="AI23">
        <v>42</v>
      </c>
      <c r="AJ23">
        <v>55</v>
      </c>
      <c r="AK23" t="s">
        <v>409</v>
      </c>
      <c r="AL23">
        <v>84</v>
      </c>
      <c r="AM23">
        <v>40</v>
      </c>
      <c r="AN23">
        <v>55</v>
      </c>
      <c r="AO23" t="s">
        <v>409</v>
      </c>
      <c r="AP23">
        <v>84</v>
      </c>
      <c r="AQ23">
        <v>40</v>
      </c>
      <c r="AR23">
        <v>55</v>
      </c>
      <c r="AS23" t="s">
        <v>410</v>
      </c>
      <c r="AT23">
        <v>86</v>
      </c>
      <c r="AU23">
        <v>42</v>
      </c>
      <c r="AV23">
        <v>55</v>
      </c>
    </row>
    <row r="24" spans="1:48" x14ac:dyDescent="0.3">
      <c r="A24" t="s">
        <v>411</v>
      </c>
      <c r="B24">
        <v>82</v>
      </c>
      <c r="C24">
        <v>30</v>
      </c>
      <c r="D24">
        <v>47</v>
      </c>
      <c r="E24" t="s">
        <v>412</v>
      </c>
      <c r="F24">
        <v>84</v>
      </c>
      <c r="G24">
        <v>32</v>
      </c>
      <c r="H24">
        <v>49</v>
      </c>
      <c r="I24" t="s">
        <v>413</v>
      </c>
      <c r="J24">
        <v>82</v>
      </c>
      <c r="K24">
        <v>29</v>
      </c>
      <c r="L24">
        <v>47</v>
      </c>
      <c r="M24" t="s">
        <v>342</v>
      </c>
      <c r="N24">
        <v>84</v>
      </c>
      <c r="O24">
        <v>30</v>
      </c>
      <c r="P24">
        <v>48</v>
      </c>
      <c r="Q24" t="s">
        <v>407</v>
      </c>
      <c r="R24">
        <v>86</v>
      </c>
      <c r="S24">
        <v>32</v>
      </c>
      <c r="T24">
        <v>50</v>
      </c>
      <c r="U24" t="s">
        <v>414</v>
      </c>
      <c r="V24">
        <v>86</v>
      </c>
      <c r="W24">
        <v>34</v>
      </c>
      <c r="X24">
        <v>51</v>
      </c>
      <c r="Y24" t="s">
        <v>415</v>
      </c>
      <c r="Z24">
        <v>85</v>
      </c>
      <c r="AA24">
        <v>32</v>
      </c>
      <c r="AB24">
        <v>50</v>
      </c>
      <c r="AC24" t="s">
        <v>414</v>
      </c>
      <c r="AD24">
        <v>86</v>
      </c>
      <c r="AE24">
        <v>34</v>
      </c>
      <c r="AF24">
        <v>51</v>
      </c>
      <c r="AG24" t="s">
        <v>416</v>
      </c>
      <c r="AH24">
        <v>86</v>
      </c>
      <c r="AI24">
        <v>30</v>
      </c>
      <c r="AJ24">
        <v>49</v>
      </c>
      <c r="AK24" t="s">
        <v>412</v>
      </c>
      <c r="AL24">
        <v>84</v>
      </c>
      <c r="AM24">
        <v>32</v>
      </c>
      <c r="AN24">
        <v>49</v>
      </c>
      <c r="AO24" t="s">
        <v>417</v>
      </c>
      <c r="AP24">
        <v>88</v>
      </c>
      <c r="AQ24">
        <v>34</v>
      </c>
      <c r="AR24">
        <v>52</v>
      </c>
    </row>
    <row r="25" spans="1:48" x14ac:dyDescent="0.3">
      <c r="A25" t="s">
        <v>418</v>
      </c>
      <c r="B25">
        <v>110</v>
      </c>
      <c r="C25">
        <v>58</v>
      </c>
      <c r="D25">
        <v>75</v>
      </c>
      <c r="E25" t="s">
        <v>419</v>
      </c>
      <c r="F25">
        <v>108</v>
      </c>
      <c r="G25">
        <v>58</v>
      </c>
      <c r="H25">
        <v>75</v>
      </c>
      <c r="I25" t="s">
        <v>420</v>
      </c>
      <c r="J25">
        <v>106</v>
      </c>
      <c r="K25">
        <v>56</v>
      </c>
      <c r="L25">
        <v>73</v>
      </c>
      <c r="M25" t="s">
        <v>421</v>
      </c>
      <c r="N25">
        <v>116</v>
      </c>
      <c r="O25">
        <v>60</v>
      </c>
      <c r="P25">
        <v>79</v>
      </c>
      <c r="Q25" t="s">
        <v>422</v>
      </c>
      <c r="R25">
        <v>106</v>
      </c>
      <c r="S25">
        <v>62</v>
      </c>
      <c r="T25">
        <v>77</v>
      </c>
      <c r="U25" t="s">
        <v>423</v>
      </c>
      <c r="V25">
        <v>98</v>
      </c>
      <c r="W25">
        <v>60</v>
      </c>
      <c r="X25">
        <v>73</v>
      </c>
      <c r="Y25" t="s">
        <v>424</v>
      </c>
      <c r="Z25">
        <v>94</v>
      </c>
      <c r="AA25">
        <v>52</v>
      </c>
      <c r="AB25">
        <v>66</v>
      </c>
      <c r="AC25" t="s">
        <v>425</v>
      </c>
      <c r="AD25">
        <v>96</v>
      </c>
      <c r="AE25">
        <v>56</v>
      </c>
      <c r="AF25">
        <v>69</v>
      </c>
      <c r="AG25" t="s">
        <v>426</v>
      </c>
      <c r="AH25">
        <v>94</v>
      </c>
      <c r="AI25">
        <v>56</v>
      </c>
      <c r="AJ25">
        <v>69</v>
      </c>
      <c r="AK25" t="s">
        <v>352</v>
      </c>
      <c r="AL25">
        <v>90</v>
      </c>
      <c r="AM25">
        <v>46</v>
      </c>
      <c r="AN25">
        <v>61</v>
      </c>
      <c r="AO25" t="s">
        <v>427</v>
      </c>
      <c r="AP25">
        <v>92</v>
      </c>
      <c r="AQ25">
        <v>46</v>
      </c>
      <c r="AR25">
        <v>61</v>
      </c>
    </row>
    <row r="26" spans="1:48" x14ac:dyDescent="0.3">
      <c r="A26" t="s">
        <v>342</v>
      </c>
      <c r="B26">
        <v>84</v>
      </c>
      <c r="C26">
        <v>30</v>
      </c>
      <c r="D26">
        <v>48</v>
      </c>
      <c r="E26" t="s">
        <v>428</v>
      </c>
      <c r="F26">
        <v>82</v>
      </c>
      <c r="G26">
        <v>32</v>
      </c>
      <c r="H26">
        <v>49</v>
      </c>
      <c r="I26" t="s">
        <v>429</v>
      </c>
      <c r="J26">
        <v>84</v>
      </c>
      <c r="K26">
        <v>36</v>
      </c>
      <c r="L26">
        <v>52</v>
      </c>
      <c r="M26" t="s">
        <v>409</v>
      </c>
      <c r="N26">
        <v>84</v>
      </c>
      <c r="O26">
        <v>40</v>
      </c>
      <c r="P26">
        <v>55</v>
      </c>
      <c r="Q26" t="s">
        <v>430</v>
      </c>
      <c r="R26">
        <v>86</v>
      </c>
      <c r="S26">
        <v>42</v>
      </c>
      <c r="T26">
        <v>57</v>
      </c>
      <c r="U26" t="s">
        <v>329</v>
      </c>
      <c r="V26">
        <v>84</v>
      </c>
      <c r="W26">
        <v>44</v>
      </c>
      <c r="X26">
        <v>57</v>
      </c>
      <c r="Y26" t="s">
        <v>302</v>
      </c>
      <c r="Z26">
        <v>80</v>
      </c>
      <c r="AA26">
        <v>42</v>
      </c>
      <c r="AB26">
        <v>55</v>
      </c>
      <c r="AC26" t="s">
        <v>330</v>
      </c>
      <c r="AD26">
        <v>82</v>
      </c>
      <c r="AE26">
        <v>42</v>
      </c>
      <c r="AF26">
        <v>55</v>
      </c>
      <c r="AG26" t="s">
        <v>301</v>
      </c>
      <c r="AH26">
        <v>80</v>
      </c>
      <c r="AI26">
        <v>40</v>
      </c>
      <c r="AJ26">
        <v>53</v>
      </c>
      <c r="AK26" t="s">
        <v>431</v>
      </c>
      <c r="AL26">
        <v>88</v>
      </c>
      <c r="AM26">
        <v>42</v>
      </c>
      <c r="AN26">
        <v>57</v>
      </c>
      <c r="AO26" t="s">
        <v>432</v>
      </c>
      <c r="AP26">
        <v>88</v>
      </c>
      <c r="AQ26">
        <v>44</v>
      </c>
      <c r="AR26">
        <v>59</v>
      </c>
    </row>
    <row r="27" spans="1:48" x14ac:dyDescent="0.3">
      <c r="A27" t="s">
        <v>433</v>
      </c>
      <c r="B27">
        <v>84</v>
      </c>
      <c r="C27">
        <v>42</v>
      </c>
      <c r="D27">
        <v>56</v>
      </c>
      <c r="E27" t="s">
        <v>327</v>
      </c>
      <c r="F27">
        <v>86</v>
      </c>
      <c r="G27">
        <v>44</v>
      </c>
      <c r="H27">
        <v>58</v>
      </c>
      <c r="I27" t="s">
        <v>433</v>
      </c>
      <c r="J27">
        <v>84</v>
      </c>
      <c r="K27">
        <v>42</v>
      </c>
      <c r="L27">
        <v>56</v>
      </c>
      <c r="M27" t="s">
        <v>434</v>
      </c>
      <c r="N27">
        <v>80</v>
      </c>
      <c r="O27">
        <v>38</v>
      </c>
      <c r="P27">
        <v>52</v>
      </c>
      <c r="Q27" t="s">
        <v>435</v>
      </c>
      <c r="R27">
        <v>82</v>
      </c>
      <c r="S27">
        <v>36</v>
      </c>
      <c r="T27">
        <v>51</v>
      </c>
      <c r="U27" t="s">
        <v>436</v>
      </c>
      <c r="V27">
        <v>88</v>
      </c>
      <c r="W27">
        <v>40</v>
      </c>
      <c r="X27">
        <v>55</v>
      </c>
      <c r="Y27" t="s">
        <v>374</v>
      </c>
      <c r="Z27">
        <v>92</v>
      </c>
      <c r="AA27">
        <v>42</v>
      </c>
      <c r="AB27">
        <v>59</v>
      </c>
      <c r="AC27" t="s">
        <v>278</v>
      </c>
      <c r="AD27">
        <v>94</v>
      </c>
      <c r="AE27">
        <v>42</v>
      </c>
      <c r="AF27">
        <v>59</v>
      </c>
      <c r="AG27" t="s">
        <v>437</v>
      </c>
      <c r="AH27">
        <v>96</v>
      </c>
      <c r="AI27">
        <v>38</v>
      </c>
      <c r="AJ27">
        <v>57</v>
      </c>
      <c r="AK27" t="s">
        <v>438</v>
      </c>
      <c r="AL27">
        <v>98</v>
      </c>
      <c r="AM27">
        <v>36</v>
      </c>
      <c r="AN27">
        <v>57</v>
      </c>
      <c r="AO27" t="s">
        <v>439</v>
      </c>
      <c r="AP27">
        <v>81</v>
      </c>
      <c r="AQ27">
        <v>40</v>
      </c>
      <c r="AR27">
        <v>54</v>
      </c>
      <c r="AS27" t="s">
        <v>330</v>
      </c>
      <c r="AT27">
        <v>82</v>
      </c>
      <c r="AU27">
        <v>42</v>
      </c>
      <c r="AV27">
        <v>55</v>
      </c>
    </row>
    <row r="28" spans="1:48" x14ac:dyDescent="0.3">
      <c r="A28" t="s">
        <v>433</v>
      </c>
      <c r="B28">
        <v>84</v>
      </c>
      <c r="C28">
        <v>42</v>
      </c>
      <c r="D28">
        <v>56</v>
      </c>
      <c r="E28" t="s">
        <v>432</v>
      </c>
      <c r="F28">
        <v>88</v>
      </c>
      <c r="G28">
        <v>44</v>
      </c>
      <c r="H28">
        <v>59</v>
      </c>
      <c r="I28" t="s">
        <v>409</v>
      </c>
      <c r="J28">
        <v>84</v>
      </c>
      <c r="K28">
        <v>40</v>
      </c>
      <c r="L28">
        <v>55</v>
      </c>
      <c r="M28" t="s">
        <v>440</v>
      </c>
      <c r="N28">
        <v>82</v>
      </c>
      <c r="O28">
        <v>40</v>
      </c>
      <c r="P28">
        <v>54</v>
      </c>
      <c r="Q28" t="s">
        <v>433</v>
      </c>
      <c r="R28">
        <v>84</v>
      </c>
      <c r="S28">
        <v>42</v>
      </c>
      <c r="T28">
        <v>56</v>
      </c>
      <c r="U28" t="s">
        <v>335</v>
      </c>
      <c r="V28">
        <v>86</v>
      </c>
      <c r="W28">
        <v>40</v>
      </c>
      <c r="X28">
        <v>55</v>
      </c>
      <c r="Y28" t="s">
        <v>431</v>
      </c>
      <c r="Z28">
        <v>88</v>
      </c>
      <c r="AA28">
        <v>42</v>
      </c>
      <c r="AB28">
        <v>57</v>
      </c>
      <c r="AC28" t="s">
        <v>379</v>
      </c>
      <c r="AD28">
        <v>88</v>
      </c>
      <c r="AE28">
        <v>40</v>
      </c>
      <c r="AF28">
        <v>56</v>
      </c>
      <c r="AG28" t="s">
        <v>302</v>
      </c>
      <c r="AH28">
        <v>80</v>
      </c>
      <c r="AI28">
        <v>42</v>
      </c>
      <c r="AJ28">
        <v>55</v>
      </c>
      <c r="AK28" t="s">
        <v>441</v>
      </c>
      <c r="AL28">
        <v>86</v>
      </c>
      <c r="AM28">
        <v>40</v>
      </c>
      <c r="AN28">
        <v>53</v>
      </c>
      <c r="AO28" t="s">
        <v>341</v>
      </c>
      <c r="AP28">
        <v>86</v>
      </c>
      <c r="AQ28">
        <v>48</v>
      </c>
      <c r="AR28">
        <v>59</v>
      </c>
    </row>
    <row r="29" spans="1:48" x14ac:dyDescent="0.3">
      <c r="A29" t="s">
        <v>442</v>
      </c>
      <c r="B29">
        <v>98</v>
      </c>
      <c r="C29">
        <v>40</v>
      </c>
      <c r="D29">
        <v>59</v>
      </c>
      <c r="E29" t="s">
        <v>280</v>
      </c>
      <c r="F29">
        <v>96</v>
      </c>
      <c r="G29">
        <v>42</v>
      </c>
      <c r="H29">
        <v>60</v>
      </c>
      <c r="I29" t="s">
        <v>286</v>
      </c>
      <c r="J29">
        <v>94</v>
      </c>
      <c r="K29">
        <v>44</v>
      </c>
      <c r="L29">
        <v>61</v>
      </c>
      <c r="M29" t="s">
        <v>280</v>
      </c>
      <c r="N29">
        <v>96</v>
      </c>
      <c r="O29">
        <v>42</v>
      </c>
      <c r="P29">
        <v>60</v>
      </c>
      <c r="Q29" t="s">
        <v>286</v>
      </c>
      <c r="R29">
        <v>94</v>
      </c>
      <c r="S29">
        <v>44</v>
      </c>
      <c r="T29">
        <v>61</v>
      </c>
      <c r="U29" t="s">
        <v>300</v>
      </c>
      <c r="V29">
        <v>96</v>
      </c>
      <c r="W29">
        <v>40</v>
      </c>
      <c r="X29">
        <v>59</v>
      </c>
      <c r="Y29" t="s">
        <v>278</v>
      </c>
      <c r="Z29">
        <v>94</v>
      </c>
      <c r="AA29">
        <v>42</v>
      </c>
      <c r="AB29">
        <v>59</v>
      </c>
      <c r="AC29" t="s">
        <v>300</v>
      </c>
      <c r="AD29">
        <v>96</v>
      </c>
      <c r="AE29">
        <v>40</v>
      </c>
      <c r="AF29">
        <v>59</v>
      </c>
      <c r="AG29" t="s">
        <v>280</v>
      </c>
      <c r="AH29">
        <v>96</v>
      </c>
      <c r="AI29">
        <v>42</v>
      </c>
      <c r="AJ29">
        <v>60</v>
      </c>
      <c r="AK29" t="s">
        <v>286</v>
      </c>
      <c r="AL29">
        <v>94</v>
      </c>
      <c r="AM29">
        <v>44</v>
      </c>
      <c r="AN29">
        <v>61</v>
      </c>
      <c r="AO29" t="s">
        <v>280</v>
      </c>
      <c r="AP29">
        <v>96</v>
      </c>
      <c r="AQ29">
        <v>42</v>
      </c>
      <c r="AR29">
        <v>60</v>
      </c>
    </row>
    <row r="30" spans="1:48" x14ac:dyDescent="0.3">
      <c r="A30" t="s">
        <v>443</v>
      </c>
      <c r="B30">
        <v>68</v>
      </c>
      <c r="C30">
        <v>20</v>
      </c>
      <c r="D30">
        <v>36</v>
      </c>
      <c r="E30" t="s">
        <v>444</v>
      </c>
      <c r="F30">
        <v>66</v>
      </c>
      <c r="G30">
        <v>19</v>
      </c>
      <c r="H30">
        <v>35</v>
      </c>
      <c r="I30" t="s">
        <v>445</v>
      </c>
      <c r="J30">
        <v>74</v>
      </c>
      <c r="K30">
        <v>32</v>
      </c>
      <c r="L30">
        <v>46</v>
      </c>
      <c r="M30" t="s">
        <v>301</v>
      </c>
      <c r="N30">
        <v>80</v>
      </c>
      <c r="O30">
        <v>40</v>
      </c>
      <c r="P30">
        <v>53</v>
      </c>
      <c r="Q30" t="s">
        <v>330</v>
      </c>
      <c r="R30">
        <v>82</v>
      </c>
      <c r="S30">
        <v>42</v>
      </c>
      <c r="T30">
        <v>55</v>
      </c>
      <c r="U30" t="s">
        <v>379</v>
      </c>
      <c r="V30">
        <v>88</v>
      </c>
      <c r="W30">
        <v>40</v>
      </c>
      <c r="X30">
        <v>56</v>
      </c>
      <c r="Y30" t="s">
        <v>380</v>
      </c>
      <c r="Z30">
        <v>84</v>
      </c>
      <c r="AA30">
        <v>38</v>
      </c>
      <c r="AB30">
        <v>53</v>
      </c>
      <c r="AC30" t="s">
        <v>446</v>
      </c>
      <c r="AD30">
        <v>70</v>
      </c>
      <c r="AE30">
        <v>30</v>
      </c>
      <c r="AF30">
        <v>43</v>
      </c>
      <c r="AG30" t="s">
        <v>447</v>
      </c>
      <c r="AH30">
        <v>72</v>
      </c>
      <c r="AI30">
        <v>34</v>
      </c>
      <c r="AJ30">
        <v>47</v>
      </c>
      <c r="AK30" t="s">
        <v>445</v>
      </c>
      <c r="AL30">
        <v>74</v>
      </c>
      <c r="AM30">
        <v>32</v>
      </c>
      <c r="AN30">
        <v>46</v>
      </c>
      <c r="AO30" t="s">
        <v>448</v>
      </c>
      <c r="AP30">
        <v>70</v>
      </c>
      <c r="AQ30">
        <v>34</v>
      </c>
      <c r="AR30">
        <v>46</v>
      </c>
    </row>
    <row r="31" spans="1:48" x14ac:dyDescent="0.3">
      <c r="A31" t="s">
        <v>445</v>
      </c>
      <c r="B31">
        <v>74</v>
      </c>
      <c r="C31">
        <v>32</v>
      </c>
      <c r="D31">
        <v>46</v>
      </c>
      <c r="E31" t="s">
        <v>449</v>
      </c>
      <c r="F31">
        <v>76</v>
      </c>
      <c r="G31">
        <v>34</v>
      </c>
      <c r="H31">
        <v>48</v>
      </c>
      <c r="I31" t="s">
        <v>450</v>
      </c>
      <c r="J31">
        <v>74</v>
      </c>
      <c r="K31">
        <v>26</v>
      </c>
      <c r="L31">
        <v>42</v>
      </c>
      <c r="M31" t="s">
        <v>451</v>
      </c>
      <c r="N31">
        <v>70</v>
      </c>
      <c r="O31">
        <v>22</v>
      </c>
      <c r="P31">
        <v>38</v>
      </c>
      <c r="Q31" t="s">
        <v>452</v>
      </c>
      <c r="R31">
        <v>74</v>
      </c>
      <c r="S31">
        <v>20</v>
      </c>
      <c r="T31">
        <v>38</v>
      </c>
      <c r="U31" t="s">
        <v>453</v>
      </c>
      <c r="V31">
        <v>70</v>
      </c>
      <c r="W31">
        <v>28</v>
      </c>
      <c r="X31">
        <v>42</v>
      </c>
      <c r="Y31" t="s">
        <v>454</v>
      </c>
      <c r="Z31">
        <v>74</v>
      </c>
      <c r="AA31">
        <v>30</v>
      </c>
      <c r="AB31">
        <v>45</v>
      </c>
      <c r="AC31" t="s">
        <v>408</v>
      </c>
      <c r="AD31">
        <v>80</v>
      </c>
      <c r="AE31">
        <v>34</v>
      </c>
      <c r="AF31">
        <v>49</v>
      </c>
      <c r="AG31" t="s">
        <v>329</v>
      </c>
      <c r="AH31">
        <v>84</v>
      </c>
      <c r="AI31">
        <v>44</v>
      </c>
      <c r="AJ31">
        <v>57</v>
      </c>
      <c r="AK31" t="s">
        <v>431</v>
      </c>
      <c r="AL31">
        <v>88</v>
      </c>
      <c r="AM31">
        <v>42</v>
      </c>
      <c r="AN31">
        <v>57</v>
      </c>
      <c r="AO31" t="s">
        <v>379</v>
      </c>
      <c r="AP31">
        <v>88</v>
      </c>
      <c r="AQ31">
        <v>40</v>
      </c>
      <c r="AR31">
        <v>56</v>
      </c>
    </row>
    <row r="32" spans="1:48" x14ac:dyDescent="0.3">
      <c r="A32" t="s">
        <v>455</v>
      </c>
      <c r="B32">
        <v>74</v>
      </c>
      <c r="C32">
        <v>40</v>
      </c>
      <c r="D32">
        <v>51</v>
      </c>
      <c r="E32" t="s">
        <v>456</v>
      </c>
      <c r="F32">
        <v>76</v>
      </c>
      <c r="G32">
        <v>42</v>
      </c>
      <c r="H32">
        <v>53</v>
      </c>
      <c r="I32" t="s">
        <v>457</v>
      </c>
      <c r="J32">
        <v>78</v>
      </c>
      <c r="K32">
        <v>40</v>
      </c>
      <c r="L32">
        <v>53</v>
      </c>
      <c r="M32" t="s">
        <v>458</v>
      </c>
      <c r="N32">
        <v>70</v>
      </c>
      <c r="O32">
        <v>42</v>
      </c>
      <c r="P32">
        <v>51</v>
      </c>
      <c r="Q32" t="s">
        <v>459</v>
      </c>
      <c r="R32">
        <v>78</v>
      </c>
      <c r="S32">
        <v>44</v>
      </c>
      <c r="T32">
        <v>55</v>
      </c>
      <c r="U32" t="s">
        <v>460</v>
      </c>
      <c r="V32">
        <v>76</v>
      </c>
      <c r="W32">
        <v>38</v>
      </c>
      <c r="X32">
        <v>51</v>
      </c>
      <c r="Y32" t="s">
        <v>461</v>
      </c>
      <c r="Z32">
        <v>76</v>
      </c>
      <c r="AA32">
        <v>32</v>
      </c>
      <c r="AB32">
        <v>47</v>
      </c>
      <c r="AC32" t="s">
        <v>462</v>
      </c>
      <c r="AD32">
        <v>78</v>
      </c>
      <c r="AE32">
        <v>34</v>
      </c>
      <c r="AF32">
        <v>49</v>
      </c>
      <c r="AG32" t="s">
        <v>448</v>
      </c>
      <c r="AH32">
        <v>70</v>
      </c>
      <c r="AI32">
        <v>34</v>
      </c>
      <c r="AJ32">
        <v>46</v>
      </c>
      <c r="AK32" t="s">
        <v>447</v>
      </c>
      <c r="AL32">
        <v>72</v>
      </c>
      <c r="AM32">
        <v>34</v>
      </c>
      <c r="AN32">
        <v>47</v>
      </c>
      <c r="AO32" t="s">
        <v>463</v>
      </c>
      <c r="AP32">
        <v>78</v>
      </c>
      <c r="AQ32">
        <v>30</v>
      </c>
      <c r="AR32">
        <v>46</v>
      </c>
    </row>
    <row r="33" spans="1:48" x14ac:dyDescent="0.3">
      <c r="A33" t="s">
        <v>409</v>
      </c>
      <c r="B33">
        <v>84</v>
      </c>
      <c r="C33">
        <v>40</v>
      </c>
      <c r="D33">
        <v>55</v>
      </c>
      <c r="E33" t="s">
        <v>433</v>
      </c>
      <c r="F33">
        <v>84</v>
      </c>
      <c r="G33">
        <v>42</v>
      </c>
      <c r="H33">
        <v>56</v>
      </c>
      <c r="I33" t="s">
        <v>412</v>
      </c>
      <c r="J33">
        <v>84</v>
      </c>
      <c r="K33">
        <v>32</v>
      </c>
      <c r="L33">
        <v>49</v>
      </c>
      <c r="M33" t="s">
        <v>385</v>
      </c>
      <c r="N33">
        <v>84</v>
      </c>
      <c r="O33">
        <v>34</v>
      </c>
      <c r="P33">
        <v>51</v>
      </c>
      <c r="Q33" t="s">
        <v>412</v>
      </c>
      <c r="R33">
        <v>84</v>
      </c>
      <c r="S33">
        <v>32</v>
      </c>
      <c r="T33">
        <v>49</v>
      </c>
      <c r="U33" t="s">
        <v>408</v>
      </c>
      <c r="V33">
        <v>80</v>
      </c>
      <c r="W33">
        <v>34</v>
      </c>
      <c r="X33">
        <v>49</v>
      </c>
      <c r="Y33" t="s">
        <v>428</v>
      </c>
      <c r="Z33">
        <v>82</v>
      </c>
      <c r="AA33">
        <v>32</v>
      </c>
      <c r="AB33">
        <v>49</v>
      </c>
      <c r="AC33" t="s">
        <v>385</v>
      </c>
      <c r="AD33">
        <v>84</v>
      </c>
      <c r="AE33">
        <v>34</v>
      </c>
      <c r="AF33">
        <v>51</v>
      </c>
      <c r="AG33" t="s">
        <v>384</v>
      </c>
      <c r="AH33">
        <v>80</v>
      </c>
      <c r="AI33">
        <v>32</v>
      </c>
      <c r="AJ33">
        <v>48</v>
      </c>
      <c r="AK33" t="s">
        <v>385</v>
      </c>
      <c r="AL33">
        <v>84</v>
      </c>
      <c r="AM33">
        <v>34</v>
      </c>
      <c r="AN33">
        <v>51</v>
      </c>
      <c r="AO33" t="s">
        <v>407</v>
      </c>
      <c r="AP33">
        <v>86</v>
      </c>
      <c r="AQ33">
        <v>32</v>
      </c>
      <c r="AR33">
        <v>50</v>
      </c>
    </row>
    <row r="34" spans="1:48" x14ac:dyDescent="0.3">
      <c r="A34" t="s">
        <v>464</v>
      </c>
      <c r="B34">
        <v>110</v>
      </c>
      <c r="C34">
        <v>52</v>
      </c>
      <c r="D34">
        <v>71</v>
      </c>
      <c r="E34" t="s">
        <v>465</v>
      </c>
      <c r="F34">
        <v>102</v>
      </c>
      <c r="G34">
        <v>54</v>
      </c>
      <c r="H34">
        <v>70</v>
      </c>
      <c r="I34" t="s">
        <v>466</v>
      </c>
      <c r="J34">
        <v>100</v>
      </c>
      <c r="K34">
        <v>56</v>
      </c>
      <c r="L34">
        <v>71</v>
      </c>
      <c r="M34" t="s">
        <v>467</v>
      </c>
      <c r="N34">
        <v>96</v>
      </c>
      <c r="O34">
        <v>58</v>
      </c>
      <c r="P34">
        <v>71</v>
      </c>
      <c r="Q34" t="s">
        <v>468</v>
      </c>
      <c r="R34">
        <v>98</v>
      </c>
      <c r="S34">
        <v>42</v>
      </c>
      <c r="T34">
        <v>61</v>
      </c>
      <c r="U34" t="s">
        <v>285</v>
      </c>
      <c r="V34">
        <v>94</v>
      </c>
      <c r="W34">
        <v>40</v>
      </c>
      <c r="X34">
        <v>58</v>
      </c>
      <c r="Y34" t="s">
        <v>280</v>
      </c>
      <c r="Z34">
        <v>96</v>
      </c>
      <c r="AA34">
        <v>42</v>
      </c>
      <c r="AB34">
        <v>60</v>
      </c>
      <c r="AC34" t="s">
        <v>442</v>
      </c>
      <c r="AD34">
        <v>98</v>
      </c>
      <c r="AE34">
        <v>40</v>
      </c>
      <c r="AF34">
        <v>59</v>
      </c>
      <c r="AG34" t="s">
        <v>396</v>
      </c>
      <c r="AH34">
        <v>96</v>
      </c>
      <c r="AI34">
        <v>48</v>
      </c>
      <c r="AJ34">
        <v>64</v>
      </c>
      <c r="AK34" t="s">
        <v>442</v>
      </c>
      <c r="AL34">
        <v>98</v>
      </c>
      <c r="AM34">
        <v>40</v>
      </c>
      <c r="AN34">
        <v>59</v>
      </c>
      <c r="AO34" t="s">
        <v>468</v>
      </c>
      <c r="AP34">
        <v>98</v>
      </c>
      <c r="AQ34">
        <v>42</v>
      </c>
      <c r="AR34">
        <v>61</v>
      </c>
      <c r="AS34" t="s">
        <v>317</v>
      </c>
      <c r="AT34">
        <v>96</v>
      </c>
      <c r="AU34">
        <v>44</v>
      </c>
      <c r="AV34">
        <v>61</v>
      </c>
    </row>
    <row r="35" spans="1:48" x14ac:dyDescent="0.3">
      <c r="A35" t="s">
        <v>382</v>
      </c>
      <c r="B35">
        <v>92</v>
      </c>
      <c r="C35">
        <v>38</v>
      </c>
      <c r="D35">
        <v>56</v>
      </c>
      <c r="E35" t="s">
        <v>469</v>
      </c>
      <c r="F35">
        <v>94</v>
      </c>
      <c r="G35">
        <v>30</v>
      </c>
      <c r="H35">
        <v>51</v>
      </c>
      <c r="I35" t="s">
        <v>300</v>
      </c>
      <c r="J35">
        <v>96</v>
      </c>
      <c r="K35">
        <v>40</v>
      </c>
      <c r="L35">
        <v>59</v>
      </c>
      <c r="M35" t="s">
        <v>470</v>
      </c>
      <c r="N35">
        <v>94</v>
      </c>
      <c r="O35">
        <v>42</v>
      </c>
      <c r="P35">
        <v>60</v>
      </c>
      <c r="Q35" t="s">
        <v>280</v>
      </c>
      <c r="R35">
        <v>96</v>
      </c>
      <c r="S35">
        <v>42</v>
      </c>
      <c r="T35">
        <v>60</v>
      </c>
      <c r="U35" t="s">
        <v>286</v>
      </c>
      <c r="V35">
        <v>94</v>
      </c>
      <c r="W35">
        <v>44</v>
      </c>
      <c r="X35">
        <v>61</v>
      </c>
      <c r="Y35" t="s">
        <v>280</v>
      </c>
      <c r="Z35">
        <v>96</v>
      </c>
      <c r="AA35">
        <v>42</v>
      </c>
      <c r="AB35">
        <v>60</v>
      </c>
      <c r="AC35" t="s">
        <v>300</v>
      </c>
      <c r="AD35">
        <v>96</v>
      </c>
      <c r="AE35">
        <v>40</v>
      </c>
      <c r="AF35">
        <v>59</v>
      </c>
      <c r="AG35" t="s">
        <v>468</v>
      </c>
      <c r="AH35">
        <v>98</v>
      </c>
      <c r="AI35">
        <v>42</v>
      </c>
      <c r="AJ35">
        <v>61</v>
      </c>
      <c r="AK35" t="s">
        <v>280</v>
      </c>
      <c r="AL35">
        <v>96</v>
      </c>
      <c r="AM35">
        <v>42</v>
      </c>
      <c r="AN35">
        <v>60</v>
      </c>
      <c r="AO35" t="s">
        <v>442</v>
      </c>
      <c r="AP35">
        <v>98</v>
      </c>
      <c r="AQ35">
        <v>40</v>
      </c>
      <c r="AR35">
        <v>59</v>
      </c>
    </row>
    <row r="36" spans="1:48" x14ac:dyDescent="0.3">
      <c r="A36" t="s">
        <v>471</v>
      </c>
      <c r="B36">
        <v>98</v>
      </c>
      <c r="C36">
        <v>38</v>
      </c>
      <c r="D36">
        <v>58</v>
      </c>
      <c r="E36" t="s">
        <v>472</v>
      </c>
      <c r="F36">
        <v>98</v>
      </c>
      <c r="G36">
        <v>34</v>
      </c>
      <c r="H36">
        <v>55</v>
      </c>
      <c r="I36" t="s">
        <v>473</v>
      </c>
      <c r="J36">
        <v>96</v>
      </c>
      <c r="K36">
        <v>32</v>
      </c>
      <c r="L36">
        <v>53</v>
      </c>
      <c r="M36" t="s">
        <v>383</v>
      </c>
      <c r="N36">
        <v>94</v>
      </c>
      <c r="O36">
        <v>34</v>
      </c>
      <c r="P36">
        <v>54</v>
      </c>
      <c r="Q36" t="s">
        <v>474</v>
      </c>
      <c r="R36">
        <v>96</v>
      </c>
      <c r="S36">
        <v>30</v>
      </c>
      <c r="T36">
        <v>52</v>
      </c>
      <c r="U36" t="s">
        <v>325</v>
      </c>
      <c r="V36">
        <v>94</v>
      </c>
      <c r="W36">
        <v>32</v>
      </c>
      <c r="X36">
        <v>53</v>
      </c>
      <c r="Y36" t="s">
        <v>475</v>
      </c>
      <c r="Z36">
        <v>96</v>
      </c>
      <c r="AA36">
        <v>34</v>
      </c>
      <c r="AB36">
        <v>55</v>
      </c>
      <c r="AC36" t="s">
        <v>473</v>
      </c>
      <c r="AD36">
        <v>96</v>
      </c>
      <c r="AE36">
        <v>32</v>
      </c>
      <c r="AF36">
        <v>53</v>
      </c>
      <c r="AG36" t="s">
        <v>472</v>
      </c>
      <c r="AH36">
        <v>98</v>
      </c>
      <c r="AI36">
        <v>34</v>
      </c>
      <c r="AJ36">
        <v>55</v>
      </c>
      <c r="AK36" t="s">
        <v>473</v>
      </c>
      <c r="AL36">
        <v>96</v>
      </c>
      <c r="AM36">
        <v>32</v>
      </c>
      <c r="AN36">
        <v>53</v>
      </c>
      <c r="AO36" t="s">
        <v>300</v>
      </c>
      <c r="AP36">
        <v>96</v>
      </c>
      <c r="AQ36">
        <v>40</v>
      </c>
      <c r="AR36">
        <v>59</v>
      </c>
      <c r="AS36" t="s">
        <v>278</v>
      </c>
      <c r="AT36">
        <v>94</v>
      </c>
      <c r="AU36">
        <v>42</v>
      </c>
      <c r="AV36">
        <v>59</v>
      </c>
    </row>
    <row r="37" spans="1:48" x14ac:dyDescent="0.3">
      <c r="A37" t="s">
        <v>476</v>
      </c>
      <c r="B37">
        <v>90</v>
      </c>
      <c r="C37">
        <v>38</v>
      </c>
      <c r="D37">
        <v>55</v>
      </c>
      <c r="E37" t="s">
        <v>405</v>
      </c>
      <c r="F37">
        <v>92</v>
      </c>
      <c r="G37">
        <v>34</v>
      </c>
      <c r="H37">
        <v>53</v>
      </c>
      <c r="I37" t="s">
        <v>383</v>
      </c>
      <c r="J37">
        <v>94</v>
      </c>
      <c r="K37">
        <v>34</v>
      </c>
      <c r="L37">
        <v>54</v>
      </c>
      <c r="M37" t="s">
        <v>477</v>
      </c>
      <c r="N37">
        <v>110</v>
      </c>
      <c r="O37">
        <v>40</v>
      </c>
      <c r="P37">
        <v>63</v>
      </c>
      <c r="Q37" t="s">
        <v>478</v>
      </c>
      <c r="R37">
        <v>102</v>
      </c>
      <c r="S37">
        <v>50</v>
      </c>
      <c r="T37">
        <v>67</v>
      </c>
      <c r="U37" t="s">
        <v>479</v>
      </c>
      <c r="V37">
        <v>116</v>
      </c>
      <c r="W37">
        <v>52</v>
      </c>
      <c r="X37">
        <v>73</v>
      </c>
      <c r="Y37" t="s">
        <v>480</v>
      </c>
      <c r="Z37">
        <v>126</v>
      </c>
      <c r="AA37">
        <v>54</v>
      </c>
      <c r="AB37">
        <v>78</v>
      </c>
      <c r="AC37" t="s">
        <v>285</v>
      </c>
      <c r="AD37">
        <v>94</v>
      </c>
      <c r="AE37">
        <v>40</v>
      </c>
      <c r="AF37">
        <v>58</v>
      </c>
      <c r="AG37" t="s">
        <v>280</v>
      </c>
      <c r="AH37">
        <v>96</v>
      </c>
      <c r="AI37">
        <v>42</v>
      </c>
      <c r="AJ37">
        <v>60</v>
      </c>
      <c r="AK37" t="s">
        <v>471</v>
      </c>
      <c r="AL37">
        <v>98</v>
      </c>
      <c r="AM37">
        <v>38</v>
      </c>
      <c r="AN37">
        <v>58</v>
      </c>
      <c r="AO37" t="s">
        <v>316</v>
      </c>
      <c r="AP37">
        <v>96</v>
      </c>
      <c r="AQ37">
        <v>36</v>
      </c>
      <c r="AR37">
        <v>56</v>
      </c>
      <c r="AS37" t="s">
        <v>442</v>
      </c>
      <c r="AT37">
        <v>98</v>
      </c>
      <c r="AU37">
        <v>40</v>
      </c>
      <c r="AV37">
        <v>59</v>
      </c>
    </row>
    <row r="38" spans="1:48" x14ac:dyDescent="0.3">
      <c r="A38" t="s">
        <v>380</v>
      </c>
      <c r="B38">
        <v>84</v>
      </c>
      <c r="C38">
        <v>38</v>
      </c>
      <c r="D38">
        <v>53</v>
      </c>
      <c r="E38" t="s">
        <v>414</v>
      </c>
      <c r="F38">
        <v>86</v>
      </c>
      <c r="G38">
        <v>34</v>
      </c>
      <c r="H38">
        <v>51</v>
      </c>
      <c r="I38" t="s">
        <v>407</v>
      </c>
      <c r="J38">
        <v>86</v>
      </c>
      <c r="K38">
        <v>32</v>
      </c>
      <c r="L38">
        <v>50</v>
      </c>
      <c r="M38" t="s">
        <v>417</v>
      </c>
      <c r="N38">
        <v>88</v>
      </c>
      <c r="O38">
        <v>34</v>
      </c>
      <c r="P38">
        <v>52</v>
      </c>
      <c r="Q38" t="s">
        <v>302</v>
      </c>
      <c r="R38">
        <v>80</v>
      </c>
      <c r="S38">
        <v>42</v>
      </c>
      <c r="T38">
        <v>55</v>
      </c>
      <c r="U38" t="s">
        <v>409</v>
      </c>
      <c r="V38">
        <v>84</v>
      </c>
      <c r="W38">
        <v>40</v>
      </c>
      <c r="X38">
        <v>55</v>
      </c>
      <c r="Y38" t="s">
        <v>331</v>
      </c>
      <c r="Z38">
        <v>86</v>
      </c>
      <c r="AA38">
        <v>46</v>
      </c>
      <c r="AB38">
        <v>59</v>
      </c>
      <c r="AC38" t="s">
        <v>432</v>
      </c>
      <c r="AD38">
        <v>88</v>
      </c>
      <c r="AE38">
        <v>44</v>
      </c>
      <c r="AF38">
        <v>59</v>
      </c>
      <c r="AG38" t="s">
        <v>431</v>
      </c>
      <c r="AH38">
        <v>88</v>
      </c>
      <c r="AI38">
        <v>42</v>
      </c>
      <c r="AJ38">
        <v>57</v>
      </c>
      <c r="AK38" t="s">
        <v>335</v>
      </c>
      <c r="AL38">
        <v>86</v>
      </c>
      <c r="AM38">
        <v>40</v>
      </c>
      <c r="AN38">
        <v>55</v>
      </c>
      <c r="AO38" t="s">
        <v>433</v>
      </c>
      <c r="AP38">
        <v>84</v>
      </c>
      <c r="AQ38">
        <v>42</v>
      </c>
      <c r="AR38">
        <v>56</v>
      </c>
      <c r="AS38" t="s">
        <v>409</v>
      </c>
      <c r="AT38">
        <v>84</v>
      </c>
      <c r="AU38">
        <v>40</v>
      </c>
      <c r="AV38">
        <v>55</v>
      </c>
    </row>
    <row r="39" spans="1:48" x14ac:dyDescent="0.3">
      <c r="A39" t="s">
        <v>272</v>
      </c>
      <c r="B39">
        <v>100</v>
      </c>
      <c r="C39">
        <v>52</v>
      </c>
      <c r="D39">
        <v>68</v>
      </c>
      <c r="E39" t="s">
        <v>465</v>
      </c>
      <c r="F39">
        <v>102</v>
      </c>
      <c r="G39">
        <v>54</v>
      </c>
      <c r="H39">
        <v>70</v>
      </c>
      <c r="I39" t="s">
        <v>464</v>
      </c>
      <c r="J39">
        <v>110</v>
      </c>
      <c r="K39">
        <v>52</v>
      </c>
      <c r="L39">
        <v>71</v>
      </c>
      <c r="M39" t="s">
        <v>465</v>
      </c>
      <c r="N39">
        <v>102</v>
      </c>
      <c r="O39">
        <v>54</v>
      </c>
      <c r="P39">
        <v>70</v>
      </c>
      <c r="Q39" t="s">
        <v>481</v>
      </c>
      <c r="R39">
        <v>112</v>
      </c>
      <c r="S39">
        <v>50</v>
      </c>
      <c r="T39">
        <v>71</v>
      </c>
      <c r="U39" t="s">
        <v>482</v>
      </c>
      <c r="V39">
        <v>102</v>
      </c>
      <c r="W39">
        <v>52</v>
      </c>
      <c r="X39">
        <v>69</v>
      </c>
      <c r="Y39" t="s">
        <v>483</v>
      </c>
      <c r="Z39">
        <v>110</v>
      </c>
      <c r="AA39">
        <v>54</v>
      </c>
      <c r="AB39">
        <v>73</v>
      </c>
      <c r="AC39" t="s">
        <v>484</v>
      </c>
      <c r="AD39">
        <v>108</v>
      </c>
      <c r="AE39">
        <v>56</v>
      </c>
      <c r="AF39">
        <v>73</v>
      </c>
      <c r="AG39" t="s">
        <v>485</v>
      </c>
      <c r="AH39">
        <v>108</v>
      </c>
      <c r="AI39">
        <v>57</v>
      </c>
      <c r="AJ39">
        <v>74</v>
      </c>
      <c r="AK39" t="s">
        <v>486</v>
      </c>
      <c r="AL39">
        <v>118</v>
      </c>
      <c r="AM39">
        <v>58</v>
      </c>
      <c r="AN39">
        <v>78</v>
      </c>
      <c r="AO39" t="s">
        <v>487</v>
      </c>
      <c r="AP39">
        <v>120</v>
      </c>
      <c r="AQ39">
        <v>58</v>
      </c>
      <c r="AR39">
        <v>79</v>
      </c>
    </row>
    <row r="40" spans="1:48" x14ac:dyDescent="0.3">
      <c r="A40" t="s">
        <v>476</v>
      </c>
      <c r="B40">
        <v>90</v>
      </c>
      <c r="C40">
        <v>38</v>
      </c>
      <c r="D40">
        <v>55</v>
      </c>
      <c r="E40" t="s">
        <v>319</v>
      </c>
      <c r="F40">
        <v>92</v>
      </c>
      <c r="G40">
        <v>32</v>
      </c>
      <c r="H40">
        <v>52</v>
      </c>
      <c r="I40" t="s">
        <v>376</v>
      </c>
      <c r="J40">
        <v>94</v>
      </c>
      <c r="K40">
        <v>36</v>
      </c>
      <c r="L40">
        <v>55</v>
      </c>
      <c r="M40" t="s">
        <v>475</v>
      </c>
      <c r="N40">
        <v>96</v>
      </c>
      <c r="O40">
        <v>34</v>
      </c>
      <c r="P40">
        <v>55</v>
      </c>
      <c r="Q40" t="s">
        <v>312</v>
      </c>
      <c r="R40">
        <v>98</v>
      </c>
      <c r="S40">
        <v>32</v>
      </c>
      <c r="T40">
        <v>54</v>
      </c>
      <c r="U40" t="s">
        <v>475</v>
      </c>
      <c r="V40">
        <v>96</v>
      </c>
      <c r="W40">
        <v>34</v>
      </c>
      <c r="X40">
        <v>55</v>
      </c>
      <c r="Y40" t="s">
        <v>438</v>
      </c>
      <c r="Z40">
        <v>98</v>
      </c>
      <c r="AA40">
        <v>36</v>
      </c>
      <c r="AB40">
        <v>57</v>
      </c>
      <c r="AC40" t="s">
        <v>275</v>
      </c>
      <c r="AD40">
        <v>90</v>
      </c>
      <c r="AE40">
        <v>40</v>
      </c>
      <c r="AF40">
        <v>57</v>
      </c>
      <c r="AG40" t="s">
        <v>374</v>
      </c>
      <c r="AH40">
        <v>92</v>
      </c>
      <c r="AI40">
        <v>42</v>
      </c>
      <c r="AJ40">
        <v>59</v>
      </c>
      <c r="AK40" t="s">
        <v>271</v>
      </c>
      <c r="AL40">
        <v>92</v>
      </c>
      <c r="AM40">
        <v>44</v>
      </c>
      <c r="AN40">
        <v>60</v>
      </c>
      <c r="AO40" t="s">
        <v>488</v>
      </c>
      <c r="AP40">
        <v>98</v>
      </c>
      <c r="AQ40">
        <v>48</v>
      </c>
      <c r="AR40">
        <v>65</v>
      </c>
    </row>
    <row r="41" spans="1:48" x14ac:dyDescent="0.3">
      <c r="A41" t="s">
        <v>271</v>
      </c>
      <c r="B41">
        <v>92</v>
      </c>
      <c r="C41">
        <v>44</v>
      </c>
      <c r="D41">
        <v>60</v>
      </c>
      <c r="E41" t="s">
        <v>285</v>
      </c>
      <c r="F41">
        <v>94</v>
      </c>
      <c r="G41">
        <v>40</v>
      </c>
      <c r="H41">
        <v>58</v>
      </c>
      <c r="I41" t="s">
        <v>280</v>
      </c>
      <c r="J41">
        <v>96</v>
      </c>
      <c r="K41">
        <v>42</v>
      </c>
      <c r="L41">
        <v>60</v>
      </c>
      <c r="M41" t="s">
        <v>442</v>
      </c>
      <c r="N41">
        <v>98</v>
      </c>
      <c r="O41">
        <v>40</v>
      </c>
      <c r="P41">
        <v>59</v>
      </c>
      <c r="Q41" t="s">
        <v>476</v>
      </c>
      <c r="R41">
        <v>90</v>
      </c>
      <c r="S41">
        <v>38</v>
      </c>
      <c r="T41">
        <v>55</v>
      </c>
      <c r="U41" t="s">
        <v>276</v>
      </c>
      <c r="V41">
        <v>92</v>
      </c>
      <c r="W41">
        <v>40</v>
      </c>
      <c r="X41">
        <v>57</v>
      </c>
      <c r="Y41" t="s">
        <v>373</v>
      </c>
      <c r="Z41">
        <v>94</v>
      </c>
      <c r="AA41">
        <v>38</v>
      </c>
      <c r="AB41">
        <v>57</v>
      </c>
      <c r="AC41" t="s">
        <v>376</v>
      </c>
      <c r="AD41">
        <v>94</v>
      </c>
      <c r="AE41">
        <v>36</v>
      </c>
      <c r="AF41">
        <v>55</v>
      </c>
      <c r="AG41" t="s">
        <v>489</v>
      </c>
      <c r="AH41">
        <v>96</v>
      </c>
      <c r="AI41">
        <v>26</v>
      </c>
      <c r="AJ41">
        <v>49</v>
      </c>
      <c r="AK41" t="s">
        <v>476</v>
      </c>
      <c r="AL41">
        <v>90</v>
      </c>
      <c r="AM41">
        <v>38</v>
      </c>
      <c r="AN41">
        <v>55</v>
      </c>
      <c r="AO41" t="s">
        <v>276</v>
      </c>
      <c r="AP41">
        <v>92</v>
      </c>
      <c r="AQ41">
        <v>40</v>
      </c>
      <c r="AR41">
        <v>57</v>
      </c>
      <c r="AS41" t="s">
        <v>378</v>
      </c>
      <c r="AT41">
        <v>90</v>
      </c>
      <c r="AU41">
        <v>44</v>
      </c>
      <c r="AV41">
        <v>59</v>
      </c>
    </row>
    <row r="42" spans="1:48" x14ac:dyDescent="0.3">
      <c r="A42" t="s">
        <v>409</v>
      </c>
      <c r="B42">
        <v>84</v>
      </c>
      <c r="C42">
        <v>40</v>
      </c>
      <c r="D42">
        <v>55</v>
      </c>
      <c r="E42" t="s">
        <v>490</v>
      </c>
      <c r="F42">
        <v>86</v>
      </c>
      <c r="G42">
        <v>38</v>
      </c>
      <c r="H42">
        <v>54</v>
      </c>
      <c r="I42" t="s">
        <v>380</v>
      </c>
      <c r="J42">
        <v>84</v>
      </c>
      <c r="K42">
        <v>38</v>
      </c>
      <c r="L42">
        <v>53</v>
      </c>
      <c r="M42" t="s">
        <v>412</v>
      </c>
      <c r="N42">
        <v>84</v>
      </c>
      <c r="O42">
        <v>32</v>
      </c>
      <c r="P42">
        <v>49</v>
      </c>
      <c r="Q42" t="s">
        <v>385</v>
      </c>
      <c r="R42">
        <v>84</v>
      </c>
      <c r="S42">
        <v>34</v>
      </c>
      <c r="T42">
        <v>51</v>
      </c>
      <c r="U42" t="s">
        <v>407</v>
      </c>
      <c r="V42">
        <v>86</v>
      </c>
      <c r="W42">
        <v>32</v>
      </c>
      <c r="X42">
        <v>50</v>
      </c>
      <c r="Y42" t="s">
        <v>491</v>
      </c>
      <c r="Z42">
        <v>88</v>
      </c>
      <c r="AA42">
        <v>36</v>
      </c>
      <c r="AB42">
        <v>53</v>
      </c>
      <c r="AC42" t="s">
        <v>416</v>
      </c>
      <c r="AD42">
        <v>86</v>
      </c>
      <c r="AE42">
        <v>30</v>
      </c>
      <c r="AF42">
        <v>49</v>
      </c>
      <c r="AG42" t="s">
        <v>302</v>
      </c>
      <c r="AH42">
        <v>80</v>
      </c>
      <c r="AI42">
        <v>42</v>
      </c>
      <c r="AJ42">
        <v>55</v>
      </c>
      <c r="AK42" t="s">
        <v>409</v>
      </c>
      <c r="AL42">
        <v>84</v>
      </c>
      <c r="AM42">
        <v>40</v>
      </c>
      <c r="AN42">
        <v>55</v>
      </c>
      <c r="AO42" t="s">
        <v>410</v>
      </c>
      <c r="AP42">
        <v>86</v>
      </c>
      <c r="AQ42">
        <v>42</v>
      </c>
      <c r="AR42">
        <v>55</v>
      </c>
    </row>
    <row r="43" spans="1:48" x14ac:dyDescent="0.3">
      <c r="A43" t="s">
        <v>492</v>
      </c>
      <c r="B43">
        <v>100</v>
      </c>
      <c r="C43">
        <v>68</v>
      </c>
      <c r="D43">
        <v>79</v>
      </c>
      <c r="E43" t="s">
        <v>493</v>
      </c>
      <c r="F43">
        <v>108</v>
      </c>
      <c r="G43">
        <v>48</v>
      </c>
      <c r="H43">
        <v>68</v>
      </c>
      <c r="I43" t="s">
        <v>284</v>
      </c>
      <c r="J43">
        <v>106</v>
      </c>
      <c r="K43">
        <v>50</v>
      </c>
      <c r="L43">
        <v>69</v>
      </c>
      <c r="M43" t="s">
        <v>494</v>
      </c>
      <c r="N43">
        <v>108</v>
      </c>
      <c r="O43">
        <v>50</v>
      </c>
      <c r="P43">
        <v>69</v>
      </c>
      <c r="Q43" t="s">
        <v>486</v>
      </c>
      <c r="R43">
        <v>118</v>
      </c>
      <c r="S43">
        <v>58</v>
      </c>
      <c r="T43">
        <v>78</v>
      </c>
      <c r="U43" t="s">
        <v>421</v>
      </c>
      <c r="V43">
        <v>116</v>
      </c>
      <c r="W43">
        <v>60</v>
      </c>
      <c r="X43">
        <v>79</v>
      </c>
      <c r="Y43" t="s">
        <v>495</v>
      </c>
      <c r="Z43">
        <v>100</v>
      </c>
      <c r="AA43">
        <v>58</v>
      </c>
      <c r="AB43">
        <v>72</v>
      </c>
      <c r="AC43" t="s">
        <v>493</v>
      </c>
      <c r="AD43">
        <v>108</v>
      </c>
      <c r="AE43">
        <v>48</v>
      </c>
      <c r="AF43">
        <v>68</v>
      </c>
      <c r="AG43" t="s">
        <v>496</v>
      </c>
      <c r="AH43">
        <v>118</v>
      </c>
      <c r="AI43">
        <v>40</v>
      </c>
      <c r="AJ43">
        <v>66</v>
      </c>
      <c r="AK43" t="s">
        <v>493</v>
      </c>
      <c r="AL43">
        <v>108</v>
      </c>
      <c r="AM43">
        <v>48</v>
      </c>
      <c r="AN43">
        <v>68</v>
      </c>
      <c r="AO43" t="s">
        <v>497</v>
      </c>
      <c r="AP43">
        <v>118</v>
      </c>
      <c r="AQ43">
        <v>50</v>
      </c>
      <c r="AR43">
        <v>73</v>
      </c>
      <c r="AS43" t="s">
        <v>498</v>
      </c>
      <c r="AT43">
        <v>116</v>
      </c>
      <c r="AU43">
        <v>58</v>
      </c>
      <c r="AV43">
        <v>77</v>
      </c>
    </row>
    <row r="44" spans="1:48" x14ac:dyDescent="0.3">
      <c r="A44" t="s">
        <v>302</v>
      </c>
      <c r="B44">
        <v>80</v>
      </c>
      <c r="C44">
        <v>42</v>
      </c>
      <c r="D44">
        <v>55</v>
      </c>
      <c r="E44" t="s">
        <v>499</v>
      </c>
      <c r="F44">
        <v>76</v>
      </c>
      <c r="G44">
        <v>44</v>
      </c>
      <c r="H44">
        <v>55</v>
      </c>
      <c r="I44" t="s">
        <v>343</v>
      </c>
      <c r="J44">
        <v>82</v>
      </c>
      <c r="K44">
        <v>48</v>
      </c>
      <c r="L44">
        <v>59</v>
      </c>
      <c r="M44" t="s">
        <v>409</v>
      </c>
      <c r="N44">
        <v>84</v>
      </c>
      <c r="O44">
        <v>40</v>
      </c>
      <c r="P44">
        <v>55</v>
      </c>
      <c r="Q44" t="s">
        <v>328</v>
      </c>
      <c r="R44">
        <v>84</v>
      </c>
      <c r="S44">
        <v>48</v>
      </c>
      <c r="T44">
        <v>60</v>
      </c>
      <c r="U44" t="s">
        <v>500</v>
      </c>
      <c r="V44">
        <v>96</v>
      </c>
      <c r="W44">
        <v>46</v>
      </c>
      <c r="X44">
        <v>59</v>
      </c>
      <c r="Y44" t="s">
        <v>501</v>
      </c>
      <c r="Z44">
        <v>78</v>
      </c>
      <c r="AA44">
        <v>42</v>
      </c>
      <c r="AB44">
        <v>54</v>
      </c>
      <c r="AC44" t="s">
        <v>502</v>
      </c>
      <c r="AD44">
        <v>70</v>
      </c>
      <c r="AE44">
        <v>38</v>
      </c>
      <c r="AF44">
        <v>49</v>
      </c>
      <c r="AG44" t="s">
        <v>461</v>
      </c>
      <c r="AH44">
        <v>76</v>
      </c>
      <c r="AI44">
        <v>32</v>
      </c>
      <c r="AJ44">
        <v>47</v>
      </c>
      <c r="AK44" t="s">
        <v>447</v>
      </c>
      <c r="AL44">
        <v>72</v>
      </c>
      <c r="AM44">
        <v>34</v>
      </c>
      <c r="AN44">
        <v>47</v>
      </c>
      <c r="AO44" t="s">
        <v>503</v>
      </c>
      <c r="AP44">
        <v>70</v>
      </c>
      <c r="AQ44">
        <v>45</v>
      </c>
      <c r="AR44">
        <v>34</v>
      </c>
    </row>
    <row r="45" spans="1:48" x14ac:dyDescent="0.3">
      <c r="A45" t="s">
        <v>382</v>
      </c>
      <c r="B45">
        <v>92</v>
      </c>
      <c r="C45">
        <v>38</v>
      </c>
      <c r="D45">
        <v>56</v>
      </c>
      <c r="E45" t="s">
        <v>285</v>
      </c>
      <c r="F45">
        <v>94</v>
      </c>
      <c r="G45">
        <v>40</v>
      </c>
      <c r="H45">
        <v>58</v>
      </c>
      <c r="I45" t="s">
        <v>280</v>
      </c>
      <c r="J45">
        <v>96</v>
      </c>
      <c r="K45">
        <v>42</v>
      </c>
      <c r="L45">
        <v>60</v>
      </c>
      <c r="M45" t="s">
        <v>286</v>
      </c>
      <c r="N45">
        <v>94</v>
      </c>
      <c r="O45">
        <v>44</v>
      </c>
      <c r="P45">
        <v>61</v>
      </c>
      <c r="Q45" t="s">
        <v>280</v>
      </c>
      <c r="R45">
        <v>96</v>
      </c>
      <c r="S45">
        <v>42</v>
      </c>
      <c r="T45">
        <v>60</v>
      </c>
      <c r="U45" t="s">
        <v>285</v>
      </c>
      <c r="V45">
        <v>94</v>
      </c>
      <c r="W45">
        <v>40</v>
      </c>
      <c r="X45">
        <v>58</v>
      </c>
      <c r="Y45" t="s">
        <v>437</v>
      </c>
      <c r="Z45">
        <v>96</v>
      </c>
      <c r="AA45">
        <v>38</v>
      </c>
      <c r="AB45">
        <v>57</v>
      </c>
      <c r="AC45" t="s">
        <v>504</v>
      </c>
      <c r="AD45">
        <v>98</v>
      </c>
      <c r="AE45">
        <v>30</v>
      </c>
      <c r="AF45">
        <v>53</v>
      </c>
      <c r="AG45" t="s">
        <v>505</v>
      </c>
      <c r="AH45">
        <v>100</v>
      </c>
      <c r="AI45">
        <v>44</v>
      </c>
      <c r="AJ45">
        <v>63</v>
      </c>
      <c r="AK45" t="s">
        <v>506</v>
      </c>
      <c r="AL45">
        <v>104</v>
      </c>
      <c r="AM45">
        <v>54</v>
      </c>
      <c r="AN45">
        <v>71</v>
      </c>
      <c r="AO45" t="s">
        <v>438</v>
      </c>
      <c r="AP45">
        <v>98</v>
      </c>
      <c r="AQ45">
        <v>36</v>
      </c>
      <c r="AR45">
        <v>57</v>
      </c>
      <c r="AS45" t="s">
        <v>285</v>
      </c>
      <c r="AT45">
        <v>94</v>
      </c>
      <c r="AU45">
        <v>40</v>
      </c>
      <c r="AV45">
        <v>58</v>
      </c>
    </row>
    <row r="46" spans="1:48" x14ac:dyDescent="0.3">
      <c r="A46" t="s">
        <v>329</v>
      </c>
      <c r="B46">
        <v>84</v>
      </c>
      <c r="C46">
        <v>44</v>
      </c>
      <c r="D46">
        <v>57</v>
      </c>
      <c r="E46" t="s">
        <v>335</v>
      </c>
      <c r="F46">
        <v>86</v>
      </c>
      <c r="G46">
        <v>40</v>
      </c>
      <c r="H46">
        <v>55</v>
      </c>
      <c r="I46" t="s">
        <v>430</v>
      </c>
      <c r="J46">
        <v>86</v>
      </c>
      <c r="K46">
        <v>42</v>
      </c>
      <c r="L46">
        <v>57</v>
      </c>
      <c r="M46" t="s">
        <v>432</v>
      </c>
      <c r="N46">
        <v>88</v>
      </c>
      <c r="O46">
        <v>44</v>
      </c>
      <c r="P46">
        <v>59</v>
      </c>
      <c r="Q46" t="s">
        <v>440</v>
      </c>
      <c r="R46">
        <v>82</v>
      </c>
      <c r="S46">
        <v>40</v>
      </c>
      <c r="T46">
        <v>54</v>
      </c>
      <c r="U46" t="s">
        <v>380</v>
      </c>
      <c r="V46">
        <v>84</v>
      </c>
      <c r="W46">
        <v>38</v>
      </c>
      <c r="X46">
        <v>53</v>
      </c>
      <c r="Y46" t="s">
        <v>335</v>
      </c>
      <c r="Z46">
        <v>86</v>
      </c>
      <c r="AA46">
        <v>40</v>
      </c>
      <c r="AB46">
        <v>55</v>
      </c>
      <c r="AC46" t="s">
        <v>429</v>
      </c>
      <c r="AD46">
        <v>84</v>
      </c>
      <c r="AE46">
        <v>36</v>
      </c>
      <c r="AF46">
        <v>52</v>
      </c>
      <c r="AG46" t="s">
        <v>384</v>
      </c>
      <c r="AH46">
        <v>80</v>
      </c>
      <c r="AI46">
        <v>32</v>
      </c>
      <c r="AJ46">
        <v>48</v>
      </c>
      <c r="AK46" t="s">
        <v>380</v>
      </c>
      <c r="AL46">
        <v>84</v>
      </c>
      <c r="AM46">
        <v>38</v>
      </c>
      <c r="AN46">
        <v>53</v>
      </c>
      <c r="AO46" t="s">
        <v>417</v>
      </c>
      <c r="AP46">
        <v>88</v>
      </c>
      <c r="AQ46">
        <v>34</v>
      </c>
      <c r="AR46">
        <v>52</v>
      </c>
      <c r="AS46" t="s">
        <v>507</v>
      </c>
      <c r="AT46">
        <v>88</v>
      </c>
      <c r="AU46">
        <v>32</v>
      </c>
      <c r="AV46">
        <v>51</v>
      </c>
    </row>
    <row r="47" spans="1:48" x14ac:dyDescent="0.3">
      <c r="A47" t="s">
        <v>270</v>
      </c>
      <c r="B47">
        <v>90</v>
      </c>
      <c r="C47">
        <v>42</v>
      </c>
      <c r="D47">
        <v>58</v>
      </c>
      <c r="E47" t="s">
        <v>317</v>
      </c>
      <c r="F47">
        <v>96</v>
      </c>
      <c r="G47">
        <v>44</v>
      </c>
      <c r="H47">
        <v>61</v>
      </c>
      <c r="I47" t="s">
        <v>280</v>
      </c>
      <c r="J47">
        <v>96</v>
      </c>
      <c r="K47">
        <v>42</v>
      </c>
      <c r="L47">
        <v>60</v>
      </c>
      <c r="M47" t="s">
        <v>275</v>
      </c>
      <c r="N47">
        <v>90</v>
      </c>
      <c r="O47">
        <v>40</v>
      </c>
      <c r="P47">
        <v>57</v>
      </c>
      <c r="Q47" t="s">
        <v>280</v>
      </c>
      <c r="R47">
        <v>96</v>
      </c>
      <c r="S47">
        <v>42</v>
      </c>
      <c r="T47">
        <v>60</v>
      </c>
      <c r="U47" t="s">
        <v>442</v>
      </c>
      <c r="V47">
        <v>98</v>
      </c>
      <c r="W47">
        <v>40</v>
      </c>
      <c r="X47">
        <v>59</v>
      </c>
      <c r="Y47" t="s">
        <v>280</v>
      </c>
      <c r="Z47">
        <v>96</v>
      </c>
      <c r="AA47">
        <v>42</v>
      </c>
      <c r="AB47">
        <v>60</v>
      </c>
      <c r="AC47" t="s">
        <v>340</v>
      </c>
      <c r="AD47">
        <v>98</v>
      </c>
      <c r="AE47">
        <v>50</v>
      </c>
      <c r="AF47">
        <v>66</v>
      </c>
      <c r="AG47" t="s">
        <v>495</v>
      </c>
      <c r="AH47">
        <v>100</v>
      </c>
      <c r="AI47">
        <v>58</v>
      </c>
      <c r="AJ47">
        <v>72</v>
      </c>
      <c r="AK47" t="s">
        <v>494</v>
      </c>
      <c r="AL47">
        <v>108</v>
      </c>
      <c r="AM47">
        <v>50</v>
      </c>
      <c r="AN47">
        <v>69</v>
      </c>
      <c r="AO47" t="s">
        <v>508</v>
      </c>
      <c r="AP47">
        <v>106</v>
      </c>
      <c r="AQ47">
        <v>58</v>
      </c>
      <c r="AR47">
        <v>74</v>
      </c>
      <c r="AS47" t="s">
        <v>392</v>
      </c>
      <c r="AT47">
        <v>106</v>
      </c>
      <c r="AU47">
        <v>60</v>
      </c>
      <c r="AV47">
        <v>75</v>
      </c>
    </row>
    <row r="48" spans="1:48" x14ac:dyDescent="0.3">
      <c r="A48" t="s">
        <v>494</v>
      </c>
      <c r="B48">
        <v>108</v>
      </c>
      <c r="C48">
        <v>50</v>
      </c>
      <c r="D48">
        <v>69</v>
      </c>
      <c r="E48" t="s">
        <v>509</v>
      </c>
      <c r="F48">
        <v>106</v>
      </c>
      <c r="G48">
        <v>52</v>
      </c>
      <c r="H48">
        <v>70</v>
      </c>
      <c r="I48" t="s">
        <v>510</v>
      </c>
      <c r="J48">
        <v>108</v>
      </c>
      <c r="K48">
        <v>54</v>
      </c>
      <c r="L48">
        <v>72</v>
      </c>
      <c r="M48" t="s">
        <v>420</v>
      </c>
      <c r="N48">
        <v>106</v>
      </c>
      <c r="O48">
        <v>56</v>
      </c>
      <c r="P48">
        <v>73</v>
      </c>
      <c r="Q48" t="s">
        <v>511</v>
      </c>
      <c r="R48">
        <v>110</v>
      </c>
      <c r="S48">
        <v>56</v>
      </c>
      <c r="T48">
        <v>74</v>
      </c>
      <c r="U48" t="s">
        <v>512</v>
      </c>
      <c r="V48">
        <v>112</v>
      </c>
      <c r="W48">
        <v>48</v>
      </c>
      <c r="X48">
        <v>69</v>
      </c>
      <c r="Y48" t="s">
        <v>513</v>
      </c>
      <c r="Z48">
        <v>114</v>
      </c>
      <c r="AA48">
        <v>40</v>
      </c>
      <c r="AB48">
        <v>65</v>
      </c>
      <c r="AC48" t="s">
        <v>514</v>
      </c>
      <c r="AD48">
        <v>118</v>
      </c>
      <c r="AE48">
        <v>42</v>
      </c>
      <c r="AF48">
        <v>67</v>
      </c>
      <c r="AG48" t="s">
        <v>515</v>
      </c>
      <c r="AH48">
        <v>116</v>
      </c>
      <c r="AI48">
        <v>44</v>
      </c>
      <c r="AJ48">
        <v>68</v>
      </c>
      <c r="AK48" t="s">
        <v>516</v>
      </c>
      <c r="AL48">
        <v>110</v>
      </c>
      <c r="AM48">
        <v>48</v>
      </c>
      <c r="AN48">
        <v>69</v>
      </c>
      <c r="AO48" t="s">
        <v>494</v>
      </c>
      <c r="AP48">
        <v>108</v>
      </c>
      <c r="AQ48">
        <v>50</v>
      </c>
      <c r="AR48">
        <v>69</v>
      </c>
      <c r="AS48" t="s">
        <v>464</v>
      </c>
      <c r="AT48">
        <v>110</v>
      </c>
      <c r="AU48">
        <v>52</v>
      </c>
      <c r="AV48">
        <v>71</v>
      </c>
    </row>
    <row r="49" spans="1:48" x14ac:dyDescent="0.3">
      <c r="A49" t="s">
        <v>471</v>
      </c>
      <c r="B49">
        <v>98</v>
      </c>
      <c r="C49">
        <v>38</v>
      </c>
      <c r="D49">
        <v>58</v>
      </c>
      <c r="E49" t="s">
        <v>275</v>
      </c>
      <c r="F49">
        <v>90</v>
      </c>
      <c r="G49">
        <v>40</v>
      </c>
      <c r="H49">
        <v>57</v>
      </c>
      <c r="I49" t="s">
        <v>488</v>
      </c>
      <c r="J49">
        <v>98</v>
      </c>
      <c r="K49">
        <v>48</v>
      </c>
      <c r="L49">
        <v>65</v>
      </c>
      <c r="M49" t="s">
        <v>476</v>
      </c>
      <c r="N49">
        <v>90</v>
      </c>
      <c r="O49">
        <v>38</v>
      </c>
      <c r="P49">
        <v>55</v>
      </c>
      <c r="Q49" t="s">
        <v>379</v>
      </c>
      <c r="R49">
        <v>88</v>
      </c>
      <c r="S49">
        <v>40</v>
      </c>
      <c r="T49">
        <v>56</v>
      </c>
      <c r="U49" t="s">
        <v>433</v>
      </c>
      <c r="V49">
        <v>84</v>
      </c>
      <c r="W49">
        <v>42</v>
      </c>
      <c r="X49">
        <v>56</v>
      </c>
      <c r="Y49" t="s">
        <v>327</v>
      </c>
      <c r="Z49">
        <v>86</v>
      </c>
      <c r="AA49">
        <v>44</v>
      </c>
      <c r="AB49">
        <v>58</v>
      </c>
      <c r="AC49" t="s">
        <v>302</v>
      </c>
      <c r="AD49">
        <v>80</v>
      </c>
      <c r="AE49">
        <v>42</v>
      </c>
      <c r="AF49">
        <v>55</v>
      </c>
      <c r="AG49" t="s">
        <v>270</v>
      </c>
      <c r="AH49">
        <v>90</v>
      </c>
      <c r="AI49">
        <v>42</v>
      </c>
      <c r="AJ49">
        <v>58</v>
      </c>
      <c r="AK49" t="s">
        <v>276</v>
      </c>
      <c r="AL49">
        <v>92</v>
      </c>
      <c r="AM49">
        <v>40</v>
      </c>
      <c r="AN49">
        <v>57</v>
      </c>
      <c r="AO49" t="s">
        <v>280</v>
      </c>
      <c r="AP49">
        <v>96</v>
      </c>
      <c r="AQ49">
        <v>42</v>
      </c>
      <c r="AR49">
        <v>60</v>
      </c>
    </row>
    <row r="50" spans="1:48" x14ac:dyDescent="0.3">
      <c r="A50" t="s">
        <v>517</v>
      </c>
      <c r="B50">
        <v>110</v>
      </c>
      <c r="C50">
        <v>38</v>
      </c>
      <c r="D50">
        <v>62</v>
      </c>
      <c r="E50" t="s">
        <v>518</v>
      </c>
      <c r="F50">
        <v>108</v>
      </c>
      <c r="G50">
        <v>40</v>
      </c>
      <c r="H50">
        <v>63</v>
      </c>
      <c r="I50" t="s">
        <v>486</v>
      </c>
      <c r="J50">
        <v>118</v>
      </c>
      <c r="K50">
        <v>58</v>
      </c>
      <c r="L50">
        <v>78</v>
      </c>
      <c r="M50" t="s">
        <v>494</v>
      </c>
      <c r="N50">
        <v>108</v>
      </c>
      <c r="O50">
        <v>50</v>
      </c>
      <c r="P50">
        <v>69</v>
      </c>
      <c r="Q50" t="s">
        <v>519</v>
      </c>
      <c r="R50">
        <v>118</v>
      </c>
      <c r="S50">
        <v>56</v>
      </c>
      <c r="T50">
        <v>77</v>
      </c>
      <c r="U50" t="s">
        <v>520</v>
      </c>
      <c r="V50">
        <v>108</v>
      </c>
      <c r="W50">
        <v>60</v>
      </c>
      <c r="X50">
        <v>76</v>
      </c>
      <c r="Y50" t="s">
        <v>521</v>
      </c>
      <c r="Z50">
        <v>116</v>
      </c>
      <c r="AA50">
        <v>72</v>
      </c>
      <c r="AB50">
        <v>87</v>
      </c>
      <c r="AC50" t="s">
        <v>522</v>
      </c>
      <c r="AD50">
        <v>106</v>
      </c>
      <c r="AE50">
        <v>70</v>
      </c>
      <c r="AF50">
        <v>82</v>
      </c>
      <c r="AG50" t="s">
        <v>523</v>
      </c>
      <c r="AH50">
        <v>107</v>
      </c>
      <c r="AI50">
        <v>72</v>
      </c>
      <c r="AJ50">
        <v>84</v>
      </c>
      <c r="AK50" t="s">
        <v>524</v>
      </c>
      <c r="AL50">
        <v>108</v>
      </c>
      <c r="AM50">
        <v>74</v>
      </c>
      <c r="AN50">
        <v>85</v>
      </c>
      <c r="AO50" t="s">
        <v>525</v>
      </c>
      <c r="AP50">
        <v>118</v>
      </c>
      <c r="AQ50">
        <v>72</v>
      </c>
      <c r="AR50">
        <v>87</v>
      </c>
    </row>
    <row r="51" spans="1:48" x14ac:dyDescent="0.3">
      <c r="A51" t="s">
        <v>373</v>
      </c>
      <c r="B51">
        <v>94</v>
      </c>
      <c r="C51">
        <v>38</v>
      </c>
      <c r="D51">
        <v>57</v>
      </c>
      <c r="E51" t="s">
        <v>316</v>
      </c>
      <c r="F51">
        <v>96</v>
      </c>
      <c r="G51">
        <v>36</v>
      </c>
      <c r="H51">
        <v>56</v>
      </c>
      <c r="I51" t="s">
        <v>270</v>
      </c>
      <c r="J51">
        <v>90</v>
      </c>
      <c r="K51">
        <v>42</v>
      </c>
      <c r="L51">
        <v>58</v>
      </c>
      <c r="M51" t="s">
        <v>317</v>
      </c>
      <c r="N51">
        <v>96</v>
      </c>
      <c r="O51">
        <v>44</v>
      </c>
      <c r="P51">
        <v>61</v>
      </c>
      <c r="Q51" t="s">
        <v>372</v>
      </c>
      <c r="R51">
        <v>100</v>
      </c>
      <c r="S51">
        <v>42</v>
      </c>
      <c r="T51">
        <v>61</v>
      </c>
      <c r="U51" t="s">
        <v>526</v>
      </c>
      <c r="V51">
        <v>102</v>
      </c>
      <c r="W51">
        <v>44</v>
      </c>
      <c r="X51">
        <v>63</v>
      </c>
      <c r="Y51" t="s">
        <v>321</v>
      </c>
      <c r="Z51">
        <v>104</v>
      </c>
      <c r="AA51">
        <v>42</v>
      </c>
      <c r="AB51">
        <v>63</v>
      </c>
      <c r="AC51" t="s">
        <v>285</v>
      </c>
      <c r="AD51">
        <v>94</v>
      </c>
      <c r="AE51">
        <v>40</v>
      </c>
      <c r="AF51">
        <v>58</v>
      </c>
      <c r="AG51" t="s">
        <v>527</v>
      </c>
      <c r="AH51">
        <v>96</v>
      </c>
      <c r="AI51">
        <v>50</v>
      </c>
      <c r="AJ51">
        <v>65</v>
      </c>
      <c r="AK51" t="s">
        <v>528</v>
      </c>
      <c r="AL51">
        <v>98</v>
      </c>
      <c r="AM51">
        <v>52</v>
      </c>
      <c r="AN51">
        <v>67</v>
      </c>
      <c r="AO51" t="s">
        <v>529</v>
      </c>
      <c r="AP51">
        <v>99</v>
      </c>
      <c r="AQ51">
        <v>54</v>
      </c>
      <c r="AR51">
        <v>69</v>
      </c>
      <c r="AS51" t="s">
        <v>272</v>
      </c>
      <c r="AT51">
        <v>100</v>
      </c>
      <c r="AU51">
        <v>52</v>
      </c>
      <c r="AV51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51"/>
  <sheetViews>
    <sheetView workbookViewId="0">
      <pane ySplit="1" topLeftCell="A29" activePane="bottomLeft" state="frozen"/>
      <selection pane="bottomLeft" activeCell="T34" sqref="T34"/>
    </sheetView>
  </sheetViews>
  <sheetFormatPr defaultRowHeight="14.4" x14ac:dyDescent="0.3"/>
  <cols>
    <col min="1" max="1" width="32.6640625" bestFit="1" customWidth="1"/>
    <col min="2" max="2" width="46.33203125" bestFit="1" customWidth="1"/>
    <col min="3" max="3" width="40.109375" bestFit="1" customWidth="1"/>
    <col min="4" max="4" width="41.88671875" bestFit="1" customWidth="1"/>
    <col min="5" max="5" width="35.33203125" bestFit="1" customWidth="1"/>
    <col min="6" max="6" width="30.109375" bestFit="1" customWidth="1"/>
    <col min="7" max="7" width="30.6640625" bestFit="1" customWidth="1"/>
    <col min="8" max="8" width="52.44140625" bestFit="1" customWidth="1"/>
    <col min="9" max="9" width="21.109375" bestFit="1" customWidth="1"/>
    <col min="10" max="10" width="43.33203125" bestFit="1" customWidth="1"/>
    <col min="11" max="11" width="35.109375" bestFit="1" customWidth="1"/>
    <col min="12" max="12" width="50.109375" bestFit="1" customWidth="1"/>
    <col min="13" max="13" width="64.33203125" bestFit="1" customWidth="1"/>
    <col min="14" max="14" width="42.88671875" bestFit="1" customWidth="1"/>
    <col min="15" max="15" width="43.6640625" bestFit="1" customWidth="1"/>
    <col min="16" max="16" width="85.109375" bestFit="1" customWidth="1"/>
    <col min="17" max="17" width="44" bestFit="1" customWidth="1"/>
    <col min="18" max="18" width="67" bestFit="1" customWidth="1"/>
    <col min="19" max="19" width="49.88671875" bestFit="1" customWidth="1"/>
    <col min="20" max="20" width="44.44140625" bestFit="1" customWidth="1"/>
    <col min="21" max="21" width="55.88671875" bestFit="1" customWidth="1"/>
    <col min="22" max="22" width="79.6640625" bestFit="1" customWidth="1"/>
    <col min="23" max="23" width="48.33203125" bestFit="1" customWidth="1"/>
    <col min="24" max="24" width="45.109375" bestFit="1" customWidth="1"/>
    <col min="25" max="25" width="40.5546875" bestFit="1" customWidth="1"/>
    <col min="26" max="26" width="42.33203125" bestFit="1" customWidth="1"/>
    <col min="27" max="27" width="45" bestFit="1" customWidth="1"/>
    <col min="28" max="28" width="39" bestFit="1" customWidth="1"/>
    <col min="29" max="29" width="40.33203125" bestFit="1" customWidth="1"/>
    <col min="30" max="30" width="45.33203125" bestFit="1" customWidth="1"/>
    <col min="31" max="31" width="40.33203125" bestFit="1" customWidth="1"/>
    <col min="32" max="33" width="30.44140625" bestFit="1" customWidth="1"/>
    <col min="34" max="34" width="33.5546875" bestFit="1" customWidth="1"/>
    <col min="35" max="35" width="33" bestFit="1" customWidth="1"/>
    <col min="36" max="36" width="42.6640625" bestFit="1" customWidth="1"/>
    <col min="37" max="37" width="42" bestFit="1" customWidth="1"/>
    <col min="38" max="38" width="44.109375" bestFit="1" customWidth="1"/>
    <col min="39" max="39" width="39.88671875" bestFit="1" customWidth="1"/>
    <col min="40" max="40" width="53.6640625" bestFit="1" customWidth="1"/>
    <col min="41" max="41" width="39.5546875" bestFit="1" customWidth="1"/>
    <col min="42" max="42" width="38.33203125" bestFit="1" customWidth="1"/>
    <col min="43" max="43" width="41.33203125" bestFit="1" customWidth="1"/>
    <col min="44" max="44" width="44.88671875" bestFit="1" customWidth="1"/>
    <col min="45" max="45" width="44.44140625" bestFit="1" customWidth="1"/>
    <col min="46" max="47" width="42.33203125" bestFit="1" customWidth="1"/>
    <col min="48" max="48" width="65.6640625" bestFit="1" customWidth="1"/>
    <col min="49" max="49" width="66.44140625" bestFit="1" customWidth="1"/>
    <col min="50" max="50" width="61.5546875" bestFit="1" customWidth="1"/>
    <col min="51" max="51" width="55.109375" bestFit="1" customWidth="1"/>
    <col min="52" max="52" width="37.33203125" bestFit="1" customWidth="1"/>
    <col min="53" max="53" width="46.44140625" bestFit="1" customWidth="1"/>
    <col min="54" max="54" width="46.44140625" customWidth="1"/>
    <col min="55" max="55" width="55.6640625" bestFit="1" customWidth="1"/>
    <col min="56" max="56" width="55.6640625" customWidth="1"/>
    <col min="57" max="57" width="56.6640625" bestFit="1" customWidth="1"/>
    <col min="58" max="58" width="56.6640625" customWidth="1"/>
    <col min="59" max="59" width="59.5546875" bestFit="1" customWidth="1"/>
    <col min="60" max="61" width="59.5546875" customWidth="1"/>
    <col min="62" max="62" width="49" bestFit="1" customWidth="1"/>
    <col min="63" max="63" width="53" bestFit="1" customWidth="1"/>
    <col min="64" max="64" width="44.109375" bestFit="1" customWidth="1"/>
    <col min="65" max="65" width="58" bestFit="1" customWidth="1"/>
    <col min="66" max="66" width="40.5546875" bestFit="1" customWidth="1"/>
    <col min="67" max="67" width="46.6640625" bestFit="1" customWidth="1"/>
    <col min="68" max="68" width="57.6640625" bestFit="1" customWidth="1"/>
    <col min="69" max="69" width="52.6640625" bestFit="1" customWidth="1"/>
    <col min="70" max="70" width="53.5546875" bestFit="1" customWidth="1"/>
    <col min="71" max="71" width="54" bestFit="1" customWidth="1"/>
    <col min="72" max="72" width="58.88671875" bestFit="1" customWidth="1"/>
    <col min="73" max="73" width="54.88671875" bestFit="1" customWidth="1"/>
    <col min="74" max="74" width="58.88671875" bestFit="1" customWidth="1"/>
    <col min="75" max="75" width="60.44140625" bestFit="1" customWidth="1"/>
    <col min="76" max="76" width="69.109375" bestFit="1" customWidth="1"/>
    <col min="77" max="77" width="63.44140625" bestFit="1" customWidth="1"/>
    <col min="78" max="78" width="53.6640625" bestFit="1" customWidth="1"/>
    <col min="79" max="79" width="44.6640625" bestFit="1" customWidth="1"/>
    <col min="80" max="80" width="55.6640625" bestFit="1" customWidth="1"/>
    <col min="81" max="81" width="50.6640625" bestFit="1" customWidth="1"/>
    <col min="82" max="82" width="51.6640625" bestFit="1" customWidth="1"/>
    <col min="83" max="83" width="52.109375" bestFit="1" customWidth="1"/>
    <col min="84" max="84" width="56.88671875" bestFit="1" customWidth="1"/>
    <col min="85" max="85" width="52.88671875" bestFit="1" customWidth="1"/>
    <col min="86" max="86" width="56.88671875" bestFit="1" customWidth="1"/>
    <col min="87" max="87" width="58.44140625" bestFit="1" customWidth="1"/>
    <col min="88" max="88" width="67.33203125" bestFit="1" customWidth="1"/>
    <col min="89" max="89" width="61.44140625" bestFit="1" customWidth="1"/>
    <col min="90" max="90" width="51.88671875" bestFit="1" customWidth="1"/>
    <col min="91" max="91" width="56.6640625" bestFit="1" customWidth="1"/>
    <col min="92" max="92" width="67.6640625" bestFit="1" customWidth="1"/>
    <col min="93" max="93" width="62.6640625" bestFit="1" customWidth="1"/>
    <col min="94" max="94" width="63.6640625" bestFit="1" customWidth="1"/>
    <col min="95" max="95" width="64.109375" bestFit="1" customWidth="1"/>
    <col min="96" max="96" width="68.88671875" bestFit="1" customWidth="1"/>
    <col min="97" max="97" width="65" bestFit="1" customWidth="1"/>
    <col min="98" max="98" width="68.88671875" bestFit="1" customWidth="1"/>
    <col min="99" max="99" width="70.44140625" bestFit="1" customWidth="1"/>
    <col min="100" max="100" width="79.6640625" bestFit="1" customWidth="1"/>
    <col min="101" max="101" width="73.6640625" bestFit="1" customWidth="1"/>
    <col min="102" max="102" width="63.88671875" bestFit="1" customWidth="1"/>
    <col min="103" max="103" width="42.5546875" bestFit="1" customWidth="1"/>
    <col min="104" max="104" width="53.44140625" bestFit="1" customWidth="1"/>
    <col min="105" max="105" width="48.44140625" bestFit="1" customWidth="1"/>
    <col min="106" max="106" width="49.33203125" bestFit="1" customWidth="1"/>
    <col min="107" max="107" width="49.6640625" bestFit="1" customWidth="1"/>
    <col min="108" max="108" width="54.6640625" bestFit="1" customWidth="1"/>
    <col min="109" max="109" width="50.6640625" bestFit="1" customWidth="1"/>
    <col min="110" max="110" width="54.6640625" bestFit="1" customWidth="1"/>
    <col min="111" max="111" width="56.33203125" bestFit="1" customWidth="1"/>
    <col min="112" max="112" width="64.88671875" bestFit="1" customWidth="1"/>
    <col min="113" max="113" width="59.33203125" bestFit="1" customWidth="1"/>
    <col min="114" max="114" width="49.5546875" bestFit="1" customWidth="1"/>
    <col min="115" max="115" width="37" bestFit="1" customWidth="1"/>
    <col min="116" max="116" width="48" bestFit="1" customWidth="1"/>
    <col min="117" max="117" width="43" bestFit="1" customWidth="1"/>
    <col min="118" max="118" width="43.88671875" bestFit="1" customWidth="1"/>
    <col min="119" max="119" width="44.33203125" bestFit="1" customWidth="1"/>
    <col min="120" max="120" width="49.109375" bestFit="1" customWidth="1"/>
    <col min="121" max="121" width="45.109375" bestFit="1" customWidth="1"/>
    <col min="122" max="122" width="49.109375" bestFit="1" customWidth="1"/>
    <col min="123" max="123" width="50.6640625" bestFit="1" customWidth="1"/>
    <col min="124" max="124" width="59.44140625" bestFit="1" customWidth="1"/>
    <col min="125" max="125" width="53.6640625" bestFit="1" customWidth="1"/>
    <col min="126" max="126" width="44.109375" bestFit="1" customWidth="1"/>
    <col min="127" max="127" width="36.33203125" bestFit="1" customWidth="1"/>
    <col min="128" max="128" width="47.33203125" bestFit="1" customWidth="1"/>
    <col min="129" max="129" width="42.33203125" bestFit="1" customWidth="1"/>
    <col min="130" max="130" width="43.33203125" bestFit="1" customWidth="1"/>
    <col min="131" max="131" width="43.6640625" bestFit="1" customWidth="1"/>
    <col min="132" max="132" width="48.44140625" bestFit="1" customWidth="1"/>
    <col min="133" max="133" width="44.44140625" bestFit="1" customWidth="1"/>
    <col min="134" max="134" width="48.44140625" bestFit="1" customWidth="1"/>
    <col min="135" max="135" width="50" bestFit="1" customWidth="1"/>
    <col min="136" max="136" width="58.6640625" bestFit="1" customWidth="1"/>
    <col min="137" max="137" width="53" bestFit="1" customWidth="1"/>
    <col min="138" max="138" width="43.44140625" bestFit="1" customWidth="1"/>
    <col min="139" max="139" width="52.109375" bestFit="1" customWidth="1"/>
    <col min="140" max="140" width="63.109375" bestFit="1" customWidth="1"/>
    <col min="141" max="141" width="58" bestFit="1" customWidth="1"/>
    <col min="142" max="142" width="59" bestFit="1" customWidth="1"/>
    <col min="143" max="143" width="59.44140625" bestFit="1" customWidth="1"/>
    <col min="144" max="144" width="64.33203125" bestFit="1" customWidth="1"/>
    <col min="145" max="145" width="60.33203125" bestFit="1" customWidth="1"/>
    <col min="146" max="146" width="64.33203125" bestFit="1" customWidth="1"/>
    <col min="147" max="147" width="65.6640625" bestFit="1" customWidth="1"/>
    <col min="148" max="148" width="74.44140625" bestFit="1" customWidth="1"/>
    <col min="149" max="149" width="68.6640625" bestFit="1" customWidth="1"/>
    <col min="150" max="150" width="59.33203125" bestFit="1" customWidth="1"/>
    <col min="151" max="151" width="39.33203125" bestFit="1" customWidth="1"/>
    <col min="152" max="152" width="50.109375" bestFit="1" customWidth="1"/>
    <col min="153" max="153" width="45.109375" bestFit="1" customWidth="1"/>
    <col min="154" max="154" width="46" bestFit="1" customWidth="1"/>
    <col min="155" max="155" width="46.5546875" bestFit="1" customWidth="1"/>
    <col min="156" max="156" width="51.33203125" bestFit="1" customWidth="1"/>
    <col min="157" max="157" width="47.33203125" bestFit="1" customWidth="1"/>
    <col min="158" max="158" width="51.33203125" bestFit="1" customWidth="1"/>
    <col min="159" max="159" width="52.88671875" bestFit="1" customWidth="1"/>
    <col min="160" max="160" width="61.5546875" bestFit="1" customWidth="1"/>
    <col min="161" max="161" width="55.88671875" bestFit="1" customWidth="1"/>
    <col min="162" max="162" width="46.33203125" bestFit="1" customWidth="1"/>
    <col min="163" max="163" width="39.33203125" bestFit="1" customWidth="1"/>
    <col min="164" max="164" width="26.6640625" bestFit="1" customWidth="1"/>
    <col min="165" max="165" width="52.44140625" bestFit="1" customWidth="1"/>
    <col min="166" max="166" width="60.6640625" bestFit="1" customWidth="1"/>
    <col min="167" max="167" width="60.5546875" bestFit="1" customWidth="1"/>
    <col min="168" max="168" width="46.6640625" bestFit="1" customWidth="1"/>
    <col min="169" max="169" width="51.44140625" bestFit="1" customWidth="1"/>
    <col min="170" max="170" width="82.88671875" style="12" bestFit="1" customWidth="1"/>
    <col min="171" max="171" width="47.33203125" bestFit="1" customWidth="1"/>
    <col min="172" max="172" width="45.88671875" bestFit="1" customWidth="1"/>
    <col min="173" max="173" width="49.109375" bestFit="1" customWidth="1"/>
    <col min="174" max="174" width="48.109375" bestFit="1" customWidth="1"/>
    <col min="175" max="175" width="46.88671875" bestFit="1" customWidth="1"/>
    <col min="176" max="176" width="48.44140625" bestFit="1" customWidth="1"/>
    <col min="177" max="177" width="45.44140625" bestFit="1" customWidth="1"/>
    <col min="178" max="178" width="47.109375" bestFit="1" customWidth="1"/>
    <col min="179" max="179" width="48.6640625" bestFit="1" customWidth="1"/>
    <col min="180" max="180" width="50.33203125" bestFit="1" customWidth="1"/>
    <col min="181" max="181" width="47.6640625" bestFit="1" customWidth="1"/>
    <col min="182" max="182" width="49.33203125" bestFit="1" customWidth="1"/>
    <col min="183" max="183" width="57.33203125" bestFit="1" customWidth="1"/>
    <col min="184" max="184" width="55.88671875" bestFit="1" customWidth="1"/>
    <col min="185" max="185" width="59.109375" bestFit="1" customWidth="1"/>
    <col min="186" max="186" width="58" bestFit="1" customWidth="1"/>
    <col min="187" max="187" width="57.33203125" bestFit="1" customWidth="1"/>
    <col min="188" max="188" width="56" bestFit="1" customWidth="1"/>
    <col min="189" max="189" width="59.33203125" bestFit="1" customWidth="1"/>
    <col min="190" max="190" width="58.109375" bestFit="1" customWidth="1"/>
    <col min="191" max="191" width="53.6640625" bestFit="1" customWidth="1"/>
    <col min="192" max="192" width="52.33203125" bestFit="1" customWidth="1"/>
    <col min="193" max="193" width="93.6640625" bestFit="1" customWidth="1"/>
    <col min="194" max="194" width="55.5546875" bestFit="1" customWidth="1"/>
    <col min="195" max="195" width="54.5546875" bestFit="1" customWidth="1"/>
    <col min="196" max="196" width="74.44140625" bestFit="1" customWidth="1"/>
    <col min="197" max="197" width="73.109375" bestFit="1" customWidth="1"/>
    <col min="198" max="198" width="76.33203125" bestFit="1" customWidth="1"/>
    <col min="199" max="199" width="75.33203125" bestFit="1" customWidth="1"/>
    <col min="200" max="200" width="51.109375" bestFit="1" customWidth="1"/>
    <col min="201" max="201" width="49.6640625" bestFit="1" customWidth="1"/>
    <col min="202" max="202" width="52.88671875" bestFit="1" customWidth="1"/>
    <col min="203" max="203" width="51.88671875" bestFit="1" customWidth="1"/>
    <col min="204" max="204" width="60.44140625" bestFit="1" customWidth="1"/>
    <col min="205" max="205" width="45.6640625" bestFit="1" customWidth="1"/>
    <col min="206" max="206" width="45.5546875" bestFit="1" customWidth="1"/>
    <col min="207" max="207" width="50.33203125" bestFit="1" customWidth="1"/>
    <col min="208" max="208" width="55.109375" bestFit="1" customWidth="1"/>
    <col min="209" max="209" width="72.6640625" bestFit="1" customWidth="1"/>
    <col min="210" max="210" width="50.33203125" bestFit="1" customWidth="1"/>
    <col min="211" max="211" width="43.5546875" bestFit="1" customWidth="1"/>
    <col min="212" max="212" width="27.5546875" bestFit="1" customWidth="1"/>
    <col min="213" max="213" width="27.5546875" customWidth="1"/>
    <col min="214" max="214" width="43.88671875" bestFit="1" customWidth="1"/>
    <col min="215" max="215" width="29.33203125" bestFit="1" customWidth="1"/>
    <col min="216" max="216" width="20.33203125" customWidth="1"/>
    <col min="217" max="217" width="70" customWidth="1"/>
  </cols>
  <sheetData>
    <row r="1" spans="1:217" x14ac:dyDescent="0.3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  <c r="AP1" s="1" t="s">
        <v>571</v>
      </c>
      <c r="AQ1" s="1" t="s">
        <v>572</v>
      </c>
      <c r="AR1" s="1" t="s">
        <v>573</v>
      </c>
      <c r="AS1" s="1" t="s">
        <v>574</v>
      </c>
      <c r="AT1" s="1" t="s">
        <v>575</v>
      </c>
      <c r="AU1" s="1" t="s">
        <v>576</v>
      </c>
      <c r="AV1" s="1" t="s">
        <v>577</v>
      </c>
      <c r="AW1" s="1" t="s">
        <v>578</v>
      </c>
      <c r="AX1" s="1" t="s">
        <v>579</v>
      </c>
      <c r="AY1" s="1" t="s">
        <v>580</v>
      </c>
      <c r="AZ1" s="1" t="s">
        <v>581</v>
      </c>
      <c r="BA1" s="1" t="s">
        <v>582</v>
      </c>
      <c r="BB1" s="1" t="s">
        <v>583</v>
      </c>
      <c r="BC1" s="1" t="s">
        <v>584</v>
      </c>
      <c r="BD1" s="1" t="s">
        <v>585</v>
      </c>
      <c r="BE1" s="1" t="s">
        <v>586</v>
      </c>
      <c r="BF1" s="1" t="s">
        <v>587</v>
      </c>
      <c r="BG1" s="1" t="s">
        <v>588</v>
      </c>
      <c r="BH1" s="1" t="s">
        <v>589</v>
      </c>
      <c r="BI1" s="1" t="s">
        <v>590</v>
      </c>
      <c r="BJ1" s="1" t="s">
        <v>591</v>
      </c>
      <c r="BK1" s="1" t="s">
        <v>592</v>
      </c>
      <c r="BL1" s="1" t="s">
        <v>593</v>
      </c>
      <c r="BM1" s="1" t="s">
        <v>594</v>
      </c>
      <c r="BN1" s="1" t="s">
        <v>595</v>
      </c>
      <c r="BO1" s="1" t="s">
        <v>596</v>
      </c>
      <c r="BP1" s="1" t="s">
        <v>597</v>
      </c>
      <c r="BQ1" s="1" t="s">
        <v>598</v>
      </c>
      <c r="BR1" s="1" t="s">
        <v>599</v>
      </c>
      <c r="BS1" s="1" t="s">
        <v>600</v>
      </c>
      <c r="BT1" s="1" t="s">
        <v>601</v>
      </c>
      <c r="BU1" s="1" t="s">
        <v>602</v>
      </c>
      <c r="BV1" s="1" t="s">
        <v>603</v>
      </c>
      <c r="BW1" s="1" t="s">
        <v>604</v>
      </c>
      <c r="BX1" s="1" t="s">
        <v>605</v>
      </c>
      <c r="BY1" s="1" t="s">
        <v>606</v>
      </c>
      <c r="BZ1" s="1" t="s">
        <v>607</v>
      </c>
      <c r="CA1" s="1" t="s">
        <v>608</v>
      </c>
      <c r="CB1" s="1" t="s">
        <v>609</v>
      </c>
      <c r="CC1" s="1" t="s">
        <v>610</v>
      </c>
      <c r="CD1" s="1" t="s">
        <v>611</v>
      </c>
      <c r="CE1" s="1" t="s">
        <v>612</v>
      </c>
      <c r="CF1" s="1" t="s">
        <v>613</v>
      </c>
      <c r="CG1" s="1" t="s">
        <v>614</v>
      </c>
      <c r="CH1" s="1" t="s">
        <v>615</v>
      </c>
      <c r="CI1" s="1" t="s">
        <v>616</v>
      </c>
      <c r="CJ1" s="1" t="s">
        <v>617</v>
      </c>
      <c r="CK1" s="1" t="s">
        <v>618</v>
      </c>
      <c r="CL1" s="1" t="s">
        <v>619</v>
      </c>
      <c r="CM1" s="1" t="s">
        <v>202</v>
      </c>
      <c r="CN1" s="1" t="s">
        <v>206</v>
      </c>
      <c r="CO1" s="1" t="s">
        <v>210</v>
      </c>
      <c r="CP1" s="1" t="s">
        <v>214</v>
      </c>
      <c r="CQ1" s="1" t="s">
        <v>218</v>
      </c>
      <c r="CR1" s="1" t="s">
        <v>222</v>
      </c>
      <c r="CS1" s="1" t="s">
        <v>226</v>
      </c>
      <c r="CT1" s="1" t="s">
        <v>230</v>
      </c>
      <c r="CU1" s="1" t="s">
        <v>234</v>
      </c>
      <c r="CV1" s="1" t="s">
        <v>238</v>
      </c>
      <c r="CW1" s="1" t="s">
        <v>242</v>
      </c>
      <c r="CX1" s="1" t="s">
        <v>246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637</v>
      </c>
      <c r="DQ1" s="1" t="s">
        <v>638</v>
      </c>
      <c r="DR1" s="1" t="s">
        <v>639</v>
      </c>
      <c r="DS1" s="1" t="s">
        <v>640</v>
      </c>
      <c r="DT1" s="1" t="s">
        <v>641</v>
      </c>
      <c r="DU1" s="1" t="s">
        <v>642</v>
      </c>
      <c r="DV1" s="1" t="s">
        <v>643</v>
      </c>
      <c r="DW1" s="1" t="s">
        <v>644</v>
      </c>
      <c r="DX1" s="1" t="s">
        <v>645</v>
      </c>
      <c r="DY1" s="1" t="s">
        <v>646</v>
      </c>
      <c r="DZ1" s="1" t="s">
        <v>647</v>
      </c>
      <c r="EA1" s="1" t="s">
        <v>648</v>
      </c>
      <c r="EB1" s="1" t="s">
        <v>649</v>
      </c>
      <c r="EC1" s="1" t="s">
        <v>650</v>
      </c>
      <c r="ED1" s="1" t="s">
        <v>651</v>
      </c>
      <c r="EE1" s="1" t="s">
        <v>652</v>
      </c>
      <c r="EF1" s="1" t="s">
        <v>653</v>
      </c>
      <c r="EG1" s="1" t="s">
        <v>654</v>
      </c>
      <c r="EH1" s="1" t="s">
        <v>655</v>
      </c>
      <c r="EI1" s="1" t="s">
        <v>656</v>
      </c>
      <c r="EJ1" s="1" t="s">
        <v>657</v>
      </c>
      <c r="EK1" s="1" t="s">
        <v>658</v>
      </c>
      <c r="EL1" s="1" t="s">
        <v>659</v>
      </c>
      <c r="EM1" s="1" t="s">
        <v>660</v>
      </c>
      <c r="EN1" s="1" t="s">
        <v>661</v>
      </c>
      <c r="EO1" s="1" t="s">
        <v>662</v>
      </c>
      <c r="EP1" s="1" t="s">
        <v>663</v>
      </c>
      <c r="EQ1" s="1" t="s">
        <v>664</v>
      </c>
      <c r="ER1" s="1" t="s">
        <v>665</v>
      </c>
      <c r="ES1" s="1" t="s">
        <v>666</v>
      </c>
      <c r="ET1" s="1" t="s">
        <v>667</v>
      </c>
      <c r="EU1" s="1" t="s">
        <v>668</v>
      </c>
      <c r="EV1" s="1" t="s">
        <v>669</v>
      </c>
      <c r="EW1" s="1" t="s">
        <v>670</v>
      </c>
      <c r="EX1" s="1" t="s">
        <v>671</v>
      </c>
      <c r="EY1" s="1" t="s">
        <v>672</v>
      </c>
      <c r="EZ1" s="1" t="s">
        <v>673</v>
      </c>
      <c r="FA1" s="1" t="s">
        <v>674</v>
      </c>
      <c r="FB1" s="1" t="s">
        <v>675</v>
      </c>
      <c r="FC1" s="1" t="s">
        <v>676</v>
      </c>
      <c r="FD1" s="1" t="s">
        <v>677</v>
      </c>
      <c r="FE1" s="1" t="s">
        <v>678</v>
      </c>
      <c r="FF1" s="1" t="s">
        <v>679</v>
      </c>
      <c r="FG1" s="1" t="s">
        <v>680</v>
      </c>
      <c r="FH1" s="1" t="s">
        <v>681</v>
      </c>
      <c r="FI1" s="1" t="s">
        <v>682</v>
      </c>
      <c r="FJ1" s="1" t="s">
        <v>683</v>
      </c>
      <c r="FK1" s="1" t="s">
        <v>684</v>
      </c>
      <c r="FL1" s="1" t="s">
        <v>685</v>
      </c>
      <c r="FM1" s="1" t="s">
        <v>686</v>
      </c>
      <c r="FN1" s="11" t="s">
        <v>687</v>
      </c>
      <c r="FO1" s="1" t="s">
        <v>688</v>
      </c>
      <c r="FP1" s="1" t="s">
        <v>689</v>
      </c>
      <c r="FQ1" s="1" t="s">
        <v>690</v>
      </c>
      <c r="FR1" s="1" t="s">
        <v>691</v>
      </c>
      <c r="FS1" s="1" t="s">
        <v>692</v>
      </c>
      <c r="FT1" s="1" t="s">
        <v>693</v>
      </c>
      <c r="FU1" s="1" t="s">
        <v>694</v>
      </c>
      <c r="FV1" s="1" t="s">
        <v>695</v>
      </c>
      <c r="FW1" s="1" t="s">
        <v>696</v>
      </c>
      <c r="FX1" s="1" t="s">
        <v>697</v>
      </c>
      <c r="FY1" s="1" t="s">
        <v>698</v>
      </c>
      <c r="FZ1" s="1" t="s">
        <v>699</v>
      </c>
      <c r="GA1" s="1" t="s">
        <v>700</v>
      </c>
      <c r="GB1" s="1" t="s">
        <v>701</v>
      </c>
      <c r="GC1" s="1" t="s">
        <v>702</v>
      </c>
      <c r="GD1" s="1" t="s">
        <v>703</v>
      </c>
      <c r="GE1" s="1" t="s">
        <v>704</v>
      </c>
      <c r="GF1" s="1" t="s">
        <v>705</v>
      </c>
      <c r="GG1" s="1" t="s">
        <v>706</v>
      </c>
      <c r="GH1" s="1" t="s">
        <v>707</v>
      </c>
      <c r="GI1" s="1" t="s">
        <v>708</v>
      </c>
      <c r="GJ1" s="1" t="s">
        <v>709</v>
      </c>
      <c r="GK1" s="1" t="s">
        <v>710</v>
      </c>
      <c r="GL1" s="1" t="s">
        <v>711</v>
      </c>
      <c r="GM1" s="1" t="s">
        <v>712</v>
      </c>
      <c r="GN1" s="1" t="s">
        <v>713</v>
      </c>
      <c r="GO1" s="1" t="s">
        <v>714</v>
      </c>
      <c r="GP1" s="1" t="s">
        <v>715</v>
      </c>
      <c r="GQ1" s="1" t="s">
        <v>716</v>
      </c>
      <c r="GR1" s="1" t="s">
        <v>717</v>
      </c>
      <c r="GS1" s="1" t="s">
        <v>718</v>
      </c>
      <c r="GT1" s="1" t="s">
        <v>719</v>
      </c>
      <c r="GU1" s="1" t="s">
        <v>720</v>
      </c>
      <c r="GV1" s="1" t="s">
        <v>721</v>
      </c>
      <c r="GW1" s="1" t="s">
        <v>722</v>
      </c>
      <c r="GX1" s="1" t="s">
        <v>723</v>
      </c>
      <c r="GY1" s="1" t="s">
        <v>724</v>
      </c>
      <c r="GZ1" s="1" t="s">
        <v>725</v>
      </c>
      <c r="HA1" s="1" t="s">
        <v>726</v>
      </c>
      <c r="HB1" s="1" t="s">
        <v>727</v>
      </c>
      <c r="HC1" s="1" t="s">
        <v>728</v>
      </c>
      <c r="HD1" s="1" t="s">
        <v>729</v>
      </c>
      <c r="HE1" s="6" t="s">
        <v>730</v>
      </c>
      <c r="HF1" s="1" t="s">
        <v>731</v>
      </c>
      <c r="HG1" s="1" t="s">
        <v>732</v>
      </c>
      <c r="HH1" s="1" t="s">
        <v>733</v>
      </c>
      <c r="HI1" s="1" t="s">
        <v>734</v>
      </c>
    </row>
    <row r="2" spans="1:217" ht="48" customHeight="1" x14ac:dyDescent="0.3">
      <c r="A2">
        <v>1</v>
      </c>
      <c r="B2" t="s">
        <v>735</v>
      </c>
      <c r="C2">
        <v>20240228660</v>
      </c>
      <c r="D2">
        <v>240005613</v>
      </c>
      <c r="E2">
        <v>8</v>
      </c>
      <c r="F2" t="s">
        <v>2</v>
      </c>
      <c r="G2" s="2">
        <v>45425</v>
      </c>
      <c r="H2">
        <v>2.6</v>
      </c>
      <c r="I2">
        <f>Processed_data!H29*1000</f>
        <v>2600</v>
      </c>
      <c r="J2">
        <v>3</v>
      </c>
      <c r="K2" t="s">
        <v>70</v>
      </c>
      <c r="L2" t="s">
        <v>69</v>
      </c>
      <c r="M2" t="s">
        <v>736</v>
      </c>
      <c r="N2" t="s">
        <v>737</v>
      </c>
      <c r="O2" t="s">
        <v>63</v>
      </c>
      <c r="P2" t="s">
        <v>44</v>
      </c>
      <c r="Q2" t="s">
        <v>79</v>
      </c>
      <c r="R2">
        <v>7</v>
      </c>
      <c r="S2" s="2">
        <v>45432</v>
      </c>
      <c r="T2" t="s">
        <v>738</v>
      </c>
      <c r="U2" t="s">
        <v>33</v>
      </c>
      <c r="V2" t="s">
        <v>739</v>
      </c>
      <c r="X2" t="s">
        <v>740</v>
      </c>
      <c r="Y2" t="s">
        <v>740</v>
      </c>
      <c r="Z2" t="s">
        <v>741</v>
      </c>
      <c r="AA2" t="s">
        <v>742</v>
      </c>
      <c r="AB2" t="s">
        <v>743</v>
      </c>
      <c r="AC2" t="s">
        <v>744</v>
      </c>
      <c r="AD2" t="s">
        <v>745</v>
      </c>
      <c r="AE2" t="s">
        <v>746</v>
      </c>
      <c r="AF2">
        <v>152</v>
      </c>
      <c r="AG2">
        <v>28</v>
      </c>
      <c r="AH2">
        <v>36.4</v>
      </c>
      <c r="AI2">
        <v>90</v>
      </c>
      <c r="AJ2" t="s">
        <v>33</v>
      </c>
      <c r="AK2">
        <v>16.2</v>
      </c>
      <c r="AL2">
        <v>18.100000000000001</v>
      </c>
      <c r="AM2">
        <v>6800</v>
      </c>
      <c r="AN2">
        <v>1.37</v>
      </c>
      <c r="AO2">
        <v>134</v>
      </c>
      <c r="AP2">
        <v>4.8</v>
      </c>
      <c r="AQ2">
        <v>29.3</v>
      </c>
      <c r="AR2">
        <v>0.8</v>
      </c>
      <c r="AS2" t="s">
        <v>747</v>
      </c>
      <c r="AT2" t="s">
        <v>741</v>
      </c>
      <c r="AU2" t="s">
        <v>748</v>
      </c>
      <c r="AV2">
        <v>8</v>
      </c>
      <c r="AW2">
        <v>300</v>
      </c>
      <c r="AX2" t="s">
        <v>741</v>
      </c>
      <c r="AY2">
        <v>45</v>
      </c>
      <c r="AZ2" t="s">
        <v>749</v>
      </c>
      <c r="BA2" t="s">
        <v>741</v>
      </c>
      <c r="BB2" t="str">
        <f>IF(OR(BA2="-", BA2=""), "No", "Yes")</f>
        <v>No</v>
      </c>
      <c r="BC2">
        <v>8</v>
      </c>
      <c r="BD2" t="str">
        <f>IF(OR(BC2="-",BC2=""),"No","Yes")</f>
        <v>Yes</v>
      </c>
      <c r="BE2">
        <v>6</v>
      </c>
      <c r="BF2" t="str">
        <f>IF(OR(BE2="-",BE2=""),"No","Yes")</f>
        <v>Yes</v>
      </c>
      <c r="BG2" t="s">
        <v>741</v>
      </c>
      <c r="BH2" t="str">
        <f>IF(OR(BG2="-",BG2=""),"No","Yes")</f>
        <v>No</v>
      </c>
      <c r="BI2" t="str">
        <f>BB2&amp;BD2&amp;BF2&amp;BH2</f>
        <v>NoYesYesNo</v>
      </c>
      <c r="BJ2">
        <v>4</v>
      </c>
      <c r="BK2">
        <v>1.5</v>
      </c>
      <c r="BL2" t="s">
        <v>750</v>
      </c>
      <c r="BM2" t="s">
        <v>741</v>
      </c>
      <c r="BN2">
        <v>40</v>
      </c>
      <c r="BO2">
        <v>36.1</v>
      </c>
      <c r="BP2">
        <v>36.1</v>
      </c>
      <c r="BQ2">
        <v>36.1</v>
      </c>
      <c r="BR2">
        <v>36.1</v>
      </c>
      <c r="BS2">
        <v>36.1</v>
      </c>
      <c r="BT2">
        <v>36.1</v>
      </c>
      <c r="BU2">
        <v>36.1</v>
      </c>
      <c r="BV2">
        <v>36.1</v>
      </c>
      <c r="BW2">
        <v>36.1</v>
      </c>
      <c r="BX2">
        <v>36.1</v>
      </c>
      <c r="BY2">
        <v>36.1</v>
      </c>
      <c r="CA2">
        <v>150</v>
      </c>
      <c r="CB2">
        <v>140</v>
      </c>
      <c r="CC2">
        <v>136</v>
      </c>
      <c r="CD2">
        <v>134</v>
      </c>
      <c r="CE2">
        <v>138</v>
      </c>
      <c r="CF2">
        <v>134</v>
      </c>
      <c r="CG2">
        <v>152</v>
      </c>
      <c r="CH2">
        <v>142</v>
      </c>
      <c r="CI2">
        <v>140</v>
      </c>
      <c r="CJ2">
        <v>138</v>
      </c>
      <c r="CK2">
        <v>132</v>
      </c>
      <c r="CM2" t="s">
        <v>250</v>
      </c>
      <c r="CN2" t="s">
        <v>251</v>
      </c>
      <c r="CO2" t="s">
        <v>252</v>
      </c>
      <c r="CP2" t="s">
        <v>253</v>
      </c>
      <c r="CQ2" t="s">
        <v>254</v>
      </c>
      <c r="CR2" t="s">
        <v>255</v>
      </c>
      <c r="CS2" t="s">
        <v>256</v>
      </c>
      <c r="CT2" t="s">
        <v>257</v>
      </c>
      <c r="CU2" t="s">
        <v>258</v>
      </c>
      <c r="CV2" t="s">
        <v>259</v>
      </c>
      <c r="CW2" t="s">
        <v>260</v>
      </c>
      <c r="CY2">
        <v>18</v>
      </c>
      <c r="CZ2">
        <v>20</v>
      </c>
      <c r="DA2">
        <v>26</v>
      </c>
      <c r="DB2">
        <v>26</v>
      </c>
      <c r="DC2">
        <v>26</v>
      </c>
      <c r="DD2">
        <v>26</v>
      </c>
      <c r="DE2">
        <v>26</v>
      </c>
      <c r="DF2">
        <v>26</v>
      </c>
      <c r="DG2">
        <v>8</v>
      </c>
      <c r="DH2">
        <v>26</v>
      </c>
      <c r="DI2">
        <v>26</v>
      </c>
      <c r="DN2">
        <v>24</v>
      </c>
      <c r="DO2">
        <v>26</v>
      </c>
      <c r="DP2">
        <v>24</v>
      </c>
      <c r="DQ2">
        <v>25</v>
      </c>
      <c r="DR2">
        <v>27</v>
      </c>
      <c r="DS2">
        <v>29</v>
      </c>
      <c r="DT2">
        <v>24</v>
      </c>
      <c r="DU2">
        <v>24</v>
      </c>
      <c r="DW2">
        <v>84</v>
      </c>
      <c r="DX2">
        <v>94</v>
      </c>
      <c r="DY2">
        <v>94</v>
      </c>
      <c r="DZ2">
        <v>92</v>
      </c>
      <c r="EA2">
        <v>88</v>
      </c>
      <c r="EB2">
        <v>90</v>
      </c>
      <c r="EC2">
        <v>88</v>
      </c>
      <c r="ED2">
        <v>92</v>
      </c>
      <c r="EE2">
        <v>80</v>
      </c>
      <c r="EF2">
        <v>88</v>
      </c>
      <c r="EG2">
        <v>90</v>
      </c>
      <c r="EX2" t="s">
        <v>751</v>
      </c>
      <c r="FH2" t="s">
        <v>752</v>
      </c>
      <c r="FJ2" t="s">
        <v>741</v>
      </c>
      <c r="FK2" t="s">
        <v>741</v>
      </c>
      <c r="FL2" t="s">
        <v>753</v>
      </c>
      <c r="FM2" t="s">
        <v>754</v>
      </c>
      <c r="FN2" s="12">
        <v>8.3333333333333329E-2</v>
      </c>
      <c r="FO2">
        <v>148</v>
      </c>
      <c r="FP2">
        <v>148</v>
      </c>
      <c r="FS2">
        <v>77</v>
      </c>
      <c r="FT2" t="s">
        <v>755</v>
      </c>
      <c r="FU2">
        <v>88</v>
      </c>
      <c r="FV2" t="s">
        <v>755</v>
      </c>
      <c r="FW2" t="s">
        <v>741</v>
      </c>
      <c r="FX2" t="s">
        <v>741</v>
      </c>
      <c r="FY2" t="s">
        <v>741</v>
      </c>
      <c r="FZ2" t="s">
        <v>741</v>
      </c>
      <c r="GA2">
        <v>37.1</v>
      </c>
      <c r="GB2">
        <v>36</v>
      </c>
      <c r="GC2" t="s">
        <v>741</v>
      </c>
      <c r="GD2" t="s">
        <v>741</v>
      </c>
      <c r="GE2">
        <v>87</v>
      </c>
      <c r="GF2">
        <v>80</v>
      </c>
      <c r="GG2" t="s">
        <v>741</v>
      </c>
      <c r="GH2" t="s">
        <v>741</v>
      </c>
      <c r="GI2" t="s">
        <v>741</v>
      </c>
      <c r="GJ2" t="s">
        <v>741</v>
      </c>
      <c r="GL2" t="s">
        <v>741</v>
      </c>
      <c r="GM2" t="s">
        <v>741</v>
      </c>
      <c r="GN2" t="s">
        <v>750</v>
      </c>
      <c r="GO2" t="s">
        <v>750</v>
      </c>
      <c r="GP2" t="s">
        <v>741</v>
      </c>
      <c r="GQ2" t="s">
        <v>741</v>
      </c>
      <c r="GR2">
        <v>6</v>
      </c>
      <c r="GS2">
        <v>6</v>
      </c>
      <c r="GT2" t="s">
        <v>741</v>
      </c>
      <c r="GU2" t="s">
        <v>741</v>
      </c>
      <c r="GV2" t="s">
        <v>188</v>
      </c>
      <c r="GW2" t="s">
        <v>741</v>
      </c>
      <c r="GX2" t="s">
        <v>741</v>
      </c>
      <c r="GY2" t="s">
        <v>741</v>
      </c>
      <c r="GZ2">
        <v>4</v>
      </c>
      <c r="HA2">
        <v>8</v>
      </c>
      <c r="HB2" t="s">
        <v>741</v>
      </c>
      <c r="HC2" t="s">
        <v>741</v>
      </c>
      <c r="HD2" t="s">
        <v>741</v>
      </c>
      <c r="HE2" t="str">
        <f>IF(OR(HD2="-",ISBLANK(HD2)),"Death","Discharge")</f>
        <v>Death</v>
      </c>
      <c r="HF2">
        <v>11</v>
      </c>
      <c r="HG2">
        <v>4</v>
      </c>
      <c r="HH2" s="2">
        <v>45436</v>
      </c>
      <c r="HI2" t="s">
        <v>756</v>
      </c>
    </row>
    <row r="3" spans="1:217" ht="48" customHeight="1" x14ac:dyDescent="0.3">
      <c r="A3">
        <v>2</v>
      </c>
      <c r="B3" t="s">
        <v>757</v>
      </c>
      <c r="C3">
        <v>20240230754</v>
      </c>
      <c r="D3">
        <v>240006081</v>
      </c>
      <c r="E3">
        <v>1</v>
      </c>
      <c r="F3" t="s">
        <v>2</v>
      </c>
      <c r="G3" s="2">
        <v>45431</v>
      </c>
      <c r="H3">
        <v>1.9</v>
      </c>
      <c r="I3">
        <f>Processed_data!H30*1000</f>
        <v>2000</v>
      </c>
      <c r="J3">
        <v>1.8</v>
      </c>
      <c r="K3" t="s">
        <v>70</v>
      </c>
      <c r="L3" t="s">
        <v>68</v>
      </c>
      <c r="M3" t="s">
        <v>758</v>
      </c>
      <c r="N3" t="s">
        <v>737</v>
      </c>
      <c r="O3" t="s">
        <v>63</v>
      </c>
      <c r="P3" t="s">
        <v>44</v>
      </c>
      <c r="Q3" t="s">
        <v>79</v>
      </c>
      <c r="R3">
        <v>1</v>
      </c>
      <c r="S3" s="2">
        <v>45432</v>
      </c>
      <c r="T3" t="s">
        <v>759</v>
      </c>
      <c r="U3" t="s">
        <v>30</v>
      </c>
      <c r="W3" t="s">
        <v>760</v>
      </c>
      <c r="X3" t="s">
        <v>740</v>
      </c>
      <c r="Y3" t="s">
        <v>740</v>
      </c>
      <c r="Z3" t="s">
        <v>741</v>
      </c>
      <c r="AA3" t="s">
        <v>742</v>
      </c>
      <c r="AB3" t="s">
        <v>761</v>
      </c>
      <c r="AC3" t="s">
        <v>744</v>
      </c>
      <c r="AD3" t="s">
        <v>745</v>
      </c>
      <c r="AE3" t="s">
        <v>746</v>
      </c>
      <c r="AF3">
        <v>124</v>
      </c>
      <c r="AG3">
        <v>38</v>
      </c>
      <c r="AH3">
        <v>36.299999999999997</v>
      </c>
      <c r="AI3">
        <v>94</v>
      </c>
      <c r="AJ3" t="s">
        <v>30</v>
      </c>
      <c r="AK3">
        <v>4.7</v>
      </c>
      <c r="AL3">
        <v>16.2</v>
      </c>
      <c r="AM3">
        <v>2270</v>
      </c>
      <c r="AN3">
        <v>2.7</v>
      </c>
      <c r="AO3">
        <v>146</v>
      </c>
      <c r="AP3">
        <v>4.5999999999999996</v>
      </c>
      <c r="AQ3">
        <v>29</v>
      </c>
      <c r="AR3">
        <v>0.79</v>
      </c>
      <c r="AS3" t="s">
        <v>747</v>
      </c>
      <c r="AT3" t="s">
        <v>741</v>
      </c>
      <c r="AU3" t="s">
        <v>762</v>
      </c>
      <c r="AV3">
        <v>8</v>
      </c>
      <c r="AW3">
        <v>200</v>
      </c>
      <c r="AX3" t="s">
        <v>741</v>
      </c>
      <c r="AY3">
        <v>30</v>
      </c>
      <c r="AZ3" t="s">
        <v>763</v>
      </c>
      <c r="BA3" t="s">
        <v>741</v>
      </c>
      <c r="BB3" t="str">
        <f>IF(OR(BA3="-", BA3=""), "No", "Yes")</f>
        <v>No</v>
      </c>
      <c r="BC3">
        <v>6</v>
      </c>
      <c r="BD3" t="str">
        <f t="shared" ref="BD3:BD51" si="0">IF(OR(BC3="-",BC3=""),"No","Yes")</f>
        <v>Yes</v>
      </c>
      <c r="BE3">
        <v>5</v>
      </c>
      <c r="BF3" t="str">
        <f t="shared" ref="BF3:BF51" si="1">IF(OR(BE3="-",BE3=""),"No","Yes")</f>
        <v>Yes</v>
      </c>
      <c r="BG3" t="s">
        <v>741</v>
      </c>
      <c r="BH3" t="str">
        <f t="shared" ref="BH3:BH51" si="2">IF(OR(BG3="-",BG3=""),"No","Yes")</f>
        <v>No</v>
      </c>
      <c r="BI3" t="str">
        <f t="shared" ref="BI3:BI51" si="3">BB3&amp;BD3&amp;BF3&amp;BH3</f>
        <v>NoYesYesNo</v>
      </c>
      <c r="BJ3">
        <v>3.5</v>
      </c>
      <c r="BK3">
        <v>1</v>
      </c>
      <c r="BL3" t="s">
        <v>750</v>
      </c>
      <c r="BM3" t="s">
        <v>741</v>
      </c>
      <c r="BN3">
        <v>15</v>
      </c>
      <c r="BO3">
        <v>36</v>
      </c>
      <c r="BP3">
        <v>36.1</v>
      </c>
      <c r="BQ3">
        <v>36.200000000000003</v>
      </c>
      <c r="BR3">
        <v>36.1</v>
      </c>
      <c r="BS3">
        <v>36.200000000000003</v>
      </c>
      <c r="BT3">
        <v>36.200000000000003</v>
      </c>
      <c r="BU3">
        <v>36.4</v>
      </c>
      <c r="BV3">
        <v>36.5</v>
      </c>
      <c r="BW3">
        <v>36.6</v>
      </c>
      <c r="BX3">
        <v>36.1</v>
      </c>
      <c r="BY3">
        <v>36.1</v>
      </c>
      <c r="BZ3">
        <v>36.200000000000003</v>
      </c>
      <c r="CA3">
        <v>138</v>
      </c>
      <c r="CB3">
        <v>130</v>
      </c>
      <c r="CC3">
        <v>132</v>
      </c>
      <c r="CD3">
        <v>134</v>
      </c>
      <c r="CE3">
        <v>128</v>
      </c>
      <c r="CF3">
        <v>126</v>
      </c>
      <c r="CG3">
        <v>138</v>
      </c>
      <c r="CH3">
        <v>136</v>
      </c>
      <c r="CI3">
        <v>140</v>
      </c>
      <c r="CJ3">
        <v>142</v>
      </c>
      <c r="CK3">
        <v>138</v>
      </c>
      <c r="CL3">
        <v>128</v>
      </c>
      <c r="CM3" t="s">
        <v>261</v>
      </c>
      <c r="CN3" t="s">
        <v>262</v>
      </c>
      <c r="CO3" t="s">
        <v>263</v>
      </c>
      <c r="CP3" t="s">
        <v>264</v>
      </c>
      <c r="CQ3" t="s">
        <v>265</v>
      </c>
      <c r="CR3" t="s">
        <v>266</v>
      </c>
      <c r="CS3" t="s">
        <v>261</v>
      </c>
      <c r="CT3" t="s">
        <v>263</v>
      </c>
      <c r="CU3" t="s">
        <v>267</v>
      </c>
      <c r="CV3" t="s">
        <v>268</v>
      </c>
      <c r="CW3" t="s">
        <v>269</v>
      </c>
      <c r="CX3" t="s">
        <v>266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E3">
        <v>30</v>
      </c>
      <c r="DF3">
        <v>30</v>
      </c>
      <c r="DG3">
        <v>30</v>
      </c>
      <c r="DH3">
        <v>30</v>
      </c>
      <c r="DI3">
        <v>30</v>
      </c>
      <c r="DN3">
        <v>22</v>
      </c>
      <c r="DO3">
        <v>34</v>
      </c>
      <c r="DP3">
        <v>32</v>
      </c>
      <c r="DQ3">
        <v>26</v>
      </c>
      <c r="DR3">
        <v>24</v>
      </c>
      <c r="DS3">
        <v>22</v>
      </c>
      <c r="DT3">
        <v>24</v>
      </c>
      <c r="DU3">
        <v>26</v>
      </c>
      <c r="DW3">
        <v>99</v>
      </c>
      <c r="DX3">
        <v>100</v>
      </c>
      <c r="DY3">
        <v>99</v>
      </c>
      <c r="DZ3">
        <v>99</v>
      </c>
      <c r="EA3">
        <v>99</v>
      </c>
      <c r="EB3">
        <v>99</v>
      </c>
      <c r="EC3">
        <v>99</v>
      </c>
      <c r="ED3">
        <v>100</v>
      </c>
      <c r="EE3">
        <v>80</v>
      </c>
      <c r="EF3">
        <v>90</v>
      </c>
      <c r="EG3">
        <v>99</v>
      </c>
      <c r="EH3">
        <v>99</v>
      </c>
      <c r="FG3" t="s">
        <v>741</v>
      </c>
      <c r="FH3" t="s">
        <v>764</v>
      </c>
      <c r="FI3" t="s">
        <v>741</v>
      </c>
      <c r="FJ3">
        <v>16</v>
      </c>
      <c r="FK3">
        <v>0.1</v>
      </c>
      <c r="FL3" t="s">
        <v>765</v>
      </c>
      <c r="FM3" t="s">
        <v>766</v>
      </c>
      <c r="FN3" s="12">
        <v>7.6388888888888895E-2</v>
      </c>
      <c r="FO3">
        <v>130</v>
      </c>
      <c r="FP3">
        <v>140</v>
      </c>
      <c r="FQ3">
        <v>145</v>
      </c>
      <c r="FR3">
        <v>142</v>
      </c>
      <c r="FS3">
        <v>98</v>
      </c>
      <c r="FT3" t="s">
        <v>31</v>
      </c>
      <c r="FU3">
        <v>95</v>
      </c>
      <c r="FV3" t="s">
        <v>32</v>
      </c>
      <c r="FW3" t="s">
        <v>741</v>
      </c>
      <c r="FX3" t="s">
        <v>741</v>
      </c>
      <c r="FY3">
        <v>98</v>
      </c>
      <c r="FZ3" t="s">
        <v>32</v>
      </c>
      <c r="GA3">
        <v>36.299999999999997</v>
      </c>
      <c r="GB3">
        <v>36.4</v>
      </c>
      <c r="GC3">
        <v>36.200000000000003</v>
      </c>
      <c r="GD3">
        <v>36.6</v>
      </c>
      <c r="GE3">
        <v>118</v>
      </c>
      <c r="GF3">
        <v>102</v>
      </c>
      <c r="GG3" t="s">
        <v>741</v>
      </c>
      <c r="GH3">
        <v>120</v>
      </c>
      <c r="GI3" t="s">
        <v>741</v>
      </c>
      <c r="GJ3" t="s">
        <v>741</v>
      </c>
      <c r="GL3" t="s">
        <v>741</v>
      </c>
      <c r="GM3" t="s">
        <v>741</v>
      </c>
      <c r="GN3" t="s">
        <v>767</v>
      </c>
      <c r="GO3" t="s">
        <v>767</v>
      </c>
      <c r="GP3" t="s">
        <v>767</v>
      </c>
      <c r="GQ3" t="s">
        <v>767</v>
      </c>
      <c r="GR3">
        <v>10</v>
      </c>
      <c r="GS3">
        <v>12</v>
      </c>
      <c r="GV3">
        <v>0</v>
      </c>
      <c r="GW3">
        <v>1</v>
      </c>
      <c r="GX3">
        <v>8</v>
      </c>
      <c r="GY3" t="s">
        <v>741</v>
      </c>
      <c r="GZ3" t="s">
        <v>741</v>
      </c>
      <c r="HA3">
        <v>9</v>
      </c>
      <c r="HB3">
        <v>10</v>
      </c>
      <c r="HC3">
        <v>9</v>
      </c>
      <c r="HD3" s="2">
        <v>45441</v>
      </c>
      <c r="HE3" t="str">
        <f t="shared" ref="HE3:HE50" si="4">IF(OR(HD3="-",ISBLANK(HD3)),"Death","Discharge")</f>
        <v>Discharge</v>
      </c>
      <c r="HF3" t="s">
        <v>741</v>
      </c>
      <c r="HG3" t="s">
        <v>741</v>
      </c>
      <c r="HH3" t="s">
        <v>741</v>
      </c>
      <c r="HI3" t="s">
        <v>741</v>
      </c>
    </row>
    <row r="4" spans="1:217" ht="40.950000000000003" customHeight="1" x14ac:dyDescent="0.3">
      <c r="A4">
        <v>3</v>
      </c>
      <c r="B4" t="s">
        <v>768</v>
      </c>
      <c r="C4">
        <v>20240228928</v>
      </c>
      <c r="D4">
        <v>240005697</v>
      </c>
      <c r="E4">
        <v>4</v>
      </c>
      <c r="F4" t="s">
        <v>2</v>
      </c>
      <c r="G4" s="2">
        <v>45427</v>
      </c>
      <c r="H4">
        <v>1.5</v>
      </c>
      <c r="I4">
        <f>Processed_data!H28*1000</f>
        <v>2600</v>
      </c>
      <c r="J4">
        <v>1.5</v>
      </c>
      <c r="K4" t="s">
        <v>70</v>
      </c>
      <c r="L4" t="s">
        <v>69</v>
      </c>
      <c r="M4" t="s">
        <v>769</v>
      </c>
      <c r="N4" t="s">
        <v>737</v>
      </c>
      <c r="O4" t="s">
        <v>63</v>
      </c>
      <c r="P4" t="s">
        <v>44</v>
      </c>
      <c r="Q4" t="s">
        <v>79</v>
      </c>
      <c r="R4">
        <v>4</v>
      </c>
      <c r="S4" s="2">
        <v>45430</v>
      </c>
      <c r="T4" t="s">
        <v>738</v>
      </c>
      <c r="U4" t="s">
        <v>33</v>
      </c>
      <c r="V4" t="s">
        <v>739</v>
      </c>
      <c r="X4" t="s">
        <v>740</v>
      </c>
      <c r="Y4" t="s">
        <v>740</v>
      </c>
      <c r="Z4" t="s">
        <v>741</v>
      </c>
      <c r="AA4" t="s">
        <v>742</v>
      </c>
      <c r="AB4" t="s">
        <v>761</v>
      </c>
      <c r="AC4" t="s">
        <v>744</v>
      </c>
      <c r="AD4" t="s">
        <v>745</v>
      </c>
      <c r="AE4" t="s">
        <v>746</v>
      </c>
      <c r="AF4">
        <v>150</v>
      </c>
      <c r="AG4">
        <v>34</v>
      </c>
      <c r="AH4">
        <v>36.4</v>
      </c>
      <c r="AI4">
        <v>95</v>
      </c>
      <c r="AJ4" t="s">
        <v>33</v>
      </c>
      <c r="AK4">
        <v>6</v>
      </c>
      <c r="AL4">
        <v>14.8</v>
      </c>
      <c r="AM4">
        <v>5560</v>
      </c>
      <c r="AN4">
        <v>2.1800000000000002</v>
      </c>
      <c r="AO4">
        <v>134.69999999999999</v>
      </c>
      <c r="AP4">
        <v>6.8</v>
      </c>
      <c r="AQ4">
        <v>62</v>
      </c>
      <c r="AR4">
        <v>1.56</v>
      </c>
      <c r="AS4" t="s">
        <v>747</v>
      </c>
      <c r="AT4" t="s">
        <v>741</v>
      </c>
      <c r="AU4" t="s">
        <v>770</v>
      </c>
      <c r="AV4">
        <v>6</v>
      </c>
      <c r="AW4">
        <v>150</v>
      </c>
      <c r="AX4" t="s">
        <v>741</v>
      </c>
      <c r="AY4">
        <v>20</v>
      </c>
      <c r="AZ4" t="s">
        <v>771</v>
      </c>
      <c r="BA4" t="s">
        <v>741</v>
      </c>
      <c r="BB4" t="str">
        <f>IF(OR(BA4="-", BA4=""), "No", "Yes")</f>
        <v>No</v>
      </c>
      <c r="BC4">
        <v>4</v>
      </c>
      <c r="BD4" t="str">
        <f t="shared" si="0"/>
        <v>Yes</v>
      </c>
      <c r="BE4">
        <v>2</v>
      </c>
      <c r="BF4" t="str">
        <f t="shared" si="1"/>
        <v>Yes</v>
      </c>
      <c r="BG4" t="s">
        <v>741</v>
      </c>
      <c r="BH4" t="str">
        <f t="shared" si="2"/>
        <v>No</v>
      </c>
      <c r="BI4" t="str">
        <f t="shared" si="3"/>
        <v>NoYesYesNo</v>
      </c>
      <c r="BJ4">
        <v>3</v>
      </c>
      <c r="BK4" t="s">
        <v>741</v>
      </c>
      <c r="BL4" t="s">
        <v>750</v>
      </c>
      <c r="BM4" t="s">
        <v>741</v>
      </c>
      <c r="BN4">
        <v>15</v>
      </c>
      <c r="BO4">
        <v>36.1</v>
      </c>
      <c r="BP4">
        <v>36</v>
      </c>
      <c r="BQ4">
        <v>36.200000000000003</v>
      </c>
      <c r="BR4">
        <v>36.1</v>
      </c>
      <c r="BS4">
        <v>36.200000000000003</v>
      </c>
      <c r="BT4">
        <v>36.200000000000003</v>
      </c>
      <c r="BU4">
        <v>36.1</v>
      </c>
      <c r="BV4">
        <v>36.200000000000003</v>
      </c>
      <c r="BW4">
        <v>36.1</v>
      </c>
      <c r="BX4">
        <v>36</v>
      </c>
      <c r="BY4">
        <v>36.1</v>
      </c>
      <c r="CA4">
        <v>120</v>
      </c>
      <c r="CB4">
        <v>122</v>
      </c>
      <c r="CC4">
        <v>124</v>
      </c>
      <c r="CD4">
        <v>128</v>
      </c>
      <c r="CE4">
        <v>124</v>
      </c>
      <c r="CF4">
        <v>128</v>
      </c>
      <c r="CG4">
        <v>122</v>
      </c>
      <c r="CH4">
        <v>124</v>
      </c>
      <c r="CI4">
        <v>126</v>
      </c>
      <c r="CJ4">
        <v>128</v>
      </c>
      <c r="CK4">
        <v>122</v>
      </c>
      <c r="CM4" t="s">
        <v>270</v>
      </c>
      <c r="CN4" t="s">
        <v>271</v>
      </c>
      <c r="CO4" t="s">
        <v>272</v>
      </c>
      <c r="CP4" t="s">
        <v>273</v>
      </c>
      <c r="CQ4" t="s">
        <v>274</v>
      </c>
      <c r="CR4" t="s">
        <v>275</v>
      </c>
      <c r="CS4" t="s">
        <v>276</v>
      </c>
      <c r="CT4" t="s">
        <v>277</v>
      </c>
      <c r="CU4" t="s">
        <v>276</v>
      </c>
      <c r="CV4" t="s">
        <v>278</v>
      </c>
      <c r="CW4" t="s">
        <v>275</v>
      </c>
      <c r="CY4">
        <v>34</v>
      </c>
      <c r="CZ4">
        <v>32</v>
      </c>
      <c r="DA4">
        <v>32</v>
      </c>
      <c r="DB4">
        <v>30</v>
      </c>
      <c r="DC4">
        <v>34</v>
      </c>
      <c r="DD4">
        <v>30</v>
      </c>
      <c r="DE4">
        <v>32</v>
      </c>
      <c r="DF4">
        <v>34</v>
      </c>
      <c r="DG4">
        <v>32</v>
      </c>
      <c r="DH4">
        <v>30</v>
      </c>
      <c r="DI4">
        <v>32</v>
      </c>
      <c r="DN4">
        <v>20</v>
      </c>
      <c r="DO4">
        <v>22</v>
      </c>
      <c r="DP4">
        <v>20</v>
      </c>
      <c r="DQ4">
        <v>24</v>
      </c>
      <c r="DR4">
        <v>22</v>
      </c>
      <c r="DS4">
        <v>24</v>
      </c>
      <c r="DT4">
        <v>22</v>
      </c>
      <c r="DU4">
        <v>20</v>
      </c>
      <c r="DW4">
        <v>98</v>
      </c>
      <c r="DX4">
        <v>97</v>
      </c>
      <c r="DY4">
        <v>98</v>
      </c>
      <c r="DZ4">
        <v>97</v>
      </c>
      <c r="EA4">
        <v>98</v>
      </c>
      <c r="EB4">
        <v>98</v>
      </c>
      <c r="EC4">
        <v>90</v>
      </c>
      <c r="ED4">
        <v>92</v>
      </c>
      <c r="EE4">
        <v>78</v>
      </c>
      <c r="EF4">
        <v>98</v>
      </c>
      <c r="EG4">
        <v>98</v>
      </c>
      <c r="FG4" t="s">
        <v>741</v>
      </c>
      <c r="FH4" t="s">
        <v>772</v>
      </c>
      <c r="FI4" t="s">
        <v>741</v>
      </c>
      <c r="FJ4" t="s">
        <v>741</v>
      </c>
      <c r="FK4" t="s">
        <v>741</v>
      </c>
      <c r="FL4" t="s">
        <v>753</v>
      </c>
      <c r="FM4" t="s">
        <v>773</v>
      </c>
      <c r="FN4" s="12">
        <v>5.2083333333333336E-2</v>
      </c>
      <c r="FO4">
        <v>134</v>
      </c>
      <c r="FP4">
        <v>140</v>
      </c>
      <c r="FS4">
        <v>89</v>
      </c>
      <c r="FT4" t="s">
        <v>755</v>
      </c>
      <c r="FU4">
        <v>88</v>
      </c>
      <c r="FV4" t="s">
        <v>755</v>
      </c>
      <c r="FW4" t="s">
        <v>741</v>
      </c>
      <c r="FX4" t="s">
        <v>741</v>
      </c>
      <c r="FY4" t="s">
        <v>741</v>
      </c>
      <c r="FZ4" t="s">
        <v>741</v>
      </c>
      <c r="GA4">
        <v>36.4</v>
      </c>
      <c r="GB4">
        <v>36.200000000000003</v>
      </c>
      <c r="GC4" t="s">
        <v>741</v>
      </c>
      <c r="GD4" t="s">
        <v>741</v>
      </c>
      <c r="GE4">
        <v>90</v>
      </c>
      <c r="GF4">
        <v>90</v>
      </c>
      <c r="GG4" t="s">
        <v>741</v>
      </c>
      <c r="GH4" t="s">
        <v>741</v>
      </c>
      <c r="GI4" t="s">
        <v>741</v>
      </c>
      <c r="GJ4" t="s">
        <v>774</v>
      </c>
      <c r="GL4" t="s">
        <v>741</v>
      </c>
      <c r="GM4" t="s">
        <v>741</v>
      </c>
      <c r="GN4" t="s">
        <v>750</v>
      </c>
      <c r="GO4" t="s">
        <v>750</v>
      </c>
      <c r="GP4" t="s">
        <v>741</v>
      </c>
      <c r="GQ4" t="s">
        <v>741</v>
      </c>
      <c r="GR4">
        <v>6</v>
      </c>
      <c r="GS4">
        <v>6</v>
      </c>
      <c r="GT4" t="s">
        <v>741</v>
      </c>
      <c r="GU4" t="s">
        <v>741</v>
      </c>
      <c r="GV4" t="s">
        <v>188</v>
      </c>
      <c r="GW4" t="s">
        <v>741</v>
      </c>
      <c r="GX4" t="s">
        <v>741</v>
      </c>
      <c r="GY4" t="s">
        <v>741</v>
      </c>
      <c r="GZ4">
        <v>4</v>
      </c>
      <c r="HA4">
        <v>5</v>
      </c>
      <c r="HB4" t="s">
        <v>741</v>
      </c>
      <c r="HC4" t="s">
        <v>741</v>
      </c>
      <c r="HD4" t="s">
        <v>741</v>
      </c>
      <c r="HE4" t="str">
        <f t="shared" si="4"/>
        <v>Death</v>
      </c>
      <c r="HF4">
        <v>7</v>
      </c>
      <c r="HG4">
        <v>3</v>
      </c>
      <c r="HH4" s="2">
        <v>45433</v>
      </c>
      <c r="HI4" t="s">
        <v>756</v>
      </c>
    </row>
    <row r="5" spans="1:217" ht="19.2" customHeight="1" x14ac:dyDescent="0.3">
      <c r="A5">
        <v>4</v>
      </c>
      <c r="B5" t="s">
        <v>775</v>
      </c>
      <c r="C5">
        <v>20240234141</v>
      </c>
      <c r="D5">
        <v>240006650</v>
      </c>
      <c r="E5">
        <v>1</v>
      </c>
      <c r="F5" t="s">
        <v>2</v>
      </c>
      <c r="G5" s="2">
        <v>45433</v>
      </c>
      <c r="H5">
        <v>2.9</v>
      </c>
      <c r="I5">
        <f>Processed_data!H31*1000</f>
        <v>3200</v>
      </c>
      <c r="J5">
        <v>2.9</v>
      </c>
      <c r="K5" t="s">
        <v>70</v>
      </c>
      <c r="L5" t="s">
        <v>69</v>
      </c>
      <c r="M5" t="s">
        <v>776</v>
      </c>
      <c r="N5" t="s">
        <v>737</v>
      </c>
      <c r="O5" t="s">
        <v>63</v>
      </c>
      <c r="P5" t="s">
        <v>44</v>
      </c>
      <c r="Q5" t="s">
        <v>79</v>
      </c>
      <c r="R5">
        <v>1</v>
      </c>
      <c r="S5" s="2">
        <v>45434</v>
      </c>
      <c r="T5" t="s">
        <v>738</v>
      </c>
      <c r="U5" t="s">
        <v>32</v>
      </c>
      <c r="W5" t="s">
        <v>760</v>
      </c>
      <c r="X5" t="s">
        <v>740</v>
      </c>
      <c r="Y5" t="s">
        <v>740</v>
      </c>
      <c r="Z5" t="s">
        <v>741</v>
      </c>
      <c r="AA5" t="s">
        <v>742</v>
      </c>
      <c r="AB5" t="s">
        <v>761</v>
      </c>
      <c r="AC5" t="s">
        <v>744</v>
      </c>
      <c r="AD5" t="s">
        <v>745</v>
      </c>
      <c r="AE5" t="s">
        <v>746</v>
      </c>
      <c r="AF5">
        <v>156</v>
      </c>
      <c r="AG5">
        <v>30</v>
      </c>
      <c r="AH5">
        <v>36.200000000000003</v>
      </c>
      <c r="AI5">
        <v>94</v>
      </c>
      <c r="AJ5" t="s">
        <v>32</v>
      </c>
      <c r="AK5">
        <v>8.4</v>
      </c>
      <c r="AL5">
        <v>18.399999999999999</v>
      </c>
      <c r="AM5">
        <v>2510</v>
      </c>
      <c r="AN5">
        <v>1.56</v>
      </c>
      <c r="AO5">
        <v>143</v>
      </c>
      <c r="AP5">
        <v>5.6</v>
      </c>
      <c r="AQ5">
        <v>27</v>
      </c>
      <c r="AR5">
        <v>1.23</v>
      </c>
      <c r="AS5" t="s">
        <v>747</v>
      </c>
      <c r="AT5" t="s">
        <v>741</v>
      </c>
      <c r="AU5" t="s">
        <v>777</v>
      </c>
      <c r="AV5">
        <v>12</v>
      </c>
      <c r="AW5">
        <v>300</v>
      </c>
      <c r="AX5">
        <v>3</v>
      </c>
      <c r="AY5">
        <v>45</v>
      </c>
      <c r="AZ5" t="s">
        <v>778</v>
      </c>
      <c r="BA5" t="s">
        <v>750</v>
      </c>
      <c r="BB5" t="str">
        <f t="shared" ref="BB5:BB51" si="5">IF(OR(BA5="-", BA5=""), "No", "Yes")</f>
        <v>Yes</v>
      </c>
      <c r="BC5" t="s">
        <v>741</v>
      </c>
      <c r="BD5" t="str">
        <f t="shared" si="0"/>
        <v>No</v>
      </c>
      <c r="BE5" t="s">
        <v>741</v>
      </c>
      <c r="BF5" t="str">
        <f t="shared" si="1"/>
        <v>No</v>
      </c>
      <c r="BG5" t="s">
        <v>741</v>
      </c>
      <c r="BH5" t="str">
        <f t="shared" si="2"/>
        <v>No</v>
      </c>
      <c r="BI5" t="str">
        <f t="shared" si="3"/>
        <v>YesNoNoNo</v>
      </c>
      <c r="BJ5">
        <v>3.5</v>
      </c>
      <c r="BK5" t="s">
        <v>779</v>
      </c>
      <c r="BL5" t="s">
        <v>750</v>
      </c>
      <c r="BM5" t="s">
        <v>741</v>
      </c>
      <c r="BN5">
        <v>56</v>
      </c>
      <c r="BO5">
        <v>36.4</v>
      </c>
      <c r="BP5">
        <v>36.4</v>
      </c>
      <c r="BQ5">
        <v>36.4</v>
      </c>
      <c r="BR5">
        <v>36.4</v>
      </c>
      <c r="BS5">
        <v>36.4</v>
      </c>
      <c r="BT5">
        <v>36.4</v>
      </c>
      <c r="BU5">
        <v>36.299999999999997</v>
      </c>
      <c r="BV5">
        <v>36.5</v>
      </c>
      <c r="BW5">
        <v>36.4</v>
      </c>
      <c r="BX5">
        <v>36.299999999999997</v>
      </c>
      <c r="BY5">
        <v>36.4</v>
      </c>
      <c r="BZ5">
        <v>36.4</v>
      </c>
      <c r="CA5">
        <v>166</v>
      </c>
      <c r="CB5">
        <v>164</v>
      </c>
      <c r="CC5">
        <v>158</v>
      </c>
      <c r="CD5">
        <v>159</v>
      </c>
      <c r="CE5">
        <v>156</v>
      </c>
      <c r="CF5">
        <v>152</v>
      </c>
      <c r="CG5">
        <v>152</v>
      </c>
      <c r="CH5">
        <v>153</v>
      </c>
      <c r="CI5">
        <v>150</v>
      </c>
      <c r="CJ5">
        <v>149</v>
      </c>
      <c r="CK5">
        <v>146</v>
      </c>
      <c r="CL5">
        <v>154</v>
      </c>
      <c r="CM5" t="s">
        <v>276</v>
      </c>
      <c r="CN5" t="s">
        <v>279</v>
      </c>
      <c r="CO5" t="s">
        <v>280</v>
      </c>
      <c r="CP5" t="s">
        <v>281</v>
      </c>
      <c r="CQ5" t="s">
        <v>282</v>
      </c>
      <c r="CR5" t="s">
        <v>283</v>
      </c>
      <c r="CS5" t="s">
        <v>284</v>
      </c>
      <c r="CT5" t="s">
        <v>275</v>
      </c>
      <c r="CU5" t="s">
        <v>271</v>
      </c>
      <c r="CV5" t="s">
        <v>285</v>
      </c>
      <c r="CW5" t="s">
        <v>286</v>
      </c>
      <c r="CX5" t="s">
        <v>270</v>
      </c>
      <c r="CY5">
        <v>28</v>
      </c>
      <c r="CZ5">
        <v>26</v>
      </c>
      <c r="DA5">
        <v>29</v>
      </c>
      <c r="DB5">
        <v>29</v>
      </c>
      <c r="DC5">
        <v>28</v>
      </c>
      <c r="DD5">
        <v>26</v>
      </c>
      <c r="DE5">
        <v>28</v>
      </c>
      <c r="DF5">
        <v>29</v>
      </c>
      <c r="DG5">
        <v>31</v>
      </c>
      <c r="DH5">
        <v>34</v>
      </c>
      <c r="DI5">
        <v>33</v>
      </c>
      <c r="DJ5">
        <v>31</v>
      </c>
      <c r="DK5">
        <v>43</v>
      </c>
      <c r="DL5">
        <v>38</v>
      </c>
      <c r="DM5">
        <v>37</v>
      </c>
      <c r="DN5">
        <v>39</v>
      </c>
      <c r="DO5">
        <v>41</v>
      </c>
      <c r="DP5">
        <v>39</v>
      </c>
      <c r="DQ5">
        <v>37</v>
      </c>
      <c r="DR5">
        <v>38</v>
      </c>
      <c r="DS5">
        <v>39</v>
      </c>
      <c r="DT5">
        <v>38</v>
      </c>
      <c r="DU5">
        <v>39</v>
      </c>
      <c r="DV5">
        <v>36</v>
      </c>
      <c r="DW5">
        <v>96</v>
      </c>
      <c r="DX5">
        <v>97</v>
      </c>
      <c r="DY5">
        <v>97</v>
      </c>
      <c r="DZ5">
        <v>96</v>
      </c>
      <c r="EA5">
        <v>97</v>
      </c>
      <c r="EB5">
        <v>97</v>
      </c>
      <c r="EC5">
        <v>97</v>
      </c>
      <c r="ED5">
        <v>96</v>
      </c>
      <c r="EE5">
        <v>87</v>
      </c>
      <c r="EF5">
        <v>94</v>
      </c>
      <c r="EG5">
        <v>97</v>
      </c>
      <c r="EH5">
        <v>96</v>
      </c>
      <c r="FG5" t="s">
        <v>741</v>
      </c>
      <c r="FH5" t="s">
        <v>752</v>
      </c>
      <c r="FI5" t="s">
        <v>741</v>
      </c>
      <c r="FJ5" t="s">
        <v>741</v>
      </c>
      <c r="FK5" t="s">
        <v>741</v>
      </c>
      <c r="FL5" t="s">
        <v>765</v>
      </c>
      <c r="FM5" t="s">
        <v>754</v>
      </c>
      <c r="FN5" s="12">
        <v>6.5972222222222224E-2</v>
      </c>
      <c r="FO5">
        <v>153</v>
      </c>
      <c r="FP5">
        <v>148</v>
      </c>
      <c r="FQ5" t="s">
        <v>741</v>
      </c>
      <c r="FR5">
        <v>144</v>
      </c>
      <c r="FS5">
        <v>97</v>
      </c>
      <c r="FT5" t="s">
        <v>31</v>
      </c>
      <c r="FU5">
        <v>94</v>
      </c>
      <c r="FV5" t="s">
        <v>31</v>
      </c>
      <c r="FW5" t="s">
        <v>741</v>
      </c>
      <c r="FX5" t="s">
        <v>741</v>
      </c>
      <c r="FY5">
        <v>99</v>
      </c>
      <c r="FZ5" t="s">
        <v>32</v>
      </c>
      <c r="GA5">
        <v>36.6</v>
      </c>
      <c r="GB5">
        <v>36.6</v>
      </c>
      <c r="GC5" t="s">
        <v>741</v>
      </c>
      <c r="GD5">
        <v>36.6</v>
      </c>
      <c r="GE5">
        <v>100</v>
      </c>
      <c r="GF5">
        <v>120</v>
      </c>
      <c r="GG5" t="s">
        <v>741</v>
      </c>
      <c r="GH5">
        <v>130</v>
      </c>
      <c r="GI5" t="s">
        <v>741</v>
      </c>
      <c r="GJ5" t="s">
        <v>741</v>
      </c>
      <c r="GL5" t="s">
        <v>741</v>
      </c>
      <c r="GM5" t="s">
        <v>741</v>
      </c>
      <c r="GN5" t="s">
        <v>767</v>
      </c>
      <c r="GO5" t="s">
        <v>767</v>
      </c>
      <c r="GP5" t="s">
        <v>767</v>
      </c>
      <c r="GQ5" t="s">
        <v>767</v>
      </c>
      <c r="GR5">
        <v>11</v>
      </c>
      <c r="GS5">
        <v>10</v>
      </c>
      <c r="GT5" t="s">
        <v>741</v>
      </c>
      <c r="GU5">
        <v>16</v>
      </c>
      <c r="GV5">
        <v>0</v>
      </c>
      <c r="GW5" t="s">
        <v>780</v>
      </c>
      <c r="GX5">
        <v>14</v>
      </c>
      <c r="GY5" t="s">
        <v>741</v>
      </c>
      <c r="GZ5" t="s">
        <v>741</v>
      </c>
      <c r="HA5">
        <v>16</v>
      </c>
      <c r="HB5">
        <v>18</v>
      </c>
      <c r="HC5">
        <v>16</v>
      </c>
      <c r="HD5" s="2">
        <v>45450</v>
      </c>
      <c r="HE5" t="str">
        <f t="shared" si="4"/>
        <v>Discharge</v>
      </c>
      <c r="HF5" t="s">
        <v>741</v>
      </c>
      <c r="HG5" t="s">
        <v>741</v>
      </c>
      <c r="HH5" t="s">
        <v>741</v>
      </c>
      <c r="HI5" t="s">
        <v>741</v>
      </c>
    </row>
    <row r="6" spans="1:217" ht="36.6" customHeight="1" x14ac:dyDescent="0.3">
      <c r="A6">
        <v>5</v>
      </c>
      <c r="B6" t="s">
        <v>781</v>
      </c>
      <c r="C6">
        <v>20240239095</v>
      </c>
      <c r="D6">
        <v>240007493</v>
      </c>
      <c r="E6">
        <v>2</v>
      </c>
      <c r="F6" t="s">
        <v>3</v>
      </c>
      <c r="G6" s="2">
        <v>45434</v>
      </c>
      <c r="H6">
        <v>1.9</v>
      </c>
      <c r="I6">
        <f>Processed_data!H32*1000</f>
        <v>1700</v>
      </c>
      <c r="J6">
        <v>1.9</v>
      </c>
      <c r="K6" t="s">
        <v>71</v>
      </c>
      <c r="L6" t="s">
        <v>68</v>
      </c>
      <c r="M6" t="s">
        <v>782</v>
      </c>
      <c r="N6" t="s">
        <v>737</v>
      </c>
      <c r="O6" t="s">
        <v>63</v>
      </c>
      <c r="P6" t="s">
        <v>44</v>
      </c>
      <c r="Q6" t="s">
        <v>79</v>
      </c>
      <c r="R6">
        <v>1</v>
      </c>
      <c r="S6" s="2">
        <v>45435</v>
      </c>
      <c r="T6" t="s">
        <v>738</v>
      </c>
      <c r="U6" t="s">
        <v>32</v>
      </c>
      <c r="W6" t="s">
        <v>760</v>
      </c>
      <c r="X6" t="s">
        <v>740</v>
      </c>
      <c r="Y6" t="s">
        <v>740</v>
      </c>
      <c r="Z6" t="s">
        <v>741</v>
      </c>
      <c r="AA6" t="s">
        <v>742</v>
      </c>
      <c r="AB6" t="s">
        <v>761</v>
      </c>
      <c r="AC6" t="s">
        <v>744</v>
      </c>
      <c r="AD6" t="s">
        <v>745</v>
      </c>
      <c r="AE6" t="s">
        <v>746</v>
      </c>
      <c r="AF6">
        <v>140</v>
      </c>
      <c r="AG6">
        <v>30</v>
      </c>
      <c r="AH6">
        <v>36.4</v>
      </c>
      <c r="AI6">
        <v>96</v>
      </c>
      <c r="AJ6" t="s">
        <v>32</v>
      </c>
      <c r="AK6">
        <v>4</v>
      </c>
      <c r="AL6">
        <v>15.8</v>
      </c>
      <c r="AM6">
        <v>8500</v>
      </c>
      <c r="AN6">
        <v>3.7</v>
      </c>
      <c r="AO6">
        <v>133.69999999999999</v>
      </c>
      <c r="AP6">
        <v>4.5999999999999996</v>
      </c>
      <c r="AQ6">
        <v>25</v>
      </c>
      <c r="AR6">
        <v>0.79</v>
      </c>
      <c r="AS6" t="s">
        <v>747</v>
      </c>
      <c r="AT6" t="s">
        <v>741</v>
      </c>
      <c r="AU6" t="s">
        <v>783</v>
      </c>
      <c r="AV6">
        <v>8</v>
      </c>
      <c r="AW6">
        <v>300</v>
      </c>
      <c r="AX6" t="s">
        <v>741</v>
      </c>
      <c r="AY6">
        <v>30</v>
      </c>
      <c r="AZ6" t="s">
        <v>784</v>
      </c>
      <c r="BA6" t="s">
        <v>750</v>
      </c>
      <c r="BB6" t="str">
        <f t="shared" si="5"/>
        <v>Yes</v>
      </c>
      <c r="BC6" t="s">
        <v>741</v>
      </c>
      <c r="BD6" t="str">
        <f t="shared" si="0"/>
        <v>No</v>
      </c>
      <c r="BE6">
        <v>4</v>
      </c>
      <c r="BF6" t="str">
        <f t="shared" si="1"/>
        <v>Yes</v>
      </c>
      <c r="BG6" t="s">
        <v>741</v>
      </c>
      <c r="BH6" t="str">
        <f t="shared" si="2"/>
        <v>No</v>
      </c>
      <c r="BI6" t="str">
        <f t="shared" si="3"/>
        <v>YesNoYesNo</v>
      </c>
      <c r="BJ6">
        <v>3</v>
      </c>
      <c r="BK6">
        <v>1</v>
      </c>
      <c r="BL6" t="s">
        <v>750</v>
      </c>
      <c r="BM6" t="s">
        <v>741</v>
      </c>
      <c r="BN6">
        <v>20</v>
      </c>
      <c r="BO6">
        <v>36.4</v>
      </c>
      <c r="BP6">
        <v>36.4</v>
      </c>
      <c r="BQ6">
        <v>36.4</v>
      </c>
      <c r="BR6">
        <v>36.6</v>
      </c>
      <c r="BS6">
        <v>36.5</v>
      </c>
      <c r="BT6">
        <v>36.5</v>
      </c>
      <c r="BU6">
        <v>36.5</v>
      </c>
      <c r="BV6">
        <v>36.4</v>
      </c>
      <c r="BW6">
        <v>36.4</v>
      </c>
      <c r="BX6">
        <v>36.4</v>
      </c>
      <c r="BY6">
        <v>36.4</v>
      </c>
      <c r="BZ6">
        <v>36.4</v>
      </c>
      <c r="CA6">
        <v>142</v>
      </c>
      <c r="CB6">
        <v>144</v>
      </c>
      <c r="CC6">
        <v>138</v>
      </c>
      <c r="CD6">
        <v>146</v>
      </c>
      <c r="CE6">
        <v>138</v>
      </c>
      <c r="CF6">
        <v>136</v>
      </c>
      <c r="CG6">
        <v>132</v>
      </c>
      <c r="CH6">
        <v>138</v>
      </c>
      <c r="CI6">
        <v>136</v>
      </c>
      <c r="CJ6">
        <v>132</v>
      </c>
      <c r="CK6">
        <v>138</v>
      </c>
      <c r="CL6">
        <v>132</v>
      </c>
      <c r="CM6" t="s">
        <v>287</v>
      </c>
      <c r="CN6" t="s">
        <v>266</v>
      </c>
      <c r="CO6" t="s">
        <v>288</v>
      </c>
      <c r="CP6" t="s">
        <v>289</v>
      </c>
      <c r="CQ6" t="s">
        <v>265</v>
      </c>
      <c r="CR6" t="s">
        <v>290</v>
      </c>
      <c r="CS6" t="s">
        <v>287</v>
      </c>
      <c r="CT6" t="s">
        <v>291</v>
      </c>
      <c r="CU6" t="s">
        <v>292</v>
      </c>
      <c r="CV6" t="s">
        <v>293</v>
      </c>
      <c r="CW6" t="s">
        <v>294</v>
      </c>
      <c r="CX6" t="s">
        <v>269</v>
      </c>
      <c r="CY6">
        <v>38</v>
      </c>
      <c r="CZ6">
        <v>38</v>
      </c>
      <c r="DA6">
        <v>36</v>
      </c>
      <c r="DB6">
        <v>38</v>
      </c>
      <c r="DC6">
        <v>36</v>
      </c>
      <c r="DD6">
        <v>34</v>
      </c>
      <c r="DE6">
        <v>34</v>
      </c>
      <c r="DF6">
        <v>32</v>
      </c>
      <c r="DG6">
        <v>23</v>
      </c>
      <c r="DH6">
        <v>24</v>
      </c>
      <c r="DI6">
        <v>30</v>
      </c>
      <c r="DJ6">
        <v>32</v>
      </c>
      <c r="DK6">
        <v>40</v>
      </c>
      <c r="DL6">
        <v>38</v>
      </c>
      <c r="DM6">
        <v>40</v>
      </c>
      <c r="DN6">
        <v>40</v>
      </c>
      <c r="DO6">
        <v>40</v>
      </c>
      <c r="DP6">
        <v>38</v>
      </c>
      <c r="DQ6">
        <v>40</v>
      </c>
      <c r="DR6">
        <v>40</v>
      </c>
      <c r="DS6">
        <v>40</v>
      </c>
      <c r="DT6">
        <v>38</v>
      </c>
      <c r="DU6">
        <v>40</v>
      </c>
      <c r="DV6">
        <v>40</v>
      </c>
      <c r="DW6">
        <v>99</v>
      </c>
      <c r="DX6">
        <v>99</v>
      </c>
      <c r="DY6">
        <v>98</v>
      </c>
      <c r="DZ6">
        <v>98</v>
      </c>
      <c r="EA6">
        <v>99</v>
      </c>
      <c r="EB6">
        <v>98</v>
      </c>
      <c r="EC6">
        <v>99</v>
      </c>
      <c r="ED6">
        <v>99</v>
      </c>
      <c r="EE6">
        <v>90</v>
      </c>
      <c r="EF6">
        <v>96</v>
      </c>
      <c r="EG6">
        <v>98</v>
      </c>
      <c r="EH6">
        <v>100</v>
      </c>
      <c r="FG6" t="s">
        <v>741</v>
      </c>
      <c r="FH6" t="s">
        <v>785</v>
      </c>
      <c r="FI6" t="s">
        <v>741</v>
      </c>
      <c r="FJ6">
        <v>16</v>
      </c>
      <c r="FK6">
        <v>0.1</v>
      </c>
      <c r="FL6" t="s">
        <v>765</v>
      </c>
      <c r="FM6" t="s">
        <v>786</v>
      </c>
      <c r="FN6" s="12">
        <v>4.8611111111111112E-2</v>
      </c>
      <c r="FO6">
        <v>144</v>
      </c>
      <c r="FP6">
        <v>136</v>
      </c>
      <c r="FS6">
        <v>98</v>
      </c>
      <c r="FT6" t="s">
        <v>31</v>
      </c>
      <c r="FU6">
        <v>94</v>
      </c>
      <c r="FV6" t="s">
        <v>31</v>
      </c>
      <c r="FW6" t="s">
        <v>741</v>
      </c>
      <c r="FX6" t="s">
        <v>741</v>
      </c>
      <c r="FY6" t="s">
        <v>741</v>
      </c>
      <c r="FZ6" t="s">
        <v>741</v>
      </c>
      <c r="GA6">
        <v>36.4</v>
      </c>
      <c r="GB6">
        <v>36.4</v>
      </c>
      <c r="GC6" t="s">
        <v>741</v>
      </c>
      <c r="GD6" t="s">
        <v>741</v>
      </c>
      <c r="GE6">
        <v>76</v>
      </c>
      <c r="GF6">
        <v>90</v>
      </c>
      <c r="GG6" t="s">
        <v>741</v>
      </c>
      <c r="GH6" t="s">
        <v>741</v>
      </c>
      <c r="GI6" t="s">
        <v>741</v>
      </c>
      <c r="GJ6" t="s">
        <v>741</v>
      </c>
      <c r="GL6" t="s">
        <v>741</v>
      </c>
      <c r="GM6" t="s">
        <v>741</v>
      </c>
      <c r="GN6" t="s">
        <v>767</v>
      </c>
      <c r="GO6" t="s">
        <v>767</v>
      </c>
      <c r="GP6" t="s">
        <v>741</v>
      </c>
      <c r="GQ6" t="s">
        <v>741</v>
      </c>
      <c r="GR6">
        <v>14</v>
      </c>
      <c r="GS6">
        <v>10</v>
      </c>
      <c r="GT6" t="s">
        <v>741</v>
      </c>
      <c r="GU6" t="s">
        <v>741</v>
      </c>
      <c r="GV6">
        <v>0</v>
      </c>
      <c r="GW6">
        <v>2</v>
      </c>
      <c r="GX6" t="s">
        <v>741</v>
      </c>
      <c r="GY6">
        <v>1</v>
      </c>
      <c r="GZ6">
        <v>2</v>
      </c>
      <c r="HA6">
        <v>5</v>
      </c>
      <c r="HB6" t="s">
        <v>741</v>
      </c>
      <c r="HC6" t="s">
        <v>741</v>
      </c>
      <c r="HD6" t="s">
        <v>741</v>
      </c>
      <c r="HE6" t="str">
        <f t="shared" si="4"/>
        <v>Death</v>
      </c>
      <c r="HF6">
        <v>5</v>
      </c>
      <c r="HG6">
        <v>4</v>
      </c>
      <c r="HH6" s="2">
        <v>45439</v>
      </c>
      <c r="HI6" t="s">
        <v>756</v>
      </c>
    </row>
    <row r="7" spans="1:217" ht="42" customHeight="1" x14ac:dyDescent="0.3">
      <c r="A7">
        <v>6</v>
      </c>
      <c r="B7" t="s">
        <v>787</v>
      </c>
      <c r="C7">
        <v>20240239510</v>
      </c>
      <c r="D7">
        <v>240007631</v>
      </c>
      <c r="E7">
        <v>1</v>
      </c>
      <c r="F7" t="s">
        <v>3</v>
      </c>
      <c r="G7" s="2">
        <v>45434</v>
      </c>
      <c r="H7">
        <v>2.4</v>
      </c>
      <c r="I7">
        <f>Processed_data!H33*1000</f>
        <v>1200</v>
      </c>
      <c r="J7">
        <v>2.2999999999999998</v>
      </c>
      <c r="K7" t="s">
        <v>70</v>
      </c>
      <c r="L7" t="s">
        <v>69</v>
      </c>
      <c r="M7" t="s">
        <v>788</v>
      </c>
      <c r="N7" t="s">
        <v>737</v>
      </c>
      <c r="O7" t="s">
        <v>63</v>
      </c>
      <c r="P7" t="s">
        <v>44</v>
      </c>
      <c r="Q7" t="s">
        <v>79</v>
      </c>
      <c r="R7">
        <v>1</v>
      </c>
      <c r="S7" s="2">
        <v>45436</v>
      </c>
      <c r="T7" t="s">
        <v>759</v>
      </c>
      <c r="U7" t="s">
        <v>32</v>
      </c>
      <c r="W7" t="s">
        <v>760</v>
      </c>
      <c r="X7" t="s">
        <v>740</v>
      </c>
      <c r="Y7" t="s">
        <v>740</v>
      </c>
      <c r="Z7" t="s">
        <v>741</v>
      </c>
      <c r="AA7" t="s">
        <v>742</v>
      </c>
      <c r="AB7" t="s">
        <v>743</v>
      </c>
      <c r="AC7" t="s">
        <v>744</v>
      </c>
      <c r="AD7" t="s">
        <v>745</v>
      </c>
      <c r="AE7" t="s">
        <v>746</v>
      </c>
      <c r="AF7">
        <v>138</v>
      </c>
      <c r="AG7">
        <v>40</v>
      </c>
      <c r="AH7">
        <v>36.6</v>
      </c>
      <c r="AI7">
        <v>98</v>
      </c>
      <c r="AJ7" t="s">
        <v>32</v>
      </c>
      <c r="AK7">
        <v>4</v>
      </c>
      <c r="AL7">
        <v>16.5</v>
      </c>
      <c r="AM7">
        <v>1864</v>
      </c>
      <c r="AN7">
        <v>3.17</v>
      </c>
      <c r="AO7">
        <v>139</v>
      </c>
      <c r="AP7">
        <v>6.2</v>
      </c>
      <c r="AQ7">
        <v>19</v>
      </c>
      <c r="AR7">
        <v>0.88</v>
      </c>
      <c r="AS7" t="s">
        <v>747</v>
      </c>
      <c r="AT7" t="s">
        <v>741</v>
      </c>
      <c r="AU7" t="s">
        <v>789</v>
      </c>
      <c r="AV7">
        <v>8</v>
      </c>
      <c r="AW7">
        <v>300</v>
      </c>
      <c r="AX7" t="s">
        <v>741</v>
      </c>
      <c r="AY7">
        <v>45</v>
      </c>
      <c r="AZ7" t="s">
        <v>790</v>
      </c>
      <c r="BA7" t="s">
        <v>750</v>
      </c>
      <c r="BB7" t="str">
        <f t="shared" si="5"/>
        <v>Yes</v>
      </c>
      <c r="BC7" t="s">
        <v>741</v>
      </c>
      <c r="BD7" t="str">
        <f t="shared" si="0"/>
        <v>No</v>
      </c>
      <c r="BE7">
        <v>5</v>
      </c>
      <c r="BF7" t="str">
        <f t="shared" si="1"/>
        <v>Yes</v>
      </c>
      <c r="BG7" t="s">
        <v>741</v>
      </c>
      <c r="BH7" t="str">
        <f t="shared" si="2"/>
        <v>No</v>
      </c>
      <c r="BI7" t="str">
        <f t="shared" si="3"/>
        <v>YesNoYesNo</v>
      </c>
      <c r="BJ7">
        <v>3</v>
      </c>
      <c r="BK7" t="s">
        <v>779</v>
      </c>
      <c r="BL7" t="s">
        <v>750</v>
      </c>
      <c r="BM7" t="s">
        <v>741</v>
      </c>
      <c r="BN7">
        <v>20</v>
      </c>
      <c r="BO7">
        <v>36.4</v>
      </c>
      <c r="BP7">
        <v>36.4</v>
      </c>
      <c r="BQ7">
        <v>36.4</v>
      </c>
      <c r="BR7">
        <v>36.6</v>
      </c>
      <c r="BS7">
        <v>36.299999999999997</v>
      </c>
      <c r="BT7">
        <v>36.200000000000003</v>
      </c>
      <c r="BU7">
        <v>36.1</v>
      </c>
      <c r="BV7">
        <v>36.4</v>
      </c>
      <c r="BW7">
        <v>36.6</v>
      </c>
      <c r="BX7">
        <v>36.200000000000003</v>
      </c>
      <c r="BY7">
        <v>36.4</v>
      </c>
      <c r="BZ7">
        <v>36.4</v>
      </c>
      <c r="CA7">
        <v>142</v>
      </c>
      <c r="CB7">
        <v>140</v>
      </c>
      <c r="CC7">
        <v>146</v>
      </c>
      <c r="CD7">
        <v>138</v>
      </c>
      <c r="CE7">
        <v>134</v>
      </c>
      <c r="CF7">
        <v>140</v>
      </c>
      <c r="CG7">
        <v>138</v>
      </c>
      <c r="CH7">
        <v>142</v>
      </c>
      <c r="CI7">
        <v>140</v>
      </c>
      <c r="CJ7">
        <v>138</v>
      </c>
      <c r="CK7">
        <v>134</v>
      </c>
      <c r="CL7">
        <v>142</v>
      </c>
      <c r="CM7" t="s">
        <v>288</v>
      </c>
      <c r="CN7" t="s">
        <v>293</v>
      </c>
      <c r="CO7" t="s">
        <v>294</v>
      </c>
      <c r="CP7" t="s">
        <v>295</v>
      </c>
      <c r="CQ7" t="s">
        <v>296</v>
      </c>
      <c r="CR7" t="s">
        <v>297</v>
      </c>
      <c r="CS7" t="s">
        <v>287</v>
      </c>
      <c r="CT7" t="s">
        <v>298</v>
      </c>
      <c r="CU7" t="s">
        <v>299</v>
      </c>
      <c r="CV7" t="s">
        <v>267</v>
      </c>
      <c r="CW7" t="s">
        <v>293</v>
      </c>
      <c r="CX7" t="s">
        <v>263</v>
      </c>
      <c r="CY7">
        <v>38</v>
      </c>
      <c r="CZ7">
        <v>40</v>
      </c>
      <c r="DA7">
        <v>38</v>
      </c>
      <c r="DB7">
        <v>40</v>
      </c>
      <c r="DC7">
        <v>40</v>
      </c>
      <c r="DD7">
        <v>40</v>
      </c>
      <c r="DE7">
        <v>40</v>
      </c>
      <c r="DF7">
        <v>40</v>
      </c>
      <c r="DG7">
        <v>40</v>
      </c>
      <c r="DH7">
        <v>40</v>
      </c>
      <c r="DI7">
        <v>40</v>
      </c>
      <c r="DJ7">
        <v>40</v>
      </c>
      <c r="DK7">
        <v>38</v>
      </c>
      <c r="DL7">
        <v>40</v>
      </c>
      <c r="DM7">
        <v>40</v>
      </c>
      <c r="DN7">
        <v>40</v>
      </c>
      <c r="DO7">
        <v>40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98</v>
      </c>
      <c r="DX7">
        <v>99</v>
      </c>
      <c r="DY7">
        <v>99</v>
      </c>
      <c r="DZ7">
        <v>100</v>
      </c>
      <c r="EA7">
        <v>100</v>
      </c>
      <c r="EB7">
        <v>99</v>
      </c>
      <c r="EC7">
        <v>99</v>
      </c>
      <c r="ED7">
        <v>100</v>
      </c>
      <c r="EE7">
        <v>88</v>
      </c>
      <c r="EF7">
        <v>94</v>
      </c>
      <c r="EG7">
        <v>98</v>
      </c>
      <c r="EH7">
        <v>99</v>
      </c>
      <c r="FG7" t="s">
        <v>741</v>
      </c>
      <c r="FH7" t="s">
        <v>752</v>
      </c>
      <c r="FI7" t="s">
        <v>741</v>
      </c>
      <c r="FJ7" t="s">
        <v>741</v>
      </c>
      <c r="FK7" t="s">
        <v>741</v>
      </c>
      <c r="FL7" t="s">
        <v>765</v>
      </c>
      <c r="FM7" t="s">
        <v>791</v>
      </c>
      <c r="FN7" s="12">
        <v>6.5972222222222224E-2</v>
      </c>
      <c r="FO7">
        <v>140</v>
      </c>
      <c r="FP7">
        <v>136</v>
      </c>
      <c r="FQ7" t="s">
        <v>741</v>
      </c>
      <c r="FR7" t="s">
        <v>741</v>
      </c>
      <c r="FS7">
        <v>96</v>
      </c>
      <c r="FT7" t="s">
        <v>31</v>
      </c>
      <c r="FU7">
        <v>90</v>
      </c>
      <c r="FV7" t="s">
        <v>31</v>
      </c>
      <c r="FW7" t="s">
        <v>741</v>
      </c>
      <c r="FX7" t="s">
        <v>741</v>
      </c>
      <c r="FY7" t="s">
        <v>741</v>
      </c>
      <c r="FZ7" t="s">
        <v>741</v>
      </c>
      <c r="GA7">
        <v>36.4</v>
      </c>
      <c r="GB7">
        <v>36.4</v>
      </c>
      <c r="GC7" t="s">
        <v>741</v>
      </c>
      <c r="GD7" t="s">
        <v>741</v>
      </c>
      <c r="GE7">
        <v>80</v>
      </c>
      <c r="GF7">
        <v>150</v>
      </c>
      <c r="GG7" t="s">
        <v>741</v>
      </c>
      <c r="GH7" t="s">
        <v>741</v>
      </c>
      <c r="GI7" t="s">
        <v>741</v>
      </c>
      <c r="GJ7" t="s">
        <v>741</v>
      </c>
      <c r="GL7" t="s">
        <v>741</v>
      </c>
      <c r="GM7" t="s">
        <v>741</v>
      </c>
      <c r="GN7" t="s">
        <v>767</v>
      </c>
      <c r="GO7" t="s">
        <v>767</v>
      </c>
      <c r="GP7" t="s">
        <v>741</v>
      </c>
      <c r="GQ7" t="s">
        <v>741</v>
      </c>
      <c r="GR7">
        <v>10</v>
      </c>
      <c r="GS7">
        <v>11</v>
      </c>
      <c r="GT7" t="s">
        <v>741</v>
      </c>
      <c r="GU7" t="s">
        <v>741</v>
      </c>
      <c r="GV7">
        <v>0</v>
      </c>
      <c r="GW7">
        <v>2</v>
      </c>
      <c r="GX7">
        <v>2</v>
      </c>
      <c r="GY7">
        <v>4</v>
      </c>
      <c r="GZ7">
        <v>2</v>
      </c>
      <c r="HA7">
        <v>11</v>
      </c>
      <c r="HB7" t="s">
        <v>741</v>
      </c>
      <c r="HC7" t="s">
        <v>741</v>
      </c>
      <c r="HD7" t="s">
        <v>741</v>
      </c>
      <c r="HE7" t="str">
        <f t="shared" si="4"/>
        <v>Death</v>
      </c>
      <c r="HF7">
        <v>12</v>
      </c>
      <c r="HG7">
        <v>10</v>
      </c>
      <c r="HH7" s="2">
        <v>45446</v>
      </c>
      <c r="HI7" t="s">
        <v>756</v>
      </c>
    </row>
    <row r="8" spans="1:217" ht="30" customHeight="1" x14ac:dyDescent="0.3">
      <c r="A8">
        <v>7</v>
      </c>
      <c r="B8" t="s">
        <v>792</v>
      </c>
      <c r="C8">
        <v>20240278789</v>
      </c>
      <c r="E8">
        <v>2</v>
      </c>
      <c r="F8" t="s">
        <v>3</v>
      </c>
      <c r="G8" s="2">
        <v>45457</v>
      </c>
      <c r="H8">
        <v>2.8</v>
      </c>
      <c r="I8">
        <f>Processed_data!H35*1000</f>
        <v>2200</v>
      </c>
      <c r="J8">
        <v>2.8</v>
      </c>
      <c r="K8" t="s">
        <v>70</v>
      </c>
      <c r="L8" t="s">
        <v>69</v>
      </c>
      <c r="M8" t="s">
        <v>793</v>
      </c>
      <c r="N8" t="s">
        <v>737</v>
      </c>
      <c r="O8" t="s">
        <v>63</v>
      </c>
      <c r="P8" t="s">
        <v>39</v>
      </c>
      <c r="Q8" t="s">
        <v>79</v>
      </c>
      <c r="R8">
        <v>3</v>
      </c>
      <c r="S8" s="2">
        <v>45459</v>
      </c>
      <c r="T8" t="s">
        <v>794</v>
      </c>
      <c r="U8" t="s">
        <v>30</v>
      </c>
      <c r="W8" t="s">
        <v>760</v>
      </c>
      <c r="X8" t="s">
        <v>740</v>
      </c>
      <c r="Y8" t="s">
        <v>740</v>
      </c>
      <c r="Z8" t="s">
        <v>741</v>
      </c>
      <c r="AA8" t="s">
        <v>742</v>
      </c>
      <c r="AB8" t="s">
        <v>761</v>
      </c>
      <c r="AC8" t="s">
        <v>744</v>
      </c>
      <c r="AD8" t="s">
        <v>745</v>
      </c>
      <c r="AE8" t="s">
        <v>746</v>
      </c>
      <c r="AF8">
        <v>148</v>
      </c>
      <c r="AG8">
        <v>34</v>
      </c>
      <c r="AH8">
        <v>36.4</v>
      </c>
      <c r="AI8">
        <v>98</v>
      </c>
      <c r="AJ8" t="s">
        <v>30</v>
      </c>
      <c r="AK8">
        <v>8.1</v>
      </c>
      <c r="AL8">
        <v>17.100000000000001</v>
      </c>
      <c r="AM8">
        <v>1770</v>
      </c>
      <c r="AN8">
        <v>2.97</v>
      </c>
      <c r="AO8">
        <v>142.19999999999999</v>
      </c>
      <c r="AP8">
        <v>5.3</v>
      </c>
      <c r="AQ8">
        <v>18</v>
      </c>
      <c r="AR8">
        <v>0.87</v>
      </c>
      <c r="AS8" t="s">
        <v>747</v>
      </c>
      <c r="AT8" t="s">
        <v>795</v>
      </c>
      <c r="AU8" t="s">
        <v>796</v>
      </c>
      <c r="AV8">
        <v>12</v>
      </c>
      <c r="AW8">
        <v>300</v>
      </c>
      <c r="AX8" t="s">
        <v>741</v>
      </c>
      <c r="AY8">
        <v>45</v>
      </c>
      <c r="AZ8" t="s">
        <v>797</v>
      </c>
      <c r="BA8" t="s">
        <v>741</v>
      </c>
      <c r="BB8" t="str">
        <f t="shared" si="5"/>
        <v>No</v>
      </c>
      <c r="BC8">
        <v>7</v>
      </c>
      <c r="BD8" t="str">
        <f t="shared" si="0"/>
        <v>Yes</v>
      </c>
      <c r="BE8" t="s">
        <v>741</v>
      </c>
      <c r="BF8" t="str">
        <f t="shared" si="1"/>
        <v>No</v>
      </c>
      <c r="BG8">
        <v>1.5</v>
      </c>
      <c r="BH8" t="str">
        <f t="shared" si="2"/>
        <v>Yes</v>
      </c>
      <c r="BI8" t="str">
        <f t="shared" si="3"/>
        <v>NoYesNoYes</v>
      </c>
      <c r="BJ8">
        <v>3.5</v>
      </c>
      <c r="BK8" t="s">
        <v>779</v>
      </c>
      <c r="BL8" t="s">
        <v>750</v>
      </c>
      <c r="BM8" t="s">
        <v>741</v>
      </c>
      <c r="BN8">
        <v>30</v>
      </c>
      <c r="BO8">
        <v>36.200000000000003</v>
      </c>
      <c r="BP8">
        <v>36.700000000000003</v>
      </c>
      <c r="BQ8">
        <v>36.799999999999997</v>
      </c>
      <c r="BR8">
        <v>36.200000000000003</v>
      </c>
      <c r="BS8">
        <v>36.4</v>
      </c>
      <c r="BT8">
        <v>36.200000000000003</v>
      </c>
      <c r="BU8">
        <v>36</v>
      </c>
      <c r="BV8">
        <v>36.200000000000003</v>
      </c>
      <c r="BW8">
        <v>36.4</v>
      </c>
      <c r="BX8">
        <v>36.4</v>
      </c>
      <c r="BY8">
        <v>36.6</v>
      </c>
      <c r="BZ8">
        <v>36.799999999999997</v>
      </c>
      <c r="CA8">
        <v>149</v>
      </c>
      <c r="CB8">
        <v>148</v>
      </c>
      <c r="CC8">
        <v>152</v>
      </c>
      <c r="CD8">
        <v>160</v>
      </c>
      <c r="CE8">
        <v>162</v>
      </c>
      <c r="CF8">
        <v>164</v>
      </c>
      <c r="CG8">
        <v>162</v>
      </c>
      <c r="CH8">
        <v>148</v>
      </c>
      <c r="CI8">
        <v>140</v>
      </c>
      <c r="CJ8">
        <v>148</v>
      </c>
      <c r="CK8">
        <v>166</v>
      </c>
      <c r="CM8" t="s">
        <v>270</v>
      </c>
      <c r="CN8" t="s">
        <v>276</v>
      </c>
      <c r="CO8" t="s">
        <v>286</v>
      </c>
      <c r="CP8" t="s">
        <v>300</v>
      </c>
      <c r="CQ8" t="s">
        <v>270</v>
      </c>
      <c r="CR8" t="s">
        <v>275</v>
      </c>
      <c r="CS8" t="s">
        <v>271</v>
      </c>
      <c r="CT8" t="s">
        <v>270</v>
      </c>
      <c r="CU8" t="s">
        <v>271</v>
      </c>
      <c r="CV8" t="s">
        <v>301</v>
      </c>
      <c r="CW8" t="s">
        <v>302</v>
      </c>
      <c r="CY8">
        <v>30</v>
      </c>
      <c r="CZ8">
        <v>32</v>
      </c>
      <c r="DA8">
        <v>32</v>
      </c>
      <c r="DB8">
        <v>34</v>
      </c>
      <c r="DC8">
        <v>30</v>
      </c>
      <c r="DD8">
        <v>30</v>
      </c>
      <c r="DE8">
        <v>32</v>
      </c>
      <c r="DF8">
        <v>34</v>
      </c>
      <c r="DG8">
        <v>22</v>
      </c>
      <c r="DH8">
        <v>30</v>
      </c>
      <c r="DI8">
        <v>32</v>
      </c>
      <c r="DN8">
        <v>24</v>
      </c>
      <c r="DO8">
        <v>30</v>
      </c>
      <c r="DP8">
        <v>32</v>
      </c>
      <c r="DQ8">
        <v>20</v>
      </c>
      <c r="DR8">
        <v>24</v>
      </c>
      <c r="DS8">
        <v>36</v>
      </c>
      <c r="DT8">
        <v>30</v>
      </c>
      <c r="DU8">
        <v>32</v>
      </c>
      <c r="DW8">
        <v>99</v>
      </c>
      <c r="DX8">
        <v>98</v>
      </c>
      <c r="DY8">
        <v>98</v>
      </c>
      <c r="DZ8">
        <v>94</v>
      </c>
      <c r="EA8">
        <v>96</v>
      </c>
      <c r="EB8">
        <v>90</v>
      </c>
      <c r="EC8">
        <v>94</v>
      </c>
      <c r="ED8">
        <v>96</v>
      </c>
      <c r="EE8">
        <v>80</v>
      </c>
      <c r="EF8">
        <v>88</v>
      </c>
      <c r="EG8">
        <v>96</v>
      </c>
      <c r="FG8" t="s">
        <v>741</v>
      </c>
      <c r="FH8" t="s">
        <v>752</v>
      </c>
      <c r="FI8" t="s">
        <v>741</v>
      </c>
      <c r="FJ8">
        <v>24</v>
      </c>
      <c r="FK8">
        <v>0.15</v>
      </c>
      <c r="FL8" t="s">
        <v>765</v>
      </c>
      <c r="FM8" t="s">
        <v>798</v>
      </c>
      <c r="FN8" s="12">
        <v>5.5555555555555552E-2</v>
      </c>
      <c r="FO8">
        <v>158</v>
      </c>
      <c r="FP8">
        <v>168</v>
      </c>
      <c r="FQ8" t="s">
        <v>741</v>
      </c>
      <c r="FR8" t="s">
        <v>741</v>
      </c>
      <c r="FS8">
        <v>92</v>
      </c>
      <c r="FT8" t="s">
        <v>31</v>
      </c>
      <c r="FU8">
        <v>95</v>
      </c>
      <c r="FV8" t="s">
        <v>755</v>
      </c>
      <c r="FW8" t="s">
        <v>741</v>
      </c>
      <c r="FX8" t="s">
        <v>741</v>
      </c>
      <c r="FY8" t="s">
        <v>741</v>
      </c>
      <c r="FZ8" t="s">
        <v>741</v>
      </c>
      <c r="GA8">
        <v>36.799999999999997</v>
      </c>
      <c r="GB8">
        <v>36.799999999999997</v>
      </c>
      <c r="GC8" t="s">
        <v>741</v>
      </c>
      <c r="GD8" t="s">
        <v>741</v>
      </c>
      <c r="GE8">
        <v>75</v>
      </c>
      <c r="GF8">
        <v>47</v>
      </c>
      <c r="GG8" t="s">
        <v>741</v>
      </c>
      <c r="GH8" t="s">
        <v>741</v>
      </c>
      <c r="GI8" t="s">
        <v>799</v>
      </c>
      <c r="GJ8" t="s">
        <v>800</v>
      </c>
      <c r="GL8" t="s">
        <v>741</v>
      </c>
      <c r="GM8" t="s">
        <v>741</v>
      </c>
      <c r="GN8" t="s">
        <v>750</v>
      </c>
      <c r="GO8" t="s">
        <v>750</v>
      </c>
      <c r="GP8" t="s">
        <v>741</v>
      </c>
      <c r="GQ8" t="s">
        <v>741</v>
      </c>
      <c r="GR8">
        <v>19</v>
      </c>
      <c r="GS8">
        <v>7</v>
      </c>
      <c r="GT8" t="s">
        <v>741</v>
      </c>
      <c r="GU8" t="s">
        <v>741</v>
      </c>
      <c r="GV8">
        <v>0</v>
      </c>
      <c r="GW8" t="s">
        <v>741</v>
      </c>
      <c r="GX8" t="s">
        <v>741</v>
      </c>
      <c r="GY8" t="s">
        <v>741</v>
      </c>
      <c r="GZ8">
        <v>10</v>
      </c>
      <c r="HA8">
        <v>10</v>
      </c>
      <c r="HB8" t="s">
        <v>741</v>
      </c>
      <c r="HC8" t="s">
        <v>741</v>
      </c>
      <c r="HD8" t="s">
        <v>741</v>
      </c>
      <c r="HE8" t="str">
        <f t="shared" si="4"/>
        <v>Death</v>
      </c>
      <c r="HF8">
        <v>11</v>
      </c>
      <c r="HG8">
        <v>8</v>
      </c>
      <c r="HH8" s="2">
        <v>45467</v>
      </c>
      <c r="HI8" t="s">
        <v>801</v>
      </c>
    </row>
    <row r="9" spans="1:217" ht="24" customHeight="1" x14ac:dyDescent="0.3">
      <c r="A9">
        <v>8</v>
      </c>
      <c r="B9" t="s">
        <v>802</v>
      </c>
      <c r="C9">
        <v>20240279209</v>
      </c>
      <c r="D9">
        <v>240014339</v>
      </c>
      <c r="E9">
        <v>1</v>
      </c>
      <c r="F9" t="s">
        <v>3</v>
      </c>
      <c r="G9" s="2">
        <v>45447</v>
      </c>
      <c r="H9">
        <v>2.4</v>
      </c>
      <c r="I9">
        <f>Processed_data!H36*1000</f>
        <v>2900</v>
      </c>
      <c r="J9">
        <v>2.7</v>
      </c>
      <c r="K9" t="s">
        <v>71</v>
      </c>
      <c r="L9" t="s">
        <v>69</v>
      </c>
      <c r="M9" t="s">
        <v>803</v>
      </c>
      <c r="N9" t="s">
        <v>737</v>
      </c>
      <c r="O9" t="s">
        <v>63</v>
      </c>
      <c r="P9" t="s">
        <v>38</v>
      </c>
      <c r="Q9" t="s">
        <v>79</v>
      </c>
      <c r="R9">
        <v>14</v>
      </c>
      <c r="S9" s="2">
        <v>45460</v>
      </c>
      <c r="T9" t="s">
        <v>738</v>
      </c>
      <c r="U9" t="s">
        <v>32</v>
      </c>
      <c r="W9" t="s">
        <v>760</v>
      </c>
      <c r="X9" t="s">
        <v>740</v>
      </c>
      <c r="Y9" t="s">
        <v>740</v>
      </c>
      <c r="Z9" t="s">
        <v>741</v>
      </c>
      <c r="AA9" t="s">
        <v>742</v>
      </c>
      <c r="AB9" t="s">
        <v>743</v>
      </c>
      <c r="AC9" t="s">
        <v>744</v>
      </c>
      <c r="AD9" t="s">
        <v>745</v>
      </c>
      <c r="AE9" t="s">
        <v>746</v>
      </c>
      <c r="AF9">
        <v>148</v>
      </c>
      <c r="AG9">
        <v>36</v>
      </c>
      <c r="AH9">
        <v>36.4</v>
      </c>
      <c r="AI9">
        <v>97</v>
      </c>
      <c r="AJ9" t="s">
        <v>32</v>
      </c>
      <c r="AK9">
        <v>6.4</v>
      </c>
      <c r="AL9">
        <v>16.3</v>
      </c>
      <c r="AM9">
        <v>1986</v>
      </c>
      <c r="AN9">
        <v>3.33</v>
      </c>
      <c r="AO9" t="s">
        <v>741</v>
      </c>
      <c r="AP9" t="s">
        <v>741</v>
      </c>
      <c r="AQ9" t="s">
        <v>741</v>
      </c>
      <c r="AR9" t="s">
        <v>741</v>
      </c>
      <c r="AS9" t="s">
        <v>747</v>
      </c>
      <c r="AT9" t="s">
        <v>741</v>
      </c>
      <c r="AU9" t="s">
        <v>804</v>
      </c>
      <c r="AV9">
        <v>8</v>
      </c>
      <c r="AW9">
        <v>300</v>
      </c>
      <c r="AX9" t="s">
        <v>741</v>
      </c>
      <c r="AY9">
        <v>30</v>
      </c>
      <c r="AZ9" t="s">
        <v>805</v>
      </c>
      <c r="BA9" t="s">
        <v>750</v>
      </c>
      <c r="BB9" t="str">
        <f t="shared" si="5"/>
        <v>Yes</v>
      </c>
      <c r="BC9" t="s">
        <v>741</v>
      </c>
      <c r="BD9" t="str">
        <f t="shared" si="0"/>
        <v>No</v>
      </c>
      <c r="BE9" t="s">
        <v>741</v>
      </c>
      <c r="BF9" t="str">
        <f t="shared" si="1"/>
        <v>No</v>
      </c>
      <c r="BG9">
        <v>1</v>
      </c>
      <c r="BH9" t="str">
        <f t="shared" si="2"/>
        <v>Yes</v>
      </c>
      <c r="BI9" t="str">
        <f t="shared" si="3"/>
        <v>YesNoNoYes</v>
      </c>
      <c r="BJ9">
        <v>3.5</v>
      </c>
      <c r="BK9" t="s">
        <v>779</v>
      </c>
      <c r="BL9" t="s">
        <v>750</v>
      </c>
      <c r="BM9" t="s">
        <v>741</v>
      </c>
      <c r="BN9">
        <v>20</v>
      </c>
      <c r="BO9">
        <v>36.1</v>
      </c>
      <c r="BP9">
        <v>35.799999999999997</v>
      </c>
      <c r="BQ9">
        <v>36.200000000000003</v>
      </c>
      <c r="BR9">
        <v>36.1</v>
      </c>
      <c r="BS9">
        <v>36.200000000000003</v>
      </c>
      <c r="BT9">
        <v>35.799999999999997</v>
      </c>
      <c r="BU9">
        <v>36</v>
      </c>
      <c r="BV9">
        <v>36.1</v>
      </c>
      <c r="BW9">
        <v>36.1</v>
      </c>
      <c r="BX9">
        <v>35.799999999999997</v>
      </c>
      <c r="BY9">
        <v>36</v>
      </c>
      <c r="BZ9">
        <v>36.1</v>
      </c>
      <c r="CA9">
        <v>134</v>
      </c>
      <c r="CB9">
        <v>132</v>
      </c>
      <c r="CC9">
        <v>130</v>
      </c>
      <c r="CD9">
        <v>122</v>
      </c>
      <c r="CE9">
        <v>120</v>
      </c>
      <c r="CF9">
        <v>126</v>
      </c>
      <c r="CG9">
        <v>128</v>
      </c>
      <c r="CH9">
        <v>120</v>
      </c>
      <c r="CI9">
        <v>114</v>
      </c>
      <c r="CJ9">
        <v>110</v>
      </c>
      <c r="CK9">
        <v>118</v>
      </c>
      <c r="CM9" t="s">
        <v>303</v>
      </c>
      <c r="CN9" t="s">
        <v>304</v>
      </c>
      <c r="CO9" t="s">
        <v>305</v>
      </c>
      <c r="CP9" t="s">
        <v>306</v>
      </c>
      <c r="CQ9" t="s">
        <v>307</v>
      </c>
      <c r="CR9" t="s">
        <v>280</v>
      </c>
      <c r="CS9" t="s">
        <v>262</v>
      </c>
      <c r="CT9" t="s">
        <v>308</v>
      </c>
      <c r="CU9" t="s">
        <v>309</v>
      </c>
      <c r="CV9" t="s">
        <v>310</v>
      </c>
      <c r="CW9" t="s">
        <v>305</v>
      </c>
      <c r="CY9">
        <v>30</v>
      </c>
      <c r="CZ9">
        <v>32</v>
      </c>
      <c r="DA9">
        <v>34</v>
      </c>
      <c r="DB9">
        <v>36</v>
      </c>
      <c r="DC9">
        <v>36</v>
      </c>
      <c r="DD9">
        <v>38</v>
      </c>
      <c r="DE9">
        <v>36</v>
      </c>
      <c r="DF9">
        <v>36</v>
      </c>
      <c r="DG9">
        <v>20</v>
      </c>
      <c r="DH9">
        <v>34</v>
      </c>
      <c r="DI9">
        <v>36</v>
      </c>
      <c r="DN9">
        <v>20</v>
      </c>
      <c r="DO9">
        <v>13</v>
      </c>
      <c r="DP9">
        <v>15</v>
      </c>
      <c r="DQ9">
        <v>10</v>
      </c>
      <c r="DR9">
        <v>23</v>
      </c>
      <c r="DS9">
        <v>20</v>
      </c>
      <c r="DT9">
        <v>12</v>
      </c>
      <c r="DU9">
        <v>20</v>
      </c>
      <c r="DW9">
        <v>96</v>
      </c>
      <c r="DX9">
        <v>97</v>
      </c>
      <c r="DY9">
        <v>98</v>
      </c>
      <c r="DZ9">
        <v>98</v>
      </c>
      <c r="EA9">
        <v>100</v>
      </c>
      <c r="EB9">
        <v>100</v>
      </c>
      <c r="EC9">
        <v>100</v>
      </c>
      <c r="ED9">
        <v>90</v>
      </c>
      <c r="EE9">
        <v>70</v>
      </c>
      <c r="EF9">
        <v>95</v>
      </c>
      <c r="EG9">
        <v>100</v>
      </c>
      <c r="FG9" t="s">
        <v>741</v>
      </c>
      <c r="FH9" t="s">
        <v>785</v>
      </c>
      <c r="FI9" t="s">
        <v>741</v>
      </c>
      <c r="FJ9">
        <v>16</v>
      </c>
      <c r="FK9">
        <v>0.1</v>
      </c>
      <c r="FL9" t="s">
        <v>765</v>
      </c>
      <c r="FM9" t="s">
        <v>806</v>
      </c>
      <c r="FN9" s="12">
        <v>6.25E-2</v>
      </c>
      <c r="FO9">
        <v>150</v>
      </c>
      <c r="FP9">
        <v>148</v>
      </c>
      <c r="FQ9" t="s">
        <v>741</v>
      </c>
      <c r="FR9" t="s">
        <v>741</v>
      </c>
      <c r="FS9">
        <v>98</v>
      </c>
      <c r="FT9" t="s">
        <v>31</v>
      </c>
      <c r="FU9">
        <v>90</v>
      </c>
      <c r="FV9" t="s">
        <v>31</v>
      </c>
      <c r="FW9" t="s">
        <v>741</v>
      </c>
      <c r="FX9" t="s">
        <v>741</v>
      </c>
      <c r="FY9" t="s">
        <v>741</v>
      </c>
      <c r="FZ9" t="s">
        <v>741</v>
      </c>
      <c r="GA9">
        <v>35.5</v>
      </c>
      <c r="GB9">
        <v>36</v>
      </c>
      <c r="GC9" t="s">
        <v>741</v>
      </c>
      <c r="GD9" t="s">
        <v>741</v>
      </c>
      <c r="GE9">
        <v>80</v>
      </c>
      <c r="GF9">
        <v>78</v>
      </c>
      <c r="GG9" t="s">
        <v>741</v>
      </c>
      <c r="GH9" t="s">
        <v>741</v>
      </c>
      <c r="GI9" t="s">
        <v>741</v>
      </c>
      <c r="GJ9" t="s">
        <v>741</v>
      </c>
      <c r="GL9" t="s">
        <v>741</v>
      </c>
      <c r="GM9" t="s">
        <v>741</v>
      </c>
      <c r="GN9" t="s">
        <v>767</v>
      </c>
      <c r="GO9" t="s">
        <v>767</v>
      </c>
      <c r="GP9" t="s">
        <v>741</v>
      </c>
      <c r="GQ9" t="s">
        <v>741</v>
      </c>
      <c r="GR9">
        <v>18</v>
      </c>
      <c r="GS9">
        <v>16</v>
      </c>
      <c r="GT9" t="s">
        <v>741</v>
      </c>
      <c r="GU9" t="s">
        <v>741</v>
      </c>
      <c r="GV9">
        <v>0</v>
      </c>
      <c r="GW9">
        <v>4</v>
      </c>
      <c r="GX9" t="s">
        <v>741</v>
      </c>
      <c r="GY9" t="s">
        <v>741</v>
      </c>
      <c r="GZ9">
        <v>1</v>
      </c>
      <c r="HA9">
        <v>6</v>
      </c>
      <c r="HB9" t="s">
        <v>741</v>
      </c>
      <c r="HC9" t="s">
        <v>741</v>
      </c>
      <c r="HD9" t="s">
        <v>741</v>
      </c>
      <c r="HE9" t="str">
        <f t="shared" si="4"/>
        <v>Death</v>
      </c>
      <c r="HF9">
        <v>12</v>
      </c>
      <c r="HG9">
        <v>5</v>
      </c>
      <c r="HH9" s="2">
        <v>45465</v>
      </c>
      <c r="HI9" t="s">
        <v>756</v>
      </c>
    </row>
    <row r="10" spans="1:217" x14ac:dyDescent="0.3">
      <c r="A10">
        <v>9</v>
      </c>
      <c r="B10" t="s">
        <v>807</v>
      </c>
      <c r="C10">
        <v>20240279302</v>
      </c>
      <c r="D10">
        <v>240014378</v>
      </c>
      <c r="E10">
        <v>1</v>
      </c>
      <c r="F10" t="s">
        <v>3</v>
      </c>
      <c r="G10" s="2">
        <v>45459</v>
      </c>
      <c r="H10">
        <v>1.2</v>
      </c>
      <c r="I10">
        <f>Processed_data!H37*1000</f>
        <v>2600</v>
      </c>
      <c r="J10">
        <v>1.1000000000000001</v>
      </c>
      <c r="K10" t="s">
        <v>70</v>
      </c>
      <c r="L10" t="s">
        <v>68</v>
      </c>
      <c r="M10" t="s">
        <v>808</v>
      </c>
      <c r="N10" t="s">
        <v>737</v>
      </c>
      <c r="O10" t="s">
        <v>63</v>
      </c>
      <c r="P10" t="s">
        <v>44</v>
      </c>
      <c r="Q10" t="s">
        <v>79</v>
      </c>
      <c r="R10">
        <v>1</v>
      </c>
      <c r="S10" s="2">
        <v>45460</v>
      </c>
      <c r="T10" t="s">
        <v>738</v>
      </c>
      <c r="U10" t="s">
        <v>32</v>
      </c>
      <c r="W10" t="s">
        <v>760</v>
      </c>
      <c r="X10" t="s">
        <v>740</v>
      </c>
      <c r="Y10" t="s">
        <v>740</v>
      </c>
      <c r="Z10" t="s">
        <v>741</v>
      </c>
      <c r="AA10" t="s">
        <v>742</v>
      </c>
      <c r="AB10" t="s">
        <v>743</v>
      </c>
      <c r="AC10" t="s">
        <v>744</v>
      </c>
      <c r="AD10" t="s">
        <v>745</v>
      </c>
      <c r="AE10" t="s">
        <v>746</v>
      </c>
      <c r="AF10">
        <v>128</v>
      </c>
      <c r="AG10">
        <v>34</v>
      </c>
      <c r="AH10">
        <v>35.799999999999997</v>
      </c>
      <c r="AI10">
        <v>84</v>
      </c>
      <c r="AJ10" t="s">
        <v>32</v>
      </c>
      <c r="AK10">
        <v>3</v>
      </c>
      <c r="AL10">
        <v>13.6</v>
      </c>
      <c r="AM10">
        <v>14320</v>
      </c>
      <c r="AN10">
        <v>2.08</v>
      </c>
      <c r="AO10" t="s">
        <v>741</v>
      </c>
      <c r="AP10" t="s">
        <v>741</v>
      </c>
      <c r="AQ10" t="s">
        <v>741</v>
      </c>
      <c r="AR10" t="s">
        <v>741</v>
      </c>
      <c r="AS10" t="s">
        <v>747</v>
      </c>
      <c r="AT10" t="s">
        <v>741</v>
      </c>
      <c r="AU10" t="s">
        <v>809</v>
      </c>
      <c r="AV10">
        <v>4</v>
      </c>
      <c r="AW10">
        <v>150</v>
      </c>
      <c r="AX10" t="s">
        <v>741</v>
      </c>
      <c r="AY10">
        <v>15</v>
      </c>
      <c r="AZ10" t="s">
        <v>810</v>
      </c>
      <c r="BA10" t="s">
        <v>750</v>
      </c>
      <c r="BB10" t="str">
        <f t="shared" si="5"/>
        <v>Yes</v>
      </c>
      <c r="BC10" t="s">
        <v>741</v>
      </c>
      <c r="BD10" t="str">
        <f t="shared" si="0"/>
        <v>No</v>
      </c>
      <c r="BE10" t="s">
        <v>741</v>
      </c>
      <c r="BF10" t="str">
        <f t="shared" si="1"/>
        <v>No</v>
      </c>
      <c r="BG10">
        <v>0.5</v>
      </c>
      <c r="BH10" t="str">
        <f t="shared" si="2"/>
        <v>Yes</v>
      </c>
      <c r="BI10" t="str">
        <f t="shared" si="3"/>
        <v>YesNoNoYes</v>
      </c>
      <c r="BJ10">
        <v>2.5</v>
      </c>
      <c r="BK10" t="s">
        <v>779</v>
      </c>
      <c r="BL10" t="s">
        <v>750</v>
      </c>
      <c r="BM10" t="s">
        <v>741</v>
      </c>
      <c r="BN10">
        <v>15</v>
      </c>
      <c r="BO10">
        <v>35.700000000000003</v>
      </c>
      <c r="BP10">
        <v>35.6</v>
      </c>
      <c r="BQ10">
        <v>35.4</v>
      </c>
      <c r="BR10">
        <v>35.299999999999997</v>
      </c>
      <c r="BS10">
        <v>35.6</v>
      </c>
      <c r="BT10">
        <v>35.700000000000003</v>
      </c>
      <c r="BU10">
        <v>35.200000000000003</v>
      </c>
      <c r="BV10">
        <v>35.1</v>
      </c>
      <c r="BW10">
        <v>35.6</v>
      </c>
      <c r="BX10">
        <v>35.200000000000003</v>
      </c>
      <c r="BY10">
        <v>35.6</v>
      </c>
      <c r="CA10">
        <v>120</v>
      </c>
      <c r="CB10">
        <v>124</v>
      </c>
      <c r="CC10">
        <v>126</v>
      </c>
      <c r="CD10">
        <v>118</v>
      </c>
      <c r="CE10">
        <v>110</v>
      </c>
      <c r="CF10">
        <v>112</v>
      </c>
      <c r="CG10">
        <v>108</v>
      </c>
      <c r="CH10">
        <v>96</v>
      </c>
      <c r="CI10">
        <v>99</v>
      </c>
      <c r="CJ10">
        <v>102</v>
      </c>
      <c r="CK10">
        <v>116</v>
      </c>
      <c r="CM10" t="s">
        <v>311</v>
      </c>
      <c r="CN10" t="s">
        <v>275</v>
      </c>
      <c r="CO10" t="s">
        <v>312</v>
      </c>
      <c r="CP10" t="s">
        <v>281</v>
      </c>
      <c r="CQ10" t="s">
        <v>313</v>
      </c>
      <c r="CR10" t="s">
        <v>314</v>
      </c>
      <c r="CS10" t="s">
        <v>271</v>
      </c>
      <c r="CT10" t="s">
        <v>315</v>
      </c>
      <c r="CU10" t="s">
        <v>316</v>
      </c>
      <c r="CV10" t="s">
        <v>276</v>
      </c>
      <c r="CW10" t="s">
        <v>270</v>
      </c>
      <c r="CY10">
        <v>32</v>
      </c>
      <c r="CZ10">
        <v>30</v>
      </c>
      <c r="DA10">
        <v>28</v>
      </c>
      <c r="DB10">
        <v>30</v>
      </c>
      <c r="DC10">
        <v>28</v>
      </c>
      <c r="DD10">
        <v>32</v>
      </c>
      <c r="DE10">
        <v>30</v>
      </c>
      <c r="DF10">
        <v>28</v>
      </c>
      <c r="DG10">
        <v>30</v>
      </c>
      <c r="DH10">
        <v>32</v>
      </c>
      <c r="DI10">
        <v>30</v>
      </c>
      <c r="DM10">
        <v>23</v>
      </c>
      <c r="DN10">
        <v>23</v>
      </c>
      <c r="DO10">
        <v>22</v>
      </c>
      <c r="DP10">
        <v>22</v>
      </c>
      <c r="DQ10">
        <v>23</v>
      </c>
      <c r="DR10">
        <v>22</v>
      </c>
      <c r="DS10">
        <v>24</v>
      </c>
      <c r="DT10">
        <v>26</v>
      </c>
      <c r="DU10">
        <v>24</v>
      </c>
      <c r="DW10">
        <v>97</v>
      </c>
      <c r="DX10">
        <v>96</v>
      </c>
      <c r="DY10">
        <v>90</v>
      </c>
      <c r="DZ10">
        <v>88</v>
      </c>
      <c r="EA10">
        <v>86</v>
      </c>
      <c r="EB10">
        <v>87</v>
      </c>
      <c r="EC10">
        <v>85</v>
      </c>
      <c r="ED10">
        <v>84</v>
      </c>
      <c r="EE10">
        <v>80</v>
      </c>
      <c r="EF10">
        <v>96</v>
      </c>
      <c r="EG10">
        <v>96</v>
      </c>
      <c r="EP10" t="s">
        <v>811</v>
      </c>
      <c r="FG10" t="s">
        <v>741</v>
      </c>
      <c r="FH10" t="s">
        <v>764</v>
      </c>
      <c r="FI10" t="s">
        <v>741</v>
      </c>
      <c r="FJ10" t="s">
        <v>741</v>
      </c>
      <c r="FK10" t="s">
        <v>741</v>
      </c>
      <c r="FL10" t="s">
        <v>741</v>
      </c>
      <c r="FM10" t="s">
        <v>812</v>
      </c>
      <c r="FN10" s="12">
        <v>7.2916666666666671E-2</v>
      </c>
      <c r="FO10">
        <v>134</v>
      </c>
      <c r="FP10">
        <v>150</v>
      </c>
      <c r="FQ10" t="s">
        <v>741</v>
      </c>
      <c r="FR10" t="s">
        <v>741</v>
      </c>
      <c r="FS10">
        <v>88</v>
      </c>
      <c r="FT10" t="s">
        <v>755</v>
      </c>
      <c r="FU10">
        <v>95</v>
      </c>
      <c r="FV10" t="s">
        <v>755</v>
      </c>
      <c r="FW10">
        <v>95</v>
      </c>
      <c r="FX10" t="s">
        <v>741</v>
      </c>
      <c r="FY10" t="s">
        <v>741</v>
      </c>
      <c r="FZ10" t="s">
        <v>741</v>
      </c>
      <c r="GA10">
        <v>36.299999999999997</v>
      </c>
      <c r="GB10">
        <v>36.299999999999997</v>
      </c>
      <c r="GC10" t="s">
        <v>741</v>
      </c>
      <c r="GD10" t="s">
        <v>741</v>
      </c>
      <c r="GE10">
        <v>25</v>
      </c>
      <c r="GF10">
        <v>28</v>
      </c>
      <c r="GG10" t="s">
        <v>741</v>
      </c>
      <c r="GH10" t="s">
        <v>741</v>
      </c>
      <c r="GI10" t="s">
        <v>741</v>
      </c>
      <c r="GJ10" t="s">
        <v>813</v>
      </c>
      <c r="GK10" t="s">
        <v>814</v>
      </c>
      <c r="GL10" t="s">
        <v>741</v>
      </c>
      <c r="GM10" t="s">
        <v>741</v>
      </c>
      <c r="GN10" t="s">
        <v>750</v>
      </c>
      <c r="GO10" t="s">
        <v>750</v>
      </c>
      <c r="GP10" t="s">
        <v>741</v>
      </c>
      <c r="GQ10" t="s">
        <v>741</v>
      </c>
      <c r="GR10">
        <v>6</v>
      </c>
      <c r="GS10">
        <v>7</v>
      </c>
      <c r="GT10" t="s">
        <v>741</v>
      </c>
      <c r="GU10" t="s">
        <v>741</v>
      </c>
      <c r="GV10" t="s">
        <v>188</v>
      </c>
      <c r="GW10" t="s">
        <v>741</v>
      </c>
      <c r="GX10" t="s">
        <v>741</v>
      </c>
      <c r="GY10" t="s">
        <v>741</v>
      </c>
      <c r="GZ10">
        <v>5</v>
      </c>
      <c r="HA10">
        <v>5</v>
      </c>
      <c r="HB10" t="s">
        <v>741</v>
      </c>
      <c r="HC10" t="s">
        <v>741</v>
      </c>
      <c r="HD10" t="s">
        <v>741</v>
      </c>
      <c r="HE10" t="str">
        <f t="shared" si="4"/>
        <v>Death</v>
      </c>
      <c r="HF10">
        <v>6</v>
      </c>
      <c r="HG10">
        <v>4</v>
      </c>
      <c r="HH10" s="2">
        <v>45464</v>
      </c>
      <c r="HI10" t="s">
        <v>815</v>
      </c>
    </row>
    <row r="11" spans="1:217" ht="24.6" customHeight="1" x14ac:dyDescent="0.3">
      <c r="A11">
        <v>10</v>
      </c>
      <c r="B11" t="s">
        <v>816</v>
      </c>
      <c r="C11">
        <v>20240248930</v>
      </c>
      <c r="D11">
        <v>240009469</v>
      </c>
      <c r="E11">
        <v>0</v>
      </c>
      <c r="F11" t="s">
        <v>3</v>
      </c>
      <c r="G11" s="2">
        <v>45441</v>
      </c>
      <c r="H11">
        <v>1.8</v>
      </c>
      <c r="I11">
        <f>Processed_data!H34*1000</f>
        <v>2200</v>
      </c>
      <c r="J11">
        <v>1.8</v>
      </c>
      <c r="K11" t="s">
        <v>70</v>
      </c>
      <c r="L11" t="s">
        <v>69</v>
      </c>
      <c r="M11" t="s">
        <v>817</v>
      </c>
      <c r="N11" t="s">
        <v>737</v>
      </c>
      <c r="O11" t="s">
        <v>63</v>
      </c>
      <c r="P11" t="s">
        <v>44</v>
      </c>
      <c r="Q11" t="s">
        <v>79</v>
      </c>
      <c r="R11">
        <v>1</v>
      </c>
      <c r="S11" s="2">
        <v>45442</v>
      </c>
      <c r="T11" t="s">
        <v>738</v>
      </c>
      <c r="U11" t="s">
        <v>30</v>
      </c>
      <c r="W11" t="s">
        <v>760</v>
      </c>
      <c r="X11" t="s">
        <v>740</v>
      </c>
      <c r="Y11" t="s">
        <v>740</v>
      </c>
      <c r="Z11" t="s">
        <v>741</v>
      </c>
      <c r="AA11" t="s">
        <v>742</v>
      </c>
      <c r="AB11" t="s">
        <v>761</v>
      </c>
      <c r="AC11" t="s">
        <v>744</v>
      </c>
      <c r="AD11" t="s">
        <v>745</v>
      </c>
      <c r="AE11" t="s">
        <v>746</v>
      </c>
      <c r="AF11">
        <v>135</v>
      </c>
      <c r="AG11">
        <v>38</v>
      </c>
      <c r="AH11">
        <v>36.1</v>
      </c>
      <c r="AI11">
        <v>90</v>
      </c>
      <c r="AJ11" t="s">
        <v>30</v>
      </c>
      <c r="AK11">
        <v>4.7</v>
      </c>
      <c r="AL11">
        <v>16</v>
      </c>
      <c r="AM11">
        <v>22300</v>
      </c>
      <c r="AN11">
        <v>2.36</v>
      </c>
      <c r="AO11">
        <v>140</v>
      </c>
      <c r="AP11">
        <v>4.5999999999999996</v>
      </c>
      <c r="AQ11">
        <v>18</v>
      </c>
      <c r="AR11">
        <v>0.86</v>
      </c>
      <c r="AS11" t="s">
        <v>747</v>
      </c>
      <c r="AT11" t="s">
        <v>741</v>
      </c>
      <c r="AU11" t="s">
        <v>778</v>
      </c>
      <c r="AV11">
        <v>8</v>
      </c>
      <c r="AW11">
        <v>250</v>
      </c>
      <c r="AX11" t="s">
        <v>741</v>
      </c>
      <c r="AY11">
        <v>30</v>
      </c>
      <c r="AZ11" t="s">
        <v>818</v>
      </c>
      <c r="BA11" t="s">
        <v>750</v>
      </c>
      <c r="BB11" t="str">
        <f t="shared" si="5"/>
        <v>Yes</v>
      </c>
      <c r="BC11" t="s">
        <v>741</v>
      </c>
      <c r="BD11" t="str">
        <f t="shared" si="0"/>
        <v>No</v>
      </c>
      <c r="BE11">
        <v>5</v>
      </c>
      <c r="BF11" t="str">
        <f t="shared" si="1"/>
        <v>Yes</v>
      </c>
      <c r="BG11" t="s">
        <v>741</v>
      </c>
      <c r="BH11" t="str">
        <f t="shared" si="2"/>
        <v>No</v>
      </c>
      <c r="BI11" t="str">
        <f t="shared" si="3"/>
        <v>YesNoYesNo</v>
      </c>
      <c r="BJ11">
        <v>3</v>
      </c>
      <c r="BK11">
        <v>1</v>
      </c>
      <c r="BL11" t="s">
        <v>750</v>
      </c>
      <c r="BM11" t="s">
        <v>741</v>
      </c>
      <c r="BN11">
        <v>30</v>
      </c>
      <c r="BO11">
        <v>36.1</v>
      </c>
      <c r="BP11">
        <v>36.1</v>
      </c>
      <c r="BQ11">
        <v>36.1</v>
      </c>
      <c r="BR11">
        <v>36.200000000000003</v>
      </c>
      <c r="BS11">
        <v>35.799999999999997</v>
      </c>
      <c r="BT11">
        <v>36.799999999999997</v>
      </c>
      <c r="BU11">
        <v>36.1</v>
      </c>
      <c r="BV11">
        <v>36.1</v>
      </c>
      <c r="BW11">
        <v>35.799999999999997</v>
      </c>
      <c r="BX11">
        <v>35.799999999999997</v>
      </c>
      <c r="BY11">
        <v>36.1</v>
      </c>
      <c r="BZ11">
        <v>36.1</v>
      </c>
      <c r="CA11">
        <v>136</v>
      </c>
      <c r="CB11">
        <v>140</v>
      </c>
      <c r="CC11">
        <v>144</v>
      </c>
      <c r="CD11">
        <v>140</v>
      </c>
      <c r="CE11">
        <v>142</v>
      </c>
      <c r="CF11">
        <v>140</v>
      </c>
      <c r="CG11">
        <v>136</v>
      </c>
      <c r="CH11">
        <v>140</v>
      </c>
      <c r="CI11">
        <v>136</v>
      </c>
      <c r="CJ11">
        <v>140</v>
      </c>
      <c r="CK11">
        <v>140</v>
      </c>
      <c r="CL11">
        <v>136</v>
      </c>
      <c r="CM11" t="s">
        <v>317</v>
      </c>
      <c r="CN11" t="s">
        <v>270</v>
      </c>
      <c r="CO11" t="s">
        <v>318</v>
      </c>
      <c r="CP11" t="s">
        <v>319</v>
      </c>
      <c r="CQ11" t="s">
        <v>320</v>
      </c>
      <c r="CR11" t="s">
        <v>321</v>
      </c>
      <c r="CS11" t="s">
        <v>322</v>
      </c>
      <c r="CT11" t="s">
        <v>321</v>
      </c>
      <c r="CU11" t="s">
        <v>323</v>
      </c>
      <c r="CV11" t="s">
        <v>324</v>
      </c>
      <c r="CW11" t="s">
        <v>311</v>
      </c>
      <c r="CX11" t="s">
        <v>325</v>
      </c>
      <c r="CY11">
        <v>36</v>
      </c>
      <c r="CZ11">
        <v>32</v>
      </c>
      <c r="DA11">
        <v>34</v>
      </c>
      <c r="DB11">
        <v>32</v>
      </c>
      <c r="DC11">
        <v>34</v>
      </c>
      <c r="DD11">
        <v>34</v>
      </c>
      <c r="DE11">
        <v>36</v>
      </c>
      <c r="DF11">
        <v>34</v>
      </c>
      <c r="DG11">
        <v>36</v>
      </c>
      <c r="DH11">
        <v>34</v>
      </c>
      <c r="DI11">
        <v>36</v>
      </c>
      <c r="DJ11">
        <v>34</v>
      </c>
      <c r="DM11">
        <v>22</v>
      </c>
      <c r="DN11">
        <v>24</v>
      </c>
      <c r="DO11">
        <v>24</v>
      </c>
      <c r="DP11">
        <v>24</v>
      </c>
      <c r="DQ11">
        <v>22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90</v>
      </c>
      <c r="DX11">
        <v>94</v>
      </c>
      <c r="DY11">
        <v>96</v>
      </c>
      <c r="DZ11">
        <v>96</v>
      </c>
      <c r="EA11">
        <v>98</v>
      </c>
      <c r="EB11">
        <v>98</v>
      </c>
      <c r="EC11">
        <v>96</v>
      </c>
      <c r="ED11">
        <v>96</v>
      </c>
      <c r="EE11">
        <v>88</v>
      </c>
      <c r="EF11">
        <v>96</v>
      </c>
      <c r="EG11">
        <v>96</v>
      </c>
      <c r="EH11">
        <v>98</v>
      </c>
      <c r="FG11" t="s">
        <v>741</v>
      </c>
      <c r="FH11" t="s">
        <v>785</v>
      </c>
      <c r="FI11" t="s">
        <v>741</v>
      </c>
      <c r="FJ11">
        <v>16</v>
      </c>
      <c r="FK11">
        <v>0.1</v>
      </c>
      <c r="FL11" t="s">
        <v>765</v>
      </c>
      <c r="FM11" t="s">
        <v>819</v>
      </c>
      <c r="FN11" s="12">
        <v>8.3333333333333329E-2</v>
      </c>
      <c r="FO11">
        <v>104</v>
      </c>
      <c r="FP11">
        <v>136</v>
      </c>
      <c r="FQ11" t="s">
        <v>741</v>
      </c>
      <c r="FR11">
        <v>140</v>
      </c>
      <c r="FS11">
        <v>98</v>
      </c>
      <c r="FT11" t="s">
        <v>31</v>
      </c>
      <c r="FU11">
        <v>98</v>
      </c>
      <c r="FV11" t="s">
        <v>32</v>
      </c>
      <c r="FW11" t="s">
        <v>741</v>
      </c>
      <c r="FX11" t="s">
        <v>741</v>
      </c>
      <c r="FY11">
        <v>98</v>
      </c>
      <c r="FZ11" t="s">
        <v>32</v>
      </c>
      <c r="GA11">
        <v>36.4</v>
      </c>
      <c r="GB11">
        <v>36.4</v>
      </c>
      <c r="GC11" t="s">
        <v>741</v>
      </c>
      <c r="GD11">
        <v>36.4</v>
      </c>
      <c r="GE11">
        <v>40</v>
      </c>
      <c r="GF11">
        <v>60</v>
      </c>
      <c r="GG11" t="s">
        <v>741</v>
      </c>
      <c r="GH11">
        <v>80</v>
      </c>
      <c r="GI11" t="s">
        <v>741</v>
      </c>
      <c r="GJ11" t="s">
        <v>741</v>
      </c>
      <c r="GK11" t="s">
        <v>741</v>
      </c>
      <c r="GL11" t="s">
        <v>741</v>
      </c>
      <c r="GM11" t="s">
        <v>741</v>
      </c>
      <c r="GN11" t="s">
        <v>767</v>
      </c>
      <c r="GO11" t="s">
        <v>767</v>
      </c>
      <c r="GP11" t="s">
        <v>741</v>
      </c>
      <c r="GQ11" t="s">
        <v>767</v>
      </c>
      <c r="GR11">
        <v>6</v>
      </c>
      <c r="GS11">
        <v>7</v>
      </c>
      <c r="GT11" t="s">
        <v>741</v>
      </c>
      <c r="GU11">
        <v>7</v>
      </c>
      <c r="GV11">
        <v>0</v>
      </c>
      <c r="GW11">
        <v>1</v>
      </c>
      <c r="GX11">
        <v>9</v>
      </c>
      <c r="GY11" t="s">
        <v>741</v>
      </c>
      <c r="GZ11" t="s">
        <v>741</v>
      </c>
      <c r="HA11">
        <v>11</v>
      </c>
      <c r="HB11">
        <v>11</v>
      </c>
      <c r="HC11">
        <v>9</v>
      </c>
      <c r="HD11" s="2">
        <v>45451</v>
      </c>
      <c r="HE11" t="str">
        <f t="shared" si="4"/>
        <v>Discharge</v>
      </c>
      <c r="HF11" t="s">
        <v>741</v>
      </c>
      <c r="HG11" t="s">
        <v>741</v>
      </c>
      <c r="HH11" t="s">
        <v>741</v>
      </c>
      <c r="HI11" t="s">
        <v>741</v>
      </c>
    </row>
    <row r="12" spans="1:217" x14ac:dyDescent="0.3">
      <c r="A12">
        <v>11</v>
      </c>
      <c r="B12" t="s">
        <v>820</v>
      </c>
      <c r="C12">
        <v>20240289652</v>
      </c>
      <c r="D12">
        <v>240015900</v>
      </c>
      <c r="E12">
        <v>5</v>
      </c>
      <c r="F12" t="s">
        <v>2</v>
      </c>
      <c r="G12" s="2">
        <v>45462</v>
      </c>
      <c r="H12">
        <v>1.5</v>
      </c>
      <c r="I12">
        <f>Processed_data!H38*1000</f>
        <v>2200</v>
      </c>
      <c r="J12">
        <v>1.5</v>
      </c>
      <c r="K12" t="s">
        <v>70</v>
      </c>
      <c r="L12" t="s">
        <v>68</v>
      </c>
      <c r="M12" t="s">
        <v>821</v>
      </c>
      <c r="N12" t="s">
        <v>822</v>
      </c>
      <c r="O12" t="s">
        <v>63</v>
      </c>
      <c r="P12" t="s">
        <v>44</v>
      </c>
      <c r="Q12" t="s">
        <v>79</v>
      </c>
      <c r="R12">
        <v>5</v>
      </c>
      <c r="S12" s="2">
        <v>45466</v>
      </c>
      <c r="T12" t="s">
        <v>823</v>
      </c>
      <c r="U12" t="s">
        <v>30</v>
      </c>
      <c r="V12" t="s">
        <v>824</v>
      </c>
      <c r="W12" t="s">
        <v>760</v>
      </c>
      <c r="X12" t="s">
        <v>740</v>
      </c>
      <c r="Y12" t="s">
        <v>740</v>
      </c>
      <c r="Z12" t="s">
        <v>741</v>
      </c>
      <c r="AA12" t="s">
        <v>742</v>
      </c>
      <c r="AB12" t="s">
        <v>743</v>
      </c>
      <c r="AC12" t="s">
        <v>744</v>
      </c>
      <c r="AD12" t="s">
        <v>745</v>
      </c>
      <c r="AE12" t="s">
        <v>746</v>
      </c>
      <c r="AF12">
        <v>134</v>
      </c>
      <c r="AG12">
        <v>24</v>
      </c>
      <c r="AH12">
        <v>36.200000000000003</v>
      </c>
      <c r="AI12">
        <v>99</v>
      </c>
      <c r="AJ12" t="s">
        <v>30</v>
      </c>
      <c r="AK12">
        <v>7.7</v>
      </c>
      <c r="AL12">
        <v>17.899999999999999</v>
      </c>
      <c r="AM12">
        <v>1507</v>
      </c>
      <c r="AN12">
        <v>2.17</v>
      </c>
      <c r="AO12">
        <v>134</v>
      </c>
      <c r="AP12">
        <v>5.2</v>
      </c>
      <c r="AQ12">
        <v>37</v>
      </c>
      <c r="AR12">
        <v>0.78</v>
      </c>
      <c r="AS12" t="s">
        <v>747</v>
      </c>
      <c r="AT12" t="s">
        <v>741</v>
      </c>
      <c r="AU12" t="s">
        <v>825</v>
      </c>
      <c r="AV12">
        <v>8</v>
      </c>
      <c r="AW12">
        <v>150</v>
      </c>
      <c r="AX12" t="s">
        <v>741</v>
      </c>
      <c r="AY12">
        <v>20</v>
      </c>
      <c r="AZ12" t="s">
        <v>826</v>
      </c>
      <c r="BB12" t="str">
        <f t="shared" si="5"/>
        <v>No</v>
      </c>
      <c r="BC12">
        <v>4</v>
      </c>
      <c r="BD12" t="str">
        <f t="shared" si="0"/>
        <v>Yes</v>
      </c>
      <c r="BE12" t="s">
        <v>741</v>
      </c>
      <c r="BF12" t="str">
        <f t="shared" si="1"/>
        <v>No</v>
      </c>
      <c r="BG12">
        <v>1</v>
      </c>
      <c r="BH12" t="str">
        <f t="shared" si="2"/>
        <v>Yes</v>
      </c>
      <c r="BI12" t="str">
        <f t="shared" si="3"/>
        <v>NoYesNoYes</v>
      </c>
      <c r="BJ12">
        <v>3.5</v>
      </c>
      <c r="BK12" t="s">
        <v>779</v>
      </c>
      <c r="BL12" t="s">
        <v>750</v>
      </c>
      <c r="BM12" t="s">
        <v>741</v>
      </c>
      <c r="BN12">
        <v>20</v>
      </c>
      <c r="BO12">
        <v>36</v>
      </c>
      <c r="BP12">
        <v>36.200000000000003</v>
      </c>
      <c r="BQ12">
        <v>36.4</v>
      </c>
      <c r="BR12">
        <v>36</v>
      </c>
      <c r="BS12">
        <v>36.200000000000003</v>
      </c>
      <c r="BT12">
        <v>36.200000000000003</v>
      </c>
      <c r="BU12">
        <v>36.200000000000003</v>
      </c>
      <c r="BV12">
        <v>35.799999999999997</v>
      </c>
      <c r="BW12">
        <v>36</v>
      </c>
      <c r="BX12">
        <v>36.200000000000003</v>
      </c>
      <c r="BY12">
        <v>36.200000000000003</v>
      </c>
      <c r="BZ12">
        <v>36</v>
      </c>
      <c r="CA12">
        <v>134</v>
      </c>
      <c r="CB12">
        <v>140</v>
      </c>
      <c r="CC12">
        <v>140</v>
      </c>
      <c r="CD12">
        <v>155</v>
      </c>
      <c r="CE12">
        <v>158</v>
      </c>
      <c r="CF12">
        <v>148</v>
      </c>
      <c r="CG12">
        <v>138</v>
      </c>
      <c r="CH12">
        <v>134</v>
      </c>
      <c r="CI12">
        <v>138</v>
      </c>
      <c r="CJ12">
        <v>138</v>
      </c>
      <c r="CK12">
        <v>138</v>
      </c>
      <c r="CL12">
        <v>150</v>
      </c>
      <c r="CM12" t="s">
        <v>301</v>
      </c>
      <c r="CN12" t="s">
        <v>301</v>
      </c>
      <c r="CO12" t="s">
        <v>326</v>
      </c>
      <c r="CP12" t="s">
        <v>327</v>
      </c>
      <c r="CQ12" t="s">
        <v>327</v>
      </c>
      <c r="CR12" t="s">
        <v>328</v>
      </c>
      <c r="CS12" t="s">
        <v>329</v>
      </c>
      <c r="CT12" t="s">
        <v>301</v>
      </c>
      <c r="CU12" t="s">
        <v>301</v>
      </c>
      <c r="CV12" t="s">
        <v>330</v>
      </c>
      <c r="CW12" t="s">
        <v>331</v>
      </c>
      <c r="CY12">
        <v>24</v>
      </c>
      <c r="CZ12">
        <v>26</v>
      </c>
      <c r="DA12">
        <v>26</v>
      </c>
      <c r="DB12">
        <v>28</v>
      </c>
      <c r="DC12">
        <v>24</v>
      </c>
      <c r="DD12">
        <v>26</v>
      </c>
      <c r="DE12">
        <v>24</v>
      </c>
      <c r="DF12">
        <v>26</v>
      </c>
      <c r="DG12">
        <v>20</v>
      </c>
      <c r="DH12">
        <v>24</v>
      </c>
      <c r="DI12">
        <v>22</v>
      </c>
      <c r="DJ12">
        <v>23</v>
      </c>
      <c r="DN12">
        <v>24</v>
      </c>
      <c r="DO12">
        <v>22</v>
      </c>
      <c r="DP12">
        <v>24</v>
      </c>
      <c r="DQ12">
        <v>23</v>
      </c>
      <c r="DR12">
        <v>24</v>
      </c>
      <c r="DS12">
        <v>25</v>
      </c>
      <c r="DT12">
        <v>24</v>
      </c>
      <c r="DU12">
        <v>23</v>
      </c>
      <c r="DW12">
        <v>97</v>
      </c>
      <c r="DX12">
        <v>97</v>
      </c>
      <c r="DY12">
        <v>98</v>
      </c>
      <c r="DZ12">
        <v>98</v>
      </c>
      <c r="EA12">
        <v>76</v>
      </c>
      <c r="EB12">
        <v>98</v>
      </c>
      <c r="EC12">
        <v>98</v>
      </c>
      <c r="ED12">
        <v>98</v>
      </c>
      <c r="EE12">
        <v>80</v>
      </c>
      <c r="EF12">
        <v>94</v>
      </c>
      <c r="EG12">
        <v>98</v>
      </c>
      <c r="EM12" t="s">
        <v>827</v>
      </c>
      <c r="EY12" t="s">
        <v>828</v>
      </c>
      <c r="FG12" t="s">
        <v>741</v>
      </c>
      <c r="FH12" t="s">
        <v>772</v>
      </c>
      <c r="FI12" t="s">
        <v>741</v>
      </c>
      <c r="FJ12">
        <v>16</v>
      </c>
      <c r="FK12">
        <v>0.1</v>
      </c>
      <c r="FL12" t="s">
        <v>753</v>
      </c>
      <c r="FM12" t="s">
        <v>829</v>
      </c>
      <c r="FN12" s="12">
        <v>7.2916666666666671E-2</v>
      </c>
      <c r="FO12">
        <v>165</v>
      </c>
      <c r="FP12">
        <v>160</v>
      </c>
      <c r="FQ12" t="s">
        <v>741</v>
      </c>
      <c r="FR12" t="s">
        <v>741</v>
      </c>
      <c r="FS12">
        <v>96</v>
      </c>
      <c r="FT12" t="s">
        <v>755</v>
      </c>
      <c r="FU12">
        <v>98</v>
      </c>
      <c r="FV12" t="s">
        <v>755</v>
      </c>
      <c r="FW12" t="s">
        <v>741</v>
      </c>
      <c r="FX12" t="s">
        <v>741</v>
      </c>
      <c r="FY12" t="s">
        <v>741</v>
      </c>
      <c r="FZ12" t="s">
        <v>741</v>
      </c>
      <c r="GA12">
        <v>37.1</v>
      </c>
      <c r="GB12">
        <v>36.200000000000003</v>
      </c>
      <c r="GC12" t="s">
        <v>741</v>
      </c>
      <c r="GD12" t="s">
        <v>741</v>
      </c>
      <c r="GE12">
        <v>50</v>
      </c>
      <c r="GF12">
        <v>60</v>
      </c>
      <c r="GG12" t="s">
        <v>741</v>
      </c>
      <c r="GH12" t="s">
        <v>741</v>
      </c>
      <c r="GI12" t="s">
        <v>741</v>
      </c>
      <c r="GJ12" t="s">
        <v>741</v>
      </c>
      <c r="GK12" t="s">
        <v>741</v>
      </c>
      <c r="GL12" t="s">
        <v>741</v>
      </c>
      <c r="GM12" t="s">
        <v>741</v>
      </c>
      <c r="GN12" t="s">
        <v>750</v>
      </c>
      <c r="GO12" t="s">
        <v>750</v>
      </c>
      <c r="GP12" t="s">
        <v>741</v>
      </c>
      <c r="GQ12" t="s">
        <v>741</v>
      </c>
      <c r="GR12">
        <v>6</v>
      </c>
      <c r="GS12">
        <v>7</v>
      </c>
      <c r="GT12" t="s">
        <v>741</v>
      </c>
      <c r="GU12" t="s">
        <v>741</v>
      </c>
      <c r="GV12" t="s">
        <v>188</v>
      </c>
      <c r="GW12" t="s">
        <v>741</v>
      </c>
      <c r="GX12" t="s">
        <v>741</v>
      </c>
      <c r="GY12" t="s">
        <v>741</v>
      </c>
      <c r="GZ12">
        <v>4</v>
      </c>
      <c r="HA12">
        <v>6</v>
      </c>
      <c r="HB12" t="s">
        <v>741</v>
      </c>
      <c r="HC12" t="s">
        <v>741</v>
      </c>
      <c r="HD12" t="s">
        <v>741</v>
      </c>
      <c r="HE12" t="str">
        <f t="shared" si="4"/>
        <v>Death</v>
      </c>
      <c r="HF12">
        <v>7</v>
      </c>
      <c r="HG12">
        <v>4</v>
      </c>
      <c r="HH12" s="2">
        <v>45469</v>
      </c>
      <c r="HI12" t="s">
        <v>830</v>
      </c>
    </row>
    <row r="13" spans="1:217" x14ac:dyDescent="0.3">
      <c r="A13">
        <v>12</v>
      </c>
      <c r="B13" t="s">
        <v>831</v>
      </c>
      <c r="C13">
        <v>20240291275</v>
      </c>
      <c r="D13">
        <v>240016133</v>
      </c>
      <c r="E13">
        <v>1</v>
      </c>
      <c r="F13" t="s">
        <v>2</v>
      </c>
      <c r="G13" s="2">
        <v>45464</v>
      </c>
      <c r="H13">
        <v>1.3</v>
      </c>
      <c r="I13">
        <f>Processed_data!H39*1000</f>
        <v>2000</v>
      </c>
      <c r="J13">
        <v>1.3</v>
      </c>
      <c r="K13" t="s">
        <v>71</v>
      </c>
      <c r="L13" t="s">
        <v>68</v>
      </c>
      <c r="M13" t="s">
        <v>832</v>
      </c>
      <c r="N13" t="s">
        <v>737</v>
      </c>
      <c r="O13" t="s">
        <v>63</v>
      </c>
      <c r="P13" t="s">
        <v>44</v>
      </c>
      <c r="Q13" t="s">
        <v>79</v>
      </c>
      <c r="R13">
        <v>2</v>
      </c>
      <c r="S13" s="2">
        <v>45466</v>
      </c>
      <c r="T13" t="s">
        <v>738</v>
      </c>
      <c r="U13" t="s">
        <v>30</v>
      </c>
      <c r="V13" t="s">
        <v>824</v>
      </c>
      <c r="W13" t="s">
        <v>760</v>
      </c>
      <c r="X13" t="s">
        <v>740</v>
      </c>
      <c r="Y13" t="s">
        <v>740</v>
      </c>
      <c r="Z13" t="s">
        <v>741</v>
      </c>
      <c r="AA13" t="s">
        <v>742</v>
      </c>
      <c r="AB13" t="s">
        <v>743</v>
      </c>
      <c r="AC13" t="s">
        <v>744</v>
      </c>
      <c r="AD13" t="s">
        <v>745</v>
      </c>
      <c r="AE13" t="s">
        <v>746</v>
      </c>
      <c r="AF13">
        <v>134</v>
      </c>
      <c r="AG13">
        <v>32</v>
      </c>
      <c r="AH13">
        <v>36.200000000000003</v>
      </c>
      <c r="AI13">
        <v>93</v>
      </c>
      <c r="AJ13" t="s">
        <v>30</v>
      </c>
      <c r="AK13">
        <v>4</v>
      </c>
      <c r="AL13">
        <v>14.4</v>
      </c>
      <c r="AM13">
        <v>1637</v>
      </c>
      <c r="AN13">
        <v>2.74</v>
      </c>
      <c r="AO13">
        <v>138</v>
      </c>
      <c r="AP13">
        <v>7</v>
      </c>
      <c r="AQ13">
        <v>36</v>
      </c>
      <c r="AR13">
        <v>0.97</v>
      </c>
      <c r="AS13" t="s">
        <v>747</v>
      </c>
      <c r="AT13" t="s">
        <v>741</v>
      </c>
      <c r="AU13" t="s">
        <v>770</v>
      </c>
      <c r="AV13">
        <v>16</v>
      </c>
      <c r="AW13">
        <v>250</v>
      </c>
      <c r="AX13" t="s">
        <v>741</v>
      </c>
      <c r="AY13">
        <v>30</v>
      </c>
      <c r="AZ13" t="s">
        <v>771</v>
      </c>
      <c r="BA13" t="s">
        <v>741</v>
      </c>
      <c r="BB13" t="str">
        <f t="shared" si="5"/>
        <v>No</v>
      </c>
      <c r="BC13">
        <v>4</v>
      </c>
      <c r="BD13" t="str">
        <f t="shared" si="0"/>
        <v>Yes</v>
      </c>
      <c r="BE13" t="s">
        <v>741</v>
      </c>
      <c r="BF13" t="str">
        <f t="shared" si="1"/>
        <v>No</v>
      </c>
      <c r="BG13">
        <v>0.5</v>
      </c>
      <c r="BH13" t="str">
        <f t="shared" si="2"/>
        <v>Yes</v>
      </c>
      <c r="BI13" t="str">
        <f t="shared" si="3"/>
        <v>NoYesNoYes</v>
      </c>
      <c r="BJ13">
        <v>2.5</v>
      </c>
      <c r="BK13" t="s">
        <v>779</v>
      </c>
      <c r="BL13" t="s">
        <v>750</v>
      </c>
      <c r="BM13" t="s">
        <v>741</v>
      </c>
      <c r="BN13">
        <v>50</v>
      </c>
      <c r="BO13">
        <v>36.700000000000003</v>
      </c>
      <c r="BP13">
        <v>36.799999999999997</v>
      </c>
      <c r="BQ13">
        <v>36.6</v>
      </c>
      <c r="BR13">
        <v>36.700000000000003</v>
      </c>
      <c r="BS13">
        <v>36.200000000000003</v>
      </c>
      <c r="BT13">
        <v>36.4</v>
      </c>
      <c r="BU13">
        <v>36.200000000000003</v>
      </c>
      <c r="BV13">
        <v>36.200000000000003</v>
      </c>
      <c r="BW13">
        <v>36.700000000000003</v>
      </c>
      <c r="BX13">
        <v>36.799999999999997</v>
      </c>
      <c r="BY13">
        <v>36.6</v>
      </c>
      <c r="CA13">
        <v>140</v>
      </c>
      <c r="CB13">
        <v>140</v>
      </c>
      <c r="CC13">
        <v>152</v>
      </c>
      <c r="CD13">
        <v>164</v>
      </c>
      <c r="CE13">
        <v>160</v>
      </c>
      <c r="CF13">
        <v>146</v>
      </c>
      <c r="CG13">
        <v>146</v>
      </c>
      <c r="CH13">
        <v>136</v>
      </c>
      <c r="CI13">
        <v>136</v>
      </c>
      <c r="CJ13">
        <v>138</v>
      </c>
      <c r="CK13">
        <v>150</v>
      </c>
      <c r="CM13" t="s">
        <v>301</v>
      </c>
      <c r="CN13" t="s">
        <v>301</v>
      </c>
      <c r="CO13" t="s">
        <v>332</v>
      </c>
      <c r="CP13" t="s">
        <v>327</v>
      </c>
      <c r="CQ13" t="s">
        <v>327</v>
      </c>
      <c r="CR13" t="s">
        <v>333</v>
      </c>
      <c r="CS13" t="s">
        <v>334</v>
      </c>
      <c r="CT13" t="s">
        <v>301</v>
      </c>
      <c r="CU13" t="s">
        <v>301</v>
      </c>
      <c r="CV13" t="s">
        <v>302</v>
      </c>
      <c r="CW13" t="s">
        <v>335</v>
      </c>
      <c r="CY13">
        <v>32</v>
      </c>
      <c r="CZ13">
        <v>34</v>
      </c>
      <c r="DA13">
        <v>36</v>
      </c>
      <c r="DB13">
        <v>32</v>
      </c>
      <c r="DC13">
        <v>34</v>
      </c>
      <c r="DD13">
        <v>32</v>
      </c>
      <c r="DE13">
        <v>34</v>
      </c>
      <c r="DF13">
        <v>34</v>
      </c>
      <c r="DG13">
        <v>20</v>
      </c>
      <c r="DH13">
        <v>32</v>
      </c>
      <c r="DI13">
        <v>34</v>
      </c>
      <c r="DN13">
        <v>24</v>
      </c>
      <c r="DO13">
        <v>30</v>
      </c>
      <c r="DP13">
        <v>28</v>
      </c>
      <c r="DQ13">
        <v>32</v>
      </c>
      <c r="DR13">
        <v>30</v>
      </c>
      <c r="DS13">
        <v>38</v>
      </c>
      <c r="DT13">
        <v>32</v>
      </c>
      <c r="DU13">
        <v>23</v>
      </c>
      <c r="DW13">
        <v>97</v>
      </c>
      <c r="DX13">
        <v>98</v>
      </c>
      <c r="DY13">
        <v>98</v>
      </c>
      <c r="DZ13">
        <v>98</v>
      </c>
      <c r="EA13">
        <v>98</v>
      </c>
      <c r="EB13">
        <v>96</v>
      </c>
      <c r="EC13">
        <v>92</v>
      </c>
      <c r="ED13">
        <v>90</v>
      </c>
      <c r="EE13">
        <v>70</v>
      </c>
      <c r="EF13">
        <v>92</v>
      </c>
      <c r="EG13">
        <v>94</v>
      </c>
      <c r="FG13" t="s">
        <v>741</v>
      </c>
      <c r="FH13" t="s">
        <v>785</v>
      </c>
      <c r="FI13" t="s">
        <v>741</v>
      </c>
      <c r="FJ13">
        <v>16</v>
      </c>
      <c r="FK13">
        <v>0.05</v>
      </c>
      <c r="FL13" t="s">
        <v>753</v>
      </c>
      <c r="FM13" t="s">
        <v>833</v>
      </c>
      <c r="FN13" s="12">
        <v>8.3333333333333329E-2</v>
      </c>
      <c r="FO13">
        <v>136</v>
      </c>
      <c r="FP13">
        <v>140</v>
      </c>
      <c r="FQ13" t="s">
        <v>741</v>
      </c>
      <c r="FR13" t="s">
        <v>741</v>
      </c>
      <c r="FS13">
        <v>94</v>
      </c>
      <c r="FT13" t="s">
        <v>755</v>
      </c>
      <c r="FU13">
        <v>94</v>
      </c>
      <c r="FV13" t="s">
        <v>755</v>
      </c>
      <c r="FW13" t="s">
        <v>741</v>
      </c>
      <c r="FX13" t="s">
        <v>741</v>
      </c>
      <c r="FY13" t="s">
        <v>741</v>
      </c>
      <c r="FZ13" t="s">
        <v>741</v>
      </c>
      <c r="GA13">
        <v>36.200000000000003</v>
      </c>
      <c r="GB13">
        <v>36.200000000000003</v>
      </c>
      <c r="GC13" t="s">
        <v>741</v>
      </c>
      <c r="GD13" t="s">
        <v>741</v>
      </c>
      <c r="GE13">
        <v>50</v>
      </c>
      <c r="GF13">
        <v>60</v>
      </c>
      <c r="GG13" t="s">
        <v>741</v>
      </c>
      <c r="GH13" t="s">
        <v>741</v>
      </c>
      <c r="GI13" t="s">
        <v>834</v>
      </c>
      <c r="GJ13" t="s">
        <v>741</v>
      </c>
      <c r="GK13" t="s">
        <v>741</v>
      </c>
      <c r="GL13" t="s">
        <v>741</v>
      </c>
      <c r="GM13" t="s">
        <v>741</v>
      </c>
      <c r="GN13" t="s">
        <v>750</v>
      </c>
      <c r="GO13" t="s">
        <v>750</v>
      </c>
      <c r="GP13" t="s">
        <v>741</v>
      </c>
      <c r="GQ13" t="s">
        <v>741</v>
      </c>
      <c r="GR13">
        <v>6</v>
      </c>
      <c r="GS13">
        <v>7</v>
      </c>
      <c r="GT13" t="s">
        <v>741</v>
      </c>
      <c r="GU13" t="s">
        <v>741</v>
      </c>
      <c r="GV13" t="s">
        <v>188</v>
      </c>
      <c r="GW13" t="s">
        <v>741</v>
      </c>
      <c r="GX13" t="s">
        <v>741</v>
      </c>
      <c r="GY13" t="s">
        <v>741</v>
      </c>
      <c r="GZ13">
        <v>4</v>
      </c>
      <c r="HA13">
        <v>5</v>
      </c>
      <c r="HB13" t="s">
        <v>741</v>
      </c>
      <c r="HC13" t="s">
        <v>741</v>
      </c>
      <c r="HD13" t="s">
        <v>741</v>
      </c>
      <c r="HE13" t="str">
        <f t="shared" si="4"/>
        <v>Death</v>
      </c>
      <c r="HF13">
        <v>5</v>
      </c>
      <c r="HG13">
        <v>3</v>
      </c>
      <c r="HH13" s="2">
        <v>45469</v>
      </c>
      <c r="HI13" t="s">
        <v>830</v>
      </c>
    </row>
    <row r="14" spans="1:217" x14ac:dyDescent="0.3">
      <c r="A14">
        <v>13</v>
      </c>
      <c r="B14" t="s">
        <v>835</v>
      </c>
      <c r="C14">
        <v>20240294851</v>
      </c>
      <c r="D14">
        <v>240016724</v>
      </c>
      <c r="E14">
        <v>4</v>
      </c>
      <c r="F14" t="s">
        <v>3</v>
      </c>
      <c r="G14" s="2">
        <v>45465</v>
      </c>
      <c r="H14">
        <v>2.16</v>
      </c>
      <c r="I14">
        <f>Processed_data!H40*1000</f>
        <v>2300</v>
      </c>
      <c r="J14">
        <v>2.0299999999999998</v>
      </c>
      <c r="K14" t="s">
        <v>71</v>
      </c>
      <c r="L14" t="s">
        <v>69</v>
      </c>
      <c r="M14" t="s">
        <v>836</v>
      </c>
      <c r="N14" t="s">
        <v>737</v>
      </c>
      <c r="O14" t="s">
        <v>63</v>
      </c>
      <c r="P14" t="s">
        <v>41</v>
      </c>
      <c r="Q14" t="s">
        <v>79</v>
      </c>
      <c r="R14">
        <v>4</v>
      </c>
      <c r="S14" s="2">
        <v>45468</v>
      </c>
      <c r="T14" t="s">
        <v>738</v>
      </c>
      <c r="U14" t="s">
        <v>29</v>
      </c>
      <c r="V14" t="s">
        <v>837</v>
      </c>
      <c r="W14" t="s">
        <v>760</v>
      </c>
      <c r="X14" t="s">
        <v>740</v>
      </c>
      <c r="Y14" t="s">
        <v>740</v>
      </c>
      <c r="Z14" t="s">
        <v>838</v>
      </c>
      <c r="AA14" t="s">
        <v>742</v>
      </c>
      <c r="AB14" t="s">
        <v>761</v>
      </c>
      <c r="AC14" t="s">
        <v>839</v>
      </c>
      <c r="AD14" t="s">
        <v>745</v>
      </c>
      <c r="AE14" t="s">
        <v>746</v>
      </c>
      <c r="AF14">
        <v>138</v>
      </c>
      <c r="AG14">
        <v>45</v>
      </c>
      <c r="AH14">
        <v>35.799999999999997</v>
      </c>
      <c r="AI14">
        <v>94</v>
      </c>
      <c r="AJ14" t="s">
        <v>840</v>
      </c>
      <c r="AK14">
        <v>7.5</v>
      </c>
      <c r="AL14">
        <v>17.3</v>
      </c>
      <c r="AM14">
        <v>1099</v>
      </c>
      <c r="AN14">
        <v>1.97</v>
      </c>
      <c r="AO14" t="s">
        <v>741</v>
      </c>
      <c r="AP14" t="s">
        <v>741</v>
      </c>
      <c r="AQ14" t="s">
        <v>741</v>
      </c>
      <c r="AR14">
        <v>1.0900000000000001</v>
      </c>
      <c r="AS14" t="s">
        <v>747</v>
      </c>
      <c r="AT14" t="s">
        <v>841</v>
      </c>
      <c r="AU14" t="s">
        <v>842</v>
      </c>
      <c r="AV14">
        <v>8</v>
      </c>
      <c r="AW14">
        <v>300</v>
      </c>
      <c r="AX14">
        <v>3</v>
      </c>
      <c r="AY14">
        <v>30</v>
      </c>
      <c r="AZ14" t="s">
        <v>843</v>
      </c>
      <c r="BA14" t="s">
        <v>750</v>
      </c>
      <c r="BB14" t="str">
        <f t="shared" si="5"/>
        <v>Yes</v>
      </c>
      <c r="BC14">
        <v>10</v>
      </c>
      <c r="BD14" t="str">
        <f t="shared" si="0"/>
        <v>Yes</v>
      </c>
      <c r="BE14">
        <v>5</v>
      </c>
      <c r="BF14" t="str">
        <f t="shared" si="1"/>
        <v>Yes</v>
      </c>
      <c r="BG14" t="s">
        <v>741</v>
      </c>
      <c r="BH14" t="str">
        <f t="shared" si="2"/>
        <v>No</v>
      </c>
      <c r="BI14" t="str">
        <f t="shared" si="3"/>
        <v>YesYesYesNo</v>
      </c>
      <c r="BJ14">
        <v>3</v>
      </c>
      <c r="BK14">
        <v>1</v>
      </c>
      <c r="BL14" t="s">
        <v>750</v>
      </c>
      <c r="BM14" t="s">
        <v>741</v>
      </c>
      <c r="BN14">
        <v>50</v>
      </c>
      <c r="BO14">
        <v>36.200000000000003</v>
      </c>
      <c r="BP14">
        <v>36.4</v>
      </c>
      <c r="BQ14">
        <v>36.299999999999997</v>
      </c>
      <c r="BR14">
        <v>36.5</v>
      </c>
      <c r="BS14">
        <v>36.4</v>
      </c>
      <c r="BT14">
        <v>36.5</v>
      </c>
      <c r="BU14">
        <v>36.5</v>
      </c>
      <c r="BV14">
        <v>36.6</v>
      </c>
      <c r="BW14">
        <v>36.5</v>
      </c>
      <c r="BX14">
        <v>36.9</v>
      </c>
      <c r="BY14">
        <v>36.200000000000003</v>
      </c>
      <c r="BZ14">
        <v>36.6</v>
      </c>
      <c r="CA14">
        <v>151</v>
      </c>
      <c r="CB14">
        <v>150</v>
      </c>
      <c r="CC14">
        <v>149</v>
      </c>
      <c r="CD14">
        <v>152</v>
      </c>
      <c r="CE14">
        <v>153</v>
      </c>
      <c r="CF14">
        <v>151</v>
      </c>
      <c r="CG14">
        <v>152</v>
      </c>
      <c r="CH14">
        <v>143</v>
      </c>
      <c r="CI14">
        <v>154</v>
      </c>
      <c r="CJ14">
        <v>148</v>
      </c>
      <c r="CK14">
        <v>140</v>
      </c>
      <c r="CL14">
        <v>140</v>
      </c>
      <c r="CM14" t="s">
        <v>336</v>
      </c>
      <c r="CN14" t="s">
        <v>337</v>
      </c>
      <c r="CO14" t="s">
        <v>338</v>
      </c>
      <c r="CP14" t="s">
        <v>339</v>
      </c>
      <c r="CQ14" t="s">
        <v>340</v>
      </c>
      <c r="CR14" t="s">
        <v>341</v>
      </c>
      <c r="CS14" t="s">
        <v>342</v>
      </c>
      <c r="CT14" t="s">
        <v>343</v>
      </c>
      <c r="CU14" t="s">
        <v>301</v>
      </c>
      <c r="CV14" t="s">
        <v>344</v>
      </c>
      <c r="CW14" t="s">
        <v>261</v>
      </c>
      <c r="CX14" t="s">
        <v>345</v>
      </c>
      <c r="CY14">
        <v>30</v>
      </c>
      <c r="CZ14">
        <v>32</v>
      </c>
      <c r="DA14">
        <v>30</v>
      </c>
      <c r="DB14">
        <v>34</v>
      </c>
      <c r="DC14">
        <v>34</v>
      </c>
      <c r="DD14">
        <v>32</v>
      </c>
      <c r="DE14">
        <v>34</v>
      </c>
      <c r="DF14">
        <v>32</v>
      </c>
      <c r="DG14">
        <v>34</v>
      </c>
      <c r="DH14">
        <v>32</v>
      </c>
      <c r="DI14">
        <v>34</v>
      </c>
      <c r="DJ14">
        <v>32</v>
      </c>
      <c r="DK14">
        <v>25</v>
      </c>
      <c r="DL14">
        <v>26</v>
      </c>
      <c r="DM14">
        <v>26</v>
      </c>
      <c r="DN14">
        <v>25</v>
      </c>
      <c r="DO14">
        <v>26</v>
      </c>
      <c r="DP14">
        <v>25</v>
      </c>
      <c r="DQ14">
        <v>20</v>
      </c>
      <c r="DR14">
        <v>28</v>
      </c>
      <c r="DS14">
        <v>29</v>
      </c>
      <c r="DT14">
        <v>25</v>
      </c>
      <c r="DU14">
        <v>26</v>
      </c>
      <c r="DV14">
        <v>25</v>
      </c>
      <c r="DW14">
        <v>99</v>
      </c>
      <c r="DX14">
        <v>99</v>
      </c>
      <c r="DY14">
        <v>99</v>
      </c>
      <c r="DZ14">
        <v>98</v>
      </c>
      <c r="EA14">
        <v>98</v>
      </c>
      <c r="EB14">
        <v>98</v>
      </c>
      <c r="EC14">
        <v>99</v>
      </c>
      <c r="ED14">
        <v>72</v>
      </c>
      <c r="EE14">
        <v>80</v>
      </c>
      <c r="EF14">
        <v>98</v>
      </c>
      <c r="EG14">
        <v>98</v>
      </c>
      <c r="EH14">
        <v>98</v>
      </c>
      <c r="FG14" t="s">
        <v>741</v>
      </c>
      <c r="FH14" t="s">
        <v>785</v>
      </c>
      <c r="FI14" t="s">
        <v>741</v>
      </c>
      <c r="FJ14">
        <v>16</v>
      </c>
      <c r="FK14">
        <v>0.1</v>
      </c>
      <c r="FL14" t="s">
        <v>765</v>
      </c>
      <c r="FM14" t="s">
        <v>786</v>
      </c>
      <c r="FN14" s="12">
        <v>7.9861111111111105E-2</v>
      </c>
      <c r="FO14">
        <v>144</v>
      </c>
      <c r="FP14">
        <v>146</v>
      </c>
      <c r="FQ14" t="s">
        <v>741</v>
      </c>
      <c r="FR14" t="s">
        <v>741</v>
      </c>
      <c r="FS14">
        <v>98</v>
      </c>
      <c r="FT14" t="s">
        <v>31</v>
      </c>
      <c r="FU14">
        <v>98</v>
      </c>
      <c r="FV14" t="s">
        <v>31</v>
      </c>
      <c r="FW14" t="s">
        <v>741</v>
      </c>
      <c r="FX14" t="s">
        <v>741</v>
      </c>
      <c r="FY14" t="s">
        <v>741</v>
      </c>
      <c r="FZ14" t="s">
        <v>741</v>
      </c>
      <c r="GA14">
        <v>36.200000000000003</v>
      </c>
      <c r="GB14">
        <v>36.200000000000003</v>
      </c>
      <c r="GC14" t="s">
        <v>741</v>
      </c>
      <c r="GD14" t="s">
        <v>741</v>
      </c>
      <c r="GE14">
        <v>40</v>
      </c>
      <c r="GF14">
        <v>50</v>
      </c>
      <c r="GG14" t="s">
        <v>741</v>
      </c>
      <c r="GH14" t="s">
        <v>741</v>
      </c>
      <c r="GI14" t="s">
        <v>741</v>
      </c>
      <c r="GJ14" t="s">
        <v>741</v>
      </c>
      <c r="GK14" t="s">
        <v>741</v>
      </c>
      <c r="GL14" t="s">
        <v>741</v>
      </c>
      <c r="GM14" t="s">
        <v>741</v>
      </c>
      <c r="GN14" t="s">
        <v>767</v>
      </c>
      <c r="GO14" t="s">
        <v>767</v>
      </c>
      <c r="GP14" t="s">
        <v>741</v>
      </c>
      <c r="GQ14" t="s">
        <v>741</v>
      </c>
      <c r="GR14">
        <v>10</v>
      </c>
      <c r="GS14">
        <v>11</v>
      </c>
      <c r="GT14" t="s">
        <v>741</v>
      </c>
      <c r="GU14" t="s">
        <v>741</v>
      </c>
      <c r="GV14">
        <v>0</v>
      </c>
      <c r="GW14">
        <v>4</v>
      </c>
      <c r="GX14" t="s">
        <v>741</v>
      </c>
      <c r="GY14" t="s">
        <v>741</v>
      </c>
      <c r="GZ14" t="s">
        <v>741</v>
      </c>
      <c r="HA14">
        <v>4</v>
      </c>
      <c r="HB14" t="s">
        <v>741</v>
      </c>
      <c r="HC14" t="s">
        <v>741</v>
      </c>
      <c r="HD14" t="s">
        <v>741</v>
      </c>
      <c r="HE14" t="str">
        <f t="shared" si="4"/>
        <v>Death</v>
      </c>
      <c r="HF14">
        <v>7</v>
      </c>
      <c r="HG14">
        <v>3</v>
      </c>
      <c r="HH14" s="2">
        <v>45471</v>
      </c>
      <c r="HI14" t="s">
        <v>844</v>
      </c>
    </row>
    <row r="15" spans="1:217" ht="34.200000000000003" customHeight="1" x14ac:dyDescent="0.3">
      <c r="A15">
        <v>14</v>
      </c>
      <c r="B15" t="s">
        <v>845</v>
      </c>
      <c r="C15">
        <v>20240294184</v>
      </c>
      <c r="D15">
        <v>240016645</v>
      </c>
      <c r="E15">
        <v>1</v>
      </c>
      <c r="F15" t="s">
        <v>2</v>
      </c>
      <c r="G15" s="2">
        <v>45467</v>
      </c>
      <c r="H15">
        <v>2.6</v>
      </c>
      <c r="I15">
        <f>Processed_data!H41*1000</f>
        <v>2600</v>
      </c>
      <c r="J15">
        <v>2.6</v>
      </c>
      <c r="K15" t="s">
        <v>70</v>
      </c>
      <c r="L15" t="s">
        <v>69</v>
      </c>
      <c r="M15" t="s">
        <v>846</v>
      </c>
      <c r="N15" t="s">
        <v>737</v>
      </c>
      <c r="O15" t="s">
        <v>63</v>
      </c>
      <c r="P15" t="s">
        <v>42</v>
      </c>
      <c r="Q15" t="s">
        <v>79</v>
      </c>
      <c r="R15">
        <v>1</v>
      </c>
      <c r="S15" s="2">
        <v>45468</v>
      </c>
      <c r="T15" t="s">
        <v>738</v>
      </c>
      <c r="U15" t="s">
        <v>29</v>
      </c>
      <c r="W15" t="s">
        <v>760</v>
      </c>
      <c r="X15" t="s">
        <v>740</v>
      </c>
      <c r="Y15" t="s">
        <v>740</v>
      </c>
      <c r="Z15" t="s">
        <v>741</v>
      </c>
      <c r="AA15" t="s">
        <v>742</v>
      </c>
      <c r="AB15" t="s">
        <v>743</v>
      </c>
      <c r="AC15" t="s">
        <v>744</v>
      </c>
      <c r="AD15" t="s">
        <v>745</v>
      </c>
      <c r="AE15" t="s">
        <v>746</v>
      </c>
      <c r="AF15">
        <v>162</v>
      </c>
      <c r="AG15">
        <v>48</v>
      </c>
      <c r="AH15">
        <v>37.200000000000003</v>
      </c>
      <c r="AI15">
        <v>95</v>
      </c>
      <c r="AJ15" t="s">
        <v>840</v>
      </c>
      <c r="AK15">
        <v>10</v>
      </c>
      <c r="AL15">
        <v>19.2</v>
      </c>
      <c r="AM15">
        <v>32970</v>
      </c>
      <c r="AN15">
        <v>2.78</v>
      </c>
      <c r="AO15">
        <v>131.9</v>
      </c>
      <c r="AP15">
        <v>6</v>
      </c>
      <c r="AQ15">
        <v>25</v>
      </c>
      <c r="AR15">
        <v>1.1100000000000001</v>
      </c>
      <c r="AS15" t="s">
        <v>747</v>
      </c>
      <c r="AU15" t="s">
        <v>818</v>
      </c>
      <c r="AV15">
        <v>12</v>
      </c>
      <c r="AW15">
        <v>400</v>
      </c>
      <c r="AX15">
        <v>1</v>
      </c>
      <c r="AY15">
        <v>45</v>
      </c>
      <c r="AZ15" t="s">
        <v>847</v>
      </c>
      <c r="BA15" t="s">
        <v>750</v>
      </c>
      <c r="BB15" t="str">
        <f t="shared" si="5"/>
        <v>Yes</v>
      </c>
      <c r="BC15">
        <v>6</v>
      </c>
      <c r="BD15" t="str">
        <f t="shared" si="0"/>
        <v>Yes</v>
      </c>
      <c r="BF15" t="str">
        <f t="shared" si="1"/>
        <v>No</v>
      </c>
      <c r="BH15" t="str">
        <f t="shared" si="2"/>
        <v>No</v>
      </c>
      <c r="BI15" t="str">
        <f t="shared" si="3"/>
        <v>YesYesNoNo</v>
      </c>
      <c r="BJ15">
        <v>3</v>
      </c>
      <c r="BK15">
        <v>1</v>
      </c>
      <c r="BL15" t="s">
        <v>750</v>
      </c>
      <c r="BM15" t="s">
        <v>741</v>
      </c>
      <c r="BN15">
        <v>20</v>
      </c>
      <c r="BO15">
        <v>37</v>
      </c>
      <c r="BP15">
        <v>36.799999999999997</v>
      </c>
      <c r="BQ15">
        <v>36.799999999999997</v>
      </c>
      <c r="BR15">
        <v>36.799999999999997</v>
      </c>
      <c r="BS15">
        <v>36.9</v>
      </c>
      <c r="BT15">
        <v>36.9</v>
      </c>
      <c r="BU15">
        <v>36.799999999999997</v>
      </c>
      <c r="BV15">
        <v>36.4</v>
      </c>
      <c r="BW15">
        <v>36.6</v>
      </c>
      <c r="BX15">
        <v>36.799999999999997</v>
      </c>
      <c r="BY15">
        <v>36.799999999999997</v>
      </c>
      <c r="BZ15">
        <v>36.799999999999997</v>
      </c>
      <c r="CA15">
        <v>159</v>
      </c>
      <c r="CB15">
        <v>160</v>
      </c>
      <c r="CC15">
        <v>163</v>
      </c>
      <c r="CD15">
        <v>173</v>
      </c>
      <c r="CE15">
        <v>142</v>
      </c>
      <c r="CF15">
        <v>136</v>
      </c>
      <c r="CG15">
        <v>147</v>
      </c>
      <c r="CH15">
        <v>144</v>
      </c>
      <c r="CI15">
        <v>136</v>
      </c>
      <c r="CJ15">
        <v>140</v>
      </c>
      <c r="CK15">
        <v>142</v>
      </c>
      <c r="CL15">
        <v>132</v>
      </c>
      <c r="CM15" t="s">
        <v>346</v>
      </c>
      <c r="CN15" t="s">
        <v>347</v>
      </c>
      <c r="CO15" t="s">
        <v>348</v>
      </c>
      <c r="CP15" t="s">
        <v>349</v>
      </c>
      <c r="CQ15" t="s">
        <v>350</v>
      </c>
      <c r="CR15" t="s">
        <v>351</v>
      </c>
      <c r="CS15" t="s">
        <v>352</v>
      </c>
      <c r="CT15" t="s">
        <v>353</v>
      </c>
      <c r="CU15" t="s">
        <v>285</v>
      </c>
      <c r="CV15" t="s">
        <v>271</v>
      </c>
      <c r="CW15" t="s">
        <v>354</v>
      </c>
      <c r="CX15" t="s">
        <v>272</v>
      </c>
      <c r="CY15">
        <v>28</v>
      </c>
      <c r="CZ15">
        <v>30</v>
      </c>
      <c r="DA15">
        <v>32</v>
      </c>
      <c r="DB15">
        <v>34</v>
      </c>
      <c r="DC15">
        <v>34</v>
      </c>
      <c r="DD15">
        <v>32</v>
      </c>
      <c r="DE15">
        <v>34</v>
      </c>
      <c r="DF15">
        <v>22</v>
      </c>
      <c r="DG15">
        <v>20</v>
      </c>
      <c r="DH15">
        <v>24</v>
      </c>
      <c r="DI15">
        <v>26</v>
      </c>
      <c r="DJ15">
        <v>24</v>
      </c>
      <c r="DK15">
        <v>30</v>
      </c>
      <c r="DL15">
        <v>29</v>
      </c>
      <c r="DM15">
        <v>28</v>
      </c>
      <c r="DN15">
        <v>26</v>
      </c>
      <c r="DO15">
        <v>25</v>
      </c>
      <c r="DP15">
        <v>25</v>
      </c>
      <c r="DQ15">
        <v>21</v>
      </c>
      <c r="DR15">
        <v>22</v>
      </c>
      <c r="DS15">
        <v>24</v>
      </c>
      <c r="DT15">
        <v>26</v>
      </c>
      <c r="DU15">
        <v>30</v>
      </c>
      <c r="DV15">
        <v>24</v>
      </c>
      <c r="DW15">
        <v>94</v>
      </c>
      <c r="DX15">
        <v>99</v>
      </c>
      <c r="DY15">
        <v>99</v>
      </c>
      <c r="DZ15">
        <v>99</v>
      </c>
      <c r="EA15">
        <v>99</v>
      </c>
      <c r="EB15">
        <v>99</v>
      </c>
      <c r="EC15">
        <v>100</v>
      </c>
      <c r="ED15">
        <v>98</v>
      </c>
      <c r="EE15">
        <v>82</v>
      </c>
      <c r="EF15">
        <v>90</v>
      </c>
      <c r="EG15">
        <v>98</v>
      </c>
      <c r="EH15">
        <v>98</v>
      </c>
      <c r="FG15" t="s">
        <v>741</v>
      </c>
      <c r="FH15" t="s">
        <v>752</v>
      </c>
      <c r="FI15" t="s">
        <v>741</v>
      </c>
      <c r="FJ15">
        <v>20</v>
      </c>
      <c r="FK15">
        <v>0.125</v>
      </c>
      <c r="FL15" t="s">
        <v>765</v>
      </c>
      <c r="FM15" t="s">
        <v>754</v>
      </c>
      <c r="FN15" s="12">
        <v>5.2083333333333336E-2</v>
      </c>
      <c r="FO15">
        <v>133</v>
      </c>
      <c r="FP15">
        <v>140</v>
      </c>
      <c r="FQ15" t="s">
        <v>741</v>
      </c>
      <c r="FR15" t="s">
        <v>741</v>
      </c>
      <c r="FS15">
        <v>98</v>
      </c>
      <c r="FT15" t="s">
        <v>32</v>
      </c>
      <c r="FU15">
        <v>98</v>
      </c>
      <c r="FV15" t="s">
        <v>32</v>
      </c>
      <c r="FW15" t="s">
        <v>741</v>
      </c>
      <c r="FX15" t="s">
        <v>741</v>
      </c>
      <c r="FY15" t="s">
        <v>741</v>
      </c>
      <c r="FZ15" t="s">
        <v>741</v>
      </c>
      <c r="GA15">
        <v>36.200000000000003</v>
      </c>
      <c r="GB15">
        <v>36.200000000000003</v>
      </c>
      <c r="GC15" t="s">
        <v>741</v>
      </c>
      <c r="GD15" t="s">
        <v>741</v>
      </c>
      <c r="GE15">
        <v>40</v>
      </c>
      <c r="GF15">
        <v>80</v>
      </c>
      <c r="GG15" t="s">
        <v>741</v>
      </c>
      <c r="GH15" t="s">
        <v>741</v>
      </c>
      <c r="GI15" t="s">
        <v>741</v>
      </c>
      <c r="GJ15" t="s">
        <v>741</v>
      </c>
      <c r="GK15" t="s">
        <v>848</v>
      </c>
      <c r="GL15" t="s">
        <v>741</v>
      </c>
      <c r="GM15" t="s">
        <v>741</v>
      </c>
      <c r="GN15" t="s">
        <v>767</v>
      </c>
      <c r="GO15" t="s">
        <v>767</v>
      </c>
      <c r="GP15" t="s">
        <v>741</v>
      </c>
      <c r="GQ15" t="s">
        <v>741</v>
      </c>
      <c r="GR15">
        <v>13</v>
      </c>
      <c r="GS15">
        <v>12</v>
      </c>
      <c r="GT15" t="s">
        <v>741</v>
      </c>
      <c r="GU15" t="s">
        <v>741</v>
      </c>
      <c r="GV15">
        <v>0</v>
      </c>
      <c r="GW15">
        <v>1</v>
      </c>
      <c r="GX15">
        <v>2</v>
      </c>
      <c r="GZ15">
        <v>3</v>
      </c>
      <c r="HA15">
        <v>7</v>
      </c>
      <c r="HB15" t="s">
        <v>741</v>
      </c>
      <c r="HC15" t="s">
        <v>741</v>
      </c>
      <c r="HD15" t="s">
        <v>741</v>
      </c>
      <c r="HE15" t="str">
        <f t="shared" si="4"/>
        <v>Death</v>
      </c>
      <c r="HF15">
        <v>7</v>
      </c>
      <c r="HG15">
        <v>5</v>
      </c>
      <c r="HH15" s="2">
        <v>45473</v>
      </c>
      <c r="HI15" t="s">
        <v>849</v>
      </c>
    </row>
    <row r="16" spans="1:217" x14ac:dyDescent="0.3">
      <c r="A16">
        <v>15</v>
      </c>
      <c r="B16" t="s">
        <v>850</v>
      </c>
      <c r="C16">
        <v>20240298486</v>
      </c>
      <c r="D16">
        <v>240017191</v>
      </c>
      <c r="E16">
        <v>2</v>
      </c>
      <c r="F16" t="s">
        <v>2</v>
      </c>
      <c r="G16" s="2">
        <v>45468</v>
      </c>
      <c r="H16">
        <v>1.3</v>
      </c>
      <c r="I16">
        <f>Processed_data!H42*1000</f>
        <v>1700</v>
      </c>
      <c r="J16">
        <v>1.2</v>
      </c>
      <c r="K16" t="s">
        <v>70</v>
      </c>
      <c r="L16" t="s">
        <v>68</v>
      </c>
      <c r="M16" t="s">
        <v>851</v>
      </c>
      <c r="N16" t="s">
        <v>737</v>
      </c>
      <c r="O16" t="s">
        <v>63</v>
      </c>
      <c r="P16" t="s">
        <v>44</v>
      </c>
      <c r="Q16" t="s">
        <v>79</v>
      </c>
      <c r="R16">
        <v>2</v>
      </c>
      <c r="S16" s="2">
        <v>45470</v>
      </c>
      <c r="T16" t="s">
        <v>759</v>
      </c>
      <c r="U16" t="s">
        <v>29</v>
      </c>
      <c r="V16" t="s">
        <v>29</v>
      </c>
      <c r="W16" t="s">
        <v>760</v>
      </c>
      <c r="X16" t="s">
        <v>740</v>
      </c>
      <c r="Y16" t="s">
        <v>740</v>
      </c>
      <c r="Z16" t="s">
        <v>741</v>
      </c>
      <c r="AA16" t="s">
        <v>742</v>
      </c>
      <c r="AB16" t="s">
        <v>743</v>
      </c>
      <c r="AC16" t="s">
        <v>744</v>
      </c>
      <c r="AD16" t="s">
        <v>745</v>
      </c>
      <c r="AE16" t="s">
        <v>746</v>
      </c>
      <c r="AF16">
        <v>140</v>
      </c>
      <c r="AG16">
        <v>32</v>
      </c>
      <c r="AH16">
        <v>37.200000000000003</v>
      </c>
      <c r="AI16">
        <v>97</v>
      </c>
      <c r="AJ16" t="s">
        <v>840</v>
      </c>
      <c r="AK16">
        <v>40</v>
      </c>
      <c r="AL16">
        <v>16.3</v>
      </c>
      <c r="AM16">
        <v>8300</v>
      </c>
      <c r="AN16">
        <v>2.95</v>
      </c>
      <c r="AO16">
        <v>136.30000000000001</v>
      </c>
      <c r="AP16">
        <v>5.5</v>
      </c>
      <c r="AQ16">
        <v>22</v>
      </c>
      <c r="AR16">
        <v>1.04</v>
      </c>
      <c r="AS16" t="s">
        <v>747</v>
      </c>
      <c r="AT16" t="s">
        <v>741</v>
      </c>
      <c r="AU16" t="s">
        <v>809</v>
      </c>
      <c r="AV16">
        <v>4</v>
      </c>
      <c r="AW16">
        <v>150</v>
      </c>
      <c r="AX16">
        <v>2</v>
      </c>
      <c r="AZ16" t="s">
        <v>810</v>
      </c>
      <c r="BA16" t="s">
        <v>750</v>
      </c>
      <c r="BB16" t="str">
        <f t="shared" si="5"/>
        <v>Yes</v>
      </c>
      <c r="BC16">
        <v>6</v>
      </c>
      <c r="BD16" t="str">
        <f t="shared" si="0"/>
        <v>Yes</v>
      </c>
      <c r="BE16">
        <v>2</v>
      </c>
      <c r="BF16" t="str">
        <f t="shared" si="1"/>
        <v>Yes</v>
      </c>
      <c r="BH16" t="str">
        <f t="shared" si="2"/>
        <v>No</v>
      </c>
      <c r="BI16" t="str">
        <f t="shared" si="3"/>
        <v>YesYesYesNo</v>
      </c>
      <c r="BJ16">
        <v>3</v>
      </c>
      <c r="BK16">
        <v>0.5</v>
      </c>
      <c r="BL16" t="s">
        <v>750</v>
      </c>
      <c r="BM16" t="s">
        <v>741</v>
      </c>
      <c r="BN16">
        <v>30</v>
      </c>
      <c r="BO16">
        <v>36.200000000000003</v>
      </c>
      <c r="BP16">
        <v>36.4</v>
      </c>
      <c r="BQ16">
        <v>36.200000000000003</v>
      </c>
      <c r="BR16">
        <v>36.4</v>
      </c>
      <c r="BS16">
        <v>36.200000000000003</v>
      </c>
      <c r="BT16">
        <v>36</v>
      </c>
      <c r="BU16">
        <v>35.799999999999997</v>
      </c>
      <c r="BV16">
        <v>35.6</v>
      </c>
      <c r="BW16">
        <v>36.200000000000003</v>
      </c>
      <c r="BX16">
        <v>36.200000000000003</v>
      </c>
      <c r="BY16">
        <v>36.4</v>
      </c>
      <c r="BZ16">
        <v>36.200000000000003</v>
      </c>
      <c r="CA16">
        <v>119</v>
      </c>
      <c r="CB16">
        <v>126</v>
      </c>
      <c r="CC16">
        <v>128</v>
      </c>
      <c r="CD16">
        <v>144</v>
      </c>
      <c r="CE16">
        <v>128</v>
      </c>
      <c r="CF16">
        <v>130</v>
      </c>
      <c r="CG16">
        <v>132</v>
      </c>
      <c r="CH16">
        <v>110</v>
      </c>
      <c r="CI16">
        <v>114</v>
      </c>
      <c r="CJ16">
        <v>118</v>
      </c>
      <c r="CK16">
        <v>126</v>
      </c>
      <c r="CL16">
        <v>138</v>
      </c>
      <c r="CM16" t="s">
        <v>355</v>
      </c>
      <c r="CN16" t="s">
        <v>356</v>
      </c>
      <c r="CO16" t="s">
        <v>357</v>
      </c>
      <c r="CP16" t="s">
        <v>358</v>
      </c>
      <c r="CQ16" t="s">
        <v>359</v>
      </c>
      <c r="CR16" t="s">
        <v>360</v>
      </c>
      <c r="CS16" t="s">
        <v>361</v>
      </c>
      <c r="CT16" t="s">
        <v>362</v>
      </c>
      <c r="CU16" t="s">
        <v>363</v>
      </c>
      <c r="CV16" t="s">
        <v>364</v>
      </c>
      <c r="CW16" t="s">
        <v>365</v>
      </c>
      <c r="CX16" t="s">
        <v>366</v>
      </c>
      <c r="CY16">
        <v>22</v>
      </c>
      <c r="CZ16">
        <v>24</v>
      </c>
      <c r="DA16">
        <v>30</v>
      </c>
      <c r="DB16">
        <v>32</v>
      </c>
      <c r="DC16">
        <v>24</v>
      </c>
      <c r="DD16">
        <v>26</v>
      </c>
      <c r="DE16">
        <v>28</v>
      </c>
      <c r="DF16">
        <v>30</v>
      </c>
      <c r="DG16">
        <v>22</v>
      </c>
      <c r="DH16">
        <v>28</v>
      </c>
      <c r="DI16">
        <v>30</v>
      </c>
      <c r="DJ16">
        <v>32</v>
      </c>
      <c r="DK16">
        <v>22</v>
      </c>
      <c r="DL16">
        <v>20</v>
      </c>
      <c r="DM16">
        <v>32</v>
      </c>
      <c r="DN16">
        <v>30</v>
      </c>
      <c r="DO16">
        <v>32</v>
      </c>
      <c r="DP16">
        <v>34</v>
      </c>
      <c r="DQ16">
        <v>22</v>
      </c>
      <c r="DR16">
        <v>20</v>
      </c>
      <c r="DS16">
        <v>24</v>
      </c>
      <c r="DT16">
        <v>22</v>
      </c>
      <c r="DU16">
        <v>28</v>
      </c>
      <c r="DV16">
        <v>30</v>
      </c>
      <c r="DW16">
        <v>98</v>
      </c>
      <c r="DX16">
        <v>98</v>
      </c>
      <c r="DY16">
        <v>99</v>
      </c>
      <c r="DZ16">
        <v>99</v>
      </c>
      <c r="EA16">
        <v>99</v>
      </c>
      <c r="EB16">
        <v>99</v>
      </c>
      <c r="EC16">
        <v>99</v>
      </c>
      <c r="ED16">
        <v>84</v>
      </c>
      <c r="EE16">
        <v>96</v>
      </c>
      <c r="EF16">
        <v>97</v>
      </c>
      <c r="EG16">
        <v>98</v>
      </c>
      <c r="EH16">
        <v>99</v>
      </c>
      <c r="FG16" t="s">
        <v>741</v>
      </c>
      <c r="FH16" t="s">
        <v>785</v>
      </c>
      <c r="FI16" t="s">
        <v>741</v>
      </c>
      <c r="FJ16">
        <v>10</v>
      </c>
      <c r="FK16">
        <v>0.05</v>
      </c>
      <c r="FL16" t="s">
        <v>765</v>
      </c>
      <c r="FM16" t="s">
        <v>852</v>
      </c>
      <c r="FN16" s="12">
        <v>9.0277777777777776E-2</v>
      </c>
      <c r="FO16">
        <v>160</v>
      </c>
      <c r="FP16">
        <v>158</v>
      </c>
      <c r="FQ16" t="s">
        <v>741</v>
      </c>
      <c r="FR16" t="s">
        <v>741</v>
      </c>
      <c r="FS16">
        <v>97</v>
      </c>
      <c r="FT16" t="s">
        <v>29</v>
      </c>
      <c r="FU16">
        <v>98</v>
      </c>
      <c r="FV16" t="s">
        <v>840</v>
      </c>
      <c r="FW16" t="s">
        <v>741</v>
      </c>
      <c r="FX16" t="s">
        <v>741</v>
      </c>
      <c r="FY16" t="s">
        <v>741</v>
      </c>
      <c r="FZ16" t="s">
        <v>741</v>
      </c>
      <c r="GA16">
        <v>35.799999999999997</v>
      </c>
      <c r="GB16">
        <v>36</v>
      </c>
      <c r="GC16" t="s">
        <v>741</v>
      </c>
      <c r="GD16" t="s">
        <v>741</v>
      </c>
      <c r="GE16">
        <v>60</v>
      </c>
      <c r="GF16">
        <v>65</v>
      </c>
      <c r="GG16" t="s">
        <v>741</v>
      </c>
      <c r="GH16" t="s">
        <v>741</v>
      </c>
      <c r="GK16" t="s">
        <v>853</v>
      </c>
      <c r="GL16" t="s">
        <v>741</v>
      </c>
      <c r="GM16" t="s">
        <v>741</v>
      </c>
      <c r="GN16" t="s">
        <v>767</v>
      </c>
      <c r="GO16" t="s">
        <v>767</v>
      </c>
      <c r="GP16" t="s">
        <v>741</v>
      </c>
      <c r="GQ16" t="s">
        <v>741</v>
      </c>
      <c r="GR16">
        <v>13</v>
      </c>
      <c r="GS16">
        <v>12</v>
      </c>
      <c r="GT16" t="s">
        <v>741</v>
      </c>
      <c r="GU16" t="s">
        <v>741</v>
      </c>
      <c r="GV16">
        <v>0</v>
      </c>
      <c r="GW16" t="s">
        <v>741</v>
      </c>
      <c r="GX16" t="s">
        <v>741</v>
      </c>
      <c r="GY16">
        <v>4</v>
      </c>
      <c r="GZ16">
        <v>1</v>
      </c>
      <c r="HA16">
        <v>7</v>
      </c>
      <c r="HB16" t="s">
        <v>741</v>
      </c>
      <c r="HC16" t="s">
        <v>741</v>
      </c>
      <c r="HD16" t="s">
        <v>741</v>
      </c>
      <c r="HE16" t="str">
        <f t="shared" si="4"/>
        <v>Death</v>
      </c>
      <c r="HF16">
        <v>8</v>
      </c>
      <c r="HG16">
        <v>5</v>
      </c>
      <c r="HH16" s="2">
        <v>45474</v>
      </c>
      <c r="HI16" t="s">
        <v>854</v>
      </c>
    </row>
    <row r="17" spans="1:217" ht="45" customHeight="1" x14ac:dyDescent="0.3">
      <c r="A17">
        <v>16</v>
      </c>
      <c r="B17" t="s">
        <v>855</v>
      </c>
      <c r="C17">
        <v>20240140106</v>
      </c>
      <c r="D17">
        <v>2918966</v>
      </c>
      <c r="E17">
        <v>0</v>
      </c>
      <c r="F17" t="s">
        <v>3</v>
      </c>
      <c r="G17" s="2">
        <v>45371</v>
      </c>
      <c r="H17">
        <v>2.4</v>
      </c>
      <c r="I17">
        <f>Processed_data!H13*1000</f>
        <v>1300</v>
      </c>
      <c r="J17">
        <v>2.4</v>
      </c>
      <c r="K17" t="s">
        <v>70</v>
      </c>
      <c r="L17" t="s">
        <v>69</v>
      </c>
      <c r="M17" t="s">
        <v>856</v>
      </c>
      <c r="N17" t="s">
        <v>737</v>
      </c>
      <c r="O17" t="s">
        <v>63</v>
      </c>
      <c r="P17" t="s">
        <v>44</v>
      </c>
      <c r="Q17" t="s">
        <v>79</v>
      </c>
      <c r="R17">
        <v>3</v>
      </c>
      <c r="S17" s="2">
        <v>45374</v>
      </c>
      <c r="T17" t="s">
        <v>738</v>
      </c>
      <c r="U17" t="s">
        <v>30</v>
      </c>
      <c r="V17" t="s">
        <v>857</v>
      </c>
      <c r="W17" t="s">
        <v>760</v>
      </c>
      <c r="X17" t="s">
        <v>740</v>
      </c>
      <c r="Y17" t="s">
        <v>740</v>
      </c>
      <c r="Z17" t="s">
        <v>741</v>
      </c>
      <c r="AA17" t="s">
        <v>742</v>
      </c>
      <c r="AB17" t="s">
        <v>761</v>
      </c>
      <c r="AC17" t="s">
        <v>744</v>
      </c>
      <c r="AD17" t="s">
        <v>745</v>
      </c>
      <c r="AE17" t="s">
        <v>746</v>
      </c>
      <c r="AF17">
        <v>128</v>
      </c>
      <c r="AG17">
        <v>34</v>
      </c>
      <c r="AH17">
        <v>36.6</v>
      </c>
      <c r="AI17">
        <v>98</v>
      </c>
      <c r="AJ17" t="s">
        <v>30</v>
      </c>
      <c r="AK17">
        <v>6</v>
      </c>
      <c r="AL17">
        <v>15.3</v>
      </c>
      <c r="AM17">
        <v>13450</v>
      </c>
      <c r="AN17">
        <v>1.68</v>
      </c>
      <c r="AO17">
        <v>133.9</v>
      </c>
      <c r="AP17">
        <v>5.7</v>
      </c>
      <c r="AQ17">
        <v>28</v>
      </c>
      <c r="AR17">
        <v>0.98</v>
      </c>
      <c r="AS17" t="s">
        <v>747</v>
      </c>
      <c r="AU17" t="s">
        <v>858</v>
      </c>
      <c r="AV17">
        <v>12</v>
      </c>
      <c r="AX17">
        <v>4</v>
      </c>
      <c r="AY17">
        <v>30</v>
      </c>
      <c r="AZ17" t="s">
        <v>859</v>
      </c>
      <c r="BB17" t="str">
        <f t="shared" si="5"/>
        <v>No</v>
      </c>
      <c r="BC17">
        <v>6</v>
      </c>
      <c r="BD17" t="str">
        <f t="shared" si="0"/>
        <v>Yes</v>
      </c>
      <c r="BE17">
        <v>6</v>
      </c>
      <c r="BF17" t="str">
        <f t="shared" si="1"/>
        <v>Yes</v>
      </c>
      <c r="BH17" t="str">
        <f t="shared" si="2"/>
        <v>No</v>
      </c>
      <c r="BI17" t="str">
        <f t="shared" si="3"/>
        <v>NoYesYesNo</v>
      </c>
      <c r="BJ17">
        <v>3</v>
      </c>
      <c r="BK17">
        <v>1.5</v>
      </c>
      <c r="BL17" t="s">
        <v>750</v>
      </c>
      <c r="BM17" t="s">
        <v>741</v>
      </c>
      <c r="BN17">
        <v>30</v>
      </c>
      <c r="BO17">
        <v>36.1</v>
      </c>
      <c r="BP17">
        <v>36.200000000000003</v>
      </c>
      <c r="BQ17">
        <v>36.299999999999997</v>
      </c>
      <c r="BR17">
        <v>36.4</v>
      </c>
      <c r="BS17">
        <v>36.1</v>
      </c>
      <c r="BT17">
        <v>36.200000000000003</v>
      </c>
      <c r="BU17">
        <v>36.1</v>
      </c>
      <c r="BV17">
        <v>36</v>
      </c>
      <c r="BW17">
        <v>35.799999999999997</v>
      </c>
      <c r="BX17">
        <v>36.1</v>
      </c>
      <c r="BY17">
        <v>36.200000000000003</v>
      </c>
      <c r="BZ17">
        <v>36.1</v>
      </c>
      <c r="CA17">
        <v>140</v>
      </c>
      <c r="CB17">
        <v>142</v>
      </c>
      <c r="CC17">
        <v>142</v>
      </c>
      <c r="CD17">
        <v>144</v>
      </c>
      <c r="CE17">
        <v>140</v>
      </c>
      <c r="CF17">
        <v>138</v>
      </c>
      <c r="CG17">
        <v>142</v>
      </c>
      <c r="CH17">
        <v>160</v>
      </c>
      <c r="CI17">
        <v>162</v>
      </c>
      <c r="CJ17">
        <v>142</v>
      </c>
      <c r="CK17">
        <v>138</v>
      </c>
      <c r="CL17">
        <v>140</v>
      </c>
      <c r="CM17" t="s">
        <v>367</v>
      </c>
      <c r="CN17" t="s">
        <v>342</v>
      </c>
      <c r="CO17" t="s">
        <v>368</v>
      </c>
      <c r="CP17" t="s">
        <v>369</v>
      </c>
      <c r="CQ17" t="s">
        <v>286</v>
      </c>
      <c r="CR17" t="s">
        <v>280</v>
      </c>
      <c r="CS17" t="s">
        <v>271</v>
      </c>
      <c r="CT17" t="s">
        <v>370</v>
      </c>
      <c r="CU17" t="s">
        <v>371</v>
      </c>
      <c r="CV17" t="s">
        <v>372</v>
      </c>
      <c r="CW17" t="s">
        <v>280</v>
      </c>
      <c r="CX17" t="s">
        <v>313</v>
      </c>
      <c r="CY17">
        <v>36</v>
      </c>
      <c r="CZ17">
        <v>34</v>
      </c>
      <c r="DA17">
        <v>32</v>
      </c>
      <c r="DB17">
        <v>34</v>
      </c>
      <c r="DC17">
        <v>34</v>
      </c>
      <c r="DD17">
        <v>32</v>
      </c>
      <c r="DE17">
        <v>34</v>
      </c>
      <c r="DF17">
        <v>32</v>
      </c>
      <c r="DG17">
        <v>20</v>
      </c>
      <c r="DH17">
        <v>22</v>
      </c>
      <c r="DI17">
        <v>34</v>
      </c>
      <c r="DJ17">
        <v>32</v>
      </c>
      <c r="DN17">
        <v>38</v>
      </c>
      <c r="DO17">
        <v>35</v>
      </c>
      <c r="DP17">
        <v>40</v>
      </c>
      <c r="DQ17">
        <v>38</v>
      </c>
      <c r="DR17">
        <v>35</v>
      </c>
      <c r="DS17">
        <v>36</v>
      </c>
      <c r="DT17">
        <v>34</v>
      </c>
      <c r="DU17">
        <v>36</v>
      </c>
      <c r="DW17">
        <v>96</v>
      </c>
      <c r="DX17">
        <v>98</v>
      </c>
      <c r="DY17">
        <v>97</v>
      </c>
      <c r="DZ17">
        <v>98</v>
      </c>
      <c r="EA17">
        <v>97</v>
      </c>
      <c r="EB17">
        <v>96</v>
      </c>
      <c r="EC17">
        <v>92</v>
      </c>
      <c r="ED17">
        <v>93</v>
      </c>
      <c r="EE17">
        <v>94</v>
      </c>
      <c r="EF17">
        <v>94</v>
      </c>
      <c r="EG17">
        <v>99</v>
      </c>
      <c r="EH17">
        <v>99</v>
      </c>
      <c r="FG17" t="s">
        <v>741</v>
      </c>
      <c r="FH17" t="s">
        <v>785</v>
      </c>
      <c r="FI17" t="s">
        <v>741</v>
      </c>
      <c r="FJ17">
        <v>20</v>
      </c>
      <c r="FK17">
        <v>0.125</v>
      </c>
      <c r="FL17" t="s">
        <v>765</v>
      </c>
      <c r="FM17" t="s">
        <v>860</v>
      </c>
      <c r="FN17" s="12">
        <v>0.1111111111111111</v>
      </c>
      <c r="FO17">
        <v>130</v>
      </c>
      <c r="FP17">
        <v>140</v>
      </c>
      <c r="FQ17" t="s">
        <v>741</v>
      </c>
      <c r="FR17" t="s">
        <v>741</v>
      </c>
      <c r="FS17">
        <v>96</v>
      </c>
      <c r="FT17" t="s">
        <v>31</v>
      </c>
      <c r="FU17">
        <v>95</v>
      </c>
      <c r="FV17" t="s">
        <v>31</v>
      </c>
      <c r="GA17">
        <v>36.6</v>
      </c>
      <c r="GB17">
        <v>36.6</v>
      </c>
      <c r="GE17">
        <v>100</v>
      </c>
      <c r="GF17">
        <v>120</v>
      </c>
      <c r="GK17" t="s">
        <v>861</v>
      </c>
      <c r="GN17" t="s">
        <v>767</v>
      </c>
      <c r="GO17" t="s">
        <v>767</v>
      </c>
      <c r="GV17">
        <v>0</v>
      </c>
      <c r="GW17">
        <v>2</v>
      </c>
      <c r="GZ17">
        <v>1</v>
      </c>
      <c r="HA17">
        <v>6</v>
      </c>
      <c r="HE17" t="str">
        <f t="shared" si="4"/>
        <v>Death</v>
      </c>
      <c r="HF17">
        <v>6</v>
      </c>
      <c r="HG17">
        <v>3</v>
      </c>
      <c r="HH17" s="2">
        <v>45377</v>
      </c>
      <c r="HI17" t="s">
        <v>862</v>
      </c>
    </row>
    <row r="18" spans="1:217" ht="48.6" customHeight="1" x14ac:dyDescent="0.3">
      <c r="A18">
        <v>17</v>
      </c>
      <c r="B18" t="s">
        <v>863</v>
      </c>
      <c r="C18">
        <v>20240181657</v>
      </c>
      <c r="D18">
        <v>3035945</v>
      </c>
      <c r="E18">
        <v>1</v>
      </c>
      <c r="F18" t="s">
        <v>2</v>
      </c>
      <c r="G18" s="2">
        <v>45399</v>
      </c>
      <c r="H18">
        <v>1.9</v>
      </c>
      <c r="I18">
        <f>Processed_data!H19*1000</f>
        <v>2000</v>
      </c>
      <c r="J18">
        <v>1.7</v>
      </c>
      <c r="K18" t="s">
        <v>71</v>
      </c>
      <c r="L18" t="s">
        <v>69</v>
      </c>
      <c r="M18" t="s">
        <v>864</v>
      </c>
      <c r="N18" t="s">
        <v>737</v>
      </c>
      <c r="O18" t="s">
        <v>63</v>
      </c>
      <c r="P18" t="s">
        <v>44</v>
      </c>
      <c r="Q18" t="s">
        <v>79</v>
      </c>
      <c r="R18">
        <v>1</v>
      </c>
      <c r="S18" s="2">
        <v>45400</v>
      </c>
      <c r="T18" t="s">
        <v>738</v>
      </c>
      <c r="U18" t="s">
        <v>33</v>
      </c>
      <c r="V18" t="s">
        <v>865</v>
      </c>
      <c r="W18" t="s">
        <v>866</v>
      </c>
      <c r="X18" t="s">
        <v>740</v>
      </c>
      <c r="Y18" t="s">
        <v>740</v>
      </c>
      <c r="Z18" t="s">
        <v>741</v>
      </c>
      <c r="AA18" t="s">
        <v>742</v>
      </c>
      <c r="AB18" t="s">
        <v>761</v>
      </c>
      <c r="AC18" t="s">
        <v>744</v>
      </c>
      <c r="AD18" t="s">
        <v>745</v>
      </c>
      <c r="AE18" t="s">
        <v>746</v>
      </c>
      <c r="AF18">
        <v>124</v>
      </c>
      <c r="AG18">
        <v>34</v>
      </c>
      <c r="AH18">
        <v>36.1</v>
      </c>
      <c r="AI18">
        <v>94</v>
      </c>
      <c r="AJ18" t="s">
        <v>840</v>
      </c>
      <c r="AK18">
        <v>5.6</v>
      </c>
      <c r="AL18">
        <v>19</v>
      </c>
      <c r="AM18">
        <v>18070</v>
      </c>
      <c r="AN18">
        <v>1.97</v>
      </c>
      <c r="AO18">
        <v>135</v>
      </c>
      <c r="AP18">
        <v>4.2</v>
      </c>
      <c r="AQ18">
        <v>22</v>
      </c>
      <c r="AR18">
        <v>0.72</v>
      </c>
      <c r="AS18" t="s">
        <v>747</v>
      </c>
      <c r="AT18" t="s">
        <v>741</v>
      </c>
      <c r="AU18" t="s">
        <v>867</v>
      </c>
      <c r="AV18">
        <v>8</v>
      </c>
      <c r="AW18">
        <v>200</v>
      </c>
      <c r="AX18" t="s">
        <v>741</v>
      </c>
      <c r="AY18">
        <v>30</v>
      </c>
      <c r="AZ18" t="s">
        <v>812</v>
      </c>
      <c r="BA18" t="s">
        <v>750</v>
      </c>
      <c r="BB18" t="str">
        <f t="shared" si="5"/>
        <v>Yes</v>
      </c>
      <c r="BC18">
        <v>5</v>
      </c>
      <c r="BD18" t="str">
        <f t="shared" si="0"/>
        <v>Yes</v>
      </c>
      <c r="BE18" t="s">
        <v>741</v>
      </c>
      <c r="BF18" t="str">
        <f t="shared" si="1"/>
        <v>No</v>
      </c>
      <c r="BG18" t="s">
        <v>741</v>
      </c>
      <c r="BH18" t="str">
        <f t="shared" si="2"/>
        <v>No</v>
      </c>
      <c r="BI18" t="str">
        <f t="shared" si="3"/>
        <v>YesYesNoNo</v>
      </c>
      <c r="BJ18">
        <v>3</v>
      </c>
      <c r="BK18">
        <v>1</v>
      </c>
      <c r="BL18" t="s">
        <v>750</v>
      </c>
      <c r="BM18" t="s">
        <v>741</v>
      </c>
      <c r="BN18">
        <v>30</v>
      </c>
      <c r="BO18">
        <v>36.6</v>
      </c>
      <c r="BP18">
        <v>36.700000000000003</v>
      </c>
      <c r="BQ18">
        <v>36.6</v>
      </c>
      <c r="BR18">
        <v>36.700000000000003</v>
      </c>
      <c r="BS18">
        <v>36.4</v>
      </c>
      <c r="BT18">
        <v>36.4</v>
      </c>
      <c r="BU18">
        <v>36.6</v>
      </c>
      <c r="BV18">
        <v>36.700000000000003</v>
      </c>
      <c r="BW18">
        <v>36.5</v>
      </c>
      <c r="BX18">
        <v>36.4</v>
      </c>
      <c r="BY18">
        <v>36.4</v>
      </c>
      <c r="CA18">
        <v>142</v>
      </c>
      <c r="CB18">
        <v>133</v>
      </c>
      <c r="CC18">
        <v>128</v>
      </c>
      <c r="CD18">
        <v>122</v>
      </c>
      <c r="CE18">
        <v>124</v>
      </c>
      <c r="CF18">
        <v>126</v>
      </c>
      <c r="CG18">
        <v>128</v>
      </c>
      <c r="CH18">
        <v>130</v>
      </c>
      <c r="CI18">
        <v>132</v>
      </c>
      <c r="CJ18">
        <v>132</v>
      </c>
      <c r="CK18">
        <v>134</v>
      </c>
      <c r="CM18" t="s">
        <v>373</v>
      </c>
      <c r="CN18" t="s">
        <v>275</v>
      </c>
      <c r="CO18" t="s">
        <v>374</v>
      </c>
      <c r="CP18" t="s">
        <v>375</v>
      </c>
      <c r="CQ18" t="s">
        <v>376</v>
      </c>
      <c r="CR18" t="s">
        <v>317</v>
      </c>
      <c r="CS18" t="s">
        <v>377</v>
      </c>
      <c r="CT18" t="s">
        <v>270</v>
      </c>
      <c r="CU18" t="s">
        <v>271</v>
      </c>
      <c r="CV18" t="s">
        <v>370</v>
      </c>
      <c r="CW18" t="s">
        <v>286</v>
      </c>
      <c r="CY18">
        <v>36</v>
      </c>
      <c r="CZ18">
        <v>34</v>
      </c>
      <c r="DA18">
        <v>36</v>
      </c>
      <c r="DB18">
        <v>32</v>
      </c>
      <c r="DC18">
        <v>34</v>
      </c>
      <c r="DD18">
        <v>32</v>
      </c>
      <c r="DE18">
        <v>32</v>
      </c>
      <c r="DF18">
        <v>34</v>
      </c>
      <c r="DG18">
        <v>32</v>
      </c>
      <c r="DH18">
        <v>34</v>
      </c>
      <c r="DI18">
        <v>36</v>
      </c>
      <c r="DN18">
        <v>44</v>
      </c>
      <c r="DO18">
        <v>42</v>
      </c>
      <c r="DP18">
        <v>44</v>
      </c>
      <c r="DQ18">
        <v>42</v>
      </c>
      <c r="DR18">
        <v>40</v>
      </c>
      <c r="DS18">
        <v>34</v>
      </c>
      <c r="DT18">
        <v>32</v>
      </c>
      <c r="DU18">
        <v>34</v>
      </c>
      <c r="DW18">
        <v>92</v>
      </c>
      <c r="DX18">
        <v>94</v>
      </c>
      <c r="DY18">
        <v>92</v>
      </c>
      <c r="DZ18">
        <v>93</v>
      </c>
      <c r="EA18">
        <v>95</v>
      </c>
      <c r="EB18">
        <v>94</v>
      </c>
      <c r="EC18">
        <v>90</v>
      </c>
      <c r="ED18">
        <v>92</v>
      </c>
      <c r="EE18">
        <v>80</v>
      </c>
      <c r="EF18">
        <v>82</v>
      </c>
      <c r="EG18">
        <v>96</v>
      </c>
      <c r="FG18" t="s">
        <v>741</v>
      </c>
      <c r="FH18" t="s">
        <v>785</v>
      </c>
      <c r="FI18" t="s">
        <v>741</v>
      </c>
      <c r="FJ18" t="s">
        <v>741</v>
      </c>
      <c r="FK18" t="s">
        <v>741</v>
      </c>
      <c r="FL18" t="s">
        <v>741</v>
      </c>
      <c r="FM18" t="s">
        <v>868</v>
      </c>
      <c r="FN18" s="12">
        <v>6.5972222222222224E-2</v>
      </c>
      <c r="FO18">
        <v>138</v>
      </c>
      <c r="FP18">
        <v>148</v>
      </c>
      <c r="FQ18" t="s">
        <v>741</v>
      </c>
      <c r="FR18" t="s">
        <v>741</v>
      </c>
      <c r="FS18">
        <v>95</v>
      </c>
      <c r="FT18" t="s">
        <v>755</v>
      </c>
      <c r="FU18">
        <v>93</v>
      </c>
      <c r="FV18" t="s">
        <v>755</v>
      </c>
      <c r="FW18" t="s">
        <v>741</v>
      </c>
      <c r="FX18" t="s">
        <v>741</v>
      </c>
      <c r="FY18" t="s">
        <v>741</v>
      </c>
      <c r="FZ18" t="s">
        <v>741</v>
      </c>
      <c r="GA18">
        <v>35.799999999999997</v>
      </c>
      <c r="GB18">
        <v>36.1</v>
      </c>
      <c r="GC18" t="s">
        <v>741</v>
      </c>
      <c r="GD18" t="s">
        <v>741</v>
      </c>
      <c r="GE18">
        <v>30</v>
      </c>
      <c r="GF18">
        <v>30</v>
      </c>
      <c r="GG18" t="s">
        <v>741</v>
      </c>
      <c r="GH18" t="s">
        <v>741</v>
      </c>
      <c r="GN18" t="s">
        <v>750</v>
      </c>
      <c r="GO18" t="s">
        <v>750</v>
      </c>
      <c r="GR18">
        <v>10</v>
      </c>
      <c r="GS18">
        <v>12</v>
      </c>
      <c r="GV18" t="s">
        <v>188</v>
      </c>
      <c r="GW18" t="s">
        <v>741</v>
      </c>
      <c r="GX18" t="s">
        <v>741</v>
      </c>
      <c r="GY18" t="s">
        <v>741</v>
      </c>
      <c r="GZ18">
        <v>5</v>
      </c>
      <c r="HA18">
        <v>5</v>
      </c>
      <c r="HB18" t="s">
        <v>741</v>
      </c>
      <c r="HC18" t="s">
        <v>741</v>
      </c>
      <c r="HD18" t="s">
        <v>741</v>
      </c>
      <c r="HE18" t="str">
        <f t="shared" si="4"/>
        <v>Death</v>
      </c>
      <c r="HF18">
        <v>6</v>
      </c>
      <c r="HG18">
        <v>4</v>
      </c>
      <c r="HH18" s="2">
        <v>45404</v>
      </c>
      <c r="HI18" t="s">
        <v>869</v>
      </c>
    </row>
    <row r="19" spans="1:217" ht="48" customHeight="1" x14ac:dyDescent="0.3">
      <c r="A19">
        <v>18</v>
      </c>
      <c r="B19" t="s">
        <v>870</v>
      </c>
      <c r="C19">
        <v>20240210090</v>
      </c>
      <c r="D19">
        <v>240002709</v>
      </c>
      <c r="E19">
        <v>3</v>
      </c>
      <c r="F19" t="s">
        <v>3</v>
      </c>
      <c r="G19" s="2">
        <v>45416</v>
      </c>
      <c r="H19">
        <v>2</v>
      </c>
      <c r="I19">
        <f>Processed_data!H24*1000</f>
        <v>2600</v>
      </c>
      <c r="J19">
        <v>1.8</v>
      </c>
      <c r="K19" t="s">
        <v>71</v>
      </c>
      <c r="L19" t="s">
        <v>69</v>
      </c>
      <c r="M19" t="s">
        <v>871</v>
      </c>
      <c r="N19" t="s">
        <v>737</v>
      </c>
      <c r="O19" t="s">
        <v>61</v>
      </c>
      <c r="P19" t="s">
        <v>44</v>
      </c>
      <c r="Q19" t="s">
        <v>78</v>
      </c>
      <c r="R19">
        <v>4</v>
      </c>
      <c r="S19" s="2">
        <v>45419</v>
      </c>
      <c r="T19" t="s">
        <v>738</v>
      </c>
      <c r="U19" t="s">
        <v>29</v>
      </c>
      <c r="V19" t="s">
        <v>872</v>
      </c>
      <c r="W19" t="s">
        <v>760</v>
      </c>
      <c r="X19" t="s">
        <v>740</v>
      </c>
      <c r="Y19" t="s">
        <v>740</v>
      </c>
      <c r="Z19" t="s">
        <v>741</v>
      </c>
      <c r="AA19" t="s">
        <v>742</v>
      </c>
      <c r="AB19" t="s">
        <v>761</v>
      </c>
      <c r="AC19" t="s">
        <v>744</v>
      </c>
      <c r="AD19" t="s">
        <v>745</v>
      </c>
      <c r="AE19" t="s">
        <v>746</v>
      </c>
      <c r="AF19">
        <v>150</v>
      </c>
      <c r="AG19">
        <v>52</v>
      </c>
      <c r="AH19">
        <v>36.5</v>
      </c>
      <c r="AI19">
        <v>99</v>
      </c>
      <c r="AJ19" t="s">
        <v>31</v>
      </c>
      <c r="AK19">
        <v>6.7</v>
      </c>
      <c r="AL19">
        <v>14.3</v>
      </c>
      <c r="AM19">
        <v>5630</v>
      </c>
      <c r="AN19">
        <v>2.77</v>
      </c>
      <c r="AO19">
        <v>147.1</v>
      </c>
      <c r="AP19">
        <v>6.4</v>
      </c>
      <c r="AQ19">
        <v>79</v>
      </c>
      <c r="AR19">
        <v>0.39</v>
      </c>
      <c r="AS19" t="s">
        <v>873</v>
      </c>
      <c r="AT19" t="s">
        <v>741</v>
      </c>
      <c r="AU19" t="s">
        <v>874</v>
      </c>
      <c r="AV19">
        <v>8</v>
      </c>
      <c r="AW19">
        <v>300</v>
      </c>
      <c r="AX19" t="s">
        <v>741</v>
      </c>
      <c r="AY19">
        <v>30</v>
      </c>
      <c r="AZ19" t="s">
        <v>804</v>
      </c>
      <c r="BA19" t="s">
        <v>741</v>
      </c>
      <c r="BB19" t="str">
        <f t="shared" si="5"/>
        <v>No</v>
      </c>
      <c r="BC19">
        <v>5</v>
      </c>
      <c r="BD19" t="str">
        <f t="shared" si="0"/>
        <v>Yes</v>
      </c>
      <c r="BE19" t="s">
        <v>741</v>
      </c>
      <c r="BF19" t="str">
        <f t="shared" si="1"/>
        <v>No</v>
      </c>
      <c r="BG19">
        <v>0.5</v>
      </c>
      <c r="BH19" t="str">
        <f t="shared" si="2"/>
        <v>Yes</v>
      </c>
      <c r="BI19" t="str">
        <f t="shared" si="3"/>
        <v>NoYesNoYes</v>
      </c>
      <c r="BJ19">
        <v>3</v>
      </c>
      <c r="BK19" t="s">
        <v>875</v>
      </c>
      <c r="BL19" t="s">
        <v>741</v>
      </c>
      <c r="BM19" t="s">
        <v>750</v>
      </c>
      <c r="BN19">
        <v>12</v>
      </c>
      <c r="BO19">
        <v>36.200000000000003</v>
      </c>
      <c r="BP19">
        <v>36.1</v>
      </c>
      <c r="BQ19">
        <v>36.1</v>
      </c>
      <c r="BR19">
        <v>36.200000000000003</v>
      </c>
      <c r="BS19">
        <v>36.5</v>
      </c>
      <c r="BT19">
        <v>36.4</v>
      </c>
      <c r="BU19">
        <v>36.1</v>
      </c>
      <c r="BV19">
        <v>36.1</v>
      </c>
      <c r="BW19">
        <v>36.200000000000003</v>
      </c>
      <c r="BX19">
        <v>36.4</v>
      </c>
      <c r="BY19">
        <v>36.4</v>
      </c>
      <c r="BZ19">
        <v>36.4</v>
      </c>
      <c r="CA19">
        <v>130</v>
      </c>
      <c r="CB19">
        <v>132</v>
      </c>
      <c r="CC19">
        <v>130</v>
      </c>
      <c r="CD19">
        <v>132</v>
      </c>
      <c r="CE19">
        <v>134</v>
      </c>
      <c r="CF19">
        <v>136</v>
      </c>
      <c r="CG19">
        <v>136</v>
      </c>
      <c r="CH19">
        <v>134</v>
      </c>
      <c r="CI19">
        <v>130</v>
      </c>
      <c r="CJ19">
        <v>132</v>
      </c>
      <c r="CK19">
        <v>130</v>
      </c>
      <c r="CL19">
        <v>132</v>
      </c>
      <c r="CM19" t="s">
        <v>278</v>
      </c>
      <c r="CN19" t="s">
        <v>300</v>
      </c>
      <c r="CO19" t="s">
        <v>280</v>
      </c>
      <c r="CP19" t="s">
        <v>271</v>
      </c>
      <c r="CQ19" t="s">
        <v>279</v>
      </c>
      <c r="CR19" t="s">
        <v>280</v>
      </c>
      <c r="CS19" t="s">
        <v>378</v>
      </c>
      <c r="CT19" t="s">
        <v>379</v>
      </c>
      <c r="CU19" t="s">
        <v>380</v>
      </c>
      <c r="CV19" t="s">
        <v>381</v>
      </c>
      <c r="CW19" t="s">
        <v>301</v>
      </c>
      <c r="CX19" t="s">
        <v>378</v>
      </c>
      <c r="CY19">
        <v>30</v>
      </c>
      <c r="CZ19">
        <v>32</v>
      </c>
      <c r="DA19">
        <v>32</v>
      </c>
      <c r="DB19">
        <v>34</v>
      </c>
      <c r="DC19">
        <v>30</v>
      </c>
      <c r="DD19">
        <v>32</v>
      </c>
      <c r="DE19">
        <v>34</v>
      </c>
      <c r="DF19">
        <v>34</v>
      </c>
      <c r="DG19">
        <v>32</v>
      </c>
      <c r="DH19">
        <v>34</v>
      </c>
      <c r="DI19">
        <v>30</v>
      </c>
      <c r="DJ19">
        <v>34</v>
      </c>
      <c r="DN19">
        <v>30</v>
      </c>
      <c r="DO19">
        <v>32</v>
      </c>
      <c r="DP19">
        <v>33</v>
      </c>
      <c r="DQ19">
        <v>23</v>
      </c>
      <c r="DR19">
        <v>20</v>
      </c>
      <c r="DS19">
        <v>23</v>
      </c>
      <c r="DT19">
        <v>24</v>
      </c>
      <c r="DU19">
        <v>26</v>
      </c>
      <c r="DV19">
        <v>30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ED19">
        <v>99</v>
      </c>
      <c r="EE19">
        <v>99</v>
      </c>
      <c r="EF19">
        <v>99</v>
      </c>
      <c r="EG19">
        <v>99</v>
      </c>
      <c r="EH19">
        <v>99</v>
      </c>
      <c r="FG19" t="s">
        <v>741</v>
      </c>
      <c r="FH19" t="s">
        <v>785</v>
      </c>
      <c r="FI19" t="s">
        <v>741</v>
      </c>
      <c r="FJ19">
        <v>16</v>
      </c>
      <c r="FK19">
        <v>0.05</v>
      </c>
      <c r="FL19" t="s">
        <v>765</v>
      </c>
      <c r="FM19" t="s">
        <v>770</v>
      </c>
      <c r="FN19" s="12">
        <v>9.0277777777777776E-2</v>
      </c>
      <c r="FO19">
        <v>114</v>
      </c>
      <c r="FP19">
        <v>112</v>
      </c>
      <c r="FQ19" t="s">
        <v>741</v>
      </c>
      <c r="FR19" t="s">
        <v>741</v>
      </c>
      <c r="FS19">
        <v>94</v>
      </c>
      <c r="FT19" t="s">
        <v>31</v>
      </c>
      <c r="FU19">
        <v>94</v>
      </c>
      <c r="FV19" t="s">
        <v>840</v>
      </c>
      <c r="FW19" t="s">
        <v>741</v>
      </c>
      <c r="FX19" t="s">
        <v>741</v>
      </c>
      <c r="FY19" t="s">
        <v>741</v>
      </c>
      <c r="FZ19" t="s">
        <v>741</v>
      </c>
      <c r="GA19">
        <v>36.6</v>
      </c>
      <c r="GB19">
        <v>36.6</v>
      </c>
      <c r="GC19" t="s">
        <v>741</v>
      </c>
      <c r="GD19" t="s">
        <v>741</v>
      </c>
      <c r="GE19">
        <v>30</v>
      </c>
      <c r="GF19">
        <v>30</v>
      </c>
      <c r="GG19" t="s">
        <v>741</v>
      </c>
      <c r="GH19" t="s">
        <v>741</v>
      </c>
      <c r="GI19" t="s">
        <v>741</v>
      </c>
      <c r="GJ19" t="s">
        <v>741</v>
      </c>
      <c r="GK19" t="s">
        <v>876</v>
      </c>
      <c r="GL19" t="s">
        <v>741</v>
      </c>
      <c r="GM19" t="s">
        <v>741</v>
      </c>
      <c r="GN19" t="s">
        <v>767</v>
      </c>
      <c r="GO19" t="s">
        <v>181</v>
      </c>
      <c r="GP19" t="s">
        <v>741</v>
      </c>
      <c r="GQ19" t="s">
        <v>741</v>
      </c>
      <c r="GR19">
        <v>8</v>
      </c>
      <c r="GS19">
        <v>9</v>
      </c>
      <c r="GT19" t="s">
        <v>741</v>
      </c>
      <c r="GU19" t="s">
        <v>741</v>
      </c>
      <c r="GV19">
        <v>0</v>
      </c>
      <c r="GW19">
        <v>5</v>
      </c>
      <c r="GX19" t="s">
        <v>741</v>
      </c>
      <c r="GY19" t="s">
        <v>741</v>
      </c>
      <c r="GZ19">
        <v>1</v>
      </c>
      <c r="HA19">
        <v>7</v>
      </c>
      <c r="HB19" t="s">
        <v>741</v>
      </c>
      <c r="HC19" t="s">
        <v>741</v>
      </c>
      <c r="HD19" t="s">
        <v>741</v>
      </c>
      <c r="HE19" t="str">
        <f t="shared" si="4"/>
        <v>Death</v>
      </c>
      <c r="HF19">
        <v>9</v>
      </c>
      <c r="HG19">
        <v>5</v>
      </c>
      <c r="HH19" s="2">
        <v>45429</v>
      </c>
      <c r="HI19" t="s">
        <v>877</v>
      </c>
    </row>
    <row r="20" spans="1:217" x14ac:dyDescent="0.3">
      <c r="A20">
        <v>19</v>
      </c>
      <c r="B20" t="s">
        <v>878</v>
      </c>
      <c r="C20">
        <v>20240185649</v>
      </c>
      <c r="D20">
        <v>3046568</v>
      </c>
      <c r="E20">
        <v>1</v>
      </c>
      <c r="F20" t="s">
        <v>2</v>
      </c>
      <c r="G20" s="2">
        <v>45401</v>
      </c>
      <c r="H20">
        <v>1.7</v>
      </c>
      <c r="I20">
        <f>Processed_data!H21*1000</f>
        <v>3000</v>
      </c>
      <c r="J20">
        <v>1.7</v>
      </c>
      <c r="K20" t="s">
        <v>71</v>
      </c>
      <c r="L20" t="s">
        <v>69</v>
      </c>
      <c r="M20" t="s">
        <v>879</v>
      </c>
      <c r="N20" t="s">
        <v>737</v>
      </c>
      <c r="O20" t="s">
        <v>63</v>
      </c>
      <c r="P20" t="s">
        <v>44</v>
      </c>
      <c r="Q20" t="s">
        <v>79</v>
      </c>
      <c r="R20">
        <v>3</v>
      </c>
      <c r="S20" s="2">
        <v>45403</v>
      </c>
      <c r="T20" t="s">
        <v>880</v>
      </c>
      <c r="U20" t="s">
        <v>29</v>
      </c>
      <c r="V20" t="s">
        <v>881</v>
      </c>
      <c r="W20" t="s">
        <v>760</v>
      </c>
      <c r="X20" t="s">
        <v>740</v>
      </c>
      <c r="Y20" t="s">
        <v>740</v>
      </c>
      <c r="Z20" t="s">
        <v>741</v>
      </c>
      <c r="AA20" t="s">
        <v>742</v>
      </c>
      <c r="AB20" t="s">
        <v>761</v>
      </c>
      <c r="AC20" t="s">
        <v>744</v>
      </c>
      <c r="AD20" t="s">
        <v>882</v>
      </c>
      <c r="AE20" t="s">
        <v>746</v>
      </c>
      <c r="AF20">
        <v>165</v>
      </c>
      <c r="AG20">
        <v>34</v>
      </c>
      <c r="AH20">
        <v>36.6</v>
      </c>
      <c r="AI20">
        <v>94</v>
      </c>
      <c r="AJ20" t="s">
        <v>840</v>
      </c>
      <c r="AK20">
        <v>5.3</v>
      </c>
      <c r="AL20">
        <v>18.2</v>
      </c>
      <c r="AM20">
        <v>19220</v>
      </c>
      <c r="AN20">
        <v>1.51</v>
      </c>
      <c r="AO20">
        <v>133.19999999999999</v>
      </c>
      <c r="AP20">
        <v>4.3</v>
      </c>
      <c r="AQ20">
        <v>42</v>
      </c>
      <c r="AR20">
        <v>1.3</v>
      </c>
      <c r="AS20" t="s">
        <v>747</v>
      </c>
      <c r="AT20" t="s">
        <v>741</v>
      </c>
      <c r="AU20" t="s">
        <v>883</v>
      </c>
      <c r="AV20">
        <v>8</v>
      </c>
      <c r="AW20">
        <v>300</v>
      </c>
      <c r="AX20">
        <v>2</v>
      </c>
      <c r="AY20">
        <v>15</v>
      </c>
      <c r="AZ20" t="s">
        <v>884</v>
      </c>
      <c r="BA20" t="s">
        <v>741</v>
      </c>
      <c r="BB20" t="str">
        <f t="shared" si="5"/>
        <v>No</v>
      </c>
      <c r="BC20">
        <v>4</v>
      </c>
      <c r="BD20" t="str">
        <f t="shared" si="0"/>
        <v>Yes</v>
      </c>
      <c r="BE20" t="s">
        <v>741</v>
      </c>
      <c r="BF20" t="str">
        <f t="shared" si="1"/>
        <v>No</v>
      </c>
      <c r="BG20">
        <v>1</v>
      </c>
      <c r="BH20" t="str">
        <f t="shared" si="2"/>
        <v>Yes</v>
      </c>
      <c r="BI20" t="str">
        <f t="shared" si="3"/>
        <v>NoYesNoYes</v>
      </c>
      <c r="BJ20">
        <v>3</v>
      </c>
      <c r="BK20" t="s">
        <v>875</v>
      </c>
      <c r="BL20" t="s">
        <v>750</v>
      </c>
      <c r="BM20" t="s">
        <v>741</v>
      </c>
      <c r="BN20">
        <v>10</v>
      </c>
      <c r="BO20">
        <v>36.1</v>
      </c>
      <c r="BP20">
        <v>36.200000000000003</v>
      </c>
      <c r="BQ20">
        <v>36.6</v>
      </c>
      <c r="BR20">
        <v>36.6</v>
      </c>
      <c r="BS20">
        <v>36.6</v>
      </c>
      <c r="BT20">
        <v>36.4</v>
      </c>
      <c r="BU20">
        <v>36.1</v>
      </c>
      <c r="BV20">
        <v>36.200000000000003</v>
      </c>
      <c r="BW20">
        <v>36.4</v>
      </c>
      <c r="BX20">
        <v>36.200000000000003</v>
      </c>
      <c r="BY20">
        <v>36.4</v>
      </c>
      <c r="CA20">
        <v>130</v>
      </c>
      <c r="CB20">
        <v>126</v>
      </c>
      <c r="CC20">
        <v>124</v>
      </c>
      <c r="CD20">
        <v>128</v>
      </c>
      <c r="CE20">
        <v>122</v>
      </c>
      <c r="CF20">
        <v>120</v>
      </c>
      <c r="CG20">
        <v>124</v>
      </c>
      <c r="CH20">
        <v>126</v>
      </c>
      <c r="CI20">
        <v>128</v>
      </c>
      <c r="CJ20">
        <v>126</v>
      </c>
      <c r="CK20">
        <v>124</v>
      </c>
      <c r="CM20" t="s">
        <v>317</v>
      </c>
      <c r="CN20" t="s">
        <v>270</v>
      </c>
      <c r="CO20" t="s">
        <v>271</v>
      </c>
      <c r="CP20" t="s">
        <v>382</v>
      </c>
      <c r="CQ20" t="s">
        <v>376</v>
      </c>
      <c r="CR20" t="s">
        <v>325</v>
      </c>
      <c r="CS20" t="s">
        <v>383</v>
      </c>
      <c r="CT20" t="s">
        <v>384</v>
      </c>
      <c r="CU20" t="s">
        <v>385</v>
      </c>
      <c r="CV20" t="s">
        <v>384</v>
      </c>
      <c r="CW20" t="s">
        <v>386</v>
      </c>
      <c r="CY20">
        <v>34</v>
      </c>
      <c r="CZ20">
        <v>34</v>
      </c>
      <c r="DA20">
        <v>32</v>
      </c>
      <c r="DB20">
        <v>34</v>
      </c>
      <c r="DC20">
        <v>34</v>
      </c>
      <c r="DD20">
        <v>36</v>
      </c>
      <c r="DE20">
        <v>36</v>
      </c>
      <c r="DF20">
        <v>38</v>
      </c>
      <c r="DG20">
        <v>22</v>
      </c>
      <c r="DH20">
        <v>32</v>
      </c>
      <c r="DI20">
        <v>34</v>
      </c>
      <c r="DN20">
        <v>23</v>
      </c>
      <c r="DO20">
        <v>24</v>
      </c>
      <c r="DP20">
        <v>23</v>
      </c>
      <c r="DQ20">
        <v>24</v>
      </c>
      <c r="DR20">
        <v>20</v>
      </c>
      <c r="DS20">
        <v>24</v>
      </c>
      <c r="DT20">
        <v>24</v>
      </c>
      <c r="DU20">
        <v>24</v>
      </c>
      <c r="DW20">
        <v>94</v>
      </c>
      <c r="DX20">
        <v>96</v>
      </c>
      <c r="DY20">
        <v>94</v>
      </c>
      <c r="DZ20">
        <v>95</v>
      </c>
      <c r="EA20">
        <v>96</v>
      </c>
      <c r="EB20">
        <v>98</v>
      </c>
      <c r="EC20">
        <v>99</v>
      </c>
      <c r="ED20">
        <v>96</v>
      </c>
      <c r="EE20">
        <v>80</v>
      </c>
      <c r="EF20">
        <v>99</v>
      </c>
      <c r="EG20">
        <v>99</v>
      </c>
      <c r="FG20" t="s">
        <v>741</v>
      </c>
      <c r="FH20" t="s">
        <v>785</v>
      </c>
      <c r="FI20" t="s">
        <v>741</v>
      </c>
      <c r="FJ20">
        <v>12</v>
      </c>
      <c r="FK20">
        <v>0.08</v>
      </c>
      <c r="FL20" t="s">
        <v>753</v>
      </c>
      <c r="FM20" t="s">
        <v>885</v>
      </c>
      <c r="FN20" s="12">
        <v>8.3333333333333329E-2</v>
      </c>
      <c r="FO20">
        <v>130</v>
      </c>
      <c r="FP20">
        <v>136</v>
      </c>
      <c r="FQ20">
        <v>118</v>
      </c>
      <c r="FR20" t="s">
        <v>741</v>
      </c>
      <c r="FS20">
        <v>98</v>
      </c>
      <c r="FT20" t="s">
        <v>755</v>
      </c>
      <c r="FU20">
        <v>98</v>
      </c>
      <c r="FV20" t="s">
        <v>755</v>
      </c>
      <c r="FW20">
        <v>92</v>
      </c>
      <c r="FX20" t="s">
        <v>886</v>
      </c>
      <c r="FY20" t="s">
        <v>741</v>
      </c>
      <c r="FZ20" t="s">
        <v>741</v>
      </c>
      <c r="GA20">
        <v>36.5</v>
      </c>
      <c r="GB20">
        <v>36.5</v>
      </c>
      <c r="GC20">
        <v>36.5</v>
      </c>
      <c r="GD20" t="s">
        <v>741</v>
      </c>
      <c r="GE20">
        <v>31</v>
      </c>
      <c r="GF20">
        <v>90</v>
      </c>
      <c r="GG20">
        <v>78</v>
      </c>
      <c r="GH20" t="s">
        <v>741</v>
      </c>
      <c r="GI20" t="s">
        <v>741</v>
      </c>
      <c r="GJ20" t="s">
        <v>741</v>
      </c>
      <c r="GK20" t="s">
        <v>741</v>
      </c>
      <c r="GL20" t="s">
        <v>887</v>
      </c>
      <c r="GM20" t="s">
        <v>741</v>
      </c>
      <c r="GN20" t="s">
        <v>750</v>
      </c>
      <c r="GO20" t="s">
        <v>750</v>
      </c>
      <c r="GP20" t="s">
        <v>750</v>
      </c>
      <c r="GQ20" t="s">
        <v>741</v>
      </c>
      <c r="GR20">
        <v>10</v>
      </c>
      <c r="GS20">
        <v>12</v>
      </c>
      <c r="GT20">
        <v>8</v>
      </c>
      <c r="GU20" t="s">
        <v>741</v>
      </c>
      <c r="GV20">
        <v>3</v>
      </c>
      <c r="GW20" t="s">
        <v>741</v>
      </c>
      <c r="GX20" t="s">
        <v>741</v>
      </c>
      <c r="GY20" t="s">
        <v>741</v>
      </c>
      <c r="GZ20">
        <v>8</v>
      </c>
      <c r="HA20">
        <v>8</v>
      </c>
      <c r="HB20" t="s">
        <v>741</v>
      </c>
      <c r="HC20" t="s">
        <v>741</v>
      </c>
      <c r="HD20" t="s">
        <v>741</v>
      </c>
      <c r="HE20" t="str">
        <f t="shared" si="4"/>
        <v>Death</v>
      </c>
      <c r="HF20">
        <v>9</v>
      </c>
      <c r="HG20">
        <v>6</v>
      </c>
      <c r="HH20" s="2">
        <v>45409</v>
      </c>
      <c r="HI20" t="s">
        <v>756</v>
      </c>
    </row>
    <row r="21" spans="1:217" ht="56.4" customHeight="1" x14ac:dyDescent="0.3">
      <c r="A21">
        <v>20</v>
      </c>
      <c r="B21" t="s">
        <v>888</v>
      </c>
      <c r="C21">
        <v>20240176548</v>
      </c>
      <c r="D21">
        <v>3021819</v>
      </c>
      <c r="E21">
        <v>15</v>
      </c>
      <c r="F21" t="s">
        <v>3</v>
      </c>
      <c r="G21" s="2">
        <v>45383</v>
      </c>
      <c r="H21">
        <v>3</v>
      </c>
      <c r="I21">
        <f>Processed_data!H18*1000</f>
        <v>1900</v>
      </c>
      <c r="J21">
        <v>2.8</v>
      </c>
      <c r="K21" t="s">
        <v>70</v>
      </c>
      <c r="L21" t="s">
        <v>69</v>
      </c>
      <c r="M21" t="s">
        <v>889</v>
      </c>
      <c r="N21" t="s">
        <v>737</v>
      </c>
      <c r="O21" t="s">
        <v>61</v>
      </c>
      <c r="P21" t="s">
        <v>43</v>
      </c>
      <c r="Q21" t="s">
        <v>78</v>
      </c>
      <c r="R21">
        <v>16</v>
      </c>
      <c r="S21" s="2">
        <v>45398</v>
      </c>
      <c r="T21" t="s">
        <v>890</v>
      </c>
      <c r="U21" t="s">
        <v>29</v>
      </c>
      <c r="V21" t="s">
        <v>891</v>
      </c>
      <c r="W21" t="s">
        <v>760</v>
      </c>
      <c r="X21" t="s">
        <v>740</v>
      </c>
      <c r="Y21" t="s">
        <v>740</v>
      </c>
      <c r="Z21" t="s">
        <v>741</v>
      </c>
      <c r="AA21" t="s">
        <v>742</v>
      </c>
      <c r="AB21" t="s">
        <v>743</v>
      </c>
      <c r="AC21" t="s">
        <v>744</v>
      </c>
      <c r="AD21" t="s">
        <v>745</v>
      </c>
      <c r="AE21" t="s">
        <v>746</v>
      </c>
      <c r="AF21">
        <v>138</v>
      </c>
      <c r="AG21">
        <v>42</v>
      </c>
      <c r="AH21">
        <v>36.5</v>
      </c>
      <c r="AI21">
        <v>97</v>
      </c>
      <c r="AJ21" t="s">
        <v>840</v>
      </c>
      <c r="AK21">
        <v>16.8</v>
      </c>
      <c r="AL21">
        <v>15</v>
      </c>
      <c r="AM21">
        <v>15640</v>
      </c>
      <c r="AN21">
        <v>4.0999999999999996</v>
      </c>
      <c r="AO21">
        <v>132</v>
      </c>
      <c r="AP21">
        <v>4.5999999999999996</v>
      </c>
      <c r="AQ21">
        <v>22</v>
      </c>
      <c r="AR21">
        <v>0.28999999999999998</v>
      </c>
      <c r="AS21" t="s">
        <v>892</v>
      </c>
      <c r="AT21" t="s">
        <v>741</v>
      </c>
      <c r="AU21" t="s">
        <v>893</v>
      </c>
      <c r="AV21">
        <v>12</v>
      </c>
      <c r="AW21">
        <v>450</v>
      </c>
      <c r="AX21" t="s">
        <v>741</v>
      </c>
      <c r="AY21">
        <v>45</v>
      </c>
      <c r="AZ21" t="s">
        <v>894</v>
      </c>
      <c r="BA21" t="s">
        <v>741</v>
      </c>
      <c r="BB21" t="str">
        <f t="shared" si="5"/>
        <v>No</v>
      </c>
      <c r="BC21">
        <v>6</v>
      </c>
      <c r="BD21" t="str">
        <f t="shared" si="0"/>
        <v>Yes</v>
      </c>
      <c r="BE21">
        <v>5</v>
      </c>
      <c r="BF21" t="str">
        <f t="shared" si="1"/>
        <v>Yes</v>
      </c>
      <c r="BG21" t="s">
        <v>741</v>
      </c>
      <c r="BH21" t="str">
        <f t="shared" si="2"/>
        <v>No</v>
      </c>
      <c r="BI21" t="str">
        <f t="shared" si="3"/>
        <v>NoYesYesNo</v>
      </c>
      <c r="BJ21">
        <v>3</v>
      </c>
      <c r="BK21" t="s">
        <v>895</v>
      </c>
      <c r="BL21" t="s">
        <v>741</v>
      </c>
      <c r="BM21" t="s">
        <v>750</v>
      </c>
      <c r="BN21">
        <v>40</v>
      </c>
      <c r="BO21">
        <v>36.1</v>
      </c>
      <c r="BP21">
        <v>36.6</v>
      </c>
      <c r="BQ21">
        <v>36.200000000000003</v>
      </c>
      <c r="BR21">
        <v>36.6</v>
      </c>
      <c r="BS21">
        <v>36.6</v>
      </c>
      <c r="BT21">
        <v>36.6</v>
      </c>
      <c r="BU21">
        <v>36.1</v>
      </c>
      <c r="BV21">
        <v>36.1</v>
      </c>
      <c r="BW21">
        <v>36.1</v>
      </c>
      <c r="BX21">
        <v>36.1</v>
      </c>
      <c r="BY21">
        <v>36.1</v>
      </c>
      <c r="BZ21">
        <v>36.1</v>
      </c>
      <c r="CA21">
        <v>130</v>
      </c>
      <c r="CB21">
        <v>142</v>
      </c>
      <c r="CC21">
        <v>128</v>
      </c>
      <c r="CD21">
        <v>122</v>
      </c>
      <c r="CE21">
        <v>138</v>
      </c>
      <c r="CF21">
        <v>134</v>
      </c>
      <c r="CG21">
        <v>140</v>
      </c>
      <c r="CH21">
        <v>142</v>
      </c>
      <c r="CI21">
        <v>146</v>
      </c>
      <c r="CJ21">
        <v>148</v>
      </c>
      <c r="CK21">
        <v>138</v>
      </c>
      <c r="CL21">
        <v>140</v>
      </c>
      <c r="CM21" t="s">
        <v>387</v>
      </c>
      <c r="CN21" t="s">
        <v>388</v>
      </c>
      <c r="CO21" t="s">
        <v>389</v>
      </c>
      <c r="CP21" t="s">
        <v>390</v>
      </c>
      <c r="CQ21" t="s">
        <v>391</v>
      </c>
      <c r="CR21" t="s">
        <v>392</v>
      </c>
      <c r="CS21" t="s">
        <v>393</v>
      </c>
      <c r="CT21" t="s">
        <v>394</v>
      </c>
      <c r="CU21" t="s">
        <v>295</v>
      </c>
      <c r="CV21" t="s">
        <v>395</v>
      </c>
      <c r="CW21" t="s">
        <v>286</v>
      </c>
      <c r="CX21" t="s">
        <v>396</v>
      </c>
      <c r="CY21">
        <v>34</v>
      </c>
      <c r="CZ21">
        <v>34</v>
      </c>
      <c r="DA21">
        <v>34</v>
      </c>
      <c r="DB21">
        <v>34</v>
      </c>
      <c r="DC21">
        <v>34</v>
      </c>
      <c r="DD21">
        <v>32</v>
      </c>
      <c r="DE21">
        <v>34</v>
      </c>
      <c r="DF21">
        <v>34</v>
      </c>
      <c r="DG21">
        <v>34</v>
      </c>
      <c r="DH21">
        <v>32</v>
      </c>
      <c r="DI21">
        <v>34</v>
      </c>
      <c r="DJ21">
        <v>36</v>
      </c>
      <c r="DN21">
        <v>32</v>
      </c>
      <c r="DO21">
        <v>34</v>
      </c>
      <c r="DP21">
        <v>30</v>
      </c>
      <c r="DQ21">
        <v>32</v>
      </c>
      <c r="DR21">
        <v>27</v>
      </c>
      <c r="DS21">
        <v>28</v>
      </c>
      <c r="DT21">
        <v>30</v>
      </c>
      <c r="DU21">
        <v>28</v>
      </c>
      <c r="DV21">
        <v>30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99</v>
      </c>
      <c r="EC21">
        <v>100</v>
      </c>
      <c r="ED21">
        <v>100</v>
      </c>
      <c r="EE21">
        <v>99</v>
      </c>
      <c r="EF21">
        <v>100</v>
      </c>
      <c r="EG21">
        <v>99</v>
      </c>
      <c r="EH21">
        <v>100</v>
      </c>
      <c r="FG21" t="s">
        <v>741</v>
      </c>
      <c r="FH21" t="s">
        <v>752</v>
      </c>
      <c r="FI21" t="s">
        <v>741</v>
      </c>
      <c r="FJ21">
        <v>24</v>
      </c>
      <c r="FK21">
        <v>0.15</v>
      </c>
      <c r="FL21" t="s">
        <v>765</v>
      </c>
      <c r="FM21" t="s">
        <v>896</v>
      </c>
      <c r="FN21" s="12">
        <v>6.5972222222222224E-2</v>
      </c>
      <c r="FO21">
        <v>110</v>
      </c>
      <c r="FP21">
        <v>130</v>
      </c>
      <c r="FQ21" t="s">
        <v>741</v>
      </c>
      <c r="FR21">
        <v>138</v>
      </c>
      <c r="FS21">
        <v>97</v>
      </c>
      <c r="FT21" t="s">
        <v>31</v>
      </c>
      <c r="FU21">
        <v>97</v>
      </c>
      <c r="FV21" t="s">
        <v>840</v>
      </c>
      <c r="FW21" t="s">
        <v>741</v>
      </c>
      <c r="FX21" t="s">
        <v>741</v>
      </c>
      <c r="FY21">
        <v>98</v>
      </c>
      <c r="FZ21" t="s">
        <v>32</v>
      </c>
      <c r="GA21">
        <v>36.5</v>
      </c>
      <c r="GB21">
        <v>36.4</v>
      </c>
      <c r="GC21" t="s">
        <v>741</v>
      </c>
      <c r="GD21">
        <v>36.6</v>
      </c>
      <c r="GE21">
        <v>60</v>
      </c>
      <c r="GF21">
        <v>80</v>
      </c>
      <c r="GG21" t="s">
        <v>741</v>
      </c>
      <c r="GH21">
        <v>107</v>
      </c>
      <c r="GI21" t="s">
        <v>897</v>
      </c>
      <c r="GJ21" t="s">
        <v>898</v>
      </c>
      <c r="GK21" t="s">
        <v>741</v>
      </c>
      <c r="GL21" t="s">
        <v>741</v>
      </c>
      <c r="GM21" t="s">
        <v>741</v>
      </c>
      <c r="GN21" t="s">
        <v>767</v>
      </c>
      <c r="GO21" t="s">
        <v>767</v>
      </c>
      <c r="GP21" t="s">
        <v>741</v>
      </c>
      <c r="GQ21" t="s">
        <v>767</v>
      </c>
      <c r="GR21">
        <v>6</v>
      </c>
      <c r="GS21">
        <v>8</v>
      </c>
      <c r="GT21" t="s">
        <v>741</v>
      </c>
      <c r="GU21">
        <v>6</v>
      </c>
      <c r="GV21">
        <v>0</v>
      </c>
      <c r="GW21">
        <v>1</v>
      </c>
      <c r="GX21">
        <v>6</v>
      </c>
      <c r="GY21">
        <v>6</v>
      </c>
      <c r="GZ21">
        <v>15</v>
      </c>
      <c r="HA21">
        <v>28</v>
      </c>
      <c r="HB21">
        <v>29</v>
      </c>
      <c r="HC21">
        <v>13</v>
      </c>
      <c r="HD21" s="2">
        <v>45411</v>
      </c>
      <c r="HE21" t="str">
        <f t="shared" si="4"/>
        <v>Discharge</v>
      </c>
      <c r="HF21" t="s">
        <v>741</v>
      </c>
      <c r="HG21" t="s">
        <v>741</v>
      </c>
      <c r="HH21" t="s">
        <v>741</v>
      </c>
      <c r="HI21" t="s">
        <v>741</v>
      </c>
    </row>
    <row r="22" spans="1:217" ht="47.4" customHeight="1" x14ac:dyDescent="0.3">
      <c r="A22">
        <v>21</v>
      </c>
      <c r="B22" t="s">
        <v>899</v>
      </c>
      <c r="C22">
        <v>20240175481</v>
      </c>
      <c r="D22">
        <v>3016784</v>
      </c>
      <c r="E22">
        <v>1</v>
      </c>
      <c r="F22" t="s">
        <v>2</v>
      </c>
      <c r="G22" s="2">
        <v>45394</v>
      </c>
      <c r="H22">
        <v>2.4900000000000002</v>
      </c>
      <c r="I22">
        <f>Processed_data!H17*1000</f>
        <v>2400</v>
      </c>
      <c r="J22">
        <v>2.2999999999999998</v>
      </c>
      <c r="K22" t="s">
        <v>70</v>
      </c>
      <c r="L22" t="s">
        <v>69</v>
      </c>
      <c r="M22" t="s">
        <v>900</v>
      </c>
      <c r="N22" t="s">
        <v>737</v>
      </c>
      <c r="O22" t="s">
        <v>63</v>
      </c>
      <c r="P22" t="s">
        <v>44</v>
      </c>
      <c r="Q22" t="s">
        <v>79</v>
      </c>
      <c r="R22">
        <v>3</v>
      </c>
      <c r="S22" s="2">
        <v>45396</v>
      </c>
      <c r="T22" t="s">
        <v>901</v>
      </c>
      <c r="U22" t="s">
        <v>30</v>
      </c>
      <c r="V22" t="s">
        <v>902</v>
      </c>
      <c r="W22" t="s">
        <v>760</v>
      </c>
      <c r="X22" t="s">
        <v>740</v>
      </c>
      <c r="Y22" t="s">
        <v>740</v>
      </c>
      <c r="Z22" t="s">
        <v>741</v>
      </c>
      <c r="AA22" t="s">
        <v>742</v>
      </c>
      <c r="AB22" t="s">
        <v>743</v>
      </c>
      <c r="AC22" t="s">
        <v>744</v>
      </c>
      <c r="AD22" t="s">
        <v>745</v>
      </c>
      <c r="AE22" t="s">
        <v>746</v>
      </c>
      <c r="AF22">
        <v>138</v>
      </c>
      <c r="AG22">
        <v>36</v>
      </c>
      <c r="AH22">
        <v>36.200000000000003</v>
      </c>
      <c r="AI22">
        <v>96</v>
      </c>
      <c r="AJ22" t="s">
        <v>32</v>
      </c>
      <c r="AK22">
        <v>9</v>
      </c>
      <c r="AL22">
        <v>18.7</v>
      </c>
      <c r="AM22">
        <v>23430</v>
      </c>
      <c r="AN22">
        <v>2.31</v>
      </c>
      <c r="AO22">
        <v>142.9</v>
      </c>
      <c r="AP22">
        <v>6</v>
      </c>
      <c r="AQ22">
        <v>35</v>
      </c>
      <c r="AR22">
        <v>1.1000000000000001</v>
      </c>
      <c r="AS22" t="s">
        <v>747</v>
      </c>
      <c r="AT22" t="s">
        <v>741</v>
      </c>
      <c r="AU22" t="s">
        <v>903</v>
      </c>
      <c r="AV22">
        <v>8</v>
      </c>
      <c r="AW22">
        <v>200</v>
      </c>
      <c r="AX22" t="s">
        <v>741</v>
      </c>
      <c r="AY22">
        <v>45</v>
      </c>
      <c r="AZ22" t="s">
        <v>904</v>
      </c>
      <c r="BA22" t="s">
        <v>750</v>
      </c>
      <c r="BB22" t="str">
        <f t="shared" si="5"/>
        <v>Yes</v>
      </c>
      <c r="BC22">
        <v>5</v>
      </c>
      <c r="BD22" t="str">
        <f t="shared" si="0"/>
        <v>Yes</v>
      </c>
      <c r="BE22" t="s">
        <v>741</v>
      </c>
      <c r="BF22" t="str">
        <f t="shared" si="1"/>
        <v>No</v>
      </c>
      <c r="BG22">
        <v>1.5</v>
      </c>
      <c r="BH22" t="str">
        <f t="shared" si="2"/>
        <v>Yes</v>
      </c>
      <c r="BI22" t="str">
        <f t="shared" si="3"/>
        <v>YesYesNoYes</v>
      </c>
      <c r="BJ22">
        <v>3</v>
      </c>
      <c r="BK22" t="s">
        <v>875</v>
      </c>
      <c r="BL22" t="s">
        <v>750</v>
      </c>
      <c r="BM22" t="s">
        <v>741</v>
      </c>
      <c r="BN22">
        <v>30</v>
      </c>
      <c r="BO22">
        <v>36.6</v>
      </c>
      <c r="BP22">
        <v>36.6</v>
      </c>
      <c r="BQ22">
        <v>36.6</v>
      </c>
      <c r="BR22">
        <v>36.4</v>
      </c>
      <c r="BS22">
        <v>36.1</v>
      </c>
      <c r="BT22">
        <v>36.1</v>
      </c>
      <c r="BU22">
        <v>36.200000000000003</v>
      </c>
      <c r="BV22">
        <v>36.4</v>
      </c>
      <c r="BW22">
        <v>36.1</v>
      </c>
      <c r="BX22">
        <v>36.200000000000003</v>
      </c>
      <c r="BY22">
        <v>36.4</v>
      </c>
      <c r="BZ22">
        <v>36.4</v>
      </c>
      <c r="CA22">
        <v>130</v>
      </c>
      <c r="CB22">
        <v>136</v>
      </c>
      <c r="CC22">
        <v>138</v>
      </c>
      <c r="CD22">
        <v>139</v>
      </c>
      <c r="CE22">
        <v>142</v>
      </c>
      <c r="CF22">
        <v>138</v>
      </c>
      <c r="CG22">
        <v>134</v>
      </c>
      <c r="CH22">
        <v>136</v>
      </c>
      <c r="CI22">
        <v>134</v>
      </c>
      <c r="CJ22">
        <v>138</v>
      </c>
      <c r="CK22">
        <v>140</v>
      </c>
      <c r="CL22">
        <v>142</v>
      </c>
      <c r="CM22" t="s">
        <v>397</v>
      </c>
      <c r="CN22" t="s">
        <v>398</v>
      </c>
      <c r="CO22" t="s">
        <v>394</v>
      </c>
      <c r="CP22" t="s">
        <v>270</v>
      </c>
      <c r="CQ22" t="s">
        <v>271</v>
      </c>
      <c r="CR22" t="s">
        <v>399</v>
      </c>
      <c r="CS22" t="s">
        <v>398</v>
      </c>
      <c r="CT22" t="s">
        <v>400</v>
      </c>
      <c r="CU22" t="s">
        <v>401</v>
      </c>
      <c r="CV22" t="s">
        <v>402</v>
      </c>
      <c r="CW22" t="s">
        <v>403</v>
      </c>
      <c r="CX22" t="s">
        <v>398</v>
      </c>
      <c r="CY22">
        <v>34</v>
      </c>
      <c r="CZ22">
        <v>32</v>
      </c>
      <c r="DA22">
        <v>34</v>
      </c>
      <c r="DB22">
        <v>34</v>
      </c>
      <c r="DC22">
        <v>34</v>
      </c>
      <c r="DD22">
        <v>32</v>
      </c>
      <c r="DE22">
        <v>30</v>
      </c>
      <c r="DF22">
        <v>20</v>
      </c>
      <c r="DG22">
        <v>22</v>
      </c>
      <c r="DH22">
        <v>32</v>
      </c>
      <c r="DI22">
        <v>34</v>
      </c>
      <c r="DJ22">
        <v>34</v>
      </c>
      <c r="DN22">
        <v>28</v>
      </c>
      <c r="DO22">
        <v>30</v>
      </c>
      <c r="DP22">
        <v>32</v>
      </c>
      <c r="DQ22">
        <v>34</v>
      </c>
      <c r="DR22">
        <v>32</v>
      </c>
      <c r="DS22">
        <v>30</v>
      </c>
      <c r="DT22">
        <v>32</v>
      </c>
      <c r="DU22">
        <v>34</v>
      </c>
      <c r="DW22">
        <v>96</v>
      </c>
      <c r="DX22">
        <v>98</v>
      </c>
      <c r="DY22">
        <v>99</v>
      </c>
      <c r="DZ22">
        <v>99</v>
      </c>
      <c r="EA22">
        <v>99</v>
      </c>
      <c r="EB22">
        <v>99</v>
      </c>
      <c r="EC22">
        <v>94</v>
      </c>
      <c r="ED22">
        <v>92</v>
      </c>
      <c r="EE22">
        <v>82</v>
      </c>
      <c r="EF22">
        <v>99</v>
      </c>
      <c r="EG22">
        <v>99</v>
      </c>
      <c r="EH22">
        <v>99</v>
      </c>
      <c r="FG22" t="s">
        <v>741</v>
      </c>
      <c r="FH22" t="s">
        <v>785</v>
      </c>
      <c r="FI22" t="s">
        <v>741</v>
      </c>
      <c r="FJ22">
        <v>16</v>
      </c>
      <c r="FK22">
        <v>0.1</v>
      </c>
      <c r="FL22" t="s">
        <v>765</v>
      </c>
      <c r="FM22" t="s">
        <v>905</v>
      </c>
      <c r="FN22" s="12">
        <v>9.375E-2</v>
      </c>
      <c r="FO22">
        <v>130</v>
      </c>
      <c r="FP22">
        <v>120</v>
      </c>
      <c r="FQ22" t="s">
        <v>741</v>
      </c>
      <c r="FR22">
        <v>124</v>
      </c>
      <c r="FS22">
        <v>98</v>
      </c>
      <c r="FT22" t="s">
        <v>32</v>
      </c>
      <c r="FU22">
        <v>98</v>
      </c>
      <c r="FV22" t="s">
        <v>32</v>
      </c>
      <c r="FW22" t="s">
        <v>741</v>
      </c>
      <c r="FX22" t="s">
        <v>741</v>
      </c>
      <c r="FY22">
        <v>98</v>
      </c>
      <c r="FZ22" t="s">
        <v>32</v>
      </c>
      <c r="GA22">
        <v>36.6</v>
      </c>
      <c r="GB22">
        <v>36.700000000000003</v>
      </c>
      <c r="GC22" t="s">
        <v>741</v>
      </c>
      <c r="GD22">
        <v>36.4</v>
      </c>
      <c r="GE22">
        <v>60</v>
      </c>
      <c r="GF22">
        <v>120</v>
      </c>
      <c r="GG22" t="s">
        <v>741</v>
      </c>
      <c r="GH22">
        <v>170</v>
      </c>
      <c r="GI22" t="s">
        <v>741</v>
      </c>
      <c r="GJ22" t="s">
        <v>741</v>
      </c>
      <c r="GK22" t="s">
        <v>741</v>
      </c>
      <c r="GL22" t="s">
        <v>741</v>
      </c>
      <c r="GM22" t="s">
        <v>741</v>
      </c>
      <c r="GN22" t="s">
        <v>767</v>
      </c>
      <c r="GO22" t="s">
        <v>767</v>
      </c>
      <c r="GP22" t="s">
        <v>741</v>
      </c>
      <c r="GQ22" t="s">
        <v>767</v>
      </c>
      <c r="GR22">
        <v>6</v>
      </c>
      <c r="GS22">
        <v>7</v>
      </c>
      <c r="GT22" t="s">
        <v>741</v>
      </c>
      <c r="GU22">
        <v>7</v>
      </c>
      <c r="GV22">
        <v>0</v>
      </c>
      <c r="GW22">
        <v>1</v>
      </c>
      <c r="GX22">
        <v>7</v>
      </c>
      <c r="GY22" t="s">
        <v>741</v>
      </c>
      <c r="GZ22" t="s">
        <v>741</v>
      </c>
      <c r="HA22">
        <v>10</v>
      </c>
      <c r="HB22">
        <v>11</v>
      </c>
      <c r="HC22">
        <v>8</v>
      </c>
      <c r="HD22" s="2">
        <v>45404</v>
      </c>
      <c r="HE22" t="str">
        <f t="shared" si="4"/>
        <v>Discharge</v>
      </c>
      <c r="HF22" t="s">
        <v>741</v>
      </c>
      <c r="HG22" t="s">
        <v>741</v>
      </c>
      <c r="HH22" t="s">
        <v>741</v>
      </c>
      <c r="HI22" t="s">
        <v>741</v>
      </c>
    </row>
    <row r="23" spans="1:217" x14ac:dyDescent="0.3">
      <c r="A23">
        <v>22</v>
      </c>
      <c r="B23" t="s">
        <v>906</v>
      </c>
      <c r="C23">
        <v>20240165338</v>
      </c>
      <c r="D23">
        <v>2988953</v>
      </c>
      <c r="E23">
        <v>0</v>
      </c>
      <c r="F23" t="s">
        <v>3</v>
      </c>
      <c r="G23" s="2">
        <v>45388</v>
      </c>
      <c r="H23">
        <v>2.6</v>
      </c>
      <c r="I23">
        <f>Processed_data!H16*1000</f>
        <v>1300</v>
      </c>
      <c r="J23">
        <v>2.5</v>
      </c>
      <c r="K23" t="s">
        <v>70</v>
      </c>
      <c r="L23" t="s">
        <v>69</v>
      </c>
      <c r="M23" t="s">
        <v>907</v>
      </c>
      <c r="N23" t="s">
        <v>908</v>
      </c>
      <c r="O23" t="s">
        <v>63</v>
      </c>
      <c r="P23" t="s">
        <v>44</v>
      </c>
      <c r="Q23" t="s">
        <v>79</v>
      </c>
      <c r="R23">
        <v>1</v>
      </c>
      <c r="S23" s="2">
        <v>45389</v>
      </c>
      <c r="T23" t="s">
        <v>738</v>
      </c>
      <c r="U23" t="s">
        <v>33</v>
      </c>
      <c r="V23" t="s">
        <v>909</v>
      </c>
      <c r="W23" t="s">
        <v>760</v>
      </c>
      <c r="X23" t="s">
        <v>740</v>
      </c>
      <c r="Y23" t="s">
        <v>740</v>
      </c>
      <c r="Z23" t="s">
        <v>910</v>
      </c>
      <c r="AA23" t="s">
        <v>742</v>
      </c>
      <c r="AB23" t="s">
        <v>743</v>
      </c>
      <c r="AC23" t="s">
        <v>744</v>
      </c>
      <c r="AD23" t="s">
        <v>745</v>
      </c>
      <c r="AE23" t="s">
        <v>746</v>
      </c>
      <c r="AF23">
        <v>140</v>
      </c>
      <c r="AG23">
        <v>42</v>
      </c>
      <c r="AH23">
        <v>36.6</v>
      </c>
      <c r="AI23">
        <v>98</v>
      </c>
      <c r="AJ23" t="s">
        <v>33</v>
      </c>
      <c r="AK23">
        <v>10</v>
      </c>
      <c r="AL23">
        <v>15.1</v>
      </c>
      <c r="AM23">
        <v>20900</v>
      </c>
      <c r="AN23">
        <v>1.97</v>
      </c>
      <c r="AO23">
        <v>137.4</v>
      </c>
      <c r="AP23">
        <v>4.8</v>
      </c>
      <c r="AQ23">
        <v>20</v>
      </c>
      <c r="AR23">
        <v>0.85</v>
      </c>
      <c r="AS23" t="s">
        <v>747</v>
      </c>
      <c r="AT23" t="s">
        <v>741</v>
      </c>
      <c r="AU23" t="s">
        <v>911</v>
      </c>
      <c r="AV23">
        <v>10</v>
      </c>
      <c r="AW23">
        <v>300</v>
      </c>
      <c r="AX23" t="s">
        <v>741</v>
      </c>
      <c r="AY23">
        <v>45</v>
      </c>
      <c r="AZ23" t="s">
        <v>912</v>
      </c>
      <c r="BA23" t="s">
        <v>750</v>
      </c>
      <c r="BB23" t="str">
        <f t="shared" si="5"/>
        <v>Yes</v>
      </c>
      <c r="BC23">
        <v>10</v>
      </c>
      <c r="BD23" t="str">
        <f t="shared" si="0"/>
        <v>Yes</v>
      </c>
      <c r="BE23" t="s">
        <v>741</v>
      </c>
      <c r="BF23" t="str">
        <f t="shared" si="1"/>
        <v>No</v>
      </c>
      <c r="BG23" t="s">
        <v>741</v>
      </c>
      <c r="BH23" t="str">
        <f t="shared" si="2"/>
        <v>No</v>
      </c>
      <c r="BI23" t="str">
        <f t="shared" si="3"/>
        <v>YesYesNoNo</v>
      </c>
      <c r="BJ23">
        <v>3</v>
      </c>
      <c r="BK23">
        <v>1</v>
      </c>
      <c r="BL23" t="s">
        <v>750</v>
      </c>
      <c r="BM23" t="s">
        <v>741</v>
      </c>
      <c r="BN23" t="s">
        <v>913</v>
      </c>
      <c r="BO23">
        <v>36.4</v>
      </c>
      <c r="BP23">
        <v>36.4</v>
      </c>
      <c r="BQ23">
        <v>36.4</v>
      </c>
      <c r="BR23">
        <v>36.5</v>
      </c>
      <c r="BS23">
        <v>36.5</v>
      </c>
      <c r="BT23">
        <v>36.4</v>
      </c>
      <c r="BU23">
        <v>36.5</v>
      </c>
      <c r="BV23">
        <v>36.4</v>
      </c>
      <c r="BW23">
        <v>36.6</v>
      </c>
      <c r="BX23">
        <v>36.6</v>
      </c>
      <c r="BY23">
        <v>36.6</v>
      </c>
      <c r="CA23">
        <v>154</v>
      </c>
      <c r="CB23">
        <v>150</v>
      </c>
      <c r="CC23">
        <v>146</v>
      </c>
      <c r="CD23">
        <v>158</v>
      </c>
      <c r="CE23">
        <v>160</v>
      </c>
      <c r="CF23">
        <v>130</v>
      </c>
      <c r="CG23">
        <v>144</v>
      </c>
      <c r="CH23">
        <v>140</v>
      </c>
      <c r="CI23">
        <v>146</v>
      </c>
      <c r="CJ23">
        <v>148</v>
      </c>
      <c r="CK23">
        <v>140</v>
      </c>
      <c r="CM23" t="s">
        <v>373</v>
      </c>
      <c r="CN23" t="s">
        <v>404</v>
      </c>
      <c r="CO23" t="s">
        <v>405</v>
      </c>
      <c r="CP23" t="s">
        <v>406</v>
      </c>
      <c r="CQ23" t="s">
        <v>407</v>
      </c>
      <c r="CR23" t="s">
        <v>408</v>
      </c>
      <c r="CS23" t="s">
        <v>328</v>
      </c>
      <c r="CT23" t="s">
        <v>343</v>
      </c>
      <c r="CU23" t="s">
        <v>302</v>
      </c>
      <c r="CV23" t="s">
        <v>409</v>
      </c>
      <c r="CW23" t="s">
        <v>409</v>
      </c>
      <c r="CX23" t="s">
        <v>410</v>
      </c>
      <c r="CY23">
        <v>36</v>
      </c>
      <c r="CZ23">
        <v>38</v>
      </c>
      <c r="DA23">
        <v>30</v>
      </c>
      <c r="DB23">
        <v>38</v>
      </c>
      <c r="DC23">
        <v>36</v>
      </c>
      <c r="DD23">
        <v>36</v>
      </c>
      <c r="DE23">
        <v>38</v>
      </c>
      <c r="DF23">
        <v>38</v>
      </c>
      <c r="DG23">
        <v>30</v>
      </c>
      <c r="DH23">
        <v>36</v>
      </c>
      <c r="DI23">
        <v>36</v>
      </c>
      <c r="DN23">
        <v>24</v>
      </c>
      <c r="DO23">
        <v>26</v>
      </c>
      <c r="DP23">
        <v>24</v>
      </c>
      <c r="DQ23">
        <v>24</v>
      </c>
      <c r="DR23">
        <v>24</v>
      </c>
      <c r="DS23">
        <v>26</v>
      </c>
      <c r="DT23">
        <v>24</v>
      </c>
      <c r="DU23">
        <v>26</v>
      </c>
      <c r="DW23">
        <v>98</v>
      </c>
      <c r="DX23">
        <v>98</v>
      </c>
      <c r="DY23">
        <v>96</v>
      </c>
      <c r="DZ23">
        <v>95</v>
      </c>
      <c r="EA23">
        <v>95</v>
      </c>
      <c r="EB23">
        <v>94</v>
      </c>
      <c r="EC23">
        <v>94</v>
      </c>
      <c r="ED23">
        <v>96</v>
      </c>
      <c r="EE23">
        <v>78</v>
      </c>
      <c r="EF23">
        <v>90</v>
      </c>
      <c r="EG23">
        <v>94</v>
      </c>
      <c r="FG23" t="s">
        <v>741</v>
      </c>
      <c r="FH23" t="s">
        <v>785</v>
      </c>
      <c r="FI23" t="s">
        <v>741</v>
      </c>
      <c r="FJ23" t="s">
        <v>741</v>
      </c>
      <c r="FK23" t="s">
        <v>741</v>
      </c>
      <c r="FL23" t="s">
        <v>753</v>
      </c>
      <c r="FM23" t="s">
        <v>778</v>
      </c>
      <c r="FN23" s="12">
        <v>0.125</v>
      </c>
      <c r="FO23">
        <v>180</v>
      </c>
      <c r="FP23">
        <v>170</v>
      </c>
      <c r="FQ23" t="s">
        <v>741</v>
      </c>
      <c r="FR23" t="s">
        <v>741</v>
      </c>
      <c r="FS23">
        <v>99</v>
      </c>
      <c r="FT23" t="s">
        <v>755</v>
      </c>
      <c r="FU23">
        <v>98</v>
      </c>
      <c r="FV23" t="s">
        <v>755</v>
      </c>
      <c r="FW23" t="s">
        <v>741</v>
      </c>
      <c r="FX23" t="s">
        <v>741</v>
      </c>
      <c r="FY23" t="s">
        <v>741</v>
      </c>
      <c r="FZ23" t="s">
        <v>741</v>
      </c>
      <c r="GA23">
        <v>36.6</v>
      </c>
      <c r="GB23">
        <v>36.6</v>
      </c>
      <c r="GC23" t="s">
        <v>741</v>
      </c>
      <c r="GD23" t="s">
        <v>741</v>
      </c>
      <c r="GE23">
        <v>100</v>
      </c>
      <c r="GF23">
        <v>50</v>
      </c>
      <c r="GG23" t="s">
        <v>741</v>
      </c>
      <c r="GH23" t="s">
        <v>741</v>
      </c>
      <c r="GI23" t="s">
        <v>741</v>
      </c>
      <c r="GJ23" t="s">
        <v>914</v>
      </c>
      <c r="GK23" t="s">
        <v>741</v>
      </c>
      <c r="GL23" t="s">
        <v>741</v>
      </c>
      <c r="GM23" t="s">
        <v>741</v>
      </c>
      <c r="GN23" t="s">
        <v>750</v>
      </c>
      <c r="GO23" t="s">
        <v>750</v>
      </c>
      <c r="GP23" t="s">
        <v>741</v>
      </c>
      <c r="GQ23" t="s">
        <v>741</v>
      </c>
      <c r="GR23">
        <v>10</v>
      </c>
      <c r="GS23">
        <v>11</v>
      </c>
      <c r="GT23" t="s">
        <v>741</v>
      </c>
      <c r="GU23" t="s">
        <v>741</v>
      </c>
      <c r="GV23">
        <v>0</v>
      </c>
      <c r="GW23" t="s">
        <v>741</v>
      </c>
      <c r="GX23" t="s">
        <v>741</v>
      </c>
      <c r="GY23" t="s">
        <v>741</v>
      </c>
      <c r="GZ23">
        <v>4</v>
      </c>
      <c r="HA23">
        <v>4</v>
      </c>
      <c r="HB23" t="s">
        <v>741</v>
      </c>
      <c r="HC23" t="s">
        <v>741</v>
      </c>
      <c r="HD23" t="s">
        <v>741</v>
      </c>
      <c r="HE23" t="str">
        <f t="shared" si="4"/>
        <v>Death</v>
      </c>
      <c r="HF23">
        <v>4</v>
      </c>
      <c r="HG23">
        <v>2</v>
      </c>
      <c r="HH23" s="2">
        <v>45391</v>
      </c>
      <c r="HI23" t="s">
        <v>915</v>
      </c>
    </row>
    <row r="24" spans="1:217" x14ac:dyDescent="0.3">
      <c r="A24">
        <v>23</v>
      </c>
      <c r="B24" t="s">
        <v>916</v>
      </c>
      <c r="C24">
        <v>20240078771</v>
      </c>
      <c r="D24">
        <v>2760047</v>
      </c>
      <c r="E24">
        <v>0</v>
      </c>
      <c r="F24" t="s">
        <v>2</v>
      </c>
      <c r="G24" s="2">
        <v>45337</v>
      </c>
      <c r="H24">
        <v>2.6</v>
      </c>
      <c r="I24">
        <f>Processed_data!H3*1000</f>
        <v>1900</v>
      </c>
      <c r="J24">
        <v>2.6</v>
      </c>
      <c r="K24" t="s">
        <v>70</v>
      </c>
      <c r="L24" t="s">
        <v>69</v>
      </c>
      <c r="M24" t="s">
        <v>917</v>
      </c>
      <c r="N24" t="s">
        <v>918</v>
      </c>
      <c r="O24" t="s">
        <v>63</v>
      </c>
      <c r="P24" t="s">
        <v>44</v>
      </c>
      <c r="Q24" t="s">
        <v>79</v>
      </c>
      <c r="R24">
        <v>2</v>
      </c>
      <c r="S24" s="2">
        <v>45339</v>
      </c>
      <c r="T24" t="s">
        <v>919</v>
      </c>
      <c r="U24" t="s">
        <v>29</v>
      </c>
      <c r="V24" t="s">
        <v>920</v>
      </c>
      <c r="W24" t="s">
        <v>760</v>
      </c>
      <c r="X24" t="s">
        <v>740</v>
      </c>
      <c r="Y24" t="s">
        <v>740</v>
      </c>
      <c r="Z24" t="s">
        <v>741</v>
      </c>
      <c r="AA24" t="s">
        <v>742</v>
      </c>
      <c r="AB24" t="s">
        <v>743</v>
      </c>
      <c r="AC24" t="s">
        <v>744</v>
      </c>
      <c r="AD24" t="s">
        <v>745</v>
      </c>
      <c r="AE24" t="s">
        <v>746</v>
      </c>
      <c r="AF24">
        <v>132</v>
      </c>
      <c r="AG24">
        <v>28</v>
      </c>
      <c r="AH24">
        <v>36.1</v>
      </c>
      <c r="AI24">
        <v>95</v>
      </c>
      <c r="AJ24" t="s">
        <v>840</v>
      </c>
      <c r="AK24">
        <v>10.3</v>
      </c>
      <c r="AL24">
        <v>7.2</v>
      </c>
      <c r="AM24">
        <v>10047</v>
      </c>
      <c r="AN24">
        <v>2.52</v>
      </c>
      <c r="AO24">
        <v>140.69999999999999</v>
      </c>
      <c r="AP24">
        <v>5.9</v>
      </c>
      <c r="AQ24">
        <v>21</v>
      </c>
      <c r="AR24">
        <v>0.97</v>
      </c>
      <c r="AS24" t="s">
        <v>747</v>
      </c>
      <c r="AT24" t="s">
        <v>741</v>
      </c>
      <c r="AU24" t="s">
        <v>748</v>
      </c>
      <c r="AV24">
        <v>12</v>
      </c>
      <c r="AW24">
        <v>300</v>
      </c>
      <c r="AX24" t="s">
        <v>741</v>
      </c>
      <c r="AY24">
        <v>30</v>
      </c>
      <c r="AZ24" t="s">
        <v>749</v>
      </c>
      <c r="BA24" t="s">
        <v>750</v>
      </c>
      <c r="BB24" t="str">
        <f t="shared" si="5"/>
        <v>Yes</v>
      </c>
      <c r="BC24">
        <v>6</v>
      </c>
      <c r="BD24" t="str">
        <f t="shared" si="0"/>
        <v>Yes</v>
      </c>
      <c r="BE24" t="s">
        <v>741</v>
      </c>
      <c r="BF24" t="str">
        <f t="shared" si="1"/>
        <v>No</v>
      </c>
      <c r="BG24" t="s">
        <v>741</v>
      </c>
      <c r="BH24" t="str">
        <f t="shared" si="2"/>
        <v>No</v>
      </c>
      <c r="BI24" t="str">
        <f t="shared" si="3"/>
        <v>YesYesNoNo</v>
      </c>
      <c r="BJ24">
        <v>3</v>
      </c>
      <c r="BK24">
        <v>2</v>
      </c>
      <c r="BL24" t="s">
        <v>750</v>
      </c>
      <c r="BM24" t="s">
        <v>741</v>
      </c>
      <c r="BN24">
        <v>35</v>
      </c>
      <c r="BO24">
        <v>36.1</v>
      </c>
      <c r="BP24">
        <v>36.1</v>
      </c>
      <c r="BQ24">
        <v>36.200000000000003</v>
      </c>
      <c r="BR24">
        <v>36.200000000000003</v>
      </c>
      <c r="BS24">
        <v>36.1</v>
      </c>
      <c r="BT24">
        <v>36.1</v>
      </c>
      <c r="BU24">
        <v>35.799999999999997</v>
      </c>
      <c r="BV24">
        <v>35.799999999999997</v>
      </c>
      <c r="BW24">
        <v>36.1</v>
      </c>
      <c r="BX24">
        <v>36.1</v>
      </c>
      <c r="BY24">
        <v>36.1</v>
      </c>
      <c r="CA24">
        <v>150</v>
      </c>
      <c r="CB24">
        <v>148</v>
      </c>
      <c r="CC24">
        <v>146</v>
      </c>
      <c r="CD24">
        <v>150</v>
      </c>
      <c r="CE24">
        <v>154</v>
      </c>
      <c r="CF24">
        <v>148</v>
      </c>
      <c r="CG24">
        <v>146</v>
      </c>
      <c r="CH24">
        <v>148</v>
      </c>
      <c r="CI24">
        <v>150</v>
      </c>
      <c r="CJ24">
        <v>152</v>
      </c>
      <c r="CK24">
        <v>154</v>
      </c>
      <c r="CM24" t="s">
        <v>411</v>
      </c>
      <c r="CN24" t="s">
        <v>412</v>
      </c>
      <c r="CO24" t="s">
        <v>413</v>
      </c>
      <c r="CP24" t="s">
        <v>342</v>
      </c>
      <c r="CQ24" t="s">
        <v>407</v>
      </c>
      <c r="CR24" t="s">
        <v>414</v>
      </c>
      <c r="CS24" t="s">
        <v>415</v>
      </c>
      <c r="CT24" t="s">
        <v>414</v>
      </c>
      <c r="CU24" t="s">
        <v>416</v>
      </c>
      <c r="CV24" t="s">
        <v>412</v>
      </c>
      <c r="CW24" t="s">
        <v>417</v>
      </c>
      <c r="CY24">
        <v>36</v>
      </c>
      <c r="CZ24">
        <v>38</v>
      </c>
      <c r="DA24">
        <v>38</v>
      </c>
      <c r="DB24">
        <v>38</v>
      </c>
      <c r="DC24">
        <v>38</v>
      </c>
      <c r="DD24">
        <v>36</v>
      </c>
      <c r="DE24">
        <v>36</v>
      </c>
      <c r="DF24">
        <v>36</v>
      </c>
      <c r="DG24">
        <v>20</v>
      </c>
      <c r="DH24">
        <v>32</v>
      </c>
      <c r="DI24">
        <v>36</v>
      </c>
      <c r="DN24">
        <v>32</v>
      </c>
      <c r="DO24">
        <v>34</v>
      </c>
      <c r="DP24">
        <v>36</v>
      </c>
      <c r="DQ24">
        <v>34</v>
      </c>
      <c r="DR24">
        <v>34</v>
      </c>
      <c r="DS24">
        <v>34</v>
      </c>
      <c r="DT24">
        <v>34</v>
      </c>
      <c r="DU24">
        <v>32</v>
      </c>
      <c r="DW24">
        <v>95</v>
      </c>
      <c r="DX24">
        <v>92</v>
      </c>
      <c r="DY24">
        <v>94</v>
      </c>
      <c r="DZ24">
        <v>95</v>
      </c>
      <c r="EA24">
        <v>96</v>
      </c>
      <c r="EB24">
        <v>98</v>
      </c>
      <c r="EC24">
        <v>97</v>
      </c>
      <c r="ED24">
        <v>90</v>
      </c>
      <c r="EE24">
        <v>88</v>
      </c>
      <c r="EF24">
        <v>99</v>
      </c>
      <c r="EG24">
        <v>97</v>
      </c>
      <c r="FG24" t="s">
        <v>741</v>
      </c>
      <c r="FH24" t="s">
        <v>785</v>
      </c>
      <c r="FI24" t="s">
        <v>741</v>
      </c>
      <c r="FJ24" t="s">
        <v>741</v>
      </c>
      <c r="FK24" t="s">
        <v>741</v>
      </c>
      <c r="FL24" t="s">
        <v>753</v>
      </c>
      <c r="FM24" t="s">
        <v>819</v>
      </c>
      <c r="FN24" s="12">
        <v>6.25E-2</v>
      </c>
      <c r="FO24">
        <v>152</v>
      </c>
      <c r="FP24">
        <v>154</v>
      </c>
      <c r="FQ24" t="s">
        <v>741</v>
      </c>
      <c r="FR24" t="s">
        <v>741</v>
      </c>
      <c r="FS24">
        <v>98</v>
      </c>
      <c r="FT24" t="s">
        <v>755</v>
      </c>
      <c r="FU24">
        <v>92</v>
      </c>
      <c r="FV24" t="s">
        <v>755</v>
      </c>
      <c r="FW24" t="s">
        <v>741</v>
      </c>
      <c r="FX24" t="s">
        <v>741</v>
      </c>
      <c r="FY24" t="s">
        <v>741</v>
      </c>
      <c r="FZ24" t="s">
        <v>741</v>
      </c>
      <c r="GA24">
        <v>36.4</v>
      </c>
      <c r="GB24">
        <v>36.5</v>
      </c>
      <c r="GC24" t="s">
        <v>741</v>
      </c>
      <c r="GD24" t="s">
        <v>741</v>
      </c>
      <c r="GE24">
        <v>80</v>
      </c>
      <c r="GF24">
        <v>200</v>
      </c>
      <c r="GG24" t="s">
        <v>741</v>
      </c>
      <c r="GH24" t="s">
        <v>741</v>
      </c>
      <c r="GI24" t="s">
        <v>741</v>
      </c>
      <c r="GJ24" t="s">
        <v>741</v>
      </c>
      <c r="GK24" t="s">
        <v>741</v>
      </c>
      <c r="GL24" t="s">
        <v>741</v>
      </c>
      <c r="GM24" t="s">
        <v>741</v>
      </c>
      <c r="GN24" t="s">
        <v>750</v>
      </c>
      <c r="GO24" t="s">
        <v>750</v>
      </c>
      <c r="GP24" t="s">
        <v>741</v>
      </c>
      <c r="GQ24" t="s">
        <v>741</v>
      </c>
      <c r="GR24">
        <v>10</v>
      </c>
      <c r="GS24">
        <v>12</v>
      </c>
      <c r="GT24" t="s">
        <v>741</v>
      </c>
      <c r="GU24" t="s">
        <v>741</v>
      </c>
      <c r="GV24" t="s">
        <v>188</v>
      </c>
      <c r="GW24" t="s">
        <v>741</v>
      </c>
      <c r="GX24" t="s">
        <v>741</v>
      </c>
      <c r="GY24" t="s">
        <v>741</v>
      </c>
      <c r="GZ24">
        <v>8</v>
      </c>
      <c r="HA24">
        <v>9</v>
      </c>
      <c r="HB24" t="s">
        <v>741</v>
      </c>
      <c r="HC24" t="s">
        <v>741</v>
      </c>
      <c r="HD24" t="s">
        <v>741</v>
      </c>
      <c r="HE24" t="str">
        <f t="shared" si="4"/>
        <v>Death</v>
      </c>
      <c r="HF24">
        <v>10</v>
      </c>
      <c r="HG24">
        <v>7</v>
      </c>
      <c r="HH24" s="2">
        <v>45346</v>
      </c>
      <c r="HI24" t="s">
        <v>921</v>
      </c>
    </row>
    <row r="25" spans="1:217" x14ac:dyDescent="0.3">
      <c r="A25">
        <v>24</v>
      </c>
      <c r="B25" t="s">
        <v>922</v>
      </c>
      <c r="C25">
        <v>20240076859</v>
      </c>
      <c r="D25">
        <v>2754883</v>
      </c>
      <c r="E25">
        <v>0</v>
      </c>
      <c r="F25" t="s">
        <v>2</v>
      </c>
      <c r="G25" s="2">
        <v>45336</v>
      </c>
      <c r="H25">
        <v>2.7</v>
      </c>
      <c r="I25">
        <f>Processed_data!H2*1000</f>
        <v>2600</v>
      </c>
      <c r="J25">
        <v>2.7</v>
      </c>
      <c r="K25" t="s">
        <v>70</v>
      </c>
      <c r="L25" t="s">
        <v>69</v>
      </c>
      <c r="M25" t="s">
        <v>923</v>
      </c>
      <c r="N25" t="s">
        <v>737</v>
      </c>
      <c r="O25" t="s">
        <v>63</v>
      </c>
      <c r="P25" t="s">
        <v>37</v>
      </c>
      <c r="Q25" t="s">
        <v>79</v>
      </c>
      <c r="R25">
        <v>1</v>
      </c>
      <c r="S25" s="2">
        <v>45337</v>
      </c>
      <c r="T25" t="s">
        <v>924</v>
      </c>
      <c r="U25" t="s">
        <v>30</v>
      </c>
      <c r="V25" t="s">
        <v>925</v>
      </c>
      <c r="W25" t="s">
        <v>760</v>
      </c>
      <c r="X25" t="s">
        <v>740</v>
      </c>
      <c r="Y25" t="s">
        <v>740</v>
      </c>
      <c r="Z25" t="s">
        <v>741</v>
      </c>
      <c r="AA25" t="s">
        <v>742</v>
      </c>
      <c r="AB25" t="s">
        <v>761</v>
      </c>
      <c r="AC25" t="s">
        <v>744</v>
      </c>
      <c r="AD25" t="s">
        <v>745</v>
      </c>
      <c r="AE25" t="s">
        <v>746</v>
      </c>
      <c r="AF25">
        <v>120</v>
      </c>
      <c r="AG25">
        <v>32</v>
      </c>
      <c r="AH25">
        <v>36.1</v>
      </c>
      <c r="AI25">
        <v>94</v>
      </c>
      <c r="AJ25" t="s">
        <v>30</v>
      </c>
      <c r="AK25">
        <v>6.9</v>
      </c>
      <c r="AL25">
        <v>21</v>
      </c>
      <c r="AM25">
        <v>20400</v>
      </c>
      <c r="AN25">
        <v>1.84</v>
      </c>
      <c r="AO25">
        <v>135.1</v>
      </c>
      <c r="AP25">
        <v>6.4</v>
      </c>
      <c r="AQ25">
        <v>14</v>
      </c>
      <c r="AR25">
        <v>0.7</v>
      </c>
      <c r="AS25" t="s">
        <v>747</v>
      </c>
      <c r="AT25" t="s">
        <v>741</v>
      </c>
      <c r="AU25" t="s">
        <v>852</v>
      </c>
      <c r="AV25">
        <v>8</v>
      </c>
      <c r="AW25">
        <v>300</v>
      </c>
      <c r="AX25" t="s">
        <v>741</v>
      </c>
      <c r="AY25">
        <v>45</v>
      </c>
      <c r="AZ25" t="s">
        <v>926</v>
      </c>
      <c r="BA25" t="s">
        <v>750</v>
      </c>
      <c r="BB25" t="str">
        <f t="shared" si="5"/>
        <v>Yes</v>
      </c>
      <c r="BC25" t="s">
        <v>741</v>
      </c>
      <c r="BD25" t="str">
        <f t="shared" si="0"/>
        <v>No</v>
      </c>
      <c r="BE25" t="s">
        <v>741</v>
      </c>
      <c r="BF25" t="str">
        <f t="shared" si="1"/>
        <v>No</v>
      </c>
      <c r="BG25" t="s">
        <v>741</v>
      </c>
      <c r="BH25" t="str">
        <f t="shared" si="2"/>
        <v>No</v>
      </c>
      <c r="BI25" t="str">
        <f t="shared" si="3"/>
        <v>YesNoNoNo</v>
      </c>
      <c r="BJ25">
        <v>3</v>
      </c>
      <c r="BK25">
        <v>1.5</v>
      </c>
      <c r="BL25" t="s">
        <v>750</v>
      </c>
      <c r="BM25" t="s">
        <v>741</v>
      </c>
      <c r="BN25">
        <v>20</v>
      </c>
      <c r="BO25">
        <v>36.6</v>
      </c>
      <c r="BP25">
        <v>36.4</v>
      </c>
      <c r="BQ25">
        <v>36.4</v>
      </c>
      <c r="BR25">
        <v>36.4</v>
      </c>
      <c r="BS25">
        <v>36.4</v>
      </c>
      <c r="BT25">
        <v>36.4</v>
      </c>
      <c r="BU25">
        <v>36.4</v>
      </c>
      <c r="BV25">
        <v>36.4</v>
      </c>
      <c r="BW25">
        <v>36.4</v>
      </c>
      <c r="BX25">
        <v>36.4</v>
      </c>
      <c r="BY25">
        <v>36.4</v>
      </c>
      <c r="CA25">
        <v>130</v>
      </c>
      <c r="CB25">
        <v>128</v>
      </c>
      <c r="CC25">
        <v>130</v>
      </c>
      <c r="CD25">
        <v>132</v>
      </c>
      <c r="CE25">
        <v>140</v>
      </c>
      <c r="CF25">
        <v>142</v>
      </c>
      <c r="CG25">
        <v>138</v>
      </c>
      <c r="CH25">
        <v>140</v>
      </c>
      <c r="CI25">
        <v>144</v>
      </c>
      <c r="CJ25">
        <v>142</v>
      </c>
      <c r="CK25">
        <v>142</v>
      </c>
      <c r="CM25" t="s">
        <v>418</v>
      </c>
      <c r="CN25" t="s">
        <v>419</v>
      </c>
      <c r="CO25" t="s">
        <v>420</v>
      </c>
      <c r="CP25" t="s">
        <v>421</v>
      </c>
      <c r="CQ25" t="s">
        <v>422</v>
      </c>
      <c r="CR25" t="s">
        <v>423</v>
      </c>
      <c r="CS25" t="s">
        <v>424</v>
      </c>
      <c r="CT25" t="s">
        <v>425</v>
      </c>
      <c r="CU25" t="s">
        <v>426</v>
      </c>
      <c r="CV25" t="s">
        <v>352</v>
      </c>
      <c r="CW25" t="s">
        <v>427</v>
      </c>
      <c r="CY25">
        <v>32</v>
      </c>
      <c r="CZ25">
        <v>34</v>
      </c>
      <c r="DA25">
        <v>32</v>
      </c>
      <c r="DB25">
        <v>34</v>
      </c>
      <c r="DC25">
        <v>36</v>
      </c>
      <c r="DD25">
        <v>34</v>
      </c>
      <c r="DE25">
        <v>32</v>
      </c>
      <c r="DF25">
        <v>34</v>
      </c>
      <c r="DG25">
        <v>30</v>
      </c>
      <c r="DH25">
        <v>34</v>
      </c>
      <c r="DI25">
        <v>34</v>
      </c>
      <c r="DN25">
        <v>40</v>
      </c>
      <c r="DO25">
        <v>42</v>
      </c>
      <c r="DP25">
        <v>42</v>
      </c>
      <c r="DQ25">
        <v>44</v>
      </c>
      <c r="DR25">
        <v>42</v>
      </c>
      <c r="DS25">
        <v>44</v>
      </c>
      <c r="DT25">
        <v>42</v>
      </c>
      <c r="DU25">
        <v>44</v>
      </c>
      <c r="DW25">
        <v>94</v>
      </c>
      <c r="DX25">
        <v>96</v>
      </c>
      <c r="DY25">
        <v>98</v>
      </c>
      <c r="DZ25">
        <v>95</v>
      </c>
      <c r="EA25">
        <v>96</v>
      </c>
      <c r="EB25">
        <v>99</v>
      </c>
      <c r="EC25">
        <v>99</v>
      </c>
      <c r="ED25">
        <v>99</v>
      </c>
      <c r="EE25">
        <v>78</v>
      </c>
      <c r="EF25">
        <v>99</v>
      </c>
      <c r="EG25">
        <v>99</v>
      </c>
      <c r="FG25" t="s">
        <v>741</v>
      </c>
      <c r="FH25" t="s">
        <v>752</v>
      </c>
      <c r="FI25" t="s">
        <v>741</v>
      </c>
      <c r="FJ25">
        <v>16</v>
      </c>
      <c r="FK25">
        <v>0.1</v>
      </c>
      <c r="FL25" t="s">
        <v>765</v>
      </c>
      <c r="FM25" t="s">
        <v>927</v>
      </c>
      <c r="FN25" s="12">
        <v>0.104166666666667</v>
      </c>
      <c r="FO25">
        <v>120</v>
      </c>
      <c r="FP25">
        <v>140</v>
      </c>
      <c r="FQ25" t="s">
        <v>741</v>
      </c>
      <c r="FR25" t="s">
        <v>741</v>
      </c>
      <c r="FS25">
        <v>97</v>
      </c>
      <c r="FT25" t="s">
        <v>31</v>
      </c>
      <c r="FU25">
        <v>94</v>
      </c>
      <c r="FV25" t="s">
        <v>31</v>
      </c>
      <c r="FW25" t="s">
        <v>741</v>
      </c>
      <c r="FX25" t="s">
        <v>741</v>
      </c>
      <c r="FY25" t="s">
        <v>741</v>
      </c>
      <c r="FZ25" t="s">
        <v>741</v>
      </c>
      <c r="GA25">
        <v>35.799999999999997</v>
      </c>
      <c r="GB25">
        <v>35.799999999999997</v>
      </c>
      <c r="GC25" t="s">
        <v>741</v>
      </c>
      <c r="GD25" t="s">
        <v>741</v>
      </c>
      <c r="GE25">
        <v>232</v>
      </c>
      <c r="GF25">
        <v>216</v>
      </c>
      <c r="GG25" t="s">
        <v>741</v>
      </c>
      <c r="GH25" t="s">
        <v>741</v>
      </c>
      <c r="GI25" t="s">
        <v>741</v>
      </c>
      <c r="GJ25" t="s">
        <v>741</v>
      </c>
      <c r="GK25" t="s">
        <v>928</v>
      </c>
      <c r="GL25" t="s">
        <v>741</v>
      </c>
      <c r="GM25" t="s">
        <v>741</v>
      </c>
      <c r="GN25" t="s">
        <v>767</v>
      </c>
      <c r="GO25" t="s">
        <v>767</v>
      </c>
      <c r="GP25" t="s">
        <v>741</v>
      </c>
      <c r="GQ25" t="s">
        <v>741</v>
      </c>
      <c r="GR25">
        <v>8</v>
      </c>
      <c r="GS25">
        <v>9</v>
      </c>
      <c r="GT25" t="s">
        <v>741</v>
      </c>
      <c r="GU25" t="s">
        <v>741</v>
      </c>
      <c r="GV25">
        <v>0</v>
      </c>
      <c r="GW25">
        <v>2</v>
      </c>
      <c r="GX25" t="s">
        <v>741</v>
      </c>
      <c r="GY25" t="s">
        <v>741</v>
      </c>
      <c r="GZ25">
        <v>6</v>
      </c>
      <c r="HA25">
        <v>10</v>
      </c>
      <c r="HB25" t="s">
        <v>741</v>
      </c>
      <c r="HC25" t="s">
        <v>741</v>
      </c>
      <c r="HD25" t="s">
        <v>741</v>
      </c>
      <c r="HE25" t="str">
        <f t="shared" si="4"/>
        <v>Death</v>
      </c>
      <c r="HF25">
        <v>10</v>
      </c>
      <c r="HG25">
        <v>8</v>
      </c>
      <c r="HH25" s="2">
        <v>45345</v>
      </c>
      <c r="HI25" t="s">
        <v>756</v>
      </c>
    </row>
    <row r="26" spans="1:217" ht="40.200000000000003" customHeight="1" x14ac:dyDescent="0.3">
      <c r="A26">
        <v>25</v>
      </c>
      <c r="B26" t="s">
        <v>929</v>
      </c>
      <c r="C26">
        <v>20240085068</v>
      </c>
      <c r="D26">
        <v>2777524</v>
      </c>
      <c r="E26">
        <v>1</v>
      </c>
      <c r="F26" t="s">
        <v>2</v>
      </c>
      <c r="G26" s="2">
        <v>45341</v>
      </c>
      <c r="H26">
        <v>1.3</v>
      </c>
      <c r="I26">
        <f>Processed_data!H4*1000</f>
        <v>1500</v>
      </c>
      <c r="J26">
        <v>1.2</v>
      </c>
      <c r="K26" t="s">
        <v>70</v>
      </c>
      <c r="L26" t="s">
        <v>68</v>
      </c>
      <c r="M26" t="s">
        <v>930</v>
      </c>
      <c r="N26" t="s">
        <v>737</v>
      </c>
      <c r="O26" t="s">
        <v>63</v>
      </c>
      <c r="P26" t="s">
        <v>44</v>
      </c>
      <c r="Q26" t="s">
        <v>79</v>
      </c>
      <c r="R26">
        <v>3</v>
      </c>
      <c r="S26" s="2">
        <v>45343</v>
      </c>
      <c r="T26" t="s">
        <v>738</v>
      </c>
      <c r="U26" t="s">
        <v>30</v>
      </c>
      <c r="V26" t="s">
        <v>931</v>
      </c>
      <c r="W26" t="s">
        <v>760</v>
      </c>
      <c r="X26" t="s">
        <v>740</v>
      </c>
      <c r="Y26" t="s">
        <v>740</v>
      </c>
      <c r="Z26" t="s">
        <v>741</v>
      </c>
      <c r="AA26" t="s">
        <v>742</v>
      </c>
      <c r="AB26" t="s">
        <v>761</v>
      </c>
      <c r="AC26" t="s">
        <v>744</v>
      </c>
      <c r="AD26" t="s">
        <v>745</v>
      </c>
      <c r="AE26" t="s">
        <v>746</v>
      </c>
      <c r="AF26">
        <v>136</v>
      </c>
      <c r="AG26">
        <v>30</v>
      </c>
      <c r="AH26">
        <v>36.1</v>
      </c>
      <c r="AI26">
        <v>95</v>
      </c>
      <c r="AJ26" t="s">
        <v>30</v>
      </c>
      <c r="AK26">
        <v>4.3</v>
      </c>
      <c r="AL26">
        <v>16.8</v>
      </c>
      <c r="AM26">
        <v>18400</v>
      </c>
      <c r="AN26">
        <v>3.63</v>
      </c>
      <c r="AO26">
        <v>134.69999999999999</v>
      </c>
      <c r="AP26">
        <v>5.3</v>
      </c>
      <c r="AQ26">
        <v>24</v>
      </c>
      <c r="AR26">
        <v>0.85</v>
      </c>
      <c r="AS26" t="s">
        <v>747</v>
      </c>
      <c r="AT26" t="s">
        <v>741</v>
      </c>
      <c r="AU26" t="s">
        <v>812</v>
      </c>
      <c r="AV26">
        <v>4</v>
      </c>
      <c r="AW26">
        <v>150</v>
      </c>
      <c r="AX26">
        <v>2</v>
      </c>
      <c r="AY26">
        <v>15</v>
      </c>
      <c r="AZ26" t="s">
        <v>932</v>
      </c>
      <c r="BA26" t="s">
        <v>741</v>
      </c>
      <c r="BB26" t="str">
        <f t="shared" si="5"/>
        <v>No</v>
      </c>
      <c r="BC26">
        <v>3</v>
      </c>
      <c r="BD26" t="str">
        <f t="shared" si="0"/>
        <v>Yes</v>
      </c>
      <c r="BE26">
        <v>2</v>
      </c>
      <c r="BF26" t="str">
        <f t="shared" si="1"/>
        <v>Yes</v>
      </c>
      <c r="BG26" t="s">
        <v>741</v>
      </c>
      <c r="BH26" t="str">
        <f t="shared" si="2"/>
        <v>No</v>
      </c>
      <c r="BI26" t="str">
        <f t="shared" si="3"/>
        <v>NoYesYesNo</v>
      </c>
      <c r="BJ26">
        <v>2.5</v>
      </c>
      <c r="BK26">
        <v>0.5</v>
      </c>
      <c r="BL26" t="s">
        <v>750</v>
      </c>
      <c r="BM26" t="s">
        <v>741</v>
      </c>
      <c r="BN26">
        <v>10</v>
      </c>
      <c r="BO26">
        <v>36.1</v>
      </c>
      <c r="BP26">
        <v>36.1</v>
      </c>
      <c r="BQ26">
        <v>36.1</v>
      </c>
      <c r="BR26">
        <v>36.1</v>
      </c>
      <c r="BS26">
        <v>36.1</v>
      </c>
      <c r="BT26">
        <v>36.1</v>
      </c>
      <c r="BU26">
        <v>36.1</v>
      </c>
      <c r="BV26">
        <v>36.1</v>
      </c>
      <c r="BW26">
        <v>36.1</v>
      </c>
      <c r="BX26">
        <v>36.1</v>
      </c>
      <c r="BY26">
        <v>36.1</v>
      </c>
      <c r="CA26">
        <v>130</v>
      </c>
      <c r="CB26">
        <v>134</v>
      </c>
      <c r="CC26">
        <v>138</v>
      </c>
      <c r="CD26">
        <v>120</v>
      </c>
      <c r="CE26">
        <v>124</v>
      </c>
      <c r="CF26">
        <v>122</v>
      </c>
      <c r="CG26">
        <v>128</v>
      </c>
      <c r="CH26">
        <v>126</v>
      </c>
      <c r="CI26">
        <v>138</v>
      </c>
      <c r="CJ26">
        <v>132</v>
      </c>
      <c r="CK26">
        <v>130</v>
      </c>
      <c r="CM26" t="s">
        <v>342</v>
      </c>
      <c r="CN26" t="s">
        <v>428</v>
      </c>
      <c r="CO26" t="s">
        <v>429</v>
      </c>
      <c r="CP26" t="s">
        <v>409</v>
      </c>
      <c r="CQ26" t="s">
        <v>430</v>
      </c>
      <c r="CR26" t="s">
        <v>329</v>
      </c>
      <c r="CS26" t="s">
        <v>302</v>
      </c>
      <c r="CT26" t="s">
        <v>330</v>
      </c>
      <c r="CU26" t="s">
        <v>301</v>
      </c>
      <c r="CV26" t="s">
        <v>431</v>
      </c>
      <c r="CW26" t="s">
        <v>432</v>
      </c>
      <c r="CY26">
        <v>36</v>
      </c>
      <c r="CZ26">
        <v>38</v>
      </c>
      <c r="DA26">
        <v>38</v>
      </c>
      <c r="DB26">
        <v>36</v>
      </c>
      <c r="DC26">
        <v>36</v>
      </c>
      <c r="DD26">
        <v>36</v>
      </c>
      <c r="DE26">
        <v>38</v>
      </c>
      <c r="DF26">
        <v>40</v>
      </c>
      <c r="DG26">
        <v>24</v>
      </c>
      <c r="DH26">
        <v>42</v>
      </c>
      <c r="DI26">
        <v>34</v>
      </c>
      <c r="DN26">
        <v>34</v>
      </c>
      <c r="DO26">
        <v>36</v>
      </c>
      <c r="DP26">
        <v>34</v>
      </c>
      <c r="DQ26">
        <v>34</v>
      </c>
      <c r="DR26">
        <v>34</v>
      </c>
      <c r="DS26">
        <v>36</v>
      </c>
      <c r="DT26">
        <v>34</v>
      </c>
      <c r="DU26">
        <v>34</v>
      </c>
      <c r="DW26">
        <v>95</v>
      </c>
      <c r="DX26">
        <v>96</v>
      </c>
      <c r="DY26">
        <v>98</v>
      </c>
      <c r="DZ26">
        <v>98</v>
      </c>
      <c r="EA26">
        <v>98</v>
      </c>
      <c r="EB26">
        <v>99</v>
      </c>
      <c r="EC26">
        <v>81</v>
      </c>
      <c r="ED26">
        <v>84</v>
      </c>
      <c r="EE26">
        <v>80</v>
      </c>
      <c r="EF26">
        <v>88</v>
      </c>
      <c r="EG26">
        <v>98</v>
      </c>
      <c r="FG26" t="s">
        <v>741</v>
      </c>
      <c r="FH26" t="s">
        <v>764</v>
      </c>
      <c r="FI26" t="s">
        <v>741</v>
      </c>
      <c r="FJ26" t="s">
        <v>741</v>
      </c>
      <c r="FK26" t="s">
        <v>741</v>
      </c>
      <c r="FL26" t="s">
        <v>753</v>
      </c>
      <c r="FM26" t="s">
        <v>933</v>
      </c>
      <c r="FN26" s="12">
        <v>9.375E-2</v>
      </c>
      <c r="FO26">
        <v>136</v>
      </c>
      <c r="FP26">
        <v>132</v>
      </c>
      <c r="FQ26" t="s">
        <v>741</v>
      </c>
      <c r="FR26" t="s">
        <v>741</v>
      </c>
      <c r="FS26">
        <v>97</v>
      </c>
      <c r="FT26" t="s">
        <v>755</v>
      </c>
      <c r="FU26">
        <v>96</v>
      </c>
      <c r="FV26" t="s">
        <v>755</v>
      </c>
      <c r="FW26" t="s">
        <v>741</v>
      </c>
      <c r="FX26" t="s">
        <v>741</v>
      </c>
      <c r="FY26" t="s">
        <v>741</v>
      </c>
      <c r="FZ26" t="s">
        <v>741</v>
      </c>
      <c r="GA26">
        <v>36.1</v>
      </c>
      <c r="GB26">
        <v>36.1</v>
      </c>
      <c r="GC26" t="s">
        <v>741</v>
      </c>
      <c r="GD26" t="s">
        <v>741</v>
      </c>
      <c r="GE26">
        <v>40</v>
      </c>
      <c r="GF26">
        <v>50</v>
      </c>
      <c r="GG26" t="s">
        <v>741</v>
      </c>
      <c r="GH26" t="s">
        <v>741</v>
      </c>
      <c r="GI26" t="s">
        <v>741</v>
      </c>
      <c r="GJ26" t="s">
        <v>741</v>
      </c>
      <c r="GK26" t="s">
        <v>741</v>
      </c>
      <c r="GL26" t="s">
        <v>741</v>
      </c>
      <c r="GM26" t="s">
        <v>741</v>
      </c>
      <c r="GN26" t="s">
        <v>750</v>
      </c>
      <c r="GO26" t="s">
        <v>750</v>
      </c>
      <c r="GP26" t="s">
        <v>741</v>
      </c>
      <c r="GQ26" t="s">
        <v>741</v>
      </c>
      <c r="GR26">
        <v>8</v>
      </c>
      <c r="GS26">
        <v>9</v>
      </c>
      <c r="GT26" t="s">
        <v>741</v>
      </c>
      <c r="GU26" t="s">
        <v>741</v>
      </c>
      <c r="GV26" t="s">
        <v>188</v>
      </c>
      <c r="GW26" t="s">
        <v>741</v>
      </c>
      <c r="GX26" t="s">
        <v>741</v>
      </c>
      <c r="GY26" t="s">
        <v>741</v>
      </c>
      <c r="GZ26">
        <v>4</v>
      </c>
      <c r="HA26">
        <v>5</v>
      </c>
      <c r="HB26" t="s">
        <v>741</v>
      </c>
      <c r="HC26" t="s">
        <v>741</v>
      </c>
      <c r="HD26" t="s">
        <v>741</v>
      </c>
      <c r="HE26" t="str">
        <f t="shared" si="4"/>
        <v>Death</v>
      </c>
      <c r="HF26">
        <v>6</v>
      </c>
      <c r="HG26">
        <v>3</v>
      </c>
      <c r="HH26" s="2">
        <v>45346</v>
      </c>
      <c r="HI26" t="s">
        <v>934</v>
      </c>
    </row>
    <row r="27" spans="1:217" ht="40.200000000000003" customHeight="1" x14ac:dyDescent="0.3">
      <c r="A27">
        <v>26</v>
      </c>
      <c r="B27" t="s">
        <v>935</v>
      </c>
      <c r="C27">
        <v>20240105308</v>
      </c>
      <c r="D27">
        <v>2828405</v>
      </c>
      <c r="E27">
        <v>4</v>
      </c>
      <c r="F27" t="s">
        <v>2</v>
      </c>
      <c r="G27" s="2">
        <v>45349</v>
      </c>
      <c r="H27">
        <v>1.5</v>
      </c>
      <c r="I27">
        <f>Processed_data!H9*1000</f>
        <v>2400</v>
      </c>
      <c r="J27">
        <v>1.5</v>
      </c>
      <c r="K27" t="s">
        <v>70</v>
      </c>
      <c r="L27" t="s">
        <v>68</v>
      </c>
      <c r="M27" t="s">
        <v>936</v>
      </c>
      <c r="N27" t="s">
        <v>737</v>
      </c>
      <c r="O27" t="s">
        <v>63</v>
      </c>
      <c r="P27" t="s">
        <v>44</v>
      </c>
      <c r="Q27" t="s">
        <v>79</v>
      </c>
      <c r="R27">
        <v>5</v>
      </c>
      <c r="S27" s="2">
        <v>45353</v>
      </c>
      <c r="T27" t="s">
        <v>738</v>
      </c>
      <c r="U27" t="s">
        <v>30</v>
      </c>
      <c r="V27" t="s">
        <v>741</v>
      </c>
      <c r="W27" t="s">
        <v>760</v>
      </c>
      <c r="X27" t="s">
        <v>740</v>
      </c>
      <c r="Y27" t="s">
        <v>740</v>
      </c>
      <c r="Z27" t="s">
        <v>741</v>
      </c>
      <c r="AA27" t="s">
        <v>742</v>
      </c>
      <c r="AB27" t="s">
        <v>761</v>
      </c>
      <c r="AC27" t="s">
        <v>744</v>
      </c>
      <c r="AD27" t="s">
        <v>745</v>
      </c>
      <c r="AE27" t="s">
        <v>746</v>
      </c>
      <c r="AF27">
        <v>120</v>
      </c>
      <c r="AG27">
        <v>26</v>
      </c>
      <c r="AH27">
        <v>36.6</v>
      </c>
      <c r="AI27">
        <v>90</v>
      </c>
      <c r="AJ27" t="s">
        <v>30</v>
      </c>
      <c r="AK27">
        <v>6</v>
      </c>
      <c r="AL27">
        <v>16</v>
      </c>
      <c r="AM27">
        <v>7450</v>
      </c>
      <c r="AN27">
        <v>3.12</v>
      </c>
      <c r="AO27">
        <v>140.6</v>
      </c>
      <c r="AP27">
        <v>4.72</v>
      </c>
      <c r="AQ27">
        <v>20</v>
      </c>
      <c r="AR27">
        <v>0.51</v>
      </c>
      <c r="AS27" t="s">
        <v>747</v>
      </c>
      <c r="AT27" t="s">
        <v>741</v>
      </c>
      <c r="AU27" t="s">
        <v>937</v>
      </c>
      <c r="AV27">
        <v>4</v>
      </c>
      <c r="AW27">
        <v>150</v>
      </c>
      <c r="AX27">
        <v>3</v>
      </c>
      <c r="AY27">
        <v>15</v>
      </c>
      <c r="AZ27" t="s">
        <v>938</v>
      </c>
      <c r="BA27" t="s">
        <v>741</v>
      </c>
      <c r="BB27" t="str">
        <f t="shared" si="5"/>
        <v>No</v>
      </c>
      <c r="BC27">
        <v>4</v>
      </c>
      <c r="BD27" t="str">
        <f t="shared" si="0"/>
        <v>Yes</v>
      </c>
      <c r="BE27">
        <v>3</v>
      </c>
      <c r="BF27" t="str">
        <f t="shared" si="1"/>
        <v>Yes</v>
      </c>
      <c r="BG27" t="s">
        <v>741</v>
      </c>
      <c r="BH27" t="str">
        <f t="shared" si="2"/>
        <v>No</v>
      </c>
      <c r="BI27" t="str">
        <f t="shared" si="3"/>
        <v>NoYesYesNo</v>
      </c>
      <c r="BJ27">
        <v>2.5</v>
      </c>
      <c r="BK27">
        <v>1</v>
      </c>
      <c r="BL27" t="s">
        <v>750</v>
      </c>
      <c r="BM27" t="s">
        <v>741</v>
      </c>
      <c r="BN27">
        <v>20</v>
      </c>
      <c r="BO27">
        <v>36.6</v>
      </c>
      <c r="BP27">
        <v>36.4</v>
      </c>
      <c r="BQ27">
        <v>36.4</v>
      </c>
      <c r="BR27">
        <v>36.4</v>
      </c>
      <c r="BS27">
        <v>36.4</v>
      </c>
      <c r="BT27">
        <v>36.4</v>
      </c>
      <c r="BU27">
        <v>36.4</v>
      </c>
      <c r="BV27">
        <v>36.4</v>
      </c>
      <c r="BW27">
        <v>36.4</v>
      </c>
      <c r="BX27">
        <v>36.4</v>
      </c>
      <c r="BY27">
        <v>36.4</v>
      </c>
      <c r="BZ27">
        <v>36.4</v>
      </c>
      <c r="CA27">
        <v>156</v>
      </c>
      <c r="CB27">
        <v>150</v>
      </c>
      <c r="CC27">
        <v>148</v>
      </c>
      <c r="CD27">
        <v>144</v>
      </c>
      <c r="CE27">
        <v>152</v>
      </c>
      <c r="CF27">
        <v>156</v>
      </c>
      <c r="CG27">
        <v>148</v>
      </c>
      <c r="CH27">
        <v>154</v>
      </c>
      <c r="CI27">
        <v>156</v>
      </c>
      <c r="CJ27">
        <v>154</v>
      </c>
      <c r="CK27">
        <v>150</v>
      </c>
      <c r="CL27">
        <v>152</v>
      </c>
      <c r="CM27" t="s">
        <v>433</v>
      </c>
      <c r="CN27" t="s">
        <v>327</v>
      </c>
      <c r="CO27" t="s">
        <v>433</v>
      </c>
      <c r="CP27" t="s">
        <v>434</v>
      </c>
      <c r="CQ27" t="s">
        <v>435</v>
      </c>
      <c r="CR27" t="s">
        <v>436</v>
      </c>
      <c r="CS27" t="s">
        <v>374</v>
      </c>
      <c r="CT27" t="s">
        <v>278</v>
      </c>
      <c r="CU27" t="s">
        <v>437</v>
      </c>
      <c r="CV27" t="s">
        <v>438</v>
      </c>
      <c r="CW27" t="s">
        <v>439</v>
      </c>
      <c r="CX27" t="s">
        <v>330</v>
      </c>
      <c r="CY27">
        <v>36</v>
      </c>
      <c r="CZ27">
        <v>36</v>
      </c>
      <c r="DA27">
        <v>34</v>
      </c>
      <c r="DB27">
        <v>34</v>
      </c>
      <c r="DC27">
        <v>32</v>
      </c>
      <c r="DD27">
        <v>32</v>
      </c>
      <c r="DE27">
        <v>34</v>
      </c>
      <c r="DF27">
        <v>34</v>
      </c>
      <c r="DG27">
        <v>23</v>
      </c>
      <c r="DH27">
        <v>32</v>
      </c>
      <c r="DI27">
        <v>34</v>
      </c>
      <c r="DJ27">
        <v>34</v>
      </c>
      <c r="DN27">
        <v>24</v>
      </c>
      <c r="DO27">
        <v>20</v>
      </c>
      <c r="DP27">
        <v>22</v>
      </c>
      <c r="DQ27">
        <v>24</v>
      </c>
      <c r="DR27">
        <v>22</v>
      </c>
      <c r="DS27">
        <v>24</v>
      </c>
      <c r="DT27">
        <v>22</v>
      </c>
      <c r="DU27">
        <v>24</v>
      </c>
      <c r="DW27">
        <v>98</v>
      </c>
      <c r="DX27">
        <v>99</v>
      </c>
      <c r="DY27">
        <v>97</v>
      </c>
      <c r="DZ27">
        <v>98</v>
      </c>
      <c r="EA27">
        <v>96</v>
      </c>
      <c r="EB27">
        <v>96</v>
      </c>
      <c r="EC27">
        <v>97</v>
      </c>
      <c r="ED27">
        <v>96</v>
      </c>
      <c r="EE27">
        <v>88</v>
      </c>
      <c r="EF27">
        <v>99</v>
      </c>
      <c r="EG27">
        <v>99</v>
      </c>
      <c r="EH27">
        <v>99</v>
      </c>
      <c r="FG27" t="s">
        <v>741</v>
      </c>
      <c r="FH27" t="s">
        <v>764</v>
      </c>
      <c r="FI27" t="s">
        <v>741</v>
      </c>
      <c r="FJ27">
        <v>8</v>
      </c>
      <c r="FK27">
        <v>0.05</v>
      </c>
      <c r="FL27" t="s">
        <v>765</v>
      </c>
      <c r="FM27" t="s">
        <v>939</v>
      </c>
      <c r="FN27" s="12">
        <v>7.6388888888888895E-2</v>
      </c>
      <c r="FO27">
        <v>180</v>
      </c>
      <c r="FP27">
        <v>110</v>
      </c>
      <c r="FQ27" t="s">
        <v>741</v>
      </c>
      <c r="FR27" t="s">
        <v>741</v>
      </c>
      <c r="FS27">
        <v>96</v>
      </c>
      <c r="FT27" t="s">
        <v>31</v>
      </c>
      <c r="FU27">
        <v>94</v>
      </c>
      <c r="FV27" t="s">
        <v>31</v>
      </c>
      <c r="FW27" t="s">
        <v>741</v>
      </c>
      <c r="FX27" t="s">
        <v>741</v>
      </c>
      <c r="FY27" t="s">
        <v>741</v>
      </c>
      <c r="FZ27" t="s">
        <v>741</v>
      </c>
      <c r="GA27">
        <v>36.5</v>
      </c>
      <c r="GB27">
        <v>36.5</v>
      </c>
      <c r="GC27" t="s">
        <v>741</v>
      </c>
      <c r="GD27" t="s">
        <v>741</v>
      </c>
      <c r="GE27">
        <v>70</v>
      </c>
      <c r="GF27">
        <v>65</v>
      </c>
      <c r="GG27" t="s">
        <v>741</v>
      </c>
      <c r="GH27" t="s">
        <v>741</v>
      </c>
      <c r="GI27" t="s">
        <v>940</v>
      </c>
      <c r="GJ27" t="s">
        <v>741</v>
      </c>
      <c r="GK27" t="s">
        <v>941</v>
      </c>
      <c r="GL27" t="s">
        <v>741</v>
      </c>
      <c r="GM27" t="s">
        <v>741</v>
      </c>
      <c r="GN27" t="s">
        <v>767</v>
      </c>
      <c r="GO27" t="s">
        <v>767</v>
      </c>
      <c r="GP27" t="s">
        <v>741</v>
      </c>
      <c r="GQ27" t="s">
        <v>741</v>
      </c>
      <c r="GR27">
        <v>10</v>
      </c>
      <c r="GS27">
        <v>13</v>
      </c>
      <c r="GT27" t="s">
        <v>741</v>
      </c>
      <c r="GU27" t="s">
        <v>741</v>
      </c>
      <c r="GV27">
        <v>0</v>
      </c>
      <c r="GW27">
        <v>2</v>
      </c>
      <c r="GX27" t="s">
        <v>741</v>
      </c>
      <c r="GY27">
        <v>7</v>
      </c>
      <c r="GZ27">
        <v>1</v>
      </c>
      <c r="HA27">
        <v>10</v>
      </c>
      <c r="HB27" t="s">
        <v>741</v>
      </c>
      <c r="HC27" t="s">
        <v>741</v>
      </c>
      <c r="HD27" t="s">
        <v>741</v>
      </c>
      <c r="HE27" t="str">
        <f t="shared" si="4"/>
        <v>Death</v>
      </c>
      <c r="HF27">
        <v>14</v>
      </c>
      <c r="HG27">
        <v>9</v>
      </c>
      <c r="HH27" s="2">
        <v>45362</v>
      </c>
      <c r="HI27" t="s">
        <v>942</v>
      </c>
    </row>
    <row r="28" spans="1:217" ht="24.6" customHeight="1" x14ac:dyDescent="0.3">
      <c r="A28">
        <v>27</v>
      </c>
      <c r="B28" t="s">
        <v>943</v>
      </c>
      <c r="C28">
        <v>20240103130</v>
      </c>
      <c r="D28">
        <v>2822866</v>
      </c>
      <c r="E28">
        <v>0</v>
      </c>
      <c r="F28" t="s">
        <v>3</v>
      </c>
      <c r="G28" s="2">
        <v>45351</v>
      </c>
      <c r="H28">
        <v>2.6</v>
      </c>
      <c r="I28">
        <f>Processed_data!H10*1000</f>
        <v>1200</v>
      </c>
      <c r="J28">
        <v>2.5</v>
      </c>
      <c r="K28" t="s">
        <v>70</v>
      </c>
      <c r="L28" t="s">
        <v>69</v>
      </c>
      <c r="M28" t="s">
        <v>944</v>
      </c>
      <c r="N28" t="s">
        <v>737</v>
      </c>
      <c r="O28" t="s">
        <v>63</v>
      </c>
      <c r="P28" t="s">
        <v>44</v>
      </c>
      <c r="Q28" t="s">
        <v>79</v>
      </c>
      <c r="R28">
        <v>3</v>
      </c>
      <c r="S28" s="2">
        <v>45353</v>
      </c>
      <c r="T28" t="s">
        <v>738</v>
      </c>
      <c r="U28" t="s">
        <v>32</v>
      </c>
      <c r="V28" t="s">
        <v>945</v>
      </c>
      <c r="W28" t="s">
        <v>760</v>
      </c>
      <c r="X28" t="s">
        <v>740</v>
      </c>
      <c r="Y28" t="s">
        <v>740</v>
      </c>
      <c r="Z28" t="s">
        <v>741</v>
      </c>
      <c r="AA28" t="s">
        <v>742</v>
      </c>
      <c r="AB28" t="s">
        <v>743</v>
      </c>
      <c r="AC28" t="s">
        <v>744</v>
      </c>
      <c r="AD28" t="s">
        <v>745</v>
      </c>
      <c r="AE28" t="s">
        <v>746</v>
      </c>
      <c r="AF28">
        <v>160</v>
      </c>
      <c r="AG28">
        <v>30</v>
      </c>
      <c r="AH28">
        <v>36.6</v>
      </c>
      <c r="AI28">
        <v>96</v>
      </c>
      <c r="AJ28" t="s">
        <v>32</v>
      </c>
      <c r="AK28">
        <v>9</v>
      </c>
      <c r="AL28">
        <v>18.600000000000001</v>
      </c>
      <c r="AM28">
        <v>7890</v>
      </c>
      <c r="AN28">
        <v>1.26</v>
      </c>
      <c r="AO28">
        <v>133.19999999999999</v>
      </c>
      <c r="AP28">
        <v>4.2</v>
      </c>
      <c r="AQ28">
        <v>24</v>
      </c>
      <c r="AR28">
        <v>0.68</v>
      </c>
      <c r="AS28" t="s">
        <v>747</v>
      </c>
      <c r="AT28" t="s">
        <v>741</v>
      </c>
      <c r="AU28" t="s">
        <v>946</v>
      </c>
      <c r="AV28">
        <v>8</v>
      </c>
      <c r="AW28">
        <v>300</v>
      </c>
      <c r="AX28">
        <v>3</v>
      </c>
      <c r="AY28">
        <v>30</v>
      </c>
      <c r="AZ28" t="s">
        <v>947</v>
      </c>
      <c r="BA28" t="s">
        <v>741</v>
      </c>
      <c r="BB28" t="str">
        <f t="shared" si="5"/>
        <v>No</v>
      </c>
      <c r="BC28">
        <v>5</v>
      </c>
      <c r="BD28" t="str">
        <f t="shared" si="0"/>
        <v>Yes</v>
      </c>
      <c r="BE28">
        <v>3</v>
      </c>
      <c r="BF28" t="str">
        <f t="shared" si="1"/>
        <v>Yes</v>
      </c>
      <c r="BG28" t="s">
        <v>741</v>
      </c>
      <c r="BH28" t="str">
        <f t="shared" si="2"/>
        <v>No</v>
      </c>
      <c r="BI28" t="str">
        <f t="shared" si="3"/>
        <v>NoYesYesNo</v>
      </c>
      <c r="BJ28">
        <v>3</v>
      </c>
      <c r="BK28">
        <v>1</v>
      </c>
      <c r="BL28" t="s">
        <v>750</v>
      </c>
      <c r="BM28" t="s">
        <v>741</v>
      </c>
      <c r="BN28">
        <v>15</v>
      </c>
      <c r="BO28">
        <v>36.1</v>
      </c>
      <c r="BP28">
        <v>36.1</v>
      </c>
      <c r="BQ28">
        <v>36.200000000000003</v>
      </c>
      <c r="BR28">
        <v>36.1</v>
      </c>
      <c r="BS28">
        <v>36.1</v>
      </c>
      <c r="BT28">
        <v>36.200000000000003</v>
      </c>
      <c r="BU28">
        <v>36.1</v>
      </c>
      <c r="BV28">
        <v>36.1</v>
      </c>
      <c r="BW28">
        <v>36.1</v>
      </c>
      <c r="BX28">
        <v>36.1</v>
      </c>
      <c r="BY28">
        <v>36.200000000000003</v>
      </c>
      <c r="CA28">
        <v>150</v>
      </c>
      <c r="CB28">
        <v>154</v>
      </c>
      <c r="CC28">
        <v>152</v>
      </c>
      <c r="CD28">
        <v>142</v>
      </c>
      <c r="CE28">
        <v>140</v>
      </c>
      <c r="CF28">
        <v>135</v>
      </c>
      <c r="CG28">
        <v>150</v>
      </c>
      <c r="CH28">
        <v>132</v>
      </c>
      <c r="CI28">
        <v>134</v>
      </c>
      <c r="CJ28">
        <v>144</v>
      </c>
      <c r="CK28">
        <v>146</v>
      </c>
      <c r="CM28" t="s">
        <v>433</v>
      </c>
      <c r="CN28" t="s">
        <v>432</v>
      </c>
      <c r="CO28" t="s">
        <v>409</v>
      </c>
      <c r="CP28" t="s">
        <v>440</v>
      </c>
      <c r="CQ28" t="s">
        <v>433</v>
      </c>
      <c r="CR28" t="s">
        <v>335</v>
      </c>
      <c r="CS28" t="s">
        <v>431</v>
      </c>
      <c r="CT28" t="s">
        <v>379</v>
      </c>
      <c r="CU28" t="s">
        <v>302</v>
      </c>
      <c r="CV28" t="s">
        <v>441</v>
      </c>
      <c r="CW28" t="s">
        <v>341</v>
      </c>
      <c r="CY28">
        <v>36</v>
      </c>
      <c r="CZ28">
        <v>32</v>
      </c>
      <c r="DA28">
        <v>34</v>
      </c>
      <c r="DB28">
        <v>32</v>
      </c>
      <c r="DC28">
        <v>34</v>
      </c>
      <c r="DD28">
        <v>36</v>
      </c>
      <c r="DE28">
        <v>34</v>
      </c>
      <c r="DF28">
        <v>32</v>
      </c>
      <c r="DG28">
        <v>34</v>
      </c>
      <c r="DH28">
        <v>36</v>
      </c>
      <c r="DI28">
        <v>36</v>
      </c>
      <c r="DN28">
        <v>34</v>
      </c>
      <c r="DO28">
        <v>32</v>
      </c>
      <c r="DP28">
        <v>30</v>
      </c>
      <c r="DQ28">
        <v>32</v>
      </c>
      <c r="DR28">
        <v>32</v>
      </c>
      <c r="DS28">
        <v>30</v>
      </c>
      <c r="DT28">
        <v>32</v>
      </c>
      <c r="DU28">
        <v>32</v>
      </c>
      <c r="DW28">
        <v>98</v>
      </c>
      <c r="DX28">
        <v>90</v>
      </c>
      <c r="DY28">
        <v>94</v>
      </c>
      <c r="DZ28">
        <v>95</v>
      </c>
      <c r="EA28">
        <v>94</v>
      </c>
      <c r="EB28">
        <v>96</v>
      </c>
      <c r="EC28">
        <v>97</v>
      </c>
      <c r="ED28">
        <v>96</v>
      </c>
      <c r="EE28">
        <v>88</v>
      </c>
      <c r="EF28">
        <v>99</v>
      </c>
      <c r="EG28">
        <v>99</v>
      </c>
      <c r="FG28" t="s">
        <v>741</v>
      </c>
      <c r="FH28" t="s">
        <v>785</v>
      </c>
      <c r="FI28" t="s">
        <v>741</v>
      </c>
      <c r="FJ28">
        <v>16</v>
      </c>
      <c r="FK28">
        <v>0.1</v>
      </c>
      <c r="FL28" t="s">
        <v>753</v>
      </c>
      <c r="FM28" t="s">
        <v>948</v>
      </c>
      <c r="FN28" s="12">
        <v>7.6388888888888895E-2</v>
      </c>
      <c r="FO28">
        <v>150</v>
      </c>
      <c r="FP28">
        <v>148</v>
      </c>
      <c r="FQ28" t="s">
        <v>741</v>
      </c>
      <c r="FR28">
        <v>140</v>
      </c>
      <c r="FS28">
        <v>96</v>
      </c>
      <c r="FT28" t="s">
        <v>755</v>
      </c>
      <c r="FU28">
        <v>98</v>
      </c>
      <c r="FV28" t="s">
        <v>840</v>
      </c>
      <c r="FW28" t="s">
        <v>741</v>
      </c>
      <c r="FX28" t="s">
        <v>741</v>
      </c>
      <c r="FY28">
        <v>98</v>
      </c>
      <c r="FZ28" t="s">
        <v>32</v>
      </c>
      <c r="GA28">
        <v>36.6</v>
      </c>
      <c r="GB28">
        <v>36.6</v>
      </c>
      <c r="GC28" t="s">
        <v>741</v>
      </c>
      <c r="GD28">
        <v>36.6</v>
      </c>
      <c r="GE28">
        <v>100</v>
      </c>
      <c r="GF28">
        <v>110</v>
      </c>
      <c r="GG28" t="s">
        <v>741</v>
      </c>
      <c r="GH28">
        <v>130</v>
      </c>
      <c r="GI28" t="s">
        <v>741</v>
      </c>
      <c r="GJ28" t="s">
        <v>741</v>
      </c>
      <c r="GK28" t="s">
        <v>741</v>
      </c>
      <c r="GL28" t="s">
        <v>741</v>
      </c>
      <c r="GM28" t="s">
        <v>741</v>
      </c>
      <c r="GN28" t="s">
        <v>767</v>
      </c>
      <c r="GO28" t="s">
        <v>767</v>
      </c>
      <c r="GP28" t="s">
        <v>741</v>
      </c>
      <c r="GQ28" t="s">
        <v>767</v>
      </c>
      <c r="GR28">
        <v>8</v>
      </c>
      <c r="GS28">
        <v>7</v>
      </c>
      <c r="GT28" t="s">
        <v>741</v>
      </c>
      <c r="GU28">
        <v>6</v>
      </c>
      <c r="GV28">
        <v>0</v>
      </c>
      <c r="GW28">
        <v>10</v>
      </c>
      <c r="GX28">
        <v>6</v>
      </c>
      <c r="GY28">
        <v>10</v>
      </c>
      <c r="GZ28" t="s">
        <v>741</v>
      </c>
      <c r="HA28">
        <v>26</v>
      </c>
      <c r="HB28">
        <v>26</v>
      </c>
      <c r="HC28">
        <v>23</v>
      </c>
      <c r="HD28" s="2">
        <v>45376</v>
      </c>
      <c r="HE28" t="str">
        <f t="shared" si="4"/>
        <v>Discharge</v>
      </c>
      <c r="HF28" t="s">
        <v>741</v>
      </c>
      <c r="HG28" t="s">
        <v>741</v>
      </c>
      <c r="HH28" t="s">
        <v>741</v>
      </c>
      <c r="HI28" t="s">
        <v>741</v>
      </c>
    </row>
    <row r="29" spans="1:217" ht="46.95" customHeight="1" x14ac:dyDescent="0.3">
      <c r="A29">
        <v>28</v>
      </c>
      <c r="B29" t="s">
        <v>949</v>
      </c>
      <c r="C29">
        <v>20240099126</v>
      </c>
      <c r="D29">
        <v>2813102</v>
      </c>
      <c r="E29">
        <v>1</v>
      </c>
      <c r="F29" t="s">
        <v>2</v>
      </c>
      <c r="G29" s="2">
        <v>45349</v>
      </c>
      <c r="H29">
        <v>2.6</v>
      </c>
      <c r="I29">
        <f>Processed_data!H8*1000</f>
        <v>2800</v>
      </c>
      <c r="J29">
        <v>2.6</v>
      </c>
      <c r="K29" t="s">
        <v>70</v>
      </c>
      <c r="L29" t="s">
        <v>69</v>
      </c>
      <c r="M29" t="s">
        <v>950</v>
      </c>
      <c r="N29" t="s">
        <v>737</v>
      </c>
      <c r="O29" t="s">
        <v>63</v>
      </c>
      <c r="P29" t="s">
        <v>45</v>
      </c>
      <c r="Q29" t="s">
        <v>79</v>
      </c>
      <c r="R29">
        <v>1</v>
      </c>
      <c r="S29" s="2">
        <v>45350</v>
      </c>
      <c r="T29" t="s">
        <v>738</v>
      </c>
      <c r="U29" t="s">
        <v>31</v>
      </c>
      <c r="V29" t="s">
        <v>741</v>
      </c>
      <c r="W29" t="s">
        <v>760</v>
      </c>
      <c r="X29" t="s">
        <v>740</v>
      </c>
      <c r="Y29" t="s">
        <v>740</v>
      </c>
      <c r="Z29" t="s">
        <v>741</v>
      </c>
      <c r="AA29" t="s">
        <v>742</v>
      </c>
      <c r="AB29" t="s">
        <v>761</v>
      </c>
      <c r="AC29" t="s">
        <v>744</v>
      </c>
      <c r="AD29" t="s">
        <v>745</v>
      </c>
      <c r="AE29" t="s">
        <v>746</v>
      </c>
      <c r="AF29">
        <v>155</v>
      </c>
      <c r="AG29">
        <v>34</v>
      </c>
      <c r="AH29">
        <v>36.6</v>
      </c>
      <c r="AI29">
        <v>87</v>
      </c>
      <c r="AJ29" t="s">
        <v>31</v>
      </c>
      <c r="AK29">
        <v>10.5</v>
      </c>
      <c r="AL29">
        <v>15.5</v>
      </c>
      <c r="AM29">
        <v>9800</v>
      </c>
      <c r="AN29">
        <v>2.31</v>
      </c>
      <c r="AO29">
        <v>136.4</v>
      </c>
      <c r="AP29">
        <v>3.6</v>
      </c>
      <c r="AQ29">
        <v>23</v>
      </c>
      <c r="AR29">
        <v>0.65</v>
      </c>
      <c r="AS29" t="s">
        <v>747</v>
      </c>
      <c r="AT29" t="s">
        <v>741</v>
      </c>
      <c r="AU29" t="s">
        <v>951</v>
      </c>
      <c r="AV29">
        <v>8</v>
      </c>
      <c r="AW29">
        <v>300</v>
      </c>
      <c r="AX29">
        <v>6</v>
      </c>
      <c r="AY29">
        <v>30</v>
      </c>
      <c r="AZ29" t="s">
        <v>952</v>
      </c>
      <c r="BA29" t="s">
        <v>741</v>
      </c>
      <c r="BB29" t="str">
        <f t="shared" si="5"/>
        <v>No</v>
      </c>
      <c r="BC29">
        <v>10</v>
      </c>
      <c r="BD29" t="str">
        <f t="shared" si="0"/>
        <v>Yes</v>
      </c>
      <c r="BE29">
        <v>5</v>
      </c>
      <c r="BF29" t="str">
        <f t="shared" si="1"/>
        <v>Yes</v>
      </c>
      <c r="BG29" t="s">
        <v>741</v>
      </c>
      <c r="BH29" t="str">
        <f t="shared" si="2"/>
        <v>No</v>
      </c>
      <c r="BI29" t="str">
        <f t="shared" si="3"/>
        <v>NoYesYesNo</v>
      </c>
      <c r="BJ29">
        <v>3</v>
      </c>
      <c r="BK29">
        <v>1</v>
      </c>
      <c r="BL29" t="s">
        <v>750</v>
      </c>
      <c r="BM29" t="s">
        <v>741</v>
      </c>
      <c r="BN29">
        <v>30</v>
      </c>
      <c r="BO29">
        <v>36.6</v>
      </c>
      <c r="BP29">
        <v>36.6</v>
      </c>
      <c r="BQ29">
        <v>36.6</v>
      </c>
      <c r="BR29">
        <v>36.6</v>
      </c>
      <c r="BS29">
        <v>36.6</v>
      </c>
      <c r="BT29">
        <v>36.6</v>
      </c>
      <c r="BU29">
        <v>36.1</v>
      </c>
      <c r="BV29">
        <v>36.1</v>
      </c>
      <c r="BW29">
        <v>36.1</v>
      </c>
      <c r="BX29">
        <v>36.1</v>
      </c>
      <c r="BY29">
        <v>36.1</v>
      </c>
      <c r="CA29">
        <v>151</v>
      </c>
      <c r="CB29">
        <v>142</v>
      </c>
      <c r="CC29">
        <v>148</v>
      </c>
      <c r="CD29">
        <v>152</v>
      </c>
      <c r="CE29">
        <v>151</v>
      </c>
      <c r="CF29">
        <v>148</v>
      </c>
      <c r="CG29">
        <v>154</v>
      </c>
      <c r="CH29">
        <v>146</v>
      </c>
      <c r="CI29">
        <v>154</v>
      </c>
      <c r="CJ29">
        <v>146</v>
      </c>
      <c r="CK29">
        <v>150</v>
      </c>
      <c r="CM29" t="s">
        <v>442</v>
      </c>
      <c r="CN29" t="s">
        <v>280</v>
      </c>
      <c r="CO29" t="s">
        <v>286</v>
      </c>
      <c r="CP29" t="s">
        <v>280</v>
      </c>
      <c r="CQ29" t="s">
        <v>286</v>
      </c>
      <c r="CR29" t="s">
        <v>300</v>
      </c>
      <c r="CS29" t="s">
        <v>278</v>
      </c>
      <c r="CT29" t="s">
        <v>300</v>
      </c>
      <c r="CU29" t="s">
        <v>280</v>
      </c>
      <c r="CV29" t="s">
        <v>286</v>
      </c>
      <c r="CW29" t="s">
        <v>280</v>
      </c>
      <c r="CY29">
        <v>32</v>
      </c>
      <c r="CZ29">
        <v>34</v>
      </c>
      <c r="DA29">
        <v>32</v>
      </c>
      <c r="DB29">
        <v>28</v>
      </c>
      <c r="DC29">
        <v>30</v>
      </c>
      <c r="DD29">
        <v>28</v>
      </c>
      <c r="DE29">
        <v>26</v>
      </c>
      <c r="DF29">
        <v>26</v>
      </c>
      <c r="DG29">
        <v>26</v>
      </c>
      <c r="DH29">
        <v>28</v>
      </c>
      <c r="DI29">
        <v>30</v>
      </c>
      <c r="DN29">
        <v>30</v>
      </c>
      <c r="DO29">
        <v>32</v>
      </c>
      <c r="DP29">
        <v>32</v>
      </c>
      <c r="DQ29">
        <v>34</v>
      </c>
      <c r="DR29">
        <v>32</v>
      </c>
      <c r="DS29">
        <v>32</v>
      </c>
      <c r="DT29">
        <v>30</v>
      </c>
      <c r="DU29">
        <v>32</v>
      </c>
      <c r="DW29">
        <v>87</v>
      </c>
      <c r="DX29">
        <v>90</v>
      </c>
      <c r="DY29">
        <v>92</v>
      </c>
      <c r="DZ29">
        <v>90</v>
      </c>
      <c r="EA29">
        <v>90</v>
      </c>
      <c r="EB29">
        <v>94</v>
      </c>
      <c r="EC29">
        <v>96</v>
      </c>
      <c r="ED29">
        <v>95</v>
      </c>
      <c r="EE29">
        <v>94</v>
      </c>
      <c r="EF29">
        <v>78</v>
      </c>
      <c r="EG29">
        <v>96</v>
      </c>
      <c r="FG29" t="s">
        <v>741</v>
      </c>
      <c r="FH29" t="s">
        <v>785</v>
      </c>
      <c r="FI29" t="s">
        <v>741</v>
      </c>
      <c r="FJ29" t="s">
        <v>741</v>
      </c>
      <c r="FK29" t="s">
        <v>741</v>
      </c>
      <c r="FL29" t="s">
        <v>753</v>
      </c>
      <c r="FM29" t="s">
        <v>905</v>
      </c>
      <c r="FN29" s="12">
        <v>0.12152777777777778</v>
      </c>
      <c r="FO29">
        <v>132</v>
      </c>
      <c r="FP29">
        <v>120</v>
      </c>
      <c r="FQ29" t="s">
        <v>741</v>
      </c>
      <c r="FR29" t="s">
        <v>741</v>
      </c>
      <c r="FS29">
        <v>96</v>
      </c>
      <c r="FT29" t="s">
        <v>755</v>
      </c>
      <c r="FU29">
        <v>92</v>
      </c>
      <c r="FV29" t="s">
        <v>755</v>
      </c>
      <c r="FW29" t="s">
        <v>741</v>
      </c>
      <c r="FX29" t="s">
        <v>741</v>
      </c>
      <c r="FY29" t="s">
        <v>741</v>
      </c>
      <c r="FZ29" t="s">
        <v>741</v>
      </c>
      <c r="GA29">
        <v>36.1</v>
      </c>
      <c r="GB29">
        <v>36.1</v>
      </c>
      <c r="GC29" t="s">
        <v>741</v>
      </c>
      <c r="GD29" t="s">
        <v>741</v>
      </c>
      <c r="GE29">
        <v>119</v>
      </c>
      <c r="GF29">
        <v>100</v>
      </c>
      <c r="GG29" t="s">
        <v>741</v>
      </c>
      <c r="GH29" t="s">
        <v>741</v>
      </c>
      <c r="GI29" t="s">
        <v>741</v>
      </c>
      <c r="GJ29" t="s">
        <v>741</v>
      </c>
      <c r="GK29" t="s">
        <v>741</v>
      </c>
      <c r="GL29" t="s">
        <v>741</v>
      </c>
      <c r="GM29" t="s">
        <v>741</v>
      </c>
      <c r="GN29" t="s">
        <v>750</v>
      </c>
      <c r="GO29" t="s">
        <v>750</v>
      </c>
      <c r="GP29" t="s">
        <v>741</v>
      </c>
      <c r="GQ29" t="s">
        <v>741</v>
      </c>
      <c r="GR29">
        <v>10</v>
      </c>
      <c r="GS29">
        <v>13</v>
      </c>
      <c r="GT29" t="s">
        <v>741</v>
      </c>
      <c r="GU29" t="s">
        <v>741</v>
      </c>
      <c r="GV29" t="s">
        <v>188</v>
      </c>
      <c r="GW29" t="s">
        <v>741</v>
      </c>
      <c r="GX29" t="s">
        <v>741</v>
      </c>
      <c r="GY29" t="s">
        <v>741</v>
      </c>
      <c r="GZ29">
        <v>7</v>
      </c>
      <c r="HA29">
        <v>8</v>
      </c>
      <c r="HB29" t="s">
        <v>741</v>
      </c>
      <c r="HC29" t="s">
        <v>741</v>
      </c>
      <c r="HD29" t="s">
        <v>741</v>
      </c>
      <c r="HE29" t="str">
        <f t="shared" si="4"/>
        <v>Death</v>
      </c>
      <c r="HF29">
        <v>8</v>
      </c>
      <c r="HG29">
        <v>6</v>
      </c>
      <c r="HH29" s="2">
        <v>45356</v>
      </c>
      <c r="HI29" t="s">
        <v>756</v>
      </c>
    </row>
    <row r="30" spans="1:217" ht="37.950000000000003" customHeight="1" x14ac:dyDescent="0.3">
      <c r="A30">
        <v>29</v>
      </c>
      <c r="B30" t="s">
        <v>953</v>
      </c>
      <c r="C30">
        <v>20240109319</v>
      </c>
      <c r="D30">
        <v>2839286</v>
      </c>
      <c r="E30">
        <v>0</v>
      </c>
      <c r="F30" t="s">
        <v>2</v>
      </c>
      <c r="G30" s="2">
        <v>45355</v>
      </c>
      <c r="H30">
        <v>2</v>
      </c>
      <c r="I30">
        <f>Processed_data!H11*1000</f>
        <v>1800</v>
      </c>
      <c r="J30">
        <v>2.1</v>
      </c>
      <c r="K30" t="s">
        <v>71</v>
      </c>
      <c r="L30" t="s">
        <v>69</v>
      </c>
      <c r="M30" t="s">
        <v>954</v>
      </c>
      <c r="N30" t="s">
        <v>737</v>
      </c>
      <c r="O30" t="s">
        <v>63</v>
      </c>
      <c r="P30" t="s">
        <v>40</v>
      </c>
      <c r="Q30" t="s">
        <v>79</v>
      </c>
      <c r="R30">
        <v>1</v>
      </c>
      <c r="S30" s="2">
        <v>45356</v>
      </c>
      <c r="T30" t="s">
        <v>955</v>
      </c>
      <c r="U30" t="s">
        <v>31</v>
      </c>
      <c r="V30" t="s">
        <v>956</v>
      </c>
      <c r="W30" t="s">
        <v>760</v>
      </c>
      <c r="X30" t="s">
        <v>740</v>
      </c>
      <c r="Y30" t="s">
        <v>740</v>
      </c>
      <c r="Z30" t="s">
        <v>741</v>
      </c>
      <c r="AA30" t="s">
        <v>742</v>
      </c>
      <c r="AB30" t="s">
        <v>761</v>
      </c>
      <c r="AC30" t="s">
        <v>744</v>
      </c>
      <c r="AD30" t="s">
        <v>745</v>
      </c>
      <c r="AE30" t="s">
        <v>746</v>
      </c>
      <c r="AF30">
        <v>140</v>
      </c>
      <c r="AG30">
        <v>30</v>
      </c>
      <c r="AH30">
        <v>36.6</v>
      </c>
      <c r="AI30">
        <v>99</v>
      </c>
      <c r="AJ30" t="s">
        <v>31</v>
      </c>
      <c r="AK30">
        <v>8</v>
      </c>
      <c r="AL30">
        <v>14.6</v>
      </c>
      <c r="AM30">
        <v>13000</v>
      </c>
      <c r="AN30">
        <v>2.2799999999999998</v>
      </c>
      <c r="AO30">
        <v>140</v>
      </c>
      <c r="AP30">
        <v>6</v>
      </c>
      <c r="AQ30">
        <v>32</v>
      </c>
      <c r="AR30">
        <v>0.65</v>
      </c>
      <c r="AS30" t="s">
        <v>747</v>
      </c>
      <c r="AT30" t="s">
        <v>741</v>
      </c>
      <c r="AU30" t="s">
        <v>786</v>
      </c>
      <c r="AV30">
        <v>8</v>
      </c>
      <c r="AW30">
        <v>300</v>
      </c>
      <c r="AX30">
        <v>3</v>
      </c>
      <c r="AY30">
        <v>30</v>
      </c>
      <c r="AZ30" t="s">
        <v>789</v>
      </c>
      <c r="BA30" t="s">
        <v>741</v>
      </c>
      <c r="BB30" t="str">
        <f t="shared" si="5"/>
        <v>No</v>
      </c>
      <c r="BC30">
        <v>5</v>
      </c>
      <c r="BD30" t="str">
        <f t="shared" si="0"/>
        <v>Yes</v>
      </c>
      <c r="BE30" t="s">
        <v>741</v>
      </c>
      <c r="BF30" t="str">
        <f t="shared" si="1"/>
        <v>No</v>
      </c>
      <c r="BG30">
        <v>1</v>
      </c>
      <c r="BH30" t="str">
        <f t="shared" si="2"/>
        <v>Yes</v>
      </c>
      <c r="BI30" t="str">
        <f t="shared" si="3"/>
        <v>NoYesNoYes</v>
      </c>
      <c r="BJ30">
        <v>3</v>
      </c>
      <c r="BK30" t="s">
        <v>875</v>
      </c>
      <c r="BL30" t="s">
        <v>750</v>
      </c>
      <c r="BM30" t="s">
        <v>741</v>
      </c>
      <c r="BN30">
        <v>20</v>
      </c>
      <c r="BO30">
        <v>36.1</v>
      </c>
      <c r="BP30">
        <v>36.1</v>
      </c>
      <c r="BQ30">
        <v>36.1</v>
      </c>
      <c r="BR30">
        <v>36.1</v>
      </c>
      <c r="BS30">
        <v>36.1</v>
      </c>
      <c r="BT30">
        <v>36.1</v>
      </c>
      <c r="BU30">
        <v>36.1</v>
      </c>
      <c r="BV30">
        <v>36.1</v>
      </c>
      <c r="BW30">
        <v>36.1</v>
      </c>
      <c r="BX30">
        <v>36.1</v>
      </c>
      <c r="BY30">
        <v>36.1</v>
      </c>
      <c r="CA30">
        <v>122</v>
      </c>
      <c r="CB30">
        <v>118</v>
      </c>
      <c r="CC30">
        <v>116</v>
      </c>
      <c r="CD30">
        <v>120</v>
      </c>
      <c r="CE30">
        <v>122</v>
      </c>
      <c r="CF30">
        <v>118</v>
      </c>
      <c r="CG30">
        <v>120</v>
      </c>
      <c r="CH30">
        <v>116</v>
      </c>
      <c r="CI30">
        <v>118</v>
      </c>
      <c r="CJ30">
        <v>122</v>
      </c>
      <c r="CK30">
        <v>122</v>
      </c>
      <c r="CM30" t="s">
        <v>443</v>
      </c>
      <c r="CN30" t="s">
        <v>444</v>
      </c>
      <c r="CO30" t="s">
        <v>445</v>
      </c>
      <c r="CP30" t="s">
        <v>301</v>
      </c>
      <c r="CQ30" t="s">
        <v>330</v>
      </c>
      <c r="CR30" t="s">
        <v>379</v>
      </c>
      <c r="CS30" t="s">
        <v>380</v>
      </c>
      <c r="CT30" t="s">
        <v>446</v>
      </c>
      <c r="CU30" t="s">
        <v>447</v>
      </c>
      <c r="CV30" t="s">
        <v>445</v>
      </c>
      <c r="CW30" t="s">
        <v>448</v>
      </c>
      <c r="CY30">
        <v>28</v>
      </c>
      <c r="CZ30">
        <v>30</v>
      </c>
      <c r="DA30">
        <v>30</v>
      </c>
      <c r="DB30">
        <v>28</v>
      </c>
      <c r="DC30">
        <v>32</v>
      </c>
      <c r="DD30">
        <v>32</v>
      </c>
      <c r="DE30">
        <v>32</v>
      </c>
      <c r="DF30">
        <v>34</v>
      </c>
      <c r="DG30">
        <v>20</v>
      </c>
      <c r="DH30">
        <v>32</v>
      </c>
      <c r="DI30">
        <v>34</v>
      </c>
      <c r="DN30">
        <v>24</v>
      </c>
      <c r="DO30">
        <v>22</v>
      </c>
      <c r="DP30">
        <v>22</v>
      </c>
      <c r="DQ30">
        <v>24</v>
      </c>
      <c r="DR30">
        <v>23</v>
      </c>
      <c r="DS30">
        <v>24</v>
      </c>
      <c r="DT30">
        <v>24</v>
      </c>
      <c r="DU30">
        <v>23</v>
      </c>
      <c r="DW30">
        <v>99</v>
      </c>
      <c r="DX30">
        <v>91</v>
      </c>
      <c r="DY30">
        <v>85</v>
      </c>
      <c r="DZ30">
        <v>92</v>
      </c>
      <c r="EA30">
        <v>95</v>
      </c>
      <c r="EB30">
        <v>96</v>
      </c>
      <c r="EC30">
        <v>95</v>
      </c>
      <c r="ED30">
        <v>96</v>
      </c>
      <c r="EE30">
        <v>96</v>
      </c>
      <c r="EF30">
        <v>95</v>
      </c>
      <c r="EG30">
        <v>98</v>
      </c>
      <c r="FG30" t="s">
        <v>741</v>
      </c>
      <c r="FH30" t="s">
        <v>785</v>
      </c>
      <c r="FI30" t="s">
        <v>741</v>
      </c>
      <c r="FJ30" t="s">
        <v>741</v>
      </c>
      <c r="FK30" t="s">
        <v>741</v>
      </c>
      <c r="FL30" t="s">
        <v>753</v>
      </c>
      <c r="FM30" t="s">
        <v>778</v>
      </c>
      <c r="FN30" s="12">
        <v>9.375E-2</v>
      </c>
      <c r="FO30">
        <v>132</v>
      </c>
      <c r="FP30">
        <v>160</v>
      </c>
      <c r="FQ30" t="s">
        <v>741</v>
      </c>
      <c r="FR30" t="s">
        <v>741</v>
      </c>
      <c r="FS30">
        <v>94</v>
      </c>
      <c r="FT30" t="s">
        <v>755</v>
      </c>
      <c r="FU30">
        <v>94</v>
      </c>
      <c r="FV30" t="s">
        <v>840</v>
      </c>
      <c r="FW30" t="s">
        <v>741</v>
      </c>
      <c r="FX30" t="s">
        <v>741</v>
      </c>
      <c r="FY30" t="s">
        <v>741</v>
      </c>
      <c r="FZ30" t="s">
        <v>741</v>
      </c>
      <c r="GA30">
        <v>36.4</v>
      </c>
      <c r="GB30">
        <v>36.5</v>
      </c>
      <c r="GC30" t="s">
        <v>741</v>
      </c>
      <c r="GD30" t="s">
        <v>741</v>
      </c>
      <c r="GE30">
        <v>80</v>
      </c>
      <c r="GF30">
        <v>90</v>
      </c>
      <c r="GG30" t="s">
        <v>741</v>
      </c>
      <c r="GH30" t="s">
        <v>741</v>
      </c>
      <c r="GI30" t="s">
        <v>957</v>
      </c>
      <c r="GJ30" t="s">
        <v>741</v>
      </c>
      <c r="GK30" t="s">
        <v>958</v>
      </c>
      <c r="GL30" t="s">
        <v>741</v>
      </c>
      <c r="GM30" t="s">
        <v>741</v>
      </c>
      <c r="GN30" t="s">
        <v>750</v>
      </c>
      <c r="GO30" t="s">
        <v>767</v>
      </c>
      <c r="GP30" t="s">
        <v>741</v>
      </c>
      <c r="GQ30" t="s">
        <v>741</v>
      </c>
      <c r="GR30">
        <v>9</v>
      </c>
      <c r="GS30">
        <v>10</v>
      </c>
      <c r="GT30" t="s">
        <v>741</v>
      </c>
      <c r="GU30" t="s">
        <v>741</v>
      </c>
      <c r="GV30">
        <v>1</v>
      </c>
      <c r="GW30" t="s">
        <v>741</v>
      </c>
      <c r="GX30" t="s">
        <v>741</v>
      </c>
      <c r="GY30">
        <v>2</v>
      </c>
      <c r="GZ30">
        <v>2</v>
      </c>
      <c r="HA30">
        <v>5</v>
      </c>
      <c r="HB30" t="s">
        <v>741</v>
      </c>
      <c r="HC30" t="s">
        <v>741</v>
      </c>
      <c r="HD30" t="s">
        <v>741</v>
      </c>
      <c r="HE30" t="str">
        <f t="shared" si="4"/>
        <v>Death</v>
      </c>
      <c r="HF30">
        <v>5</v>
      </c>
      <c r="HG30">
        <v>3</v>
      </c>
      <c r="HH30" s="2">
        <v>45359</v>
      </c>
      <c r="HI30" t="s">
        <v>959</v>
      </c>
    </row>
    <row r="31" spans="1:217" ht="12" customHeight="1" x14ac:dyDescent="0.3">
      <c r="A31">
        <v>30</v>
      </c>
      <c r="B31" t="s">
        <v>960</v>
      </c>
      <c r="C31">
        <v>20240090952</v>
      </c>
      <c r="D31">
        <v>2791510</v>
      </c>
      <c r="E31">
        <v>1</v>
      </c>
      <c r="F31" t="s">
        <v>2</v>
      </c>
      <c r="G31" s="2">
        <v>45343</v>
      </c>
      <c r="H31">
        <v>3.2</v>
      </c>
      <c r="I31">
        <f>Processed_data!H6*1000</f>
        <v>1900</v>
      </c>
      <c r="J31">
        <v>3</v>
      </c>
      <c r="K31" t="s">
        <v>70</v>
      </c>
      <c r="L31" t="s">
        <v>69</v>
      </c>
      <c r="M31" t="s">
        <v>961</v>
      </c>
      <c r="N31" t="s">
        <v>737</v>
      </c>
      <c r="O31" t="s">
        <v>63</v>
      </c>
      <c r="P31" t="s">
        <v>44</v>
      </c>
      <c r="Q31" t="s">
        <v>79</v>
      </c>
      <c r="R31">
        <v>3</v>
      </c>
      <c r="S31" s="2">
        <v>45345</v>
      </c>
      <c r="T31" t="s">
        <v>738</v>
      </c>
      <c r="U31" t="s">
        <v>32</v>
      </c>
      <c r="V31" t="s">
        <v>962</v>
      </c>
      <c r="W31" t="s">
        <v>760</v>
      </c>
      <c r="X31" t="s">
        <v>740</v>
      </c>
      <c r="Y31" t="s">
        <v>740</v>
      </c>
      <c r="Z31" t="s">
        <v>741</v>
      </c>
      <c r="AA31" t="s">
        <v>742</v>
      </c>
      <c r="AB31" t="s">
        <v>761</v>
      </c>
      <c r="AC31" t="s">
        <v>744</v>
      </c>
      <c r="AD31" t="s">
        <v>745</v>
      </c>
      <c r="AE31" t="s">
        <v>746</v>
      </c>
      <c r="AF31">
        <v>130</v>
      </c>
      <c r="AG31">
        <v>34</v>
      </c>
      <c r="AH31">
        <v>36.4</v>
      </c>
      <c r="AI31">
        <v>98</v>
      </c>
      <c r="AJ31" t="s">
        <v>32</v>
      </c>
      <c r="AK31">
        <v>9.4</v>
      </c>
      <c r="AL31">
        <v>22.3</v>
      </c>
      <c r="AM31">
        <v>8800</v>
      </c>
      <c r="AN31">
        <v>1.54</v>
      </c>
      <c r="AO31">
        <v>135.19999999999999</v>
      </c>
      <c r="AP31">
        <v>7.2</v>
      </c>
      <c r="AQ31">
        <v>32</v>
      </c>
      <c r="AR31">
        <v>0.9</v>
      </c>
      <c r="AS31" t="s">
        <v>747</v>
      </c>
      <c r="AT31" t="s">
        <v>741</v>
      </c>
      <c r="AU31" t="s">
        <v>963</v>
      </c>
      <c r="AV31">
        <v>12</v>
      </c>
      <c r="AW31">
        <v>450</v>
      </c>
      <c r="AX31">
        <v>3</v>
      </c>
      <c r="AY31">
        <v>45</v>
      </c>
      <c r="AZ31" t="s">
        <v>964</v>
      </c>
      <c r="BA31" t="s">
        <v>741</v>
      </c>
      <c r="BB31" t="str">
        <f t="shared" si="5"/>
        <v>No</v>
      </c>
      <c r="BC31">
        <v>9</v>
      </c>
      <c r="BD31" t="str">
        <f t="shared" si="0"/>
        <v>Yes</v>
      </c>
      <c r="BE31" t="s">
        <v>741</v>
      </c>
      <c r="BF31" t="str">
        <f t="shared" si="1"/>
        <v>No</v>
      </c>
      <c r="BG31">
        <v>1.5</v>
      </c>
      <c r="BH31" t="str">
        <f t="shared" si="2"/>
        <v>Yes</v>
      </c>
      <c r="BI31" t="str">
        <f t="shared" si="3"/>
        <v>NoYesNoYes</v>
      </c>
      <c r="BJ31">
        <v>3.5</v>
      </c>
      <c r="BK31" t="s">
        <v>875</v>
      </c>
      <c r="BL31" t="s">
        <v>750</v>
      </c>
      <c r="BM31" t="s">
        <v>741</v>
      </c>
      <c r="BN31">
        <v>40</v>
      </c>
      <c r="BO31">
        <v>36.4</v>
      </c>
      <c r="BP31">
        <v>36.4</v>
      </c>
      <c r="BQ31">
        <v>36.4</v>
      </c>
      <c r="BR31">
        <v>36.6</v>
      </c>
      <c r="BS31">
        <v>36.4</v>
      </c>
      <c r="BT31">
        <v>36.200000000000003</v>
      </c>
      <c r="BU31">
        <v>36.4</v>
      </c>
      <c r="BV31">
        <v>36.4</v>
      </c>
      <c r="BW31">
        <v>36.4</v>
      </c>
      <c r="BX31">
        <v>36.4</v>
      </c>
      <c r="BY31">
        <v>36.4</v>
      </c>
      <c r="CA31">
        <v>138</v>
      </c>
      <c r="CB31">
        <v>148</v>
      </c>
      <c r="CC31">
        <v>138</v>
      </c>
      <c r="CD31">
        <v>140</v>
      </c>
      <c r="CE31">
        <v>146</v>
      </c>
      <c r="CF31">
        <v>140</v>
      </c>
      <c r="CG31">
        <v>148</v>
      </c>
      <c r="CH31">
        <v>142</v>
      </c>
      <c r="CI31">
        <v>144</v>
      </c>
      <c r="CJ31">
        <v>146</v>
      </c>
      <c r="CK31">
        <v>142</v>
      </c>
      <c r="CM31" t="s">
        <v>445</v>
      </c>
      <c r="CN31" t="s">
        <v>449</v>
      </c>
      <c r="CO31" t="s">
        <v>450</v>
      </c>
      <c r="CP31" t="s">
        <v>451</v>
      </c>
      <c r="CQ31" t="s">
        <v>452</v>
      </c>
      <c r="CR31" t="s">
        <v>453</v>
      </c>
      <c r="CS31" t="s">
        <v>454</v>
      </c>
      <c r="CT31" t="s">
        <v>408</v>
      </c>
      <c r="CU31" t="s">
        <v>329</v>
      </c>
      <c r="CV31" t="s">
        <v>431</v>
      </c>
      <c r="CW31" t="s">
        <v>379</v>
      </c>
      <c r="CY31">
        <v>36</v>
      </c>
      <c r="CZ31">
        <v>36</v>
      </c>
      <c r="DA31">
        <v>36</v>
      </c>
      <c r="DB31">
        <v>34</v>
      </c>
      <c r="DC31">
        <v>40</v>
      </c>
      <c r="DD31">
        <v>42</v>
      </c>
      <c r="DE31">
        <v>44</v>
      </c>
      <c r="DF31">
        <v>40</v>
      </c>
      <c r="DG31">
        <v>44</v>
      </c>
      <c r="DH31">
        <v>30</v>
      </c>
      <c r="DI31">
        <v>36</v>
      </c>
      <c r="DN31">
        <v>20</v>
      </c>
      <c r="DO31">
        <v>22</v>
      </c>
      <c r="DP31">
        <v>22</v>
      </c>
      <c r="DQ31">
        <v>22</v>
      </c>
      <c r="DR31">
        <v>24</v>
      </c>
      <c r="DS31">
        <v>22</v>
      </c>
      <c r="DT31">
        <v>24</v>
      </c>
      <c r="DU31">
        <v>22</v>
      </c>
      <c r="DW31">
        <v>98</v>
      </c>
      <c r="DX31">
        <v>97</v>
      </c>
      <c r="DY31">
        <v>96</v>
      </c>
      <c r="DZ31">
        <v>95</v>
      </c>
      <c r="EA31">
        <v>90</v>
      </c>
      <c r="EB31">
        <v>84</v>
      </c>
      <c r="EC31">
        <v>86</v>
      </c>
      <c r="ED31">
        <v>80</v>
      </c>
      <c r="EE31">
        <v>68</v>
      </c>
      <c r="EF31">
        <v>99</v>
      </c>
      <c r="EG31">
        <v>94</v>
      </c>
      <c r="EN31" t="s">
        <v>965</v>
      </c>
      <c r="EP31" t="s">
        <v>966</v>
      </c>
      <c r="EQ31" t="s">
        <v>966</v>
      </c>
      <c r="FG31" t="s">
        <v>741</v>
      </c>
      <c r="FH31" t="s">
        <v>752</v>
      </c>
      <c r="FI31" t="s">
        <v>741</v>
      </c>
      <c r="FJ31" t="s">
        <v>741</v>
      </c>
      <c r="FK31" t="s">
        <v>741</v>
      </c>
      <c r="FL31" t="s">
        <v>753</v>
      </c>
      <c r="FM31" t="s">
        <v>867</v>
      </c>
      <c r="FN31" s="12">
        <v>7.9861111111111105E-2</v>
      </c>
      <c r="FO31">
        <v>140</v>
      </c>
      <c r="FP31">
        <v>130</v>
      </c>
      <c r="FQ31" t="s">
        <v>741</v>
      </c>
      <c r="FR31" t="s">
        <v>741</v>
      </c>
      <c r="FS31">
        <v>99</v>
      </c>
      <c r="FT31" t="s">
        <v>755</v>
      </c>
      <c r="FU31">
        <v>95</v>
      </c>
      <c r="FV31" t="s">
        <v>840</v>
      </c>
      <c r="FW31" t="s">
        <v>741</v>
      </c>
      <c r="FX31" t="s">
        <v>741</v>
      </c>
      <c r="FY31" t="s">
        <v>741</v>
      </c>
      <c r="FZ31" t="s">
        <v>741</v>
      </c>
      <c r="GA31">
        <v>36.4</v>
      </c>
      <c r="GB31">
        <v>36.5</v>
      </c>
      <c r="GC31" t="s">
        <v>741</v>
      </c>
      <c r="GD31" t="s">
        <v>741</v>
      </c>
      <c r="GE31">
        <v>70</v>
      </c>
      <c r="GF31">
        <v>130</v>
      </c>
      <c r="GG31" t="s">
        <v>741</v>
      </c>
      <c r="GH31" t="s">
        <v>741</v>
      </c>
      <c r="GI31" t="s">
        <v>741</v>
      </c>
      <c r="GJ31" t="s">
        <v>957</v>
      </c>
      <c r="GK31" t="s">
        <v>967</v>
      </c>
      <c r="GL31" t="s">
        <v>741</v>
      </c>
      <c r="GM31" t="s">
        <v>741</v>
      </c>
      <c r="GN31" t="s">
        <v>750</v>
      </c>
      <c r="GO31" t="s">
        <v>767</v>
      </c>
      <c r="GP31" t="s">
        <v>741</v>
      </c>
      <c r="GQ31" t="s">
        <v>741</v>
      </c>
      <c r="GR31">
        <v>8</v>
      </c>
      <c r="GS31">
        <v>9</v>
      </c>
      <c r="GT31" t="s">
        <v>741</v>
      </c>
      <c r="GU31" t="s">
        <v>741</v>
      </c>
      <c r="GV31">
        <v>2</v>
      </c>
      <c r="GW31" t="s">
        <v>741</v>
      </c>
      <c r="GX31" t="s">
        <v>741</v>
      </c>
      <c r="GY31">
        <v>9</v>
      </c>
      <c r="GZ31">
        <v>4</v>
      </c>
      <c r="HA31">
        <v>15</v>
      </c>
      <c r="HB31" t="s">
        <v>741</v>
      </c>
      <c r="HC31" t="s">
        <v>741</v>
      </c>
      <c r="HD31" t="s">
        <v>741</v>
      </c>
      <c r="HE31" t="str">
        <f t="shared" si="4"/>
        <v>Death</v>
      </c>
      <c r="HF31">
        <v>16</v>
      </c>
      <c r="HG31">
        <v>13</v>
      </c>
      <c r="HH31" s="2">
        <v>45358</v>
      </c>
      <c r="HI31" t="s">
        <v>968</v>
      </c>
    </row>
    <row r="32" spans="1:217" x14ac:dyDescent="0.3">
      <c r="A32">
        <v>31</v>
      </c>
      <c r="B32" t="s">
        <v>969</v>
      </c>
      <c r="C32">
        <v>20240096983</v>
      </c>
      <c r="D32">
        <v>2808216</v>
      </c>
      <c r="E32">
        <v>1</v>
      </c>
      <c r="F32" t="s">
        <v>2</v>
      </c>
      <c r="G32" s="2">
        <v>45347</v>
      </c>
      <c r="H32">
        <v>1.7</v>
      </c>
      <c r="I32">
        <f>Processed_data!H7*1000</f>
        <v>2400</v>
      </c>
      <c r="J32">
        <v>1.7</v>
      </c>
      <c r="K32" t="s">
        <v>70</v>
      </c>
      <c r="L32" t="s">
        <v>68</v>
      </c>
      <c r="M32" t="s">
        <v>970</v>
      </c>
      <c r="N32" t="s">
        <v>971</v>
      </c>
      <c r="O32" t="s">
        <v>63</v>
      </c>
      <c r="P32" t="s">
        <v>44</v>
      </c>
      <c r="Q32" t="s">
        <v>79</v>
      </c>
      <c r="R32">
        <v>3</v>
      </c>
      <c r="S32" s="2">
        <v>45349</v>
      </c>
      <c r="T32" t="s">
        <v>972</v>
      </c>
      <c r="U32" t="s">
        <v>29</v>
      </c>
      <c r="V32" t="s">
        <v>973</v>
      </c>
      <c r="W32" t="s">
        <v>760</v>
      </c>
      <c r="X32" t="s">
        <v>740</v>
      </c>
      <c r="Y32" t="s">
        <v>740</v>
      </c>
      <c r="Z32" t="s">
        <v>741</v>
      </c>
      <c r="AA32" t="s">
        <v>742</v>
      </c>
      <c r="AB32" t="s">
        <v>761</v>
      </c>
      <c r="AC32" t="s">
        <v>744</v>
      </c>
      <c r="AD32" t="s">
        <v>745</v>
      </c>
      <c r="AE32" t="s">
        <v>746</v>
      </c>
      <c r="AF32">
        <v>156</v>
      </c>
      <c r="AG32">
        <v>36</v>
      </c>
      <c r="AH32">
        <v>36.6</v>
      </c>
      <c r="AI32">
        <v>88</v>
      </c>
      <c r="AJ32" t="s">
        <v>974</v>
      </c>
      <c r="AK32">
        <v>6</v>
      </c>
      <c r="AL32">
        <v>14.1</v>
      </c>
      <c r="AM32">
        <v>14620</v>
      </c>
      <c r="AN32">
        <v>1.36</v>
      </c>
      <c r="AO32">
        <v>136</v>
      </c>
      <c r="AP32">
        <v>4.3</v>
      </c>
      <c r="AQ32">
        <v>28</v>
      </c>
      <c r="AR32">
        <v>0.96</v>
      </c>
      <c r="AS32" t="s">
        <v>747</v>
      </c>
      <c r="AT32" t="s">
        <v>741</v>
      </c>
      <c r="AU32" t="s">
        <v>975</v>
      </c>
      <c r="AV32">
        <v>4</v>
      </c>
      <c r="AW32">
        <v>150</v>
      </c>
      <c r="AX32" t="s">
        <v>741</v>
      </c>
      <c r="AY32">
        <v>15</v>
      </c>
      <c r="AZ32" t="s">
        <v>963</v>
      </c>
      <c r="BA32" t="s">
        <v>741</v>
      </c>
      <c r="BB32" t="str">
        <f t="shared" si="5"/>
        <v>No</v>
      </c>
      <c r="BC32">
        <v>6</v>
      </c>
      <c r="BD32" t="str">
        <f t="shared" si="0"/>
        <v>Yes</v>
      </c>
      <c r="BE32">
        <v>2</v>
      </c>
      <c r="BF32" t="str">
        <f t="shared" si="1"/>
        <v>Yes</v>
      </c>
      <c r="BG32" t="s">
        <v>741</v>
      </c>
      <c r="BH32" t="str">
        <f t="shared" si="2"/>
        <v>No</v>
      </c>
      <c r="BI32" t="str">
        <f t="shared" si="3"/>
        <v>NoYesYesNo</v>
      </c>
      <c r="BJ32">
        <v>3</v>
      </c>
      <c r="BK32">
        <v>1</v>
      </c>
      <c r="BL32" t="s">
        <v>750</v>
      </c>
      <c r="BM32" t="s">
        <v>741</v>
      </c>
      <c r="BN32">
        <v>25</v>
      </c>
      <c r="BO32">
        <v>36.4</v>
      </c>
      <c r="BP32">
        <v>36.4</v>
      </c>
      <c r="BQ32">
        <v>36.4</v>
      </c>
      <c r="BR32">
        <v>36.4</v>
      </c>
      <c r="BS32">
        <v>36.6</v>
      </c>
      <c r="BT32">
        <v>36.6</v>
      </c>
      <c r="BU32">
        <v>36.4</v>
      </c>
      <c r="BV32">
        <v>36.4</v>
      </c>
      <c r="BW32">
        <v>36.4</v>
      </c>
      <c r="BX32">
        <v>36.4</v>
      </c>
      <c r="BY32">
        <v>36.4</v>
      </c>
      <c r="CA32">
        <v>148</v>
      </c>
      <c r="CB32">
        <v>155</v>
      </c>
      <c r="CC32">
        <v>138</v>
      </c>
      <c r="CD32">
        <v>128</v>
      </c>
      <c r="CE32">
        <v>140</v>
      </c>
      <c r="CF32">
        <v>138</v>
      </c>
      <c r="CG32">
        <v>128</v>
      </c>
      <c r="CH32">
        <v>112</v>
      </c>
      <c r="CI32">
        <v>118</v>
      </c>
      <c r="CJ32">
        <v>122</v>
      </c>
      <c r="CK32">
        <v>124</v>
      </c>
      <c r="CM32" t="s">
        <v>455</v>
      </c>
      <c r="CN32" t="s">
        <v>456</v>
      </c>
      <c r="CO32" t="s">
        <v>457</v>
      </c>
      <c r="CP32" t="s">
        <v>458</v>
      </c>
      <c r="CQ32" t="s">
        <v>459</v>
      </c>
      <c r="CR32" t="s">
        <v>460</v>
      </c>
      <c r="CS32" t="s">
        <v>461</v>
      </c>
      <c r="CT32" t="s">
        <v>462</v>
      </c>
      <c r="CU32" t="s">
        <v>448</v>
      </c>
      <c r="CV32" t="s">
        <v>447</v>
      </c>
      <c r="CW32" t="s">
        <v>463</v>
      </c>
      <c r="CY32">
        <v>32</v>
      </c>
      <c r="CZ32">
        <v>34</v>
      </c>
      <c r="DA32">
        <v>34</v>
      </c>
      <c r="DB32">
        <v>36</v>
      </c>
      <c r="DC32">
        <v>36</v>
      </c>
      <c r="DD32">
        <v>34</v>
      </c>
      <c r="DE32">
        <v>36</v>
      </c>
      <c r="DF32">
        <v>34</v>
      </c>
      <c r="DG32">
        <v>36</v>
      </c>
      <c r="DH32">
        <v>34</v>
      </c>
      <c r="DI32">
        <v>36</v>
      </c>
      <c r="DN32">
        <v>24</v>
      </c>
      <c r="DO32">
        <v>24</v>
      </c>
      <c r="DP32">
        <v>23</v>
      </c>
      <c r="DQ32">
        <v>24</v>
      </c>
      <c r="DR32">
        <v>24</v>
      </c>
      <c r="DS32">
        <v>24</v>
      </c>
      <c r="DT32">
        <v>24</v>
      </c>
      <c r="DU32">
        <v>24</v>
      </c>
      <c r="DW32">
        <v>96</v>
      </c>
      <c r="DX32">
        <v>98</v>
      </c>
      <c r="DY32">
        <v>97</v>
      </c>
      <c r="DZ32">
        <v>98</v>
      </c>
      <c r="EA32">
        <v>98</v>
      </c>
      <c r="EB32">
        <v>98</v>
      </c>
      <c r="EC32">
        <v>90</v>
      </c>
      <c r="ED32">
        <v>94</v>
      </c>
      <c r="EE32">
        <v>70</v>
      </c>
      <c r="EF32">
        <v>99</v>
      </c>
      <c r="EG32">
        <v>99</v>
      </c>
      <c r="FG32" t="s">
        <v>741</v>
      </c>
      <c r="FH32" t="s">
        <v>764</v>
      </c>
      <c r="FI32" t="s">
        <v>741</v>
      </c>
      <c r="FJ32" t="s">
        <v>741</v>
      </c>
      <c r="FK32" t="s">
        <v>741</v>
      </c>
      <c r="FL32" t="s">
        <v>753</v>
      </c>
      <c r="FM32" t="s">
        <v>894</v>
      </c>
      <c r="FN32" s="12">
        <v>0.12847222222222221</v>
      </c>
      <c r="FO32">
        <v>130</v>
      </c>
      <c r="FP32">
        <v>114</v>
      </c>
      <c r="FQ32" t="s">
        <v>741</v>
      </c>
      <c r="FR32" t="s">
        <v>741</v>
      </c>
      <c r="FS32">
        <v>100</v>
      </c>
      <c r="FT32" t="s">
        <v>755</v>
      </c>
      <c r="FU32">
        <v>98</v>
      </c>
      <c r="FV32" t="s">
        <v>755</v>
      </c>
      <c r="FW32" t="s">
        <v>741</v>
      </c>
      <c r="FX32" t="s">
        <v>741</v>
      </c>
      <c r="FY32" t="s">
        <v>741</v>
      </c>
      <c r="FZ32" t="s">
        <v>741</v>
      </c>
      <c r="GA32">
        <v>36.4</v>
      </c>
      <c r="GB32">
        <v>36.4</v>
      </c>
      <c r="GC32" t="s">
        <v>741</v>
      </c>
      <c r="GD32" t="s">
        <v>741</v>
      </c>
      <c r="GE32">
        <v>58</v>
      </c>
      <c r="GF32">
        <v>146</v>
      </c>
      <c r="GG32" t="s">
        <v>741</v>
      </c>
      <c r="GH32" t="s">
        <v>741</v>
      </c>
      <c r="GI32" t="s">
        <v>741</v>
      </c>
      <c r="GJ32" t="s">
        <v>741</v>
      </c>
      <c r="GK32" t="s">
        <v>976</v>
      </c>
      <c r="GL32" t="s">
        <v>741</v>
      </c>
      <c r="GM32" t="s">
        <v>741</v>
      </c>
      <c r="GN32" t="s">
        <v>750</v>
      </c>
      <c r="GO32" t="s">
        <v>750</v>
      </c>
      <c r="GP32" t="s">
        <v>741</v>
      </c>
      <c r="GQ32" t="s">
        <v>741</v>
      </c>
      <c r="GR32">
        <v>6</v>
      </c>
      <c r="GS32">
        <v>7</v>
      </c>
      <c r="GT32" t="s">
        <v>741</v>
      </c>
      <c r="GU32" t="s">
        <v>741</v>
      </c>
      <c r="GV32">
        <v>4</v>
      </c>
      <c r="GW32" t="s">
        <v>741</v>
      </c>
      <c r="GX32" t="s">
        <v>741</v>
      </c>
      <c r="GY32" t="s">
        <v>741</v>
      </c>
      <c r="GZ32">
        <v>11</v>
      </c>
      <c r="HA32">
        <v>12</v>
      </c>
      <c r="HB32" t="s">
        <v>741</v>
      </c>
      <c r="HC32" t="s">
        <v>741</v>
      </c>
      <c r="HD32" t="s">
        <v>741</v>
      </c>
      <c r="HE32" t="str">
        <f t="shared" si="4"/>
        <v>Death</v>
      </c>
      <c r="HF32">
        <v>13</v>
      </c>
      <c r="HG32">
        <v>10</v>
      </c>
      <c r="HH32" s="2">
        <v>45359</v>
      </c>
      <c r="HI32" t="s">
        <v>977</v>
      </c>
    </row>
    <row r="33" spans="1:217" x14ac:dyDescent="0.3">
      <c r="A33">
        <v>32</v>
      </c>
      <c r="B33" t="s">
        <v>978</v>
      </c>
      <c r="C33">
        <v>20240087080</v>
      </c>
      <c r="D33">
        <v>2781708</v>
      </c>
      <c r="E33">
        <v>1</v>
      </c>
      <c r="F33" t="s">
        <v>3</v>
      </c>
      <c r="G33" s="2">
        <v>45341</v>
      </c>
      <c r="H33">
        <v>1.2</v>
      </c>
      <c r="I33">
        <f>Processed_data!H5*1000</f>
        <v>2900</v>
      </c>
      <c r="J33">
        <v>1.2</v>
      </c>
      <c r="K33" t="s">
        <v>70</v>
      </c>
      <c r="L33" t="s">
        <v>68</v>
      </c>
      <c r="M33" t="s">
        <v>979</v>
      </c>
      <c r="N33" t="s">
        <v>737</v>
      </c>
      <c r="O33" t="s">
        <v>63</v>
      </c>
      <c r="P33" t="s">
        <v>44</v>
      </c>
      <c r="Q33" t="s">
        <v>79</v>
      </c>
      <c r="R33">
        <v>3</v>
      </c>
      <c r="S33" s="2">
        <v>45343</v>
      </c>
      <c r="T33" t="s">
        <v>759</v>
      </c>
      <c r="U33" t="s">
        <v>29</v>
      </c>
      <c r="V33" t="s">
        <v>741</v>
      </c>
      <c r="W33" t="s">
        <v>760</v>
      </c>
      <c r="X33" t="s">
        <v>740</v>
      </c>
      <c r="Y33" t="s">
        <v>740</v>
      </c>
      <c r="Z33" t="s">
        <v>741</v>
      </c>
      <c r="AA33" t="s">
        <v>742</v>
      </c>
      <c r="AB33" t="s">
        <v>761</v>
      </c>
      <c r="AC33" t="s">
        <v>744</v>
      </c>
      <c r="AD33" t="s">
        <v>745</v>
      </c>
      <c r="AE33" t="s">
        <v>746</v>
      </c>
      <c r="AF33">
        <v>175</v>
      </c>
      <c r="AG33">
        <v>48</v>
      </c>
      <c r="AH33">
        <v>36.9</v>
      </c>
      <c r="AI33">
        <v>97</v>
      </c>
      <c r="AJ33" t="s">
        <v>840</v>
      </c>
      <c r="AK33">
        <v>3</v>
      </c>
      <c r="AL33">
        <v>19.2</v>
      </c>
      <c r="AM33">
        <v>7620</v>
      </c>
      <c r="AN33">
        <v>1.64</v>
      </c>
      <c r="AO33">
        <v>141.69999999999999</v>
      </c>
      <c r="AP33">
        <v>7.5</v>
      </c>
      <c r="AQ33">
        <v>30</v>
      </c>
      <c r="AR33">
        <v>1.08</v>
      </c>
      <c r="AS33" t="s">
        <v>747</v>
      </c>
      <c r="AT33" t="s">
        <v>741</v>
      </c>
      <c r="AU33" t="s">
        <v>778</v>
      </c>
      <c r="AV33">
        <v>4</v>
      </c>
      <c r="AW33">
        <v>150</v>
      </c>
      <c r="AX33">
        <v>3</v>
      </c>
      <c r="AY33">
        <v>15</v>
      </c>
      <c r="AZ33" t="s">
        <v>818</v>
      </c>
      <c r="BA33" t="s">
        <v>741</v>
      </c>
      <c r="BB33" t="str">
        <f t="shared" si="5"/>
        <v>No</v>
      </c>
      <c r="BC33">
        <v>5</v>
      </c>
      <c r="BD33" t="str">
        <f t="shared" si="0"/>
        <v>Yes</v>
      </c>
      <c r="BE33">
        <v>2</v>
      </c>
      <c r="BF33" t="str">
        <f t="shared" si="1"/>
        <v>Yes</v>
      </c>
      <c r="BG33" t="s">
        <v>741</v>
      </c>
      <c r="BH33" t="str">
        <f t="shared" si="2"/>
        <v>No</v>
      </c>
      <c r="BI33" t="str">
        <f t="shared" si="3"/>
        <v>NoYesYesNo</v>
      </c>
      <c r="BJ33">
        <v>2.5</v>
      </c>
      <c r="BK33">
        <v>0.5</v>
      </c>
      <c r="BL33" t="s">
        <v>750</v>
      </c>
      <c r="BM33" t="s">
        <v>741</v>
      </c>
      <c r="BN33">
        <v>40</v>
      </c>
      <c r="BO33">
        <v>36.200000000000003</v>
      </c>
      <c r="BP33">
        <v>36.200000000000003</v>
      </c>
      <c r="BQ33">
        <v>36.200000000000003</v>
      </c>
      <c r="BR33">
        <v>36.200000000000003</v>
      </c>
      <c r="BS33">
        <v>36.200000000000003</v>
      </c>
      <c r="BT33">
        <v>36.200000000000003</v>
      </c>
      <c r="BU33">
        <v>36.200000000000003</v>
      </c>
      <c r="BV33">
        <v>36.200000000000003</v>
      </c>
      <c r="BW33">
        <v>36.200000000000003</v>
      </c>
      <c r="BX33">
        <v>36.200000000000003</v>
      </c>
      <c r="BY33">
        <v>36.200000000000003</v>
      </c>
      <c r="CA33">
        <v>160</v>
      </c>
      <c r="CB33">
        <v>164</v>
      </c>
      <c r="CC33">
        <v>170</v>
      </c>
      <c r="CD33">
        <v>170</v>
      </c>
      <c r="CE33">
        <v>178</v>
      </c>
      <c r="CF33">
        <v>174</v>
      </c>
      <c r="CG33">
        <v>176</v>
      </c>
      <c r="CH33">
        <v>170</v>
      </c>
      <c r="CI33">
        <v>170</v>
      </c>
      <c r="CJ33">
        <v>172</v>
      </c>
      <c r="CK33">
        <v>178</v>
      </c>
      <c r="CM33" t="s">
        <v>409</v>
      </c>
      <c r="CN33" t="s">
        <v>433</v>
      </c>
      <c r="CO33" t="s">
        <v>412</v>
      </c>
      <c r="CP33" t="s">
        <v>385</v>
      </c>
      <c r="CQ33" t="s">
        <v>412</v>
      </c>
      <c r="CR33" t="s">
        <v>408</v>
      </c>
      <c r="CS33" t="s">
        <v>428</v>
      </c>
      <c r="CT33" t="s">
        <v>385</v>
      </c>
      <c r="CU33" t="s">
        <v>384</v>
      </c>
      <c r="CV33" t="s">
        <v>385</v>
      </c>
      <c r="CW33" t="s">
        <v>407</v>
      </c>
      <c r="CY33">
        <v>36</v>
      </c>
      <c r="CZ33">
        <v>36</v>
      </c>
      <c r="DA33">
        <v>34</v>
      </c>
      <c r="DB33">
        <v>32</v>
      </c>
      <c r="DC33">
        <v>34</v>
      </c>
      <c r="DD33">
        <v>34</v>
      </c>
      <c r="DE33">
        <v>36</v>
      </c>
      <c r="DF33">
        <v>36</v>
      </c>
      <c r="DG33">
        <v>36</v>
      </c>
      <c r="DH33">
        <v>36</v>
      </c>
      <c r="DI33">
        <v>36</v>
      </c>
      <c r="DM33">
        <v>24</v>
      </c>
      <c r="DN33">
        <v>26</v>
      </c>
      <c r="DO33">
        <v>26</v>
      </c>
      <c r="DP33">
        <v>22</v>
      </c>
      <c r="DQ33">
        <v>22</v>
      </c>
      <c r="DR33">
        <v>20</v>
      </c>
      <c r="DS33">
        <v>22</v>
      </c>
      <c r="DT33">
        <v>20</v>
      </c>
      <c r="DU33">
        <v>20</v>
      </c>
      <c r="DW33">
        <v>97</v>
      </c>
      <c r="DX33">
        <v>98</v>
      </c>
      <c r="DY33">
        <v>98</v>
      </c>
      <c r="DZ33">
        <v>96</v>
      </c>
      <c r="EA33">
        <v>95</v>
      </c>
      <c r="EB33">
        <v>98</v>
      </c>
      <c r="EC33">
        <v>97</v>
      </c>
      <c r="ED33">
        <v>98</v>
      </c>
      <c r="EE33">
        <v>78</v>
      </c>
      <c r="EF33">
        <v>98</v>
      </c>
      <c r="EG33">
        <v>98</v>
      </c>
      <c r="FG33" t="s">
        <v>741</v>
      </c>
      <c r="FH33" t="s">
        <v>764</v>
      </c>
      <c r="FI33" t="s">
        <v>741</v>
      </c>
      <c r="FJ33" t="s">
        <v>741</v>
      </c>
      <c r="FK33" t="s">
        <v>741</v>
      </c>
      <c r="FL33" t="s">
        <v>753</v>
      </c>
      <c r="FM33" t="s">
        <v>980</v>
      </c>
      <c r="FN33" s="12">
        <v>7.2916666666666671E-2</v>
      </c>
      <c r="FO33">
        <v>122</v>
      </c>
      <c r="FP33">
        <v>110</v>
      </c>
      <c r="FQ33" t="s">
        <v>741</v>
      </c>
      <c r="FR33" t="s">
        <v>741</v>
      </c>
      <c r="FS33">
        <v>97</v>
      </c>
      <c r="FT33" t="s">
        <v>755</v>
      </c>
      <c r="FU33">
        <v>93</v>
      </c>
      <c r="FV33" t="s">
        <v>755</v>
      </c>
      <c r="FW33" t="s">
        <v>741</v>
      </c>
      <c r="FX33" t="s">
        <v>741</v>
      </c>
      <c r="FY33" t="s">
        <v>741</v>
      </c>
      <c r="FZ33" t="s">
        <v>741</v>
      </c>
      <c r="GA33">
        <v>36.1</v>
      </c>
      <c r="GB33">
        <v>36.1</v>
      </c>
      <c r="GC33" t="s">
        <v>741</v>
      </c>
      <c r="GD33" t="s">
        <v>741</v>
      </c>
      <c r="GE33">
        <v>75</v>
      </c>
      <c r="GF33">
        <v>50</v>
      </c>
      <c r="GG33" t="s">
        <v>741</v>
      </c>
      <c r="GH33" t="s">
        <v>741</v>
      </c>
      <c r="GI33" t="s">
        <v>741</v>
      </c>
      <c r="GJ33" t="s">
        <v>741</v>
      </c>
      <c r="GK33" t="s">
        <v>741</v>
      </c>
      <c r="GL33" t="s">
        <v>741</v>
      </c>
      <c r="GM33" t="s">
        <v>741</v>
      </c>
      <c r="GN33" t="s">
        <v>750</v>
      </c>
      <c r="GO33" t="s">
        <v>750</v>
      </c>
      <c r="GP33" t="s">
        <v>741</v>
      </c>
      <c r="GQ33" t="s">
        <v>741</v>
      </c>
      <c r="GR33">
        <v>13</v>
      </c>
      <c r="GS33">
        <v>12</v>
      </c>
      <c r="GT33" t="s">
        <v>741</v>
      </c>
      <c r="GU33" t="s">
        <v>741</v>
      </c>
      <c r="GV33" t="s">
        <v>188</v>
      </c>
      <c r="GW33" t="s">
        <v>741</v>
      </c>
      <c r="GX33" t="s">
        <v>741</v>
      </c>
      <c r="GY33" t="s">
        <v>741</v>
      </c>
      <c r="GZ33">
        <v>5</v>
      </c>
      <c r="HA33">
        <v>7</v>
      </c>
      <c r="HB33" t="s">
        <v>741</v>
      </c>
      <c r="HC33" t="s">
        <v>741</v>
      </c>
      <c r="HD33" t="s">
        <v>741</v>
      </c>
      <c r="HE33" t="str">
        <f t="shared" si="4"/>
        <v>Death</v>
      </c>
      <c r="HF33">
        <v>8</v>
      </c>
      <c r="HG33">
        <v>5</v>
      </c>
      <c r="HH33" s="2">
        <v>45348</v>
      </c>
      <c r="HI33" t="s">
        <v>981</v>
      </c>
    </row>
    <row r="34" spans="1:217" x14ac:dyDescent="0.3">
      <c r="A34">
        <v>33</v>
      </c>
      <c r="B34" t="s">
        <v>982</v>
      </c>
      <c r="C34">
        <v>20240151430</v>
      </c>
      <c r="D34">
        <v>2952108</v>
      </c>
      <c r="E34">
        <v>3</v>
      </c>
      <c r="F34" t="s">
        <v>3</v>
      </c>
      <c r="G34" s="2">
        <v>45377</v>
      </c>
      <c r="H34">
        <v>2.2000000000000002</v>
      </c>
      <c r="I34">
        <f>Processed_data!H14*1000</f>
        <v>2160</v>
      </c>
      <c r="J34">
        <v>2.2000000000000002</v>
      </c>
      <c r="K34" t="s">
        <v>70</v>
      </c>
      <c r="L34" t="s">
        <v>69</v>
      </c>
      <c r="M34" t="s">
        <v>983</v>
      </c>
      <c r="N34" t="s">
        <v>737</v>
      </c>
      <c r="O34" t="s">
        <v>63</v>
      </c>
      <c r="P34" t="s">
        <v>44</v>
      </c>
      <c r="Q34" t="s">
        <v>79</v>
      </c>
      <c r="R34">
        <v>5</v>
      </c>
      <c r="S34" s="2">
        <v>45381</v>
      </c>
      <c r="T34" t="s">
        <v>738</v>
      </c>
      <c r="U34" t="s">
        <v>30</v>
      </c>
      <c r="V34" t="s">
        <v>741</v>
      </c>
      <c r="W34" t="s">
        <v>760</v>
      </c>
      <c r="X34" t="s">
        <v>740</v>
      </c>
      <c r="Y34" t="s">
        <v>740</v>
      </c>
      <c r="Z34" t="s">
        <v>741</v>
      </c>
      <c r="AA34" t="s">
        <v>742</v>
      </c>
      <c r="AB34" t="s">
        <v>761</v>
      </c>
      <c r="AC34" t="s">
        <v>744</v>
      </c>
      <c r="AD34" t="s">
        <v>745</v>
      </c>
      <c r="AE34" t="s">
        <v>746</v>
      </c>
      <c r="AF34">
        <v>122</v>
      </c>
      <c r="AG34">
        <v>32</v>
      </c>
      <c r="AH34">
        <v>36.4</v>
      </c>
      <c r="AI34">
        <v>98</v>
      </c>
      <c r="AJ34" t="s">
        <v>30</v>
      </c>
      <c r="AK34">
        <v>8.8000000000000007</v>
      </c>
      <c r="AL34">
        <v>12.6</v>
      </c>
      <c r="AM34">
        <v>9960</v>
      </c>
      <c r="AN34">
        <v>2.57</v>
      </c>
      <c r="AO34">
        <v>146.30000000000001</v>
      </c>
      <c r="AP34">
        <v>4.5999999999999996</v>
      </c>
      <c r="AQ34">
        <v>63</v>
      </c>
      <c r="AR34">
        <v>1.02</v>
      </c>
      <c r="AS34" t="s">
        <v>747</v>
      </c>
      <c r="AT34" t="s">
        <v>741</v>
      </c>
      <c r="AU34" t="s">
        <v>984</v>
      </c>
      <c r="AV34">
        <v>8</v>
      </c>
      <c r="AW34">
        <v>200</v>
      </c>
      <c r="AX34">
        <v>3</v>
      </c>
      <c r="AY34">
        <v>30</v>
      </c>
      <c r="AZ34" t="s">
        <v>985</v>
      </c>
      <c r="BA34" t="s">
        <v>741</v>
      </c>
      <c r="BB34" t="str">
        <f t="shared" si="5"/>
        <v>No</v>
      </c>
      <c r="BC34">
        <v>5</v>
      </c>
      <c r="BD34" t="str">
        <f t="shared" si="0"/>
        <v>Yes</v>
      </c>
      <c r="BE34">
        <v>3</v>
      </c>
      <c r="BF34" t="str">
        <f t="shared" si="1"/>
        <v>Yes</v>
      </c>
      <c r="BG34" t="s">
        <v>741</v>
      </c>
      <c r="BH34" t="str">
        <f t="shared" si="2"/>
        <v>No</v>
      </c>
      <c r="BI34" t="str">
        <f t="shared" si="3"/>
        <v>NoYesYesNo</v>
      </c>
      <c r="BJ34">
        <v>3</v>
      </c>
      <c r="BK34">
        <v>1</v>
      </c>
      <c r="BL34" t="s">
        <v>750</v>
      </c>
      <c r="BM34" t="s">
        <v>741</v>
      </c>
      <c r="BN34">
        <v>10</v>
      </c>
      <c r="BO34">
        <v>36.200000000000003</v>
      </c>
      <c r="BP34">
        <v>36.200000000000003</v>
      </c>
      <c r="BQ34">
        <v>36.4</v>
      </c>
      <c r="BR34">
        <v>36.4</v>
      </c>
      <c r="BS34">
        <v>36.4</v>
      </c>
      <c r="BT34">
        <v>36.4</v>
      </c>
      <c r="BU34">
        <v>36.200000000000003</v>
      </c>
      <c r="BV34">
        <v>36.200000000000003</v>
      </c>
      <c r="BW34">
        <v>36.4</v>
      </c>
      <c r="BX34">
        <v>36.200000000000003</v>
      </c>
      <c r="BY34">
        <v>36.200000000000003</v>
      </c>
      <c r="BZ34">
        <v>36.200000000000003</v>
      </c>
      <c r="CA34">
        <v>140</v>
      </c>
      <c r="CB34">
        <v>142</v>
      </c>
      <c r="CC34">
        <v>146</v>
      </c>
      <c r="CD34">
        <v>132</v>
      </c>
      <c r="CE34">
        <v>133</v>
      </c>
      <c r="CF34">
        <v>140</v>
      </c>
      <c r="CG34">
        <v>130</v>
      </c>
      <c r="CH34">
        <v>127</v>
      </c>
      <c r="CI34">
        <v>126</v>
      </c>
      <c r="CJ34">
        <v>128</v>
      </c>
      <c r="CK34">
        <v>130</v>
      </c>
      <c r="CL34">
        <v>134</v>
      </c>
      <c r="CM34" t="s">
        <v>464</v>
      </c>
      <c r="CN34" t="s">
        <v>465</v>
      </c>
      <c r="CO34" t="s">
        <v>466</v>
      </c>
      <c r="CP34" t="s">
        <v>467</v>
      </c>
      <c r="CQ34" t="s">
        <v>468</v>
      </c>
      <c r="CR34" t="s">
        <v>285</v>
      </c>
      <c r="CS34" t="s">
        <v>280</v>
      </c>
      <c r="CT34" t="s">
        <v>442</v>
      </c>
      <c r="CU34" t="s">
        <v>396</v>
      </c>
      <c r="CV34" t="s">
        <v>442</v>
      </c>
      <c r="CW34" t="s">
        <v>468</v>
      </c>
      <c r="CX34" t="s">
        <v>317</v>
      </c>
      <c r="CY34">
        <v>32</v>
      </c>
      <c r="CZ34">
        <v>34</v>
      </c>
      <c r="DA34">
        <v>34</v>
      </c>
      <c r="DB34">
        <v>36</v>
      </c>
      <c r="DC34">
        <v>36</v>
      </c>
      <c r="DD34">
        <v>34</v>
      </c>
      <c r="DE34">
        <v>36</v>
      </c>
      <c r="DF34">
        <v>34</v>
      </c>
      <c r="DG34">
        <v>36</v>
      </c>
      <c r="DH34">
        <v>36</v>
      </c>
      <c r="DI34">
        <v>34</v>
      </c>
      <c r="DN34">
        <v>30</v>
      </c>
      <c r="DO34">
        <v>32</v>
      </c>
      <c r="DP34">
        <v>34</v>
      </c>
      <c r="DQ34">
        <v>34</v>
      </c>
      <c r="DR34">
        <v>36</v>
      </c>
      <c r="DS34">
        <v>34</v>
      </c>
      <c r="DT34">
        <v>36</v>
      </c>
      <c r="DU34">
        <v>36</v>
      </c>
      <c r="DW34">
        <v>98</v>
      </c>
      <c r="DX34">
        <v>99</v>
      </c>
      <c r="DY34">
        <v>99</v>
      </c>
      <c r="DZ34">
        <v>98</v>
      </c>
      <c r="EA34">
        <v>97</v>
      </c>
      <c r="EB34">
        <v>98</v>
      </c>
      <c r="EC34">
        <v>97</v>
      </c>
      <c r="ED34">
        <v>95</v>
      </c>
      <c r="EE34">
        <v>80</v>
      </c>
      <c r="EF34">
        <v>99</v>
      </c>
      <c r="EG34">
        <v>99</v>
      </c>
      <c r="EH34">
        <v>99</v>
      </c>
      <c r="FG34" t="s">
        <v>741</v>
      </c>
      <c r="FH34" t="s">
        <v>785</v>
      </c>
      <c r="FI34" t="s">
        <v>741</v>
      </c>
      <c r="FJ34">
        <v>16</v>
      </c>
      <c r="FK34">
        <v>0.1</v>
      </c>
      <c r="FL34" t="s">
        <v>765</v>
      </c>
      <c r="FM34" t="s">
        <v>963</v>
      </c>
      <c r="FN34" s="12">
        <v>9.7222222222222224E-2</v>
      </c>
      <c r="FO34">
        <v>130</v>
      </c>
      <c r="FP34">
        <v>130</v>
      </c>
      <c r="FQ34" t="s">
        <v>741</v>
      </c>
      <c r="FR34" t="s">
        <v>741</v>
      </c>
      <c r="FS34">
        <v>93</v>
      </c>
      <c r="FT34" t="s">
        <v>31</v>
      </c>
      <c r="FU34">
        <v>98</v>
      </c>
      <c r="FV34" t="s">
        <v>31</v>
      </c>
      <c r="FW34" t="s">
        <v>741</v>
      </c>
      <c r="FX34" t="s">
        <v>741</v>
      </c>
      <c r="FY34" t="s">
        <v>741</v>
      </c>
      <c r="FZ34" t="s">
        <v>741</v>
      </c>
      <c r="GA34">
        <v>36.4</v>
      </c>
      <c r="GB34">
        <v>36.4</v>
      </c>
      <c r="GC34" t="s">
        <v>741</v>
      </c>
      <c r="GD34" t="s">
        <v>741</v>
      </c>
      <c r="GE34">
        <v>80</v>
      </c>
      <c r="GF34">
        <v>56</v>
      </c>
      <c r="GG34" t="s">
        <v>741</v>
      </c>
      <c r="GH34" t="s">
        <v>741</v>
      </c>
      <c r="GI34" t="s">
        <v>741</v>
      </c>
      <c r="GJ34" t="s">
        <v>741</v>
      </c>
      <c r="GK34" t="s">
        <v>986</v>
      </c>
      <c r="GL34" t="s">
        <v>741</v>
      </c>
      <c r="GM34" t="s">
        <v>741</v>
      </c>
      <c r="GN34" t="s">
        <v>767</v>
      </c>
      <c r="GO34" t="s">
        <v>767</v>
      </c>
      <c r="GP34" t="s">
        <v>741</v>
      </c>
      <c r="GQ34" t="s">
        <v>741</v>
      </c>
      <c r="GR34">
        <v>6</v>
      </c>
      <c r="GS34">
        <v>7</v>
      </c>
      <c r="GT34" t="s">
        <v>741</v>
      </c>
      <c r="GU34" t="s">
        <v>741</v>
      </c>
      <c r="GV34">
        <v>0</v>
      </c>
      <c r="GW34">
        <v>2</v>
      </c>
      <c r="GX34">
        <v>5</v>
      </c>
      <c r="GY34">
        <v>1</v>
      </c>
      <c r="GZ34">
        <v>2</v>
      </c>
      <c r="HA34">
        <v>12</v>
      </c>
      <c r="HB34" t="s">
        <v>741</v>
      </c>
      <c r="HC34" t="s">
        <v>741</v>
      </c>
      <c r="HD34" t="s">
        <v>741</v>
      </c>
      <c r="HE34" t="str">
        <f t="shared" si="4"/>
        <v>Death</v>
      </c>
      <c r="HF34">
        <v>15</v>
      </c>
      <c r="HG34">
        <v>10</v>
      </c>
      <c r="HH34" s="2">
        <v>45391</v>
      </c>
      <c r="HI34" t="s">
        <v>987</v>
      </c>
    </row>
    <row r="35" spans="1:217" x14ac:dyDescent="0.3">
      <c r="A35">
        <v>34</v>
      </c>
      <c r="B35" t="s">
        <v>988</v>
      </c>
      <c r="C35">
        <v>20240198185</v>
      </c>
      <c r="D35">
        <v>3083986</v>
      </c>
      <c r="E35">
        <v>1</v>
      </c>
      <c r="F35" t="s">
        <v>3</v>
      </c>
      <c r="G35" s="2">
        <v>45410</v>
      </c>
      <c r="H35">
        <v>2.2000000000000002</v>
      </c>
      <c r="I35">
        <f>Processed_data!H23*1000</f>
        <v>2600</v>
      </c>
      <c r="J35">
        <v>1.9</v>
      </c>
      <c r="K35" t="s">
        <v>70</v>
      </c>
      <c r="L35" t="s">
        <v>68</v>
      </c>
      <c r="M35" t="s">
        <v>989</v>
      </c>
      <c r="N35" t="s">
        <v>737</v>
      </c>
      <c r="O35" t="s">
        <v>63</v>
      </c>
      <c r="P35" t="s">
        <v>44</v>
      </c>
      <c r="Q35" t="s">
        <v>79</v>
      </c>
      <c r="R35">
        <v>3</v>
      </c>
      <c r="S35" s="2">
        <v>45412</v>
      </c>
      <c r="T35" t="s">
        <v>738</v>
      </c>
      <c r="U35" t="s">
        <v>30</v>
      </c>
      <c r="V35" t="s">
        <v>990</v>
      </c>
      <c r="W35" t="s">
        <v>760</v>
      </c>
      <c r="X35" t="s">
        <v>740</v>
      </c>
      <c r="Y35" t="s">
        <v>740</v>
      </c>
      <c r="Z35" t="s">
        <v>741</v>
      </c>
      <c r="AA35" t="s">
        <v>742</v>
      </c>
      <c r="AB35" t="s">
        <v>761</v>
      </c>
      <c r="AC35" t="s">
        <v>991</v>
      </c>
      <c r="AD35" t="s">
        <v>745</v>
      </c>
      <c r="AE35" t="s">
        <v>746</v>
      </c>
      <c r="AF35">
        <v>150</v>
      </c>
      <c r="AG35">
        <v>38</v>
      </c>
      <c r="AH35">
        <v>36.6</v>
      </c>
      <c r="AI35">
        <v>99</v>
      </c>
      <c r="AJ35" t="s">
        <v>30</v>
      </c>
      <c r="AK35">
        <v>5</v>
      </c>
      <c r="AL35">
        <v>16.3</v>
      </c>
      <c r="AM35">
        <v>12700</v>
      </c>
      <c r="AN35">
        <v>1.7</v>
      </c>
      <c r="AO35">
        <v>138</v>
      </c>
      <c r="AP35">
        <v>4.8</v>
      </c>
      <c r="AQ35">
        <v>16</v>
      </c>
      <c r="AR35">
        <v>0.92</v>
      </c>
      <c r="AS35" t="s">
        <v>747</v>
      </c>
      <c r="AT35" t="s">
        <v>741</v>
      </c>
      <c r="AU35" t="s">
        <v>809</v>
      </c>
      <c r="AV35">
        <v>8</v>
      </c>
      <c r="AW35">
        <v>300</v>
      </c>
      <c r="AX35" t="s">
        <v>741</v>
      </c>
      <c r="AY35">
        <v>30</v>
      </c>
      <c r="AZ35" t="s">
        <v>810</v>
      </c>
      <c r="BA35" t="s">
        <v>741</v>
      </c>
      <c r="BB35" t="str">
        <f t="shared" si="5"/>
        <v>No</v>
      </c>
      <c r="BC35">
        <v>2</v>
      </c>
      <c r="BD35" t="str">
        <f t="shared" si="0"/>
        <v>Yes</v>
      </c>
      <c r="BE35" t="s">
        <v>741</v>
      </c>
      <c r="BF35" t="str">
        <f t="shared" si="1"/>
        <v>No</v>
      </c>
      <c r="BG35">
        <v>1</v>
      </c>
      <c r="BH35" t="str">
        <f t="shared" si="2"/>
        <v>Yes</v>
      </c>
      <c r="BI35" t="str">
        <f t="shared" si="3"/>
        <v>NoYesNoYes</v>
      </c>
      <c r="BJ35">
        <v>2.5</v>
      </c>
      <c r="BK35" t="s">
        <v>875</v>
      </c>
      <c r="BL35" t="s">
        <v>750</v>
      </c>
      <c r="BM35" t="s">
        <v>741</v>
      </c>
      <c r="BN35">
        <v>20</v>
      </c>
      <c r="BO35">
        <v>36.200000000000003</v>
      </c>
      <c r="BP35">
        <v>36.4</v>
      </c>
      <c r="BQ35">
        <v>36.200000000000003</v>
      </c>
      <c r="BR35">
        <v>36.4</v>
      </c>
      <c r="BS35">
        <v>36.200000000000003</v>
      </c>
      <c r="BT35">
        <v>36.4</v>
      </c>
      <c r="BU35">
        <v>36.4</v>
      </c>
      <c r="BV35">
        <v>36.4</v>
      </c>
      <c r="BW35">
        <v>36.4</v>
      </c>
      <c r="BX35">
        <v>36.6</v>
      </c>
      <c r="BY35">
        <v>36.4</v>
      </c>
      <c r="CA35">
        <v>140</v>
      </c>
      <c r="CB35">
        <v>136</v>
      </c>
      <c r="CC35">
        <v>130</v>
      </c>
      <c r="CD35">
        <v>136</v>
      </c>
      <c r="CE35">
        <v>140</v>
      </c>
      <c r="CF35">
        <v>140</v>
      </c>
      <c r="CG35">
        <v>142</v>
      </c>
      <c r="CH35">
        <v>144</v>
      </c>
      <c r="CI35">
        <v>140</v>
      </c>
      <c r="CJ35">
        <v>148</v>
      </c>
      <c r="CK35">
        <v>140</v>
      </c>
      <c r="CM35" t="s">
        <v>382</v>
      </c>
      <c r="CN35" t="s">
        <v>469</v>
      </c>
      <c r="CO35" t="s">
        <v>300</v>
      </c>
      <c r="CP35" t="s">
        <v>470</v>
      </c>
      <c r="CQ35" t="s">
        <v>280</v>
      </c>
      <c r="CR35" t="s">
        <v>286</v>
      </c>
      <c r="CS35" t="s">
        <v>280</v>
      </c>
      <c r="CT35" t="s">
        <v>300</v>
      </c>
      <c r="CU35" t="s">
        <v>468</v>
      </c>
      <c r="CV35" t="s">
        <v>280</v>
      </c>
      <c r="CW35" t="s">
        <v>442</v>
      </c>
      <c r="CY35">
        <v>32</v>
      </c>
      <c r="CZ35">
        <v>34</v>
      </c>
      <c r="DA35">
        <v>34</v>
      </c>
      <c r="DB35">
        <v>36</v>
      </c>
      <c r="DC35">
        <v>34</v>
      </c>
      <c r="DD35">
        <v>34</v>
      </c>
      <c r="DE35">
        <v>36</v>
      </c>
      <c r="DF35">
        <v>34</v>
      </c>
      <c r="DG35">
        <v>34</v>
      </c>
      <c r="DH35">
        <v>30</v>
      </c>
      <c r="DI35">
        <v>32</v>
      </c>
      <c r="DN35">
        <v>32</v>
      </c>
      <c r="DO35">
        <v>30</v>
      </c>
      <c r="DP35">
        <v>30</v>
      </c>
      <c r="DQ35">
        <v>28</v>
      </c>
      <c r="DR35">
        <v>30</v>
      </c>
      <c r="DS35">
        <v>28</v>
      </c>
      <c r="DT35">
        <v>30</v>
      </c>
      <c r="DU35">
        <v>30</v>
      </c>
      <c r="DW35">
        <v>98</v>
      </c>
      <c r="DX35">
        <v>99</v>
      </c>
      <c r="DY35">
        <v>97</v>
      </c>
      <c r="DZ35">
        <v>98</v>
      </c>
      <c r="EA35">
        <v>96</v>
      </c>
      <c r="EB35">
        <v>95</v>
      </c>
      <c r="EC35">
        <v>99</v>
      </c>
      <c r="ED35">
        <v>96</v>
      </c>
      <c r="EE35">
        <v>90</v>
      </c>
      <c r="EF35">
        <v>99</v>
      </c>
      <c r="EG35">
        <v>99</v>
      </c>
      <c r="FG35" t="s">
        <v>741</v>
      </c>
      <c r="FH35" t="s">
        <v>785</v>
      </c>
      <c r="FI35" t="s">
        <v>741</v>
      </c>
      <c r="FJ35">
        <v>16</v>
      </c>
      <c r="FK35">
        <v>0.1</v>
      </c>
      <c r="FL35" t="s">
        <v>753</v>
      </c>
      <c r="FM35" t="s">
        <v>992</v>
      </c>
      <c r="FN35" s="12">
        <v>8.3333333333333329E-2</v>
      </c>
      <c r="FO35">
        <v>128</v>
      </c>
      <c r="FP35">
        <v>164</v>
      </c>
      <c r="FQ35" t="s">
        <v>741</v>
      </c>
      <c r="FR35" t="s">
        <v>741</v>
      </c>
      <c r="FS35">
        <v>98</v>
      </c>
      <c r="FT35" t="s">
        <v>755</v>
      </c>
      <c r="FU35">
        <v>95</v>
      </c>
      <c r="FV35" t="s">
        <v>755</v>
      </c>
      <c r="FW35" t="s">
        <v>741</v>
      </c>
      <c r="FX35" t="s">
        <v>741</v>
      </c>
      <c r="FY35" t="s">
        <v>741</v>
      </c>
      <c r="FZ35" t="s">
        <v>741</v>
      </c>
      <c r="GA35">
        <v>36.5</v>
      </c>
      <c r="GB35">
        <v>36.5</v>
      </c>
      <c r="GC35" t="s">
        <v>741</v>
      </c>
      <c r="GD35" t="s">
        <v>741</v>
      </c>
      <c r="GE35">
        <v>50</v>
      </c>
      <c r="GF35">
        <v>95</v>
      </c>
      <c r="GG35" t="s">
        <v>741</v>
      </c>
      <c r="GH35" t="s">
        <v>741</v>
      </c>
      <c r="GK35" t="s">
        <v>993</v>
      </c>
      <c r="GL35" t="s">
        <v>741</v>
      </c>
      <c r="GM35" t="s">
        <v>741</v>
      </c>
      <c r="GN35" t="s">
        <v>750</v>
      </c>
      <c r="GO35" t="s">
        <v>750</v>
      </c>
      <c r="GP35" t="s">
        <v>741</v>
      </c>
      <c r="GQ35" t="s">
        <v>741</v>
      </c>
      <c r="GR35">
        <v>10</v>
      </c>
      <c r="GS35">
        <v>11</v>
      </c>
      <c r="GT35" t="s">
        <v>741</v>
      </c>
      <c r="GU35" t="s">
        <v>741</v>
      </c>
      <c r="GV35" t="s">
        <v>188</v>
      </c>
      <c r="GW35" t="s">
        <v>741</v>
      </c>
      <c r="GX35" t="s">
        <v>741</v>
      </c>
      <c r="GY35" t="s">
        <v>741</v>
      </c>
      <c r="GZ35">
        <v>6</v>
      </c>
      <c r="HA35">
        <v>9</v>
      </c>
      <c r="HB35" t="s">
        <v>741</v>
      </c>
      <c r="HC35" t="s">
        <v>741</v>
      </c>
      <c r="HD35" t="s">
        <v>741</v>
      </c>
      <c r="HE35" t="str">
        <f t="shared" si="4"/>
        <v>Death</v>
      </c>
      <c r="HF35">
        <v>9</v>
      </c>
      <c r="HG35">
        <v>5</v>
      </c>
      <c r="HH35" s="2">
        <v>45418</v>
      </c>
      <c r="HI35" t="s">
        <v>994</v>
      </c>
    </row>
    <row r="36" spans="1:217" x14ac:dyDescent="0.3">
      <c r="A36">
        <v>35</v>
      </c>
      <c r="B36" t="s">
        <v>995</v>
      </c>
      <c r="C36">
        <v>20240188956</v>
      </c>
      <c r="D36">
        <v>3057708</v>
      </c>
      <c r="E36">
        <v>2</v>
      </c>
      <c r="F36" t="s">
        <v>2</v>
      </c>
      <c r="G36" s="2">
        <v>45404</v>
      </c>
      <c r="H36">
        <v>2.9</v>
      </c>
      <c r="I36">
        <f>Processed_data!H22*1000</f>
        <v>2490</v>
      </c>
      <c r="J36">
        <v>2.9</v>
      </c>
      <c r="K36" t="s">
        <v>70</v>
      </c>
      <c r="L36" t="s">
        <v>69</v>
      </c>
      <c r="M36" t="s">
        <v>996</v>
      </c>
      <c r="N36" t="s">
        <v>737</v>
      </c>
      <c r="O36" t="s">
        <v>63</v>
      </c>
      <c r="P36" t="s">
        <v>44</v>
      </c>
      <c r="Q36" t="s">
        <v>79</v>
      </c>
      <c r="R36">
        <v>3</v>
      </c>
      <c r="S36" s="2">
        <v>45406</v>
      </c>
      <c r="T36" t="s">
        <v>738</v>
      </c>
      <c r="U36" t="s">
        <v>30</v>
      </c>
      <c r="V36" t="s">
        <v>997</v>
      </c>
      <c r="W36" t="s">
        <v>760</v>
      </c>
      <c r="X36" t="s">
        <v>740</v>
      </c>
      <c r="Y36" t="s">
        <v>740</v>
      </c>
      <c r="Z36" t="s">
        <v>741</v>
      </c>
      <c r="AA36" t="s">
        <v>742</v>
      </c>
      <c r="AB36" t="s">
        <v>761</v>
      </c>
      <c r="AC36" t="s">
        <v>744</v>
      </c>
      <c r="AD36" t="s">
        <v>745</v>
      </c>
      <c r="AE36" t="s">
        <v>746</v>
      </c>
      <c r="AF36">
        <v>150</v>
      </c>
      <c r="AG36">
        <v>30</v>
      </c>
      <c r="AH36">
        <v>36.6</v>
      </c>
      <c r="AI36">
        <v>99</v>
      </c>
      <c r="AJ36" t="s">
        <v>30</v>
      </c>
      <c r="AK36">
        <v>7.2</v>
      </c>
      <c r="AL36">
        <v>18.3</v>
      </c>
      <c r="AM36">
        <v>24320</v>
      </c>
      <c r="AN36">
        <v>2.52</v>
      </c>
      <c r="AO36">
        <v>137.5</v>
      </c>
      <c r="AP36">
        <v>5.6</v>
      </c>
      <c r="AQ36">
        <v>11</v>
      </c>
      <c r="AR36">
        <v>0.68</v>
      </c>
      <c r="AS36" t="s">
        <v>747</v>
      </c>
      <c r="AT36" t="s">
        <v>741</v>
      </c>
      <c r="AU36" t="s">
        <v>998</v>
      </c>
      <c r="AV36">
        <v>8</v>
      </c>
      <c r="AW36">
        <v>200</v>
      </c>
      <c r="AX36">
        <v>2</v>
      </c>
      <c r="AY36">
        <v>45</v>
      </c>
      <c r="AZ36" t="s">
        <v>999</v>
      </c>
      <c r="BA36" t="s">
        <v>741</v>
      </c>
      <c r="BB36" t="str">
        <f t="shared" si="5"/>
        <v>No</v>
      </c>
      <c r="BC36">
        <v>10</v>
      </c>
      <c r="BD36" t="str">
        <f t="shared" si="0"/>
        <v>Yes</v>
      </c>
      <c r="BE36">
        <v>5</v>
      </c>
      <c r="BF36" t="str">
        <f t="shared" si="1"/>
        <v>Yes</v>
      </c>
      <c r="BG36" t="s">
        <v>741</v>
      </c>
      <c r="BH36" t="str">
        <f t="shared" si="2"/>
        <v>No</v>
      </c>
      <c r="BI36" t="str">
        <f t="shared" si="3"/>
        <v>NoYesYesNo</v>
      </c>
      <c r="BJ36">
        <v>3.5</v>
      </c>
      <c r="BK36">
        <v>1.5</v>
      </c>
      <c r="BL36" t="s">
        <v>750</v>
      </c>
      <c r="BM36" t="s">
        <v>741</v>
      </c>
      <c r="BN36">
        <v>12</v>
      </c>
      <c r="BO36">
        <v>36.4</v>
      </c>
      <c r="BP36">
        <v>36.4</v>
      </c>
      <c r="BQ36">
        <v>36.4</v>
      </c>
      <c r="BR36">
        <v>36.4</v>
      </c>
      <c r="BS36">
        <v>36.200000000000003</v>
      </c>
      <c r="BT36">
        <v>36.1</v>
      </c>
      <c r="BU36">
        <v>36.1</v>
      </c>
      <c r="BV36">
        <v>36.1</v>
      </c>
      <c r="BW36">
        <v>36.4</v>
      </c>
      <c r="BX36">
        <v>36.200000000000003</v>
      </c>
      <c r="BY36">
        <v>36.200000000000003</v>
      </c>
      <c r="BZ36">
        <v>36.200000000000003</v>
      </c>
      <c r="CA36">
        <v>160</v>
      </c>
      <c r="CB36">
        <v>159</v>
      </c>
      <c r="CC36">
        <v>155</v>
      </c>
      <c r="CD36">
        <v>156</v>
      </c>
      <c r="CE36">
        <v>158</v>
      </c>
      <c r="CF36">
        <v>155</v>
      </c>
      <c r="CG36">
        <v>160</v>
      </c>
      <c r="CH36">
        <v>162</v>
      </c>
      <c r="CI36">
        <v>163</v>
      </c>
      <c r="CJ36">
        <v>160</v>
      </c>
      <c r="CK36">
        <v>158</v>
      </c>
      <c r="CL36">
        <v>156</v>
      </c>
      <c r="CM36" t="s">
        <v>471</v>
      </c>
      <c r="CN36" t="s">
        <v>472</v>
      </c>
      <c r="CO36" t="s">
        <v>473</v>
      </c>
      <c r="CP36" t="s">
        <v>383</v>
      </c>
      <c r="CQ36" t="s">
        <v>474</v>
      </c>
      <c r="CR36" t="s">
        <v>325</v>
      </c>
      <c r="CS36" t="s">
        <v>475</v>
      </c>
      <c r="CT36" t="s">
        <v>473</v>
      </c>
      <c r="CU36" t="s">
        <v>472</v>
      </c>
      <c r="CV36" t="s">
        <v>473</v>
      </c>
      <c r="CW36" t="s">
        <v>300</v>
      </c>
      <c r="CX36" t="s">
        <v>278</v>
      </c>
      <c r="CY36">
        <v>36</v>
      </c>
      <c r="CZ36">
        <v>36</v>
      </c>
      <c r="DA36">
        <v>36</v>
      </c>
      <c r="DB36">
        <v>34</v>
      </c>
      <c r="DC36">
        <v>36</v>
      </c>
      <c r="DD36">
        <v>34</v>
      </c>
      <c r="DE36">
        <v>36</v>
      </c>
      <c r="DF36">
        <v>34</v>
      </c>
      <c r="DG36">
        <v>36</v>
      </c>
      <c r="DH36">
        <v>36</v>
      </c>
      <c r="DI36">
        <v>36</v>
      </c>
      <c r="DJ36">
        <v>34</v>
      </c>
      <c r="DN36">
        <v>32</v>
      </c>
      <c r="DO36">
        <v>34</v>
      </c>
      <c r="DP36">
        <v>32</v>
      </c>
      <c r="DQ36">
        <v>32</v>
      </c>
      <c r="DR36">
        <v>34</v>
      </c>
      <c r="DS36">
        <v>30</v>
      </c>
      <c r="DT36">
        <v>32</v>
      </c>
      <c r="DU36">
        <v>30</v>
      </c>
      <c r="DW36">
        <v>98</v>
      </c>
      <c r="DX36">
        <v>99</v>
      </c>
      <c r="DY36">
        <v>98</v>
      </c>
      <c r="DZ36">
        <v>99</v>
      </c>
      <c r="EA36">
        <v>95</v>
      </c>
      <c r="EB36">
        <v>96</v>
      </c>
      <c r="EC36">
        <v>98</v>
      </c>
      <c r="ED36">
        <v>90</v>
      </c>
      <c r="EE36">
        <v>80</v>
      </c>
      <c r="EF36">
        <v>99</v>
      </c>
      <c r="EG36">
        <v>99</v>
      </c>
      <c r="EH36">
        <v>99</v>
      </c>
      <c r="FG36" t="s">
        <v>741</v>
      </c>
      <c r="FH36" t="s">
        <v>752</v>
      </c>
      <c r="FI36" t="s">
        <v>741</v>
      </c>
      <c r="FJ36">
        <v>16</v>
      </c>
      <c r="FK36">
        <v>0.1</v>
      </c>
      <c r="FL36" t="s">
        <v>765</v>
      </c>
      <c r="FM36" t="s">
        <v>1000</v>
      </c>
      <c r="FN36" s="12">
        <v>7.2916666666666671E-2</v>
      </c>
      <c r="FO36">
        <v>126</v>
      </c>
      <c r="FP36">
        <v>134</v>
      </c>
      <c r="FQ36" t="s">
        <v>741</v>
      </c>
      <c r="FR36" t="s">
        <v>741</v>
      </c>
      <c r="FS36">
        <v>99</v>
      </c>
      <c r="FT36" t="s">
        <v>32</v>
      </c>
      <c r="FU36">
        <v>98</v>
      </c>
      <c r="FV36" t="s">
        <v>32</v>
      </c>
      <c r="FW36" t="s">
        <v>741</v>
      </c>
      <c r="FX36" t="s">
        <v>741</v>
      </c>
      <c r="FY36" t="s">
        <v>741</v>
      </c>
      <c r="FZ36" t="s">
        <v>741</v>
      </c>
      <c r="GA36">
        <v>36.6</v>
      </c>
      <c r="GB36">
        <v>36.6</v>
      </c>
      <c r="GC36" t="s">
        <v>741</v>
      </c>
      <c r="GD36" t="s">
        <v>741</v>
      </c>
      <c r="GE36">
        <v>190</v>
      </c>
      <c r="GF36">
        <v>210</v>
      </c>
      <c r="GG36" t="s">
        <v>741</v>
      </c>
      <c r="GH36" t="s">
        <v>741</v>
      </c>
      <c r="GI36" t="s">
        <v>741</v>
      </c>
      <c r="GJ36" t="s">
        <v>741</v>
      </c>
      <c r="GK36" t="s">
        <v>741</v>
      </c>
      <c r="GL36" t="s">
        <v>741</v>
      </c>
      <c r="GM36" t="s">
        <v>741</v>
      </c>
      <c r="GN36" t="s">
        <v>767</v>
      </c>
      <c r="GO36" t="s">
        <v>767</v>
      </c>
      <c r="GP36" t="s">
        <v>741</v>
      </c>
      <c r="GQ36" t="s">
        <v>741</v>
      </c>
      <c r="GR36">
        <v>7</v>
      </c>
      <c r="GS36">
        <v>6</v>
      </c>
      <c r="GT36" t="s">
        <v>741</v>
      </c>
      <c r="GU36" t="s">
        <v>741</v>
      </c>
      <c r="GV36">
        <v>0</v>
      </c>
      <c r="GW36" t="s">
        <v>741</v>
      </c>
      <c r="GX36">
        <v>9</v>
      </c>
      <c r="GY36" t="s">
        <v>741</v>
      </c>
      <c r="GZ36" t="s">
        <v>741</v>
      </c>
      <c r="HA36">
        <v>11</v>
      </c>
      <c r="HB36">
        <v>11</v>
      </c>
      <c r="HC36">
        <v>8</v>
      </c>
      <c r="HD36" s="2">
        <v>45414</v>
      </c>
      <c r="HE36" t="str">
        <f t="shared" si="4"/>
        <v>Discharge</v>
      </c>
      <c r="HF36" t="s">
        <v>741</v>
      </c>
      <c r="HG36" t="s">
        <v>741</v>
      </c>
      <c r="HH36" t="s">
        <v>741</v>
      </c>
      <c r="HI36" t="s">
        <v>741</v>
      </c>
    </row>
    <row r="37" spans="1:217" x14ac:dyDescent="0.3">
      <c r="A37">
        <v>36</v>
      </c>
      <c r="B37" t="s">
        <v>1001</v>
      </c>
      <c r="C37">
        <v>20240185004</v>
      </c>
      <c r="D37">
        <v>3044542</v>
      </c>
      <c r="E37">
        <v>1</v>
      </c>
      <c r="F37" t="s">
        <v>3</v>
      </c>
      <c r="G37" s="2">
        <v>45400</v>
      </c>
      <c r="H37">
        <v>2.6</v>
      </c>
      <c r="I37">
        <f>Processed_data!H20*1000</f>
        <v>1700</v>
      </c>
      <c r="J37">
        <v>2.6</v>
      </c>
      <c r="K37" t="s">
        <v>70</v>
      </c>
      <c r="L37" t="s">
        <v>69</v>
      </c>
      <c r="M37" t="s">
        <v>1002</v>
      </c>
      <c r="N37" t="s">
        <v>737</v>
      </c>
      <c r="O37" t="s">
        <v>63</v>
      </c>
      <c r="P37" t="s">
        <v>36</v>
      </c>
      <c r="Q37" t="s">
        <v>80</v>
      </c>
      <c r="R37">
        <v>3</v>
      </c>
      <c r="S37" s="2">
        <v>45402</v>
      </c>
      <c r="T37" t="s">
        <v>738</v>
      </c>
      <c r="U37" t="s">
        <v>31</v>
      </c>
      <c r="V37" t="s">
        <v>741</v>
      </c>
      <c r="W37" t="s">
        <v>760</v>
      </c>
      <c r="X37" t="s">
        <v>740</v>
      </c>
      <c r="Y37" t="s">
        <v>740</v>
      </c>
      <c r="Z37" t="s">
        <v>741</v>
      </c>
      <c r="AA37" t="s">
        <v>742</v>
      </c>
      <c r="AB37" t="s">
        <v>761</v>
      </c>
      <c r="AC37" t="s">
        <v>744</v>
      </c>
      <c r="AD37" t="s">
        <v>745</v>
      </c>
      <c r="AE37" t="s">
        <v>746</v>
      </c>
      <c r="AF37">
        <v>130</v>
      </c>
      <c r="AG37">
        <v>36</v>
      </c>
      <c r="AH37">
        <v>36.6</v>
      </c>
      <c r="AI37">
        <v>93</v>
      </c>
      <c r="AJ37" t="s">
        <v>31</v>
      </c>
      <c r="AK37">
        <v>10</v>
      </c>
      <c r="AL37">
        <v>15.2</v>
      </c>
      <c r="AM37">
        <v>8240</v>
      </c>
      <c r="AN37">
        <v>2.48</v>
      </c>
      <c r="AO37">
        <v>139</v>
      </c>
      <c r="AP37">
        <v>3.9</v>
      </c>
      <c r="AQ37">
        <v>11</v>
      </c>
      <c r="AR37">
        <v>0.42</v>
      </c>
      <c r="AS37" t="s">
        <v>747</v>
      </c>
      <c r="AT37" t="s">
        <v>741</v>
      </c>
      <c r="AU37" t="s">
        <v>1003</v>
      </c>
      <c r="AV37">
        <v>10</v>
      </c>
      <c r="AW37">
        <v>300</v>
      </c>
      <c r="AX37" t="s">
        <v>741</v>
      </c>
      <c r="AY37">
        <v>45</v>
      </c>
      <c r="AZ37" t="s">
        <v>1004</v>
      </c>
      <c r="BA37" t="s">
        <v>741</v>
      </c>
      <c r="BB37" t="str">
        <f t="shared" si="5"/>
        <v>No</v>
      </c>
      <c r="BC37">
        <v>6</v>
      </c>
      <c r="BD37" t="str">
        <f t="shared" si="0"/>
        <v>Yes</v>
      </c>
      <c r="BE37">
        <v>5</v>
      </c>
      <c r="BF37" t="str">
        <f t="shared" si="1"/>
        <v>Yes</v>
      </c>
      <c r="BG37" t="s">
        <v>741</v>
      </c>
      <c r="BH37" t="str">
        <f t="shared" si="2"/>
        <v>No</v>
      </c>
      <c r="BI37" t="str">
        <f t="shared" si="3"/>
        <v>NoYesYesNo</v>
      </c>
      <c r="BJ37">
        <v>3</v>
      </c>
      <c r="BK37">
        <v>1</v>
      </c>
      <c r="BL37" t="s">
        <v>750</v>
      </c>
      <c r="BM37" t="s">
        <v>741</v>
      </c>
      <c r="BN37">
        <v>20</v>
      </c>
      <c r="BO37">
        <v>36.6</v>
      </c>
      <c r="BP37">
        <v>36.6</v>
      </c>
      <c r="BQ37">
        <v>36.4</v>
      </c>
      <c r="BR37">
        <v>36.4</v>
      </c>
      <c r="BS37">
        <v>36.4</v>
      </c>
      <c r="BT37">
        <v>36.4</v>
      </c>
      <c r="BU37">
        <v>36.4</v>
      </c>
      <c r="BV37">
        <v>36.6</v>
      </c>
      <c r="BW37">
        <v>36.6</v>
      </c>
      <c r="BX37">
        <v>36.6</v>
      </c>
      <c r="BY37">
        <v>36.6</v>
      </c>
      <c r="BZ37">
        <v>36.6</v>
      </c>
      <c r="CA37">
        <v>136</v>
      </c>
      <c r="CB37">
        <v>142</v>
      </c>
      <c r="CC37">
        <v>146</v>
      </c>
      <c r="CD37">
        <v>134</v>
      </c>
      <c r="CE37">
        <v>144</v>
      </c>
      <c r="CF37">
        <v>140</v>
      </c>
      <c r="CG37">
        <v>140</v>
      </c>
      <c r="CH37">
        <v>148</v>
      </c>
      <c r="CI37">
        <v>140</v>
      </c>
      <c r="CJ37">
        <v>146</v>
      </c>
      <c r="CK37">
        <v>148</v>
      </c>
      <c r="CL37">
        <v>140</v>
      </c>
      <c r="CM37" t="s">
        <v>476</v>
      </c>
      <c r="CN37" t="s">
        <v>405</v>
      </c>
      <c r="CO37" t="s">
        <v>383</v>
      </c>
      <c r="CP37" t="s">
        <v>477</v>
      </c>
      <c r="CQ37" t="s">
        <v>478</v>
      </c>
      <c r="CR37" t="s">
        <v>479</v>
      </c>
      <c r="CS37" t="s">
        <v>480</v>
      </c>
      <c r="CT37" t="s">
        <v>285</v>
      </c>
      <c r="CU37" t="s">
        <v>280</v>
      </c>
      <c r="CV37" t="s">
        <v>471</v>
      </c>
      <c r="CW37" t="s">
        <v>316</v>
      </c>
      <c r="CX37" t="s">
        <v>442</v>
      </c>
      <c r="CY37">
        <v>34</v>
      </c>
      <c r="CZ37">
        <v>36</v>
      </c>
      <c r="DA37">
        <v>36</v>
      </c>
      <c r="DB37">
        <v>34</v>
      </c>
      <c r="DC37">
        <v>36</v>
      </c>
      <c r="DD37">
        <v>36</v>
      </c>
      <c r="DE37">
        <v>34</v>
      </c>
      <c r="DF37">
        <v>34</v>
      </c>
      <c r="DG37">
        <v>20</v>
      </c>
      <c r="DH37">
        <v>30</v>
      </c>
      <c r="DI37">
        <v>34</v>
      </c>
      <c r="DJ37">
        <v>34</v>
      </c>
      <c r="DN37">
        <v>26</v>
      </c>
      <c r="DO37">
        <v>28</v>
      </c>
      <c r="DP37">
        <v>28</v>
      </c>
      <c r="DQ37">
        <v>26</v>
      </c>
      <c r="DR37">
        <v>28</v>
      </c>
      <c r="DS37">
        <v>28</v>
      </c>
      <c r="DT37">
        <v>26</v>
      </c>
      <c r="DU37">
        <v>28</v>
      </c>
      <c r="DW37">
        <v>93</v>
      </c>
      <c r="DX37">
        <v>94</v>
      </c>
      <c r="DY37">
        <v>92</v>
      </c>
      <c r="DZ37">
        <v>89</v>
      </c>
      <c r="EA37">
        <v>84</v>
      </c>
      <c r="EB37">
        <v>93</v>
      </c>
      <c r="EC37">
        <v>96</v>
      </c>
      <c r="ED37">
        <v>90</v>
      </c>
      <c r="EE37">
        <v>78</v>
      </c>
      <c r="EF37">
        <v>99</v>
      </c>
      <c r="EG37">
        <v>99</v>
      </c>
      <c r="EH37">
        <v>99</v>
      </c>
      <c r="FG37" t="s">
        <v>741</v>
      </c>
      <c r="FH37" t="s">
        <v>752</v>
      </c>
      <c r="FI37" t="s">
        <v>741</v>
      </c>
      <c r="FJ37">
        <v>16</v>
      </c>
      <c r="FK37">
        <v>0.1</v>
      </c>
      <c r="FL37" t="s">
        <v>765</v>
      </c>
      <c r="FM37" t="s">
        <v>1005</v>
      </c>
      <c r="FN37" s="12">
        <v>0.12152777777777778</v>
      </c>
      <c r="FO37">
        <v>130</v>
      </c>
      <c r="FP37">
        <v>128</v>
      </c>
      <c r="FQ37" t="s">
        <v>741</v>
      </c>
      <c r="FR37" t="s">
        <v>741</v>
      </c>
      <c r="FS37">
        <v>96</v>
      </c>
      <c r="FT37" t="s">
        <v>31</v>
      </c>
      <c r="FU37">
        <v>95</v>
      </c>
      <c r="FV37" t="s">
        <v>31</v>
      </c>
      <c r="FW37" t="s">
        <v>741</v>
      </c>
      <c r="FX37" t="s">
        <v>741</v>
      </c>
      <c r="FY37" t="s">
        <v>741</v>
      </c>
      <c r="FZ37" t="s">
        <v>741</v>
      </c>
      <c r="GA37">
        <v>36.4</v>
      </c>
      <c r="GB37">
        <v>36.5</v>
      </c>
      <c r="GC37" t="s">
        <v>741</v>
      </c>
      <c r="GD37" t="s">
        <v>741</v>
      </c>
      <c r="GE37">
        <v>100</v>
      </c>
      <c r="GF37">
        <v>125</v>
      </c>
      <c r="GG37" t="s">
        <v>741</v>
      </c>
      <c r="GH37" t="s">
        <v>741</v>
      </c>
      <c r="GI37" t="s">
        <v>741</v>
      </c>
      <c r="GJ37" t="s">
        <v>741</v>
      </c>
      <c r="GK37" t="s">
        <v>741</v>
      </c>
      <c r="GL37" t="s">
        <v>741</v>
      </c>
      <c r="GM37" t="s">
        <v>741</v>
      </c>
      <c r="GN37" t="s">
        <v>767</v>
      </c>
      <c r="GO37" t="s">
        <v>767</v>
      </c>
      <c r="GP37" t="s">
        <v>741</v>
      </c>
      <c r="GQ37" t="s">
        <v>741</v>
      </c>
      <c r="GR37">
        <v>10</v>
      </c>
      <c r="GS37">
        <v>11</v>
      </c>
      <c r="GT37" t="s">
        <v>741</v>
      </c>
      <c r="GU37" t="s">
        <v>741</v>
      </c>
      <c r="GV37">
        <v>0</v>
      </c>
      <c r="GW37">
        <v>5</v>
      </c>
      <c r="GX37">
        <v>7</v>
      </c>
      <c r="GY37" t="s">
        <v>741</v>
      </c>
      <c r="GZ37" t="s">
        <v>741</v>
      </c>
      <c r="HA37">
        <v>14</v>
      </c>
      <c r="HB37">
        <v>15</v>
      </c>
      <c r="HC37">
        <v>12</v>
      </c>
      <c r="HD37" s="2">
        <v>45414</v>
      </c>
      <c r="HE37" t="str">
        <f t="shared" si="4"/>
        <v>Discharge</v>
      </c>
      <c r="HF37" t="s">
        <v>741</v>
      </c>
      <c r="HG37" t="s">
        <v>741</v>
      </c>
      <c r="HH37" t="s">
        <v>741</v>
      </c>
      <c r="HI37" t="s">
        <v>741</v>
      </c>
    </row>
    <row r="38" spans="1:217" ht="27" customHeight="1" x14ac:dyDescent="0.3">
      <c r="A38">
        <v>37</v>
      </c>
      <c r="B38" t="s">
        <v>1006</v>
      </c>
      <c r="C38">
        <v>20240115680</v>
      </c>
      <c r="D38">
        <v>2855165</v>
      </c>
      <c r="E38">
        <v>1</v>
      </c>
      <c r="F38" t="s">
        <v>3</v>
      </c>
      <c r="G38" s="2">
        <v>45358</v>
      </c>
      <c r="H38">
        <v>2.2000000000000002</v>
      </c>
      <c r="I38">
        <f>Processed_data!H12*1000</f>
        <v>1500</v>
      </c>
      <c r="J38">
        <v>2.2000000000000002</v>
      </c>
      <c r="K38" t="s">
        <v>70</v>
      </c>
      <c r="L38" t="s">
        <v>68</v>
      </c>
      <c r="M38" t="s">
        <v>1007</v>
      </c>
      <c r="N38" t="s">
        <v>737</v>
      </c>
      <c r="O38" t="s">
        <v>63</v>
      </c>
      <c r="P38" t="s">
        <v>44</v>
      </c>
      <c r="Q38" t="s">
        <v>79</v>
      </c>
      <c r="R38">
        <v>3</v>
      </c>
      <c r="S38" s="2">
        <v>45360</v>
      </c>
      <c r="T38" t="s">
        <v>1008</v>
      </c>
      <c r="U38" t="s">
        <v>30</v>
      </c>
      <c r="V38" t="s">
        <v>1009</v>
      </c>
      <c r="W38" t="s">
        <v>760</v>
      </c>
      <c r="X38" t="s">
        <v>740</v>
      </c>
      <c r="Y38" t="s">
        <v>740</v>
      </c>
      <c r="Z38" t="s">
        <v>741</v>
      </c>
      <c r="AA38" t="s">
        <v>742</v>
      </c>
      <c r="AB38" t="s">
        <v>743</v>
      </c>
      <c r="AC38" t="s">
        <v>744</v>
      </c>
      <c r="AD38" t="s">
        <v>745</v>
      </c>
      <c r="AE38" t="s">
        <v>746</v>
      </c>
      <c r="AF38">
        <v>140</v>
      </c>
      <c r="AG38">
        <v>28</v>
      </c>
      <c r="AH38">
        <v>36.6</v>
      </c>
      <c r="AI38">
        <v>99</v>
      </c>
      <c r="AJ38" t="s">
        <v>30</v>
      </c>
      <c r="AK38">
        <v>6.4</v>
      </c>
      <c r="AL38">
        <v>16.2</v>
      </c>
      <c r="AM38">
        <v>16320</v>
      </c>
      <c r="AN38">
        <v>3.48</v>
      </c>
      <c r="AO38">
        <v>137.80000000000001</v>
      </c>
      <c r="AP38">
        <v>6</v>
      </c>
      <c r="AQ38">
        <v>23</v>
      </c>
      <c r="AR38">
        <v>0.69</v>
      </c>
      <c r="AS38" t="s">
        <v>747</v>
      </c>
      <c r="AT38" t="s">
        <v>741</v>
      </c>
      <c r="AU38" t="s">
        <v>762</v>
      </c>
      <c r="AV38">
        <v>8</v>
      </c>
      <c r="AW38">
        <v>300</v>
      </c>
      <c r="AX38" t="s">
        <v>741</v>
      </c>
      <c r="AY38">
        <v>30</v>
      </c>
      <c r="AZ38" t="s">
        <v>763</v>
      </c>
      <c r="BA38" t="s">
        <v>741</v>
      </c>
      <c r="BB38" t="str">
        <f t="shared" si="5"/>
        <v>No</v>
      </c>
      <c r="BC38">
        <v>4</v>
      </c>
      <c r="BD38" t="str">
        <f t="shared" si="0"/>
        <v>Yes</v>
      </c>
      <c r="BE38" t="s">
        <v>741</v>
      </c>
      <c r="BF38" t="str">
        <f t="shared" si="1"/>
        <v>No</v>
      </c>
      <c r="BG38">
        <v>1</v>
      </c>
      <c r="BH38" t="str">
        <f t="shared" si="2"/>
        <v>Yes</v>
      </c>
      <c r="BI38" t="str">
        <f t="shared" si="3"/>
        <v>NoYesNoYes</v>
      </c>
      <c r="BJ38">
        <v>3</v>
      </c>
      <c r="BK38" t="s">
        <v>875</v>
      </c>
      <c r="BL38" t="s">
        <v>750</v>
      </c>
      <c r="BM38" t="s">
        <v>741</v>
      </c>
      <c r="BN38">
        <v>16</v>
      </c>
      <c r="BO38">
        <v>36.6</v>
      </c>
      <c r="BP38">
        <v>36.6</v>
      </c>
      <c r="BQ38">
        <v>36.6</v>
      </c>
      <c r="BR38">
        <v>36.6</v>
      </c>
      <c r="BS38">
        <v>36.6</v>
      </c>
      <c r="BT38">
        <v>36.6</v>
      </c>
      <c r="BU38">
        <v>36.6</v>
      </c>
      <c r="BV38">
        <v>36.6</v>
      </c>
      <c r="BW38">
        <v>36.6</v>
      </c>
      <c r="BX38">
        <v>36.6</v>
      </c>
      <c r="BY38">
        <v>36.6</v>
      </c>
      <c r="BZ38">
        <v>36.6</v>
      </c>
      <c r="CA38">
        <v>144</v>
      </c>
      <c r="CB38">
        <v>146</v>
      </c>
      <c r="CC38">
        <v>150</v>
      </c>
      <c r="CD38">
        <v>152</v>
      </c>
      <c r="CE38">
        <v>152</v>
      </c>
      <c r="CF38">
        <v>154</v>
      </c>
      <c r="CG38">
        <v>160</v>
      </c>
      <c r="CH38">
        <v>158</v>
      </c>
      <c r="CI38">
        <v>156</v>
      </c>
      <c r="CJ38">
        <v>154</v>
      </c>
      <c r="CK38">
        <v>168</v>
      </c>
      <c r="CL38">
        <v>160</v>
      </c>
      <c r="CM38" t="s">
        <v>380</v>
      </c>
      <c r="CN38" t="s">
        <v>414</v>
      </c>
      <c r="CO38" t="s">
        <v>407</v>
      </c>
      <c r="CP38" t="s">
        <v>417</v>
      </c>
      <c r="CQ38" t="s">
        <v>302</v>
      </c>
      <c r="CR38" t="s">
        <v>409</v>
      </c>
      <c r="CS38" t="s">
        <v>331</v>
      </c>
      <c r="CT38" t="s">
        <v>432</v>
      </c>
      <c r="CU38" t="s">
        <v>431</v>
      </c>
      <c r="CV38" t="s">
        <v>335</v>
      </c>
      <c r="CW38" t="s">
        <v>433</v>
      </c>
      <c r="CX38" t="s">
        <v>409</v>
      </c>
      <c r="CY38">
        <v>36</v>
      </c>
      <c r="CZ38">
        <v>34</v>
      </c>
      <c r="DA38">
        <v>32</v>
      </c>
      <c r="DB38">
        <v>34</v>
      </c>
      <c r="DC38">
        <v>36</v>
      </c>
      <c r="DD38">
        <v>34</v>
      </c>
      <c r="DE38">
        <v>36</v>
      </c>
      <c r="DF38">
        <v>34</v>
      </c>
      <c r="DG38">
        <v>36</v>
      </c>
      <c r="DH38">
        <v>34</v>
      </c>
      <c r="DI38">
        <v>36</v>
      </c>
      <c r="DJ38">
        <v>34</v>
      </c>
      <c r="DN38">
        <v>30</v>
      </c>
      <c r="DO38">
        <v>32</v>
      </c>
      <c r="DP38">
        <v>28</v>
      </c>
      <c r="DQ38">
        <v>28</v>
      </c>
      <c r="DR38">
        <v>28</v>
      </c>
      <c r="DS38">
        <v>28</v>
      </c>
      <c r="DT38">
        <v>30</v>
      </c>
      <c r="DU38">
        <v>28</v>
      </c>
      <c r="DW38">
        <v>93</v>
      </c>
      <c r="DX38">
        <v>92</v>
      </c>
      <c r="DY38">
        <v>98</v>
      </c>
      <c r="DZ38">
        <v>96</v>
      </c>
      <c r="EA38">
        <v>96</v>
      </c>
      <c r="EB38">
        <v>96</v>
      </c>
      <c r="EC38">
        <v>91</v>
      </c>
      <c r="ED38">
        <v>92</v>
      </c>
      <c r="EE38">
        <v>70</v>
      </c>
      <c r="EF38">
        <v>98</v>
      </c>
      <c r="EG38">
        <v>98</v>
      </c>
      <c r="EH38">
        <v>98</v>
      </c>
      <c r="FG38" t="s">
        <v>741</v>
      </c>
      <c r="FH38" t="s">
        <v>785</v>
      </c>
      <c r="FI38" t="s">
        <v>741</v>
      </c>
      <c r="FJ38">
        <v>16</v>
      </c>
      <c r="FK38">
        <v>0.1</v>
      </c>
      <c r="FL38" t="s">
        <v>765</v>
      </c>
      <c r="FM38" t="s">
        <v>749</v>
      </c>
      <c r="FN38" s="12">
        <v>8.6805555555555552E-2</v>
      </c>
      <c r="FO38">
        <v>120</v>
      </c>
      <c r="FP38">
        <v>122</v>
      </c>
      <c r="FQ38" t="s">
        <v>741</v>
      </c>
      <c r="FR38" t="s">
        <v>741</v>
      </c>
      <c r="FS38">
        <v>95</v>
      </c>
      <c r="FT38" t="s">
        <v>31</v>
      </c>
      <c r="FU38">
        <v>98</v>
      </c>
      <c r="FV38" t="s">
        <v>31</v>
      </c>
      <c r="FW38" t="s">
        <v>741</v>
      </c>
      <c r="FX38" t="s">
        <v>741</v>
      </c>
      <c r="FY38" t="s">
        <v>741</v>
      </c>
      <c r="FZ38" t="s">
        <v>741</v>
      </c>
      <c r="GA38">
        <v>36.4</v>
      </c>
      <c r="GB38">
        <v>36.4</v>
      </c>
      <c r="GC38" t="s">
        <v>741</v>
      </c>
      <c r="GD38" t="s">
        <v>741</v>
      </c>
      <c r="GE38">
        <v>110</v>
      </c>
      <c r="GF38">
        <v>110</v>
      </c>
      <c r="GG38" t="s">
        <v>741</v>
      </c>
      <c r="GH38" t="s">
        <v>741</v>
      </c>
      <c r="GI38" t="s">
        <v>741</v>
      </c>
      <c r="GJ38" t="s">
        <v>741</v>
      </c>
      <c r="GK38" t="s">
        <v>1010</v>
      </c>
      <c r="GL38" t="s">
        <v>741</v>
      </c>
      <c r="GM38" t="s">
        <v>741</v>
      </c>
      <c r="GN38" t="s">
        <v>767</v>
      </c>
      <c r="GO38" t="s">
        <v>767</v>
      </c>
      <c r="GP38" t="s">
        <v>741</v>
      </c>
      <c r="GQ38" t="s">
        <v>741</v>
      </c>
      <c r="GR38">
        <v>8</v>
      </c>
      <c r="GS38">
        <v>7</v>
      </c>
      <c r="GT38" t="s">
        <v>741</v>
      </c>
      <c r="GU38" t="s">
        <v>741</v>
      </c>
      <c r="GV38">
        <v>0</v>
      </c>
      <c r="GW38">
        <v>9</v>
      </c>
      <c r="GX38" t="s">
        <v>741</v>
      </c>
      <c r="GY38" t="s">
        <v>741</v>
      </c>
      <c r="GZ38">
        <v>2</v>
      </c>
      <c r="HA38">
        <v>14</v>
      </c>
      <c r="HB38" t="s">
        <v>741</v>
      </c>
      <c r="HC38" t="s">
        <v>741</v>
      </c>
      <c r="HD38" t="s">
        <v>741</v>
      </c>
      <c r="HE38" t="str">
        <f t="shared" si="4"/>
        <v>Death</v>
      </c>
      <c r="HF38">
        <v>15</v>
      </c>
      <c r="HG38">
        <v>14</v>
      </c>
      <c r="HH38" s="2">
        <v>45372</v>
      </c>
      <c r="HI38" t="s">
        <v>987</v>
      </c>
    </row>
    <row r="39" spans="1:217" ht="22.2" customHeight="1" x14ac:dyDescent="0.3">
      <c r="A39">
        <v>38</v>
      </c>
      <c r="B39" t="s">
        <v>1011</v>
      </c>
      <c r="C39">
        <v>20240215420</v>
      </c>
      <c r="D39">
        <v>240003597</v>
      </c>
      <c r="E39">
        <v>2</v>
      </c>
      <c r="F39" t="s">
        <v>2</v>
      </c>
      <c r="G39" s="2">
        <v>45420</v>
      </c>
      <c r="H39">
        <v>2</v>
      </c>
      <c r="I39">
        <f>Processed_data!H26*1000</f>
        <v>1300</v>
      </c>
      <c r="J39">
        <v>1.8</v>
      </c>
      <c r="K39" t="s">
        <v>70</v>
      </c>
      <c r="L39" t="s">
        <v>69</v>
      </c>
      <c r="M39" t="s">
        <v>1012</v>
      </c>
      <c r="N39" t="s">
        <v>737</v>
      </c>
      <c r="O39" t="s">
        <v>61</v>
      </c>
      <c r="P39" t="s">
        <v>44</v>
      </c>
      <c r="Q39" t="s">
        <v>78</v>
      </c>
      <c r="R39">
        <v>3</v>
      </c>
      <c r="S39" s="2">
        <v>45422</v>
      </c>
      <c r="T39" t="s">
        <v>759</v>
      </c>
      <c r="U39" t="s">
        <v>32</v>
      </c>
      <c r="V39" t="s">
        <v>741</v>
      </c>
      <c r="W39" t="s">
        <v>760</v>
      </c>
      <c r="X39" t="s">
        <v>740</v>
      </c>
      <c r="Y39" t="s">
        <v>740</v>
      </c>
      <c r="Z39" t="s">
        <v>741</v>
      </c>
      <c r="AA39" t="s">
        <v>742</v>
      </c>
      <c r="AB39" t="s">
        <v>743</v>
      </c>
      <c r="AC39" t="s">
        <v>744</v>
      </c>
      <c r="AD39" t="s">
        <v>745</v>
      </c>
      <c r="AE39" t="s">
        <v>746</v>
      </c>
      <c r="AF39">
        <v>151</v>
      </c>
      <c r="AG39">
        <v>34</v>
      </c>
      <c r="AH39">
        <v>36.6</v>
      </c>
      <c r="AI39">
        <v>99</v>
      </c>
      <c r="AJ39" t="s">
        <v>32</v>
      </c>
      <c r="AK39">
        <v>7.5</v>
      </c>
      <c r="AL39">
        <v>16.3</v>
      </c>
      <c r="AM39">
        <v>12000</v>
      </c>
      <c r="AN39">
        <v>1.77</v>
      </c>
      <c r="AO39">
        <v>136.9</v>
      </c>
      <c r="AP39">
        <v>5.39</v>
      </c>
      <c r="AQ39">
        <v>16</v>
      </c>
      <c r="AR39">
        <v>0.98</v>
      </c>
      <c r="AS39" t="s">
        <v>892</v>
      </c>
      <c r="AT39" t="s">
        <v>741</v>
      </c>
      <c r="AU39" t="s">
        <v>1013</v>
      </c>
      <c r="AV39">
        <v>8</v>
      </c>
      <c r="AW39">
        <v>300</v>
      </c>
      <c r="AX39" t="s">
        <v>741</v>
      </c>
      <c r="AY39">
        <v>30</v>
      </c>
      <c r="AZ39" t="s">
        <v>798</v>
      </c>
      <c r="BA39" t="s">
        <v>741</v>
      </c>
      <c r="BB39" t="str">
        <f t="shared" si="5"/>
        <v>No</v>
      </c>
      <c r="BC39">
        <v>4</v>
      </c>
      <c r="BD39" t="str">
        <f t="shared" si="0"/>
        <v>Yes</v>
      </c>
      <c r="BE39">
        <v>2</v>
      </c>
      <c r="BF39" t="str">
        <f t="shared" si="1"/>
        <v>Yes</v>
      </c>
      <c r="BG39" t="s">
        <v>741</v>
      </c>
      <c r="BH39" t="str">
        <f t="shared" si="2"/>
        <v>No</v>
      </c>
      <c r="BI39" t="str">
        <f t="shared" si="3"/>
        <v>NoYesYesNo</v>
      </c>
      <c r="BJ39">
        <v>2.5</v>
      </c>
      <c r="BK39">
        <v>1</v>
      </c>
      <c r="BL39" t="s">
        <v>741</v>
      </c>
      <c r="BM39" t="s">
        <v>750</v>
      </c>
      <c r="BN39">
        <v>10</v>
      </c>
      <c r="BO39">
        <v>36.1</v>
      </c>
      <c r="BP39">
        <v>36.1</v>
      </c>
      <c r="BQ39">
        <v>36.1</v>
      </c>
      <c r="BR39">
        <v>36.1</v>
      </c>
      <c r="BS39">
        <v>36.1</v>
      </c>
      <c r="BT39">
        <v>36.200000000000003</v>
      </c>
      <c r="BU39">
        <v>36.200000000000003</v>
      </c>
      <c r="BV39">
        <v>36.200000000000003</v>
      </c>
      <c r="BW39">
        <v>36.1</v>
      </c>
      <c r="BX39">
        <v>36.1</v>
      </c>
      <c r="BY39">
        <v>36.1</v>
      </c>
      <c r="CA39">
        <v>140</v>
      </c>
      <c r="CB39">
        <v>142</v>
      </c>
      <c r="CC39">
        <v>138</v>
      </c>
      <c r="CD39">
        <v>130</v>
      </c>
      <c r="CE39">
        <v>136</v>
      </c>
      <c r="CF39">
        <v>132</v>
      </c>
      <c r="CG39">
        <v>130</v>
      </c>
      <c r="CH39">
        <v>134</v>
      </c>
      <c r="CI39">
        <v>136</v>
      </c>
      <c r="CJ39">
        <v>134</v>
      </c>
      <c r="CK39">
        <v>134</v>
      </c>
      <c r="CM39" t="s">
        <v>272</v>
      </c>
      <c r="CN39" t="s">
        <v>465</v>
      </c>
      <c r="CO39" t="s">
        <v>464</v>
      </c>
      <c r="CP39" t="s">
        <v>465</v>
      </c>
      <c r="CQ39" t="s">
        <v>481</v>
      </c>
      <c r="CR39" t="s">
        <v>482</v>
      </c>
      <c r="CS39" t="s">
        <v>483</v>
      </c>
      <c r="CT39" t="s">
        <v>484</v>
      </c>
      <c r="CU39" t="s">
        <v>485</v>
      </c>
      <c r="CV39" t="s">
        <v>486</v>
      </c>
      <c r="CW39" t="s">
        <v>487</v>
      </c>
      <c r="CY39">
        <v>36</v>
      </c>
      <c r="CZ39">
        <v>34</v>
      </c>
      <c r="DA39">
        <v>34</v>
      </c>
      <c r="DB39">
        <v>34</v>
      </c>
      <c r="DC39">
        <v>32</v>
      </c>
      <c r="DD39">
        <v>34</v>
      </c>
      <c r="DE39">
        <v>32</v>
      </c>
      <c r="DF39">
        <v>34</v>
      </c>
      <c r="DG39">
        <v>34</v>
      </c>
      <c r="DH39">
        <v>32</v>
      </c>
      <c r="DI39">
        <v>34</v>
      </c>
      <c r="DN39">
        <v>32</v>
      </c>
      <c r="DO39">
        <v>34</v>
      </c>
      <c r="DP39">
        <v>34</v>
      </c>
      <c r="DQ39">
        <v>36</v>
      </c>
      <c r="DR39">
        <v>36</v>
      </c>
      <c r="DS39">
        <v>34</v>
      </c>
      <c r="DT39">
        <v>32</v>
      </c>
      <c r="DU39">
        <v>34</v>
      </c>
      <c r="DW39">
        <v>100</v>
      </c>
      <c r="DX39">
        <v>100</v>
      </c>
      <c r="DY39">
        <v>100</v>
      </c>
      <c r="DZ39">
        <v>100</v>
      </c>
      <c r="EA39">
        <v>100</v>
      </c>
      <c r="EB39">
        <v>100</v>
      </c>
      <c r="EC39">
        <v>100</v>
      </c>
      <c r="ED39">
        <v>100</v>
      </c>
      <c r="EE39">
        <v>100</v>
      </c>
      <c r="EF39">
        <v>100</v>
      </c>
      <c r="EG39">
        <v>100</v>
      </c>
      <c r="EH39">
        <v>100</v>
      </c>
      <c r="FG39" t="s">
        <v>741</v>
      </c>
      <c r="FH39" t="s">
        <v>785</v>
      </c>
      <c r="FI39" t="s">
        <v>741</v>
      </c>
      <c r="FJ39" t="s">
        <v>741</v>
      </c>
      <c r="FK39" t="s">
        <v>741</v>
      </c>
      <c r="FL39" t="s">
        <v>753</v>
      </c>
      <c r="FM39" t="s">
        <v>984</v>
      </c>
      <c r="FN39" s="12">
        <v>8.3333333333333329E-2</v>
      </c>
      <c r="FO39">
        <v>140</v>
      </c>
      <c r="FP39">
        <v>148</v>
      </c>
      <c r="FQ39" t="s">
        <v>741</v>
      </c>
      <c r="FR39">
        <v>140</v>
      </c>
      <c r="FS39">
        <v>94</v>
      </c>
      <c r="FT39" t="s">
        <v>755</v>
      </c>
      <c r="FU39">
        <v>94</v>
      </c>
      <c r="FV39" t="s">
        <v>840</v>
      </c>
      <c r="FW39" t="s">
        <v>741</v>
      </c>
      <c r="FX39" t="s">
        <v>741</v>
      </c>
      <c r="FY39">
        <v>96</v>
      </c>
      <c r="FZ39" t="s">
        <v>32</v>
      </c>
      <c r="GA39">
        <v>36.5</v>
      </c>
      <c r="GB39">
        <v>36.4</v>
      </c>
      <c r="GC39" t="s">
        <v>741</v>
      </c>
      <c r="GD39">
        <v>36.6</v>
      </c>
      <c r="GE39">
        <v>21</v>
      </c>
      <c r="GF39">
        <v>34</v>
      </c>
      <c r="GG39" t="s">
        <v>741</v>
      </c>
      <c r="GH39">
        <v>50</v>
      </c>
      <c r="GI39" t="s">
        <v>741</v>
      </c>
      <c r="GJ39" t="s">
        <v>741</v>
      </c>
      <c r="GK39" t="s">
        <v>741</v>
      </c>
      <c r="GL39" t="s">
        <v>741</v>
      </c>
      <c r="GM39" t="s">
        <v>741</v>
      </c>
      <c r="GN39" t="s">
        <v>750</v>
      </c>
      <c r="GO39" t="s">
        <v>767</v>
      </c>
      <c r="GP39" t="s">
        <v>741</v>
      </c>
      <c r="GQ39" t="s">
        <v>767</v>
      </c>
      <c r="GR39">
        <v>10</v>
      </c>
      <c r="GS39">
        <v>7</v>
      </c>
      <c r="GT39" t="s">
        <v>741</v>
      </c>
      <c r="GU39">
        <v>6</v>
      </c>
      <c r="GV39">
        <v>1</v>
      </c>
      <c r="GW39">
        <v>2</v>
      </c>
      <c r="GX39">
        <v>5</v>
      </c>
      <c r="GY39">
        <v>5</v>
      </c>
      <c r="GZ39">
        <v>1</v>
      </c>
      <c r="HA39">
        <v>14</v>
      </c>
      <c r="HB39">
        <v>15</v>
      </c>
      <c r="HC39">
        <v>13</v>
      </c>
      <c r="HD39" s="2">
        <v>45435</v>
      </c>
      <c r="HE39" t="str">
        <f t="shared" si="4"/>
        <v>Discharge</v>
      </c>
      <c r="HF39" t="s">
        <v>741</v>
      </c>
      <c r="HG39" t="s">
        <v>741</v>
      </c>
      <c r="HH39" t="s">
        <v>741</v>
      </c>
      <c r="HI39" t="s">
        <v>741</v>
      </c>
    </row>
    <row r="40" spans="1:217" x14ac:dyDescent="0.3">
      <c r="A40">
        <v>39</v>
      </c>
      <c r="B40" t="s">
        <v>1014</v>
      </c>
      <c r="C40">
        <v>20240210646</v>
      </c>
      <c r="D40">
        <v>240002933</v>
      </c>
      <c r="E40">
        <v>1</v>
      </c>
      <c r="F40" t="s">
        <v>3</v>
      </c>
      <c r="G40" s="2">
        <v>45418</v>
      </c>
      <c r="H40">
        <v>2.2999999999999998</v>
      </c>
      <c r="I40">
        <f>Processed_data!H25*1000</f>
        <v>2700</v>
      </c>
      <c r="J40">
        <v>2.2000000000000002</v>
      </c>
      <c r="K40" t="s">
        <v>70</v>
      </c>
      <c r="L40" t="s">
        <v>69</v>
      </c>
      <c r="M40" t="s">
        <v>1015</v>
      </c>
      <c r="N40" t="s">
        <v>737</v>
      </c>
      <c r="O40" t="s">
        <v>63</v>
      </c>
      <c r="P40" t="s">
        <v>44</v>
      </c>
      <c r="Q40" t="s">
        <v>79</v>
      </c>
      <c r="R40">
        <v>3</v>
      </c>
      <c r="S40" s="2">
        <v>45420</v>
      </c>
      <c r="T40" t="s">
        <v>1016</v>
      </c>
      <c r="U40" t="s">
        <v>31</v>
      </c>
      <c r="V40" t="s">
        <v>741</v>
      </c>
      <c r="W40" t="s">
        <v>760</v>
      </c>
      <c r="X40" t="s">
        <v>740</v>
      </c>
      <c r="Y40" t="s">
        <v>740</v>
      </c>
      <c r="Z40" t="s">
        <v>741</v>
      </c>
      <c r="AA40" t="s">
        <v>742</v>
      </c>
      <c r="AB40" t="s">
        <v>761</v>
      </c>
      <c r="AC40" t="s">
        <v>744</v>
      </c>
      <c r="AD40" t="s">
        <v>745</v>
      </c>
      <c r="AE40" t="s">
        <v>746</v>
      </c>
      <c r="AF40">
        <v>160</v>
      </c>
      <c r="AG40">
        <v>36</v>
      </c>
      <c r="AH40">
        <v>36.4</v>
      </c>
      <c r="AI40">
        <v>94</v>
      </c>
      <c r="AJ40" t="s">
        <v>31</v>
      </c>
      <c r="AK40">
        <v>8</v>
      </c>
      <c r="AL40">
        <v>22.6</v>
      </c>
      <c r="AM40">
        <v>3620</v>
      </c>
      <c r="AN40">
        <v>1.34</v>
      </c>
      <c r="AO40">
        <v>120</v>
      </c>
      <c r="AP40">
        <v>4.7</v>
      </c>
      <c r="AQ40">
        <v>37</v>
      </c>
      <c r="AR40">
        <v>0.9</v>
      </c>
      <c r="AS40" t="s">
        <v>747</v>
      </c>
      <c r="AT40" t="s">
        <v>741</v>
      </c>
      <c r="AU40" t="s">
        <v>980</v>
      </c>
      <c r="AV40">
        <v>8</v>
      </c>
      <c r="AW40">
        <v>300</v>
      </c>
      <c r="AX40">
        <v>2</v>
      </c>
      <c r="AY40">
        <v>30</v>
      </c>
      <c r="AZ40" t="s">
        <v>1017</v>
      </c>
      <c r="BA40" t="s">
        <v>741</v>
      </c>
      <c r="BB40" t="str">
        <f t="shared" si="5"/>
        <v>No</v>
      </c>
      <c r="BC40">
        <v>5</v>
      </c>
      <c r="BD40" t="str">
        <f t="shared" si="0"/>
        <v>Yes</v>
      </c>
      <c r="BE40">
        <v>2</v>
      </c>
      <c r="BF40" t="str">
        <f t="shared" si="1"/>
        <v>Yes</v>
      </c>
      <c r="BG40" t="s">
        <v>741</v>
      </c>
      <c r="BH40" t="str">
        <f t="shared" si="2"/>
        <v>No</v>
      </c>
      <c r="BI40" t="str">
        <f t="shared" si="3"/>
        <v>NoYesYesNo</v>
      </c>
      <c r="BJ40">
        <v>3</v>
      </c>
      <c r="BK40">
        <v>1</v>
      </c>
      <c r="BL40" t="s">
        <v>750</v>
      </c>
      <c r="BM40" t="s">
        <v>741</v>
      </c>
      <c r="BN40">
        <v>10</v>
      </c>
      <c r="BO40">
        <v>36.200000000000003</v>
      </c>
      <c r="BP40">
        <v>36.200000000000003</v>
      </c>
      <c r="BQ40">
        <v>36.200000000000003</v>
      </c>
      <c r="BR40">
        <v>36.1</v>
      </c>
      <c r="BS40">
        <v>36.1</v>
      </c>
      <c r="BT40">
        <v>36.1</v>
      </c>
      <c r="BU40">
        <v>36.1</v>
      </c>
      <c r="BV40">
        <v>36.200000000000003</v>
      </c>
      <c r="BW40">
        <v>36.200000000000003</v>
      </c>
      <c r="BX40">
        <v>36.1</v>
      </c>
      <c r="BY40">
        <v>36.1</v>
      </c>
      <c r="CA40">
        <v>140</v>
      </c>
      <c r="CB40">
        <v>142</v>
      </c>
      <c r="CC40">
        <v>144</v>
      </c>
      <c r="CD40">
        <v>146</v>
      </c>
      <c r="CE40">
        <v>140</v>
      </c>
      <c r="CF40">
        <v>130</v>
      </c>
      <c r="CG40">
        <v>132</v>
      </c>
      <c r="CH40">
        <v>134</v>
      </c>
      <c r="CI40">
        <v>134</v>
      </c>
      <c r="CJ40">
        <v>132</v>
      </c>
      <c r="CK40">
        <v>134</v>
      </c>
      <c r="CM40" t="s">
        <v>476</v>
      </c>
      <c r="CN40" t="s">
        <v>319</v>
      </c>
      <c r="CO40" t="s">
        <v>376</v>
      </c>
      <c r="CP40" t="s">
        <v>475</v>
      </c>
      <c r="CQ40" t="s">
        <v>312</v>
      </c>
      <c r="CR40" t="s">
        <v>475</v>
      </c>
      <c r="CS40" t="s">
        <v>438</v>
      </c>
      <c r="CT40" t="s">
        <v>275</v>
      </c>
      <c r="CU40" t="s">
        <v>374</v>
      </c>
      <c r="CV40" t="s">
        <v>271</v>
      </c>
      <c r="CW40" t="s">
        <v>488</v>
      </c>
      <c r="CY40">
        <v>34</v>
      </c>
      <c r="CZ40">
        <v>36</v>
      </c>
      <c r="DA40">
        <v>36</v>
      </c>
      <c r="DB40">
        <v>40</v>
      </c>
      <c r="DC40">
        <v>42</v>
      </c>
      <c r="DD40">
        <v>44</v>
      </c>
      <c r="DE40">
        <v>44</v>
      </c>
      <c r="DF40">
        <v>42</v>
      </c>
      <c r="DG40">
        <v>40</v>
      </c>
      <c r="DH40">
        <v>42</v>
      </c>
      <c r="DI40">
        <v>42</v>
      </c>
      <c r="DM40">
        <v>36</v>
      </c>
      <c r="DN40">
        <v>34</v>
      </c>
      <c r="DO40">
        <v>32</v>
      </c>
      <c r="DP40">
        <v>34</v>
      </c>
      <c r="DQ40">
        <v>30</v>
      </c>
      <c r="DR40">
        <v>28</v>
      </c>
      <c r="DS40">
        <v>28</v>
      </c>
      <c r="DT40">
        <v>26</v>
      </c>
      <c r="DU40">
        <v>28</v>
      </c>
      <c r="DW40">
        <v>96</v>
      </c>
      <c r="DX40">
        <v>92</v>
      </c>
      <c r="DY40">
        <v>90</v>
      </c>
      <c r="DZ40">
        <v>86</v>
      </c>
      <c r="EA40">
        <v>84</v>
      </c>
      <c r="EB40">
        <v>84</v>
      </c>
      <c r="EC40">
        <v>84</v>
      </c>
      <c r="ED40">
        <v>90</v>
      </c>
      <c r="EE40">
        <v>78</v>
      </c>
      <c r="EF40">
        <v>80</v>
      </c>
      <c r="EG40">
        <v>84</v>
      </c>
      <c r="EH40">
        <v>84</v>
      </c>
      <c r="EM40" t="s">
        <v>1018</v>
      </c>
      <c r="EQ40" t="s">
        <v>1018</v>
      </c>
      <c r="FG40" t="s">
        <v>741</v>
      </c>
      <c r="FH40" t="s">
        <v>785</v>
      </c>
      <c r="FI40" t="s">
        <v>741</v>
      </c>
      <c r="FJ40" t="s">
        <v>741</v>
      </c>
      <c r="FK40" t="s">
        <v>741</v>
      </c>
      <c r="FL40" t="s">
        <v>753</v>
      </c>
      <c r="FM40" t="s">
        <v>927</v>
      </c>
      <c r="FN40" s="12">
        <v>5.2083333333333336E-2</v>
      </c>
      <c r="FO40">
        <v>122</v>
      </c>
      <c r="FP40">
        <v>113</v>
      </c>
      <c r="FQ40" t="s">
        <v>1019</v>
      </c>
      <c r="FR40" t="s">
        <v>741</v>
      </c>
      <c r="FS40">
        <v>100</v>
      </c>
      <c r="FT40" t="s">
        <v>755</v>
      </c>
      <c r="FU40">
        <v>95</v>
      </c>
      <c r="FV40" t="s">
        <v>755</v>
      </c>
      <c r="FW40">
        <v>95</v>
      </c>
      <c r="FX40" t="s">
        <v>840</v>
      </c>
      <c r="FY40" t="s">
        <v>741</v>
      </c>
      <c r="FZ40" t="s">
        <v>741</v>
      </c>
      <c r="GA40">
        <v>36.6</v>
      </c>
      <c r="GB40">
        <v>36.6</v>
      </c>
      <c r="GC40">
        <v>36.4</v>
      </c>
      <c r="GD40" t="s">
        <v>741</v>
      </c>
      <c r="GE40">
        <v>100</v>
      </c>
      <c r="GF40">
        <v>110</v>
      </c>
      <c r="GG40">
        <v>110</v>
      </c>
      <c r="GH40" t="s">
        <v>741</v>
      </c>
      <c r="GI40" t="s">
        <v>741</v>
      </c>
      <c r="GJ40" t="s">
        <v>741</v>
      </c>
      <c r="GK40" t="s">
        <v>1020</v>
      </c>
      <c r="GL40" t="s">
        <v>741</v>
      </c>
      <c r="GM40" t="s">
        <v>741</v>
      </c>
      <c r="GN40" t="s">
        <v>750</v>
      </c>
      <c r="GO40" t="s">
        <v>750</v>
      </c>
      <c r="GP40" t="s">
        <v>767</v>
      </c>
      <c r="GQ40" t="s">
        <v>741</v>
      </c>
      <c r="GR40">
        <v>11</v>
      </c>
      <c r="GS40">
        <v>10</v>
      </c>
      <c r="GT40">
        <v>7</v>
      </c>
      <c r="GU40" t="s">
        <v>741</v>
      </c>
      <c r="GV40">
        <v>3</v>
      </c>
      <c r="GW40" t="s">
        <v>741</v>
      </c>
      <c r="GX40" t="s">
        <v>741</v>
      </c>
      <c r="GY40">
        <v>1</v>
      </c>
      <c r="GZ40">
        <v>3</v>
      </c>
      <c r="HA40">
        <v>6</v>
      </c>
      <c r="HB40" t="s">
        <v>741</v>
      </c>
      <c r="HC40" t="s">
        <v>741</v>
      </c>
      <c r="HD40" t="s">
        <v>741</v>
      </c>
      <c r="HE40" t="str">
        <f t="shared" si="4"/>
        <v>Death</v>
      </c>
      <c r="HF40">
        <v>7</v>
      </c>
      <c r="HG40">
        <v>4</v>
      </c>
      <c r="HH40" s="2">
        <v>45424</v>
      </c>
      <c r="HI40" t="s">
        <v>981</v>
      </c>
    </row>
    <row r="41" spans="1:217" ht="39.6" customHeight="1" x14ac:dyDescent="0.3">
      <c r="A41">
        <v>40</v>
      </c>
      <c r="B41" t="s">
        <v>1021</v>
      </c>
      <c r="C41">
        <v>20240155706</v>
      </c>
      <c r="D41">
        <v>2965733</v>
      </c>
      <c r="E41">
        <v>1</v>
      </c>
      <c r="F41" t="s">
        <v>2</v>
      </c>
      <c r="G41" s="2">
        <v>45383</v>
      </c>
      <c r="H41">
        <v>2.6</v>
      </c>
      <c r="I41">
        <f>Processed_data!H15*1000</f>
        <v>2600</v>
      </c>
      <c r="J41">
        <v>2.5</v>
      </c>
      <c r="K41" t="s">
        <v>70</v>
      </c>
      <c r="L41" t="s">
        <v>69</v>
      </c>
      <c r="M41" t="s">
        <v>1022</v>
      </c>
      <c r="N41" t="s">
        <v>737</v>
      </c>
      <c r="O41" t="s">
        <v>63</v>
      </c>
      <c r="P41" t="s">
        <v>44</v>
      </c>
      <c r="Q41" t="s">
        <v>79</v>
      </c>
      <c r="R41">
        <v>3</v>
      </c>
      <c r="S41" s="2">
        <v>45385</v>
      </c>
      <c r="T41" t="s">
        <v>738</v>
      </c>
      <c r="U41" t="s">
        <v>32</v>
      </c>
      <c r="V41" t="s">
        <v>1023</v>
      </c>
      <c r="W41" t="s">
        <v>760</v>
      </c>
      <c r="X41" t="s">
        <v>740</v>
      </c>
      <c r="Y41" t="s">
        <v>740</v>
      </c>
      <c r="Z41" t="s">
        <v>741</v>
      </c>
      <c r="AA41" t="s">
        <v>742</v>
      </c>
      <c r="AB41" t="s">
        <v>761</v>
      </c>
      <c r="AC41" t="s">
        <v>744</v>
      </c>
      <c r="AD41" t="s">
        <v>745</v>
      </c>
      <c r="AE41" t="s">
        <v>746</v>
      </c>
      <c r="AF41">
        <v>126</v>
      </c>
      <c r="AG41">
        <v>30</v>
      </c>
      <c r="AH41">
        <v>36.4</v>
      </c>
      <c r="AI41">
        <v>96</v>
      </c>
      <c r="AJ41" t="s">
        <v>32</v>
      </c>
      <c r="AK41">
        <v>6.25</v>
      </c>
      <c r="AL41">
        <v>16.7</v>
      </c>
      <c r="AM41">
        <v>28230</v>
      </c>
      <c r="AN41">
        <v>3.67</v>
      </c>
      <c r="AO41">
        <v>134</v>
      </c>
      <c r="AP41">
        <v>4.5999999999999996</v>
      </c>
      <c r="AQ41">
        <v>12</v>
      </c>
      <c r="AR41">
        <v>7.0000000000000007E-2</v>
      </c>
      <c r="AS41" t="s">
        <v>747</v>
      </c>
      <c r="AT41" t="s">
        <v>741</v>
      </c>
      <c r="AU41" t="s">
        <v>819</v>
      </c>
      <c r="AV41">
        <v>10</v>
      </c>
      <c r="AW41">
        <v>300</v>
      </c>
      <c r="AX41">
        <v>5</v>
      </c>
      <c r="AY41">
        <v>45</v>
      </c>
      <c r="AZ41" t="s">
        <v>1024</v>
      </c>
      <c r="BA41" t="s">
        <v>750</v>
      </c>
      <c r="BB41" t="str">
        <f t="shared" si="5"/>
        <v>Yes</v>
      </c>
      <c r="BC41">
        <v>5</v>
      </c>
      <c r="BD41" t="str">
        <f t="shared" si="0"/>
        <v>Yes</v>
      </c>
      <c r="BE41" t="s">
        <v>741</v>
      </c>
      <c r="BF41" t="str">
        <f t="shared" si="1"/>
        <v>No</v>
      </c>
      <c r="BG41" t="s">
        <v>741</v>
      </c>
      <c r="BH41" t="str">
        <f>IF(OR(BG41="-",BG41=""),"No","Yes")</f>
        <v>No</v>
      </c>
      <c r="BI41" t="str">
        <f t="shared" si="3"/>
        <v>YesYesNoNo</v>
      </c>
      <c r="BJ41">
        <v>3</v>
      </c>
      <c r="BK41">
        <v>1.25</v>
      </c>
      <c r="BL41" t="s">
        <v>750</v>
      </c>
      <c r="BM41" t="s">
        <v>741</v>
      </c>
      <c r="BN41">
        <v>20</v>
      </c>
      <c r="BO41">
        <v>36.4</v>
      </c>
      <c r="BP41">
        <v>36.4</v>
      </c>
      <c r="BQ41">
        <v>36.4</v>
      </c>
      <c r="BR41">
        <v>36.5</v>
      </c>
      <c r="BS41">
        <v>36.5</v>
      </c>
      <c r="BT41">
        <v>36.5</v>
      </c>
      <c r="BU41">
        <v>36.5</v>
      </c>
      <c r="BV41">
        <v>36.4</v>
      </c>
      <c r="BW41">
        <v>36.4</v>
      </c>
      <c r="BX41">
        <v>36.4</v>
      </c>
      <c r="BY41">
        <v>36.4</v>
      </c>
      <c r="BZ41">
        <v>36.4</v>
      </c>
      <c r="CA41">
        <v>146</v>
      </c>
      <c r="CB41">
        <v>160</v>
      </c>
      <c r="CC41">
        <v>162</v>
      </c>
      <c r="CD41">
        <v>164</v>
      </c>
      <c r="CE41">
        <v>162</v>
      </c>
      <c r="CF41">
        <v>160</v>
      </c>
      <c r="CG41">
        <v>164</v>
      </c>
      <c r="CH41">
        <v>166</v>
      </c>
      <c r="CI41">
        <v>162</v>
      </c>
      <c r="CJ41">
        <v>160</v>
      </c>
      <c r="CK41">
        <v>152</v>
      </c>
      <c r="CL41">
        <v>154</v>
      </c>
      <c r="CM41" t="s">
        <v>271</v>
      </c>
      <c r="CN41" t="s">
        <v>285</v>
      </c>
      <c r="CO41" t="s">
        <v>280</v>
      </c>
      <c r="CP41" t="s">
        <v>442</v>
      </c>
      <c r="CQ41" t="s">
        <v>476</v>
      </c>
      <c r="CR41" t="s">
        <v>276</v>
      </c>
      <c r="CS41" t="s">
        <v>373</v>
      </c>
      <c r="CT41" t="s">
        <v>376</v>
      </c>
      <c r="CU41" t="s">
        <v>489</v>
      </c>
      <c r="CV41" t="s">
        <v>476</v>
      </c>
      <c r="CW41" t="s">
        <v>276</v>
      </c>
      <c r="CX41" t="s">
        <v>378</v>
      </c>
      <c r="CY41">
        <v>36</v>
      </c>
      <c r="CZ41">
        <v>34</v>
      </c>
      <c r="DA41">
        <v>34</v>
      </c>
      <c r="DB41">
        <v>36</v>
      </c>
      <c r="DC41">
        <v>38</v>
      </c>
      <c r="DD41">
        <v>38</v>
      </c>
      <c r="DE41">
        <v>38</v>
      </c>
      <c r="DF41">
        <v>40</v>
      </c>
      <c r="DG41">
        <v>24</v>
      </c>
      <c r="DH41">
        <v>32</v>
      </c>
      <c r="DI41">
        <v>32</v>
      </c>
      <c r="DJ41">
        <v>32</v>
      </c>
      <c r="DN41">
        <v>24</v>
      </c>
      <c r="DO41">
        <v>24</v>
      </c>
      <c r="DP41">
        <v>23</v>
      </c>
      <c r="DQ41">
        <v>24</v>
      </c>
      <c r="DR41">
        <v>24</v>
      </c>
      <c r="DS41">
        <v>23</v>
      </c>
      <c r="DT41">
        <v>24</v>
      </c>
      <c r="DU41">
        <v>24</v>
      </c>
      <c r="DW41">
        <v>96</v>
      </c>
      <c r="DX41">
        <v>99</v>
      </c>
      <c r="DY41">
        <v>95</v>
      </c>
      <c r="DZ41">
        <v>93</v>
      </c>
      <c r="EA41">
        <v>91</v>
      </c>
      <c r="EB41">
        <v>85</v>
      </c>
      <c r="EC41">
        <v>97</v>
      </c>
      <c r="ED41">
        <v>88</v>
      </c>
      <c r="EE41">
        <v>98</v>
      </c>
      <c r="EF41">
        <v>99</v>
      </c>
      <c r="EG41">
        <v>99</v>
      </c>
      <c r="EH41">
        <v>99</v>
      </c>
      <c r="FG41" t="s">
        <v>741</v>
      </c>
      <c r="FH41" t="s">
        <v>752</v>
      </c>
      <c r="FI41" t="s">
        <v>741</v>
      </c>
      <c r="FJ41">
        <v>20</v>
      </c>
      <c r="FK41">
        <v>0.1</v>
      </c>
      <c r="FL41" t="s">
        <v>765</v>
      </c>
      <c r="FM41" t="s">
        <v>933</v>
      </c>
      <c r="FN41" s="12">
        <v>0.125</v>
      </c>
      <c r="FO41">
        <v>132</v>
      </c>
      <c r="FP41">
        <v>122</v>
      </c>
      <c r="FQ41" t="s">
        <v>741</v>
      </c>
      <c r="FR41">
        <v>120</v>
      </c>
      <c r="FS41">
        <v>98</v>
      </c>
      <c r="FT41" t="s">
        <v>31</v>
      </c>
      <c r="FU41">
        <v>99</v>
      </c>
      <c r="FV41" t="s">
        <v>32</v>
      </c>
      <c r="FW41" t="s">
        <v>741</v>
      </c>
      <c r="FX41" t="s">
        <v>741</v>
      </c>
      <c r="FY41">
        <v>98</v>
      </c>
      <c r="FZ41" t="s">
        <v>32</v>
      </c>
      <c r="GA41">
        <v>36.4</v>
      </c>
      <c r="GB41">
        <v>36.4</v>
      </c>
      <c r="GC41" t="s">
        <v>741</v>
      </c>
      <c r="GD41">
        <v>36.6</v>
      </c>
      <c r="GE41">
        <v>110</v>
      </c>
      <c r="GF41">
        <v>190</v>
      </c>
      <c r="GG41" t="s">
        <v>741</v>
      </c>
      <c r="GH41">
        <v>200</v>
      </c>
      <c r="GI41" t="s">
        <v>741</v>
      </c>
      <c r="GJ41" t="s">
        <v>741</v>
      </c>
      <c r="GK41" t="s">
        <v>741</v>
      </c>
      <c r="GL41" t="s">
        <v>741</v>
      </c>
      <c r="GM41" t="s">
        <v>741</v>
      </c>
      <c r="GN41" t="s">
        <v>767</v>
      </c>
      <c r="GO41" t="s">
        <v>767</v>
      </c>
      <c r="GP41" t="s">
        <v>741</v>
      </c>
      <c r="GQ41" t="s">
        <v>767</v>
      </c>
      <c r="GR41">
        <v>8</v>
      </c>
      <c r="GS41">
        <v>9</v>
      </c>
      <c r="GT41" t="s">
        <v>741</v>
      </c>
      <c r="GU41">
        <v>6</v>
      </c>
      <c r="GV41">
        <v>0</v>
      </c>
      <c r="GW41">
        <v>1</v>
      </c>
      <c r="GX41">
        <v>9</v>
      </c>
      <c r="GY41" t="s">
        <v>741</v>
      </c>
      <c r="GZ41" t="s">
        <v>741</v>
      </c>
      <c r="HA41">
        <v>10</v>
      </c>
      <c r="HB41">
        <v>11</v>
      </c>
      <c r="HC41">
        <v>8</v>
      </c>
      <c r="HD41" s="2">
        <v>45393</v>
      </c>
      <c r="HE41" t="str">
        <f t="shared" si="4"/>
        <v>Discharge</v>
      </c>
      <c r="HF41" t="s">
        <v>741</v>
      </c>
      <c r="HG41" t="s">
        <v>741</v>
      </c>
      <c r="HH41" t="s">
        <v>741</v>
      </c>
      <c r="HI41" t="s">
        <v>741</v>
      </c>
    </row>
    <row r="42" spans="1:217" ht="51" customHeight="1" x14ac:dyDescent="0.3">
      <c r="A42">
        <v>41</v>
      </c>
      <c r="B42" t="s">
        <v>1025</v>
      </c>
      <c r="C42">
        <v>20240216446</v>
      </c>
      <c r="D42">
        <v>240003742</v>
      </c>
      <c r="E42">
        <v>0</v>
      </c>
      <c r="F42" t="s">
        <v>3</v>
      </c>
      <c r="G42" s="2">
        <v>45422</v>
      </c>
      <c r="H42">
        <v>1.7</v>
      </c>
      <c r="I42">
        <f>Processed_data!H27*1000</f>
        <v>1500</v>
      </c>
      <c r="J42">
        <v>1.7</v>
      </c>
      <c r="K42" t="s">
        <v>70</v>
      </c>
      <c r="L42" t="s">
        <v>69</v>
      </c>
      <c r="M42" t="s">
        <v>1026</v>
      </c>
      <c r="N42" t="s">
        <v>737</v>
      </c>
      <c r="O42" t="s">
        <v>63</v>
      </c>
      <c r="P42" t="s">
        <v>36</v>
      </c>
      <c r="Q42" t="s">
        <v>81</v>
      </c>
      <c r="R42">
        <v>1</v>
      </c>
      <c r="S42" s="2">
        <v>45423</v>
      </c>
      <c r="T42" t="s">
        <v>759</v>
      </c>
      <c r="U42" t="s">
        <v>32</v>
      </c>
      <c r="V42" t="s">
        <v>741</v>
      </c>
      <c r="W42" t="s">
        <v>760</v>
      </c>
      <c r="X42" t="s">
        <v>740</v>
      </c>
      <c r="Y42" t="s">
        <v>740</v>
      </c>
      <c r="Z42" t="s">
        <v>741</v>
      </c>
      <c r="AA42" t="s">
        <v>742</v>
      </c>
      <c r="AB42" t="s">
        <v>743</v>
      </c>
      <c r="AC42" t="s">
        <v>744</v>
      </c>
      <c r="AD42" t="s">
        <v>745</v>
      </c>
      <c r="AE42" t="s">
        <v>746</v>
      </c>
      <c r="AF42">
        <v>132</v>
      </c>
      <c r="AG42">
        <v>34</v>
      </c>
      <c r="AH42">
        <v>35.799999999999997</v>
      </c>
      <c r="AI42">
        <v>100</v>
      </c>
      <c r="AJ42" t="s">
        <v>32</v>
      </c>
      <c r="AK42">
        <v>4</v>
      </c>
      <c r="AL42">
        <v>17.3</v>
      </c>
      <c r="AM42">
        <v>17400</v>
      </c>
      <c r="AN42">
        <v>1.85</v>
      </c>
      <c r="AO42">
        <v>138.4</v>
      </c>
      <c r="AP42">
        <v>5.8</v>
      </c>
      <c r="AQ42">
        <v>21</v>
      </c>
      <c r="AR42">
        <v>0.78</v>
      </c>
      <c r="AS42" t="s">
        <v>747</v>
      </c>
      <c r="AT42" t="s">
        <v>741</v>
      </c>
      <c r="AU42" t="s">
        <v>762</v>
      </c>
      <c r="AV42">
        <v>8</v>
      </c>
      <c r="AW42">
        <v>300</v>
      </c>
      <c r="AX42">
        <v>2</v>
      </c>
      <c r="AY42">
        <v>30</v>
      </c>
      <c r="AZ42" t="s">
        <v>763</v>
      </c>
      <c r="BA42" t="s">
        <v>741</v>
      </c>
      <c r="BB42" t="str">
        <f t="shared" si="5"/>
        <v>No</v>
      </c>
      <c r="BC42">
        <v>5</v>
      </c>
      <c r="BD42" t="str">
        <f t="shared" si="0"/>
        <v>Yes</v>
      </c>
      <c r="BE42">
        <v>2</v>
      </c>
      <c r="BF42" t="str">
        <f t="shared" si="1"/>
        <v>Yes</v>
      </c>
      <c r="BG42" t="s">
        <v>741</v>
      </c>
      <c r="BH42" t="str">
        <f t="shared" si="2"/>
        <v>No</v>
      </c>
      <c r="BI42" t="str">
        <f t="shared" si="3"/>
        <v>NoYesYesNo</v>
      </c>
      <c r="BJ42">
        <v>3.5</v>
      </c>
      <c r="BK42">
        <v>1</v>
      </c>
      <c r="BL42" t="s">
        <v>750</v>
      </c>
      <c r="BM42" t="s">
        <v>741</v>
      </c>
      <c r="BN42">
        <v>20</v>
      </c>
      <c r="BO42">
        <v>36.4</v>
      </c>
      <c r="BP42">
        <v>36.4</v>
      </c>
      <c r="BQ42">
        <v>36.200000000000003</v>
      </c>
      <c r="BR42">
        <v>36.200000000000003</v>
      </c>
      <c r="BS42">
        <v>36.200000000000003</v>
      </c>
      <c r="BT42">
        <v>36.200000000000003</v>
      </c>
      <c r="BU42">
        <v>36.1</v>
      </c>
      <c r="BV42">
        <v>36.1</v>
      </c>
      <c r="BW42">
        <v>36.1</v>
      </c>
      <c r="BX42">
        <v>36.1</v>
      </c>
      <c r="BY42">
        <v>36.1</v>
      </c>
      <c r="CA42">
        <v>140</v>
      </c>
      <c r="CB42">
        <v>136</v>
      </c>
      <c r="CC42">
        <v>138</v>
      </c>
      <c r="CD42">
        <v>140</v>
      </c>
      <c r="CE42">
        <v>140</v>
      </c>
      <c r="CF42">
        <v>136</v>
      </c>
      <c r="CG42">
        <v>140</v>
      </c>
      <c r="CH42">
        <v>142</v>
      </c>
      <c r="CI42">
        <v>140</v>
      </c>
      <c r="CJ42">
        <v>140</v>
      </c>
      <c r="CK42">
        <v>144</v>
      </c>
      <c r="CM42" t="s">
        <v>409</v>
      </c>
      <c r="CN42" t="s">
        <v>490</v>
      </c>
      <c r="CO42" t="s">
        <v>380</v>
      </c>
      <c r="CP42" t="s">
        <v>412</v>
      </c>
      <c r="CQ42" t="s">
        <v>385</v>
      </c>
      <c r="CR42" t="s">
        <v>407</v>
      </c>
      <c r="CS42" t="s">
        <v>491</v>
      </c>
      <c r="CT42" t="s">
        <v>416</v>
      </c>
      <c r="CU42" t="s">
        <v>302</v>
      </c>
      <c r="CV42" t="s">
        <v>409</v>
      </c>
      <c r="CW42" t="s">
        <v>410</v>
      </c>
      <c r="CY42">
        <v>32</v>
      </c>
      <c r="CZ42">
        <v>32</v>
      </c>
      <c r="DA42">
        <v>34</v>
      </c>
      <c r="DB42">
        <v>34</v>
      </c>
      <c r="DC42">
        <v>32</v>
      </c>
      <c r="DD42">
        <v>32</v>
      </c>
      <c r="DE42">
        <v>34</v>
      </c>
      <c r="DF42">
        <v>34</v>
      </c>
      <c r="DG42">
        <v>28</v>
      </c>
      <c r="DH42">
        <v>32</v>
      </c>
      <c r="DI42">
        <v>34</v>
      </c>
      <c r="DN42">
        <v>24</v>
      </c>
      <c r="DO42">
        <v>26</v>
      </c>
      <c r="DP42">
        <v>24</v>
      </c>
      <c r="DQ42">
        <v>24</v>
      </c>
      <c r="DR42">
        <v>26</v>
      </c>
      <c r="DS42">
        <v>25</v>
      </c>
      <c r="DT42">
        <v>23</v>
      </c>
      <c r="DU42">
        <v>23</v>
      </c>
      <c r="DW42">
        <v>96</v>
      </c>
      <c r="DX42">
        <v>99</v>
      </c>
      <c r="DY42">
        <v>96</v>
      </c>
      <c r="DZ42">
        <v>92</v>
      </c>
      <c r="EA42">
        <v>96</v>
      </c>
      <c r="EB42">
        <v>96</v>
      </c>
      <c r="EC42">
        <v>98</v>
      </c>
      <c r="ED42">
        <v>96</v>
      </c>
      <c r="EE42">
        <v>88</v>
      </c>
      <c r="EF42">
        <v>98</v>
      </c>
      <c r="EG42">
        <v>98</v>
      </c>
      <c r="FG42" t="s">
        <v>741</v>
      </c>
      <c r="FH42" t="s">
        <v>785</v>
      </c>
      <c r="FI42" t="s">
        <v>741</v>
      </c>
      <c r="FJ42" t="s">
        <v>741</v>
      </c>
      <c r="FK42" t="s">
        <v>741</v>
      </c>
      <c r="FL42" t="s">
        <v>753</v>
      </c>
      <c r="FM42" t="s">
        <v>963</v>
      </c>
      <c r="FN42" s="12">
        <v>0.14583333333333334</v>
      </c>
      <c r="FO42">
        <v>130</v>
      </c>
      <c r="FP42">
        <v>120</v>
      </c>
      <c r="FQ42" t="s">
        <v>741</v>
      </c>
      <c r="FR42" t="s">
        <v>741</v>
      </c>
      <c r="FS42">
        <v>99</v>
      </c>
      <c r="FT42" t="s">
        <v>755</v>
      </c>
      <c r="FU42">
        <v>97</v>
      </c>
      <c r="FV42" t="s">
        <v>755</v>
      </c>
      <c r="FW42" t="s">
        <v>741</v>
      </c>
      <c r="FX42" t="s">
        <v>741</v>
      </c>
      <c r="FY42" t="s">
        <v>741</v>
      </c>
      <c r="FZ42" t="s">
        <v>741</v>
      </c>
      <c r="GA42">
        <v>36.6</v>
      </c>
      <c r="GB42">
        <v>36.6</v>
      </c>
      <c r="GC42" t="s">
        <v>741</v>
      </c>
      <c r="GD42" t="s">
        <v>741</v>
      </c>
      <c r="GE42">
        <v>30</v>
      </c>
      <c r="GF42">
        <v>50</v>
      </c>
      <c r="GG42" t="s">
        <v>741</v>
      </c>
      <c r="GH42" t="s">
        <v>741</v>
      </c>
      <c r="GI42" t="s">
        <v>741</v>
      </c>
      <c r="GJ42" t="s">
        <v>741</v>
      </c>
      <c r="GK42" t="s">
        <v>741</v>
      </c>
      <c r="GL42" t="s">
        <v>741</v>
      </c>
      <c r="GM42" t="s">
        <v>741</v>
      </c>
      <c r="GN42" t="s">
        <v>750</v>
      </c>
      <c r="GO42" t="s">
        <v>750</v>
      </c>
      <c r="GP42" t="s">
        <v>741</v>
      </c>
      <c r="GQ42" t="s">
        <v>741</v>
      </c>
      <c r="GR42">
        <v>9</v>
      </c>
      <c r="GS42">
        <v>11</v>
      </c>
      <c r="GT42" t="s">
        <v>741</v>
      </c>
      <c r="GU42" t="s">
        <v>741</v>
      </c>
      <c r="GV42" t="s">
        <v>188</v>
      </c>
      <c r="GW42" t="s">
        <v>741</v>
      </c>
      <c r="GX42" t="s">
        <v>741</v>
      </c>
      <c r="GY42" t="s">
        <v>741</v>
      </c>
      <c r="GZ42">
        <v>8</v>
      </c>
      <c r="HA42">
        <v>9</v>
      </c>
      <c r="HB42" t="s">
        <v>741</v>
      </c>
      <c r="HC42" t="s">
        <v>741</v>
      </c>
      <c r="HD42" t="s">
        <v>741</v>
      </c>
      <c r="HE42" t="str">
        <f t="shared" si="4"/>
        <v>Death</v>
      </c>
      <c r="HF42">
        <v>9</v>
      </c>
      <c r="HG42">
        <v>7</v>
      </c>
      <c r="HH42" s="2">
        <v>45430</v>
      </c>
      <c r="HI42" t="s">
        <v>981</v>
      </c>
    </row>
    <row r="43" spans="1:217" ht="37.200000000000003" customHeight="1" x14ac:dyDescent="0.3">
      <c r="A43">
        <v>42</v>
      </c>
      <c r="B43" t="s">
        <v>1027</v>
      </c>
      <c r="C43">
        <v>20240317250</v>
      </c>
      <c r="D43">
        <v>240020077</v>
      </c>
      <c r="E43">
        <v>1</v>
      </c>
      <c r="F43" t="s">
        <v>2</v>
      </c>
      <c r="G43" s="2">
        <v>45479</v>
      </c>
      <c r="H43">
        <v>1.64</v>
      </c>
      <c r="I43">
        <f>Processed_data!H33*1000</f>
        <v>1200</v>
      </c>
      <c r="J43">
        <v>1.64</v>
      </c>
      <c r="K43" t="s">
        <v>71</v>
      </c>
      <c r="L43" t="s">
        <v>69</v>
      </c>
      <c r="M43" t="s">
        <v>1028</v>
      </c>
      <c r="N43" t="s">
        <v>737</v>
      </c>
      <c r="O43" t="s">
        <v>63</v>
      </c>
      <c r="P43" t="s">
        <v>45</v>
      </c>
      <c r="Q43" t="s">
        <v>79</v>
      </c>
      <c r="R43">
        <v>1</v>
      </c>
      <c r="S43" s="2">
        <v>45480</v>
      </c>
      <c r="T43" t="s">
        <v>759</v>
      </c>
      <c r="U43" t="s">
        <v>30</v>
      </c>
      <c r="V43" t="s">
        <v>1029</v>
      </c>
      <c r="W43" t="s">
        <v>760</v>
      </c>
      <c r="X43" t="s">
        <v>740</v>
      </c>
      <c r="Y43" t="s">
        <v>740</v>
      </c>
      <c r="Z43" t="s">
        <v>741</v>
      </c>
      <c r="AA43" t="s">
        <v>742</v>
      </c>
      <c r="AB43" t="s">
        <v>743</v>
      </c>
      <c r="AC43" t="s">
        <v>744</v>
      </c>
      <c r="AD43" t="s">
        <v>745</v>
      </c>
      <c r="AE43" t="s">
        <v>746</v>
      </c>
      <c r="AF43">
        <v>130</v>
      </c>
      <c r="AG43">
        <v>34</v>
      </c>
      <c r="AH43">
        <v>36.6</v>
      </c>
      <c r="AI43">
        <v>99</v>
      </c>
      <c r="AJ43" t="s">
        <v>30</v>
      </c>
      <c r="AK43">
        <v>4</v>
      </c>
      <c r="AL43">
        <v>16.600000000000001</v>
      </c>
      <c r="AM43">
        <v>17000</v>
      </c>
      <c r="AN43">
        <v>2.34</v>
      </c>
      <c r="AO43">
        <v>134.4</v>
      </c>
      <c r="AP43">
        <v>3.9</v>
      </c>
      <c r="AQ43">
        <v>18</v>
      </c>
      <c r="AR43">
        <v>0.97</v>
      </c>
      <c r="AS43" t="s">
        <v>747</v>
      </c>
      <c r="AT43" t="s">
        <v>741</v>
      </c>
      <c r="AU43" t="s">
        <v>770</v>
      </c>
      <c r="AV43">
        <v>6</v>
      </c>
      <c r="AW43">
        <v>200</v>
      </c>
      <c r="AX43" t="s">
        <v>741</v>
      </c>
      <c r="AY43">
        <v>30</v>
      </c>
      <c r="AZ43" t="s">
        <v>771</v>
      </c>
      <c r="BA43" t="s">
        <v>741</v>
      </c>
      <c r="BB43" t="str">
        <f t="shared" si="5"/>
        <v>No</v>
      </c>
      <c r="BC43">
        <v>4</v>
      </c>
      <c r="BD43" t="str">
        <f t="shared" si="0"/>
        <v>Yes</v>
      </c>
      <c r="BF43" t="str">
        <f t="shared" si="1"/>
        <v>No</v>
      </c>
      <c r="BG43">
        <v>1</v>
      </c>
      <c r="BH43" t="str">
        <f t="shared" si="2"/>
        <v>Yes</v>
      </c>
      <c r="BI43" t="str">
        <f t="shared" si="3"/>
        <v>NoYesNoYes</v>
      </c>
      <c r="BJ43">
        <v>3</v>
      </c>
      <c r="BK43" t="s">
        <v>875</v>
      </c>
      <c r="BL43" t="s">
        <v>750</v>
      </c>
      <c r="BM43" t="s">
        <v>741</v>
      </c>
      <c r="BN43">
        <v>20</v>
      </c>
      <c r="BO43">
        <v>36.6</v>
      </c>
      <c r="BP43">
        <v>36.4</v>
      </c>
      <c r="BQ43">
        <v>36.4</v>
      </c>
      <c r="BR43">
        <v>36.5</v>
      </c>
      <c r="BS43">
        <v>36.5</v>
      </c>
      <c r="BT43">
        <v>36.4</v>
      </c>
      <c r="BU43">
        <v>36.4</v>
      </c>
      <c r="BV43">
        <v>36.5</v>
      </c>
      <c r="BW43">
        <v>36.4</v>
      </c>
      <c r="BX43">
        <v>36.4</v>
      </c>
      <c r="BY43">
        <v>36.4</v>
      </c>
      <c r="BZ43">
        <v>36.4</v>
      </c>
      <c r="CA43">
        <v>118</v>
      </c>
      <c r="CB43">
        <v>114</v>
      </c>
      <c r="CC43">
        <v>110</v>
      </c>
      <c r="CD43">
        <v>124</v>
      </c>
      <c r="CE43">
        <v>112</v>
      </c>
      <c r="CF43">
        <v>114</v>
      </c>
      <c r="CG43">
        <v>116</v>
      </c>
      <c r="CH43">
        <v>120</v>
      </c>
      <c r="CI43">
        <v>122</v>
      </c>
      <c r="CJ43">
        <v>124</v>
      </c>
      <c r="CK43">
        <v>112</v>
      </c>
      <c r="CL43">
        <v>116</v>
      </c>
      <c r="CM43" t="s">
        <v>492</v>
      </c>
      <c r="CN43" t="s">
        <v>493</v>
      </c>
      <c r="CO43" t="s">
        <v>284</v>
      </c>
      <c r="CP43" t="s">
        <v>494</v>
      </c>
      <c r="CQ43" t="s">
        <v>486</v>
      </c>
      <c r="CR43" t="s">
        <v>421</v>
      </c>
      <c r="CS43" t="s">
        <v>495</v>
      </c>
      <c r="CT43" t="s">
        <v>493</v>
      </c>
      <c r="CU43" t="s">
        <v>496</v>
      </c>
      <c r="CV43" t="s">
        <v>493</v>
      </c>
      <c r="CW43" t="s">
        <v>497</v>
      </c>
      <c r="CX43" t="s">
        <v>498</v>
      </c>
      <c r="CY43">
        <v>34</v>
      </c>
      <c r="CZ43">
        <v>36</v>
      </c>
      <c r="DA43">
        <v>36</v>
      </c>
      <c r="DB43">
        <v>34</v>
      </c>
      <c r="DC43">
        <v>34</v>
      </c>
      <c r="DD43">
        <v>36</v>
      </c>
      <c r="DE43">
        <v>32</v>
      </c>
      <c r="DF43">
        <v>32</v>
      </c>
      <c r="DG43">
        <v>34</v>
      </c>
      <c r="DH43">
        <v>32</v>
      </c>
      <c r="DI43">
        <v>36</v>
      </c>
      <c r="DJ43">
        <v>34</v>
      </c>
      <c r="DN43">
        <v>24</v>
      </c>
      <c r="DO43">
        <v>23</v>
      </c>
      <c r="DP43">
        <v>23</v>
      </c>
      <c r="DQ43">
        <v>25</v>
      </c>
      <c r="DR43">
        <v>30</v>
      </c>
      <c r="DS43">
        <v>32</v>
      </c>
      <c r="DT43">
        <v>34</v>
      </c>
      <c r="DU43">
        <v>32</v>
      </c>
      <c r="DV43">
        <v>30</v>
      </c>
      <c r="DW43">
        <v>98</v>
      </c>
      <c r="DX43">
        <v>96</v>
      </c>
      <c r="DY43">
        <v>96</v>
      </c>
      <c r="DZ43">
        <v>92</v>
      </c>
      <c r="EA43">
        <v>96</v>
      </c>
      <c r="EB43">
        <v>96</v>
      </c>
      <c r="EC43">
        <v>95</v>
      </c>
      <c r="ED43">
        <v>92</v>
      </c>
      <c r="EE43">
        <v>80</v>
      </c>
      <c r="EF43">
        <v>98</v>
      </c>
      <c r="EG43">
        <v>96</v>
      </c>
      <c r="EH43">
        <v>96</v>
      </c>
      <c r="FG43" t="s">
        <v>741</v>
      </c>
      <c r="FH43" t="s">
        <v>785</v>
      </c>
      <c r="FI43" t="s">
        <v>741</v>
      </c>
      <c r="FJ43">
        <v>16</v>
      </c>
      <c r="FK43">
        <v>0.01</v>
      </c>
      <c r="FL43" t="s">
        <v>765</v>
      </c>
      <c r="FM43" t="s">
        <v>843</v>
      </c>
      <c r="FN43" s="12">
        <v>7.2916666666666671E-2</v>
      </c>
      <c r="FO43">
        <v>130</v>
      </c>
      <c r="FP43">
        <v>118</v>
      </c>
      <c r="FQ43" t="s">
        <v>741</v>
      </c>
      <c r="FR43" t="s">
        <v>741</v>
      </c>
      <c r="FS43">
        <v>91</v>
      </c>
      <c r="FT43" t="s">
        <v>31</v>
      </c>
      <c r="FU43">
        <v>90</v>
      </c>
      <c r="FV43" t="s">
        <v>31</v>
      </c>
      <c r="FW43" t="s">
        <v>741</v>
      </c>
      <c r="FX43" t="s">
        <v>741</v>
      </c>
      <c r="FY43" t="s">
        <v>741</v>
      </c>
      <c r="FZ43" t="s">
        <v>741</v>
      </c>
      <c r="GA43">
        <v>36.4</v>
      </c>
      <c r="GB43">
        <v>36.4</v>
      </c>
      <c r="GC43" t="s">
        <v>741</v>
      </c>
      <c r="GD43" t="s">
        <v>741</v>
      </c>
      <c r="GE43">
        <v>70</v>
      </c>
      <c r="GF43">
        <v>40</v>
      </c>
      <c r="GG43" t="s">
        <v>741</v>
      </c>
      <c r="GH43" t="s">
        <v>741</v>
      </c>
      <c r="GI43" t="s">
        <v>741</v>
      </c>
      <c r="GJ43" t="s">
        <v>741</v>
      </c>
      <c r="GK43" t="s">
        <v>1030</v>
      </c>
      <c r="GL43" t="s">
        <v>741</v>
      </c>
      <c r="GM43" t="s">
        <v>741</v>
      </c>
      <c r="GN43" t="s">
        <v>767</v>
      </c>
      <c r="GO43" t="s">
        <v>767</v>
      </c>
      <c r="GP43" t="s">
        <v>741</v>
      </c>
      <c r="GQ43" t="s">
        <v>741</v>
      </c>
      <c r="GR43">
        <v>10</v>
      </c>
      <c r="GS43">
        <v>11</v>
      </c>
      <c r="GT43" t="s">
        <v>741</v>
      </c>
      <c r="GU43" t="s">
        <v>741</v>
      </c>
      <c r="GV43">
        <v>0</v>
      </c>
      <c r="GW43">
        <v>6</v>
      </c>
      <c r="GX43" t="s">
        <v>741</v>
      </c>
      <c r="GY43">
        <v>1</v>
      </c>
      <c r="GZ43">
        <v>10</v>
      </c>
      <c r="HA43">
        <v>17</v>
      </c>
      <c r="HB43" t="s">
        <v>741</v>
      </c>
      <c r="HC43" t="s">
        <v>741</v>
      </c>
      <c r="HD43" t="s">
        <v>741</v>
      </c>
      <c r="HE43" t="str">
        <f t="shared" si="4"/>
        <v>Death</v>
      </c>
      <c r="HF43">
        <v>18</v>
      </c>
      <c r="HG43">
        <v>16</v>
      </c>
      <c r="HH43" s="2">
        <v>45496</v>
      </c>
      <c r="HI43" t="s">
        <v>756</v>
      </c>
    </row>
    <row r="44" spans="1:217" ht="64.2" customHeight="1" x14ac:dyDescent="0.3">
      <c r="A44">
        <v>43</v>
      </c>
      <c r="B44" t="s">
        <v>1031</v>
      </c>
      <c r="C44">
        <v>20240327518</v>
      </c>
      <c r="D44">
        <v>240021462</v>
      </c>
      <c r="E44">
        <v>2</v>
      </c>
      <c r="F44" t="s">
        <v>3</v>
      </c>
      <c r="G44" s="2">
        <v>45484</v>
      </c>
      <c r="H44">
        <v>2.9</v>
      </c>
      <c r="I44">
        <f>Processed_data!H34*1000</f>
        <v>2200</v>
      </c>
      <c r="J44">
        <v>2.9</v>
      </c>
      <c r="K44" t="s">
        <v>70</v>
      </c>
      <c r="L44" t="s">
        <v>69</v>
      </c>
      <c r="M44" t="s">
        <v>1032</v>
      </c>
      <c r="N44" t="s">
        <v>737</v>
      </c>
      <c r="O44" t="s">
        <v>63</v>
      </c>
      <c r="P44" t="s">
        <v>44</v>
      </c>
      <c r="Q44" t="s">
        <v>79</v>
      </c>
      <c r="R44">
        <v>1</v>
      </c>
      <c r="S44" s="2">
        <v>45485</v>
      </c>
      <c r="T44" t="s">
        <v>738</v>
      </c>
      <c r="U44" t="s">
        <v>30</v>
      </c>
      <c r="V44" t="s">
        <v>1033</v>
      </c>
      <c r="W44" t="s">
        <v>760</v>
      </c>
      <c r="X44" t="s">
        <v>740</v>
      </c>
      <c r="Y44" t="s">
        <v>740</v>
      </c>
      <c r="Z44" t="s">
        <v>741</v>
      </c>
      <c r="AA44" t="s">
        <v>742</v>
      </c>
      <c r="AB44" t="s">
        <v>761</v>
      </c>
      <c r="AC44" t="s">
        <v>744</v>
      </c>
      <c r="AD44" t="s">
        <v>745</v>
      </c>
      <c r="AE44" t="s">
        <v>746</v>
      </c>
      <c r="AF44">
        <v>112</v>
      </c>
      <c r="AG44">
        <v>30</v>
      </c>
      <c r="AH44">
        <v>36.6</v>
      </c>
      <c r="AI44">
        <v>97</v>
      </c>
      <c r="AJ44" t="s">
        <v>31</v>
      </c>
      <c r="AK44">
        <v>7.2</v>
      </c>
      <c r="AL44">
        <v>17.600000000000001</v>
      </c>
      <c r="AM44">
        <v>27250</v>
      </c>
      <c r="AN44">
        <v>2.64</v>
      </c>
      <c r="AO44">
        <v>130.5</v>
      </c>
      <c r="AP44">
        <v>4.9000000000000004</v>
      </c>
      <c r="AQ44">
        <v>24</v>
      </c>
      <c r="AR44">
        <v>1.1599999999999999</v>
      </c>
      <c r="AS44" t="s">
        <v>747</v>
      </c>
      <c r="AT44" t="s">
        <v>741</v>
      </c>
      <c r="AU44" t="s">
        <v>911</v>
      </c>
      <c r="AV44">
        <v>12</v>
      </c>
      <c r="AW44">
        <v>500</v>
      </c>
      <c r="AX44">
        <v>3</v>
      </c>
      <c r="AY44">
        <v>45</v>
      </c>
      <c r="AZ44" t="s">
        <v>912</v>
      </c>
      <c r="BA44" t="s">
        <v>741</v>
      </c>
      <c r="BB44" t="str">
        <f t="shared" si="5"/>
        <v>No</v>
      </c>
      <c r="BC44">
        <v>9</v>
      </c>
      <c r="BD44" t="str">
        <f t="shared" si="0"/>
        <v>Yes</v>
      </c>
      <c r="BE44">
        <v>6</v>
      </c>
      <c r="BF44" t="str">
        <f t="shared" si="1"/>
        <v>Yes</v>
      </c>
      <c r="BG44" t="s">
        <v>741</v>
      </c>
      <c r="BH44" t="str">
        <f t="shared" si="2"/>
        <v>No</v>
      </c>
      <c r="BI44" t="str">
        <f t="shared" si="3"/>
        <v>NoYesYesNo</v>
      </c>
      <c r="BJ44">
        <v>3.5</v>
      </c>
      <c r="BK44">
        <v>1.5</v>
      </c>
      <c r="BL44" t="s">
        <v>750</v>
      </c>
      <c r="BM44" t="s">
        <v>741</v>
      </c>
      <c r="BN44">
        <v>20</v>
      </c>
      <c r="BO44">
        <v>35.6</v>
      </c>
      <c r="BP44">
        <v>35.4</v>
      </c>
      <c r="BQ44">
        <v>35.6</v>
      </c>
      <c r="BR44">
        <v>35.5</v>
      </c>
      <c r="BS44">
        <v>35.6</v>
      </c>
      <c r="BT44">
        <v>35.299999999999997</v>
      </c>
      <c r="BU44">
        <v>35.4</v>
      </c>
      <c r="BV44">
        <v>35.4</v>
      </c>
      <c r="BW44">
        <v>35.4</v>
      </c>
      <c r="BX44">
        <v>35.6</v>
      </c>
      <c r="BY44">
        <v>35.6</v>
      </c>
      <c r="CA44">
        <v>132</v>
      </c>
      <c r="CB44">
        <v>134</v>
      </c>
      <c r="CC44">
        <v>130</v>
      </c>
      <c r="CD44">
        <v>132</v>
      </c>
      <c r="CE44">
        <v>136</v>
      </c>
      <c r="CF44">
        <v>134</v>
      </c>
      <c r="CG44">
        <v>132</v>
      </c>
      <c r="CH44">
        <v>134</v>
      </c>
      <c r="CI44">
        <v>138</v>
      </c>
      <c r="CJ44">
        <v>132</v>
      </c>
      <c r="CK44">
        <v>140</v>
      </c>
      <c r="CM44" t="s">
        <v>302</v>
      </c>
      <c r="CN44" t="s">
        <v>499</v>
      </c>
      <c r="CO44" t="s">
        <v>343</v>
      </c>
      <c r="CP44" t="s">
        <v>409</v>
      </c>
      <c r="CQ44" t="s">
        <v>328</v>
      </c>
      <c r="CR44" t="s">
        <v>500</v>
      </c>
      <c r="CS44" t="s">
        <v>501</v>
      </c>
      <c r="CT44" t="s">
        <v>502</v>
      </c>
      <c r="CU44" t="s">
        <v>461</v>
      </c>
      <c r="CV44" t="s">
        <v>447</v>
      </c>
      <c r="CW44" t="s">
        <v>503</v>
      </c>
      <c r="CY44">
        <v>34</v>
      </c>
      <c r="CZ44">
        <v>36</v>
      </c>
      <c r="DA44">
        <v>34</v>
      </c>
      <c r="DB44">
        <v>36</v>
      </c>
      <c r="DC44">
        <v>36</v>
      </c>
      <c r="DD44">
        <v>34</v>
      </c>
      <c r="DE44">
        <v>36</v>
      </c>
      <c r="DF44">
        <v>36</v>
      </c>
      <c r="DG44">
        <v>34</v>
      </c>
      <c r="DH44">
        <v>36</v>
      </c>
      <c r="DI44">
        <v>34</v>
      </c>
      <c r="DM44">
        <v>36</v>
      </c>
      <c r="DN44">
        <v>34</v>
      </c>
      <c r="DO44">
        <v>30</v>
      </c>
      <c r="DP44">
        <v>32</v>
      </c>
      <c r="DQ44">
        <v>32</v>
      </c>
      <c r="DR44">
        <v>30</v>
      </c>
      <c r="DS44">
        <v>24</v>
      </c>
      <c r="DT44">
        <v>30</v>
      </c>
      <c r="DU44">
        <v>24</v>
      </c>
      <c r="DW44">
        <v>99</v>
      </c>
      <c r="DX44">
        <v>100</v>
      </c>
      <c r="DY44">
        <v>99</v>
      </c>
      <c r="DZ44">
        <v>98</v>
      </c>
      <c r="EA44">
        <v>96</v>
      </c>
      <c r="EB44">
        <v>100</v>
      </c>
      <c r="EC44">
        <v>95</v>
      </c>
      <c r="ED44">
        <v>96</v>
      </c>
      <c r="EE44">
        <v>80</v>
      </c>
      <c r="EF44">
        <v>98</v>
      </c>
      <c r="EG44">
        <v>99</v>
      </c>
      <c r="FG44" t="s">
        <v>741</v>
      </c>
      <c r="FH44" t="s">
        <v>752</v>
      </c>
      <c r="FI44" t="s">
        <v>741</v>
      </c>
      <c r="FJ44">
        <v>24</v>
      </c>
      <c r="FK44">
        <v>0.1</v>
      </c>
      <c r="FL44" t="s">
        <v>753</v>
      </c>
      <c r="FM44" t="s">
        <v>985</v>
      </c>
      <c r="FN44" s="12">
        <v>8.3333333333333329E-2</v>
      </c>
      <c r="FO44">
        <v>142</v>
      </c>
      <c r="FP44">
        <v>138</v>
      </c>
      <c r="FQ44" t="s">
        <v>741</v>
      </c>
      <c r="FR44">
        <v>132</v>
      </c>
      <c r="FS44">
        <v>98</v>
      </c>
      <c r="FT44" t="s">
        <v>755</v>
      </c>
      <c r="FU44">
        <v>98</v>
      </c>
      <c r="FV44" t="s">
        <v>840</v>
      </c>
      <c r="FW44" t="s">
        <v>741</v>
      </c>
      <c r="FX44" t="s">
        <v>741</v>
      </c>
      <c r="FY44">
        <v>98</v>
      </c>
      <c r="FZ44" t="s">
        <v>32</v>
      </c>
      <c r="GA44">
        <v>36.4</v>
      </c>
      <c r="GB44">
        <v>36.4</v>
      </c>
      <c r="GC44" t="s">
        <v>741</v>
      </c>
      <c r="GD44">
        <v>36.6</v>
      </c>
      <c r="GE44">
        <v>40</v>
      </c>
      <c r="GF44">
        <v>90</v>
      </c>
      <c r="GG44" t="s">
        <v>741</v>
      </c>
      <c r="GH44">
        <v>90</v>
      </c>
      <c r="GI44" t="s">
        <v>741</v>
      </c>
      <c r="GJ44" t="s">
        <v>741</v>
      </c>
      <c r="GK44" t="s">
        <v>741</v>
      </c>
      <c r="GL44" t="s">
        <v>741</v>
      </c>
      <c r="GM44" t="s">
        <v>741</v>
      </c>
      <c r="GN44" t="s">
        <v>750</v>
      </c>
      <c r="GO44" t="s">
        <v>767</v>
      </c>
      <c r="GP44" t="s">
        <v>741</v>
      </c>
      <c r="GQ44" t="s">
        <v>767</v>
      </c>
      <c r="GR44">
        <v>8</v>
      </c>
      <c r="GS44">
        <v>10</v>
      </c>
      <c r="GT44" t="s">
        <v>741</v>
      </c>
      <c r="GU44" t="s">
        <v>741</v>
      </c>
      <c r="GV44">
        <v>2</v>
      </c>
      <c r="GW44">
        <v>1</v>
      </c>
      <c r="GX44">
        <v>3</v>
      </c>
      <c r="GY44">
        <v>6</v>
      </c>
      <c r="GZ44">
        <v>2</v>
      </c>
      <c r="HA44">
        <v>13</v>
      </c>
      <c r="HB44">
        <v>13</v>
      </c>
      <c r="HC44">
        <v>11</v>
      </c>
      <c r="HD44" s="2">
        <v>45503</v>
      </c>
      <c r="HE44" t="str">
        <f t="shared" si="4"/>
        <v>Discharge</v>
      </c>
      <c r="HF44" t="s">
        <v>741</v>
      </c>
      <c r="HG44" t="s">
        <v>741</v>
      </c>
      <c r="HH44" t="s">
        <v>741</v>
      </c>
      <c r="HI44" t="s">
        <v>741</v>
      </c>
    </row>
    <row r="45" spans="1:217" ht="50.4" customHeight="1" x14ac:dyDescent="0.3">
      <c r="A45">
        <v>44</v>
      </c>
      <c r="B45" t="s">
        <v>1034</v>
      </c>
      <c r="C45">
        <v>20240329517</v>
      </c>
      <c r="D45">
        <v>240021741</v>
      </c>
      <c r="E45">
        <v>0</v>
      </c>
      <c r="F45" t="s">
        <v>3</v>
      </c>
      <c r="G45" s="2">
        <v>45485</v>
      </c>
      <c r="H45">
        <v>2.58</v>
      </c>
      <c r="I45">
        <f>Processed_data!H35*1000</f>
        <v>2200</v>
      </c>
      <c r="J45">
        <v>2.5</v>
      </c>
      <c r="K45" t="s">
        <v>70</v>
      </c>
      <c r="L45" t="s">
        <v>69</v>
      </c>
      <c r="M45" t="s">
        <v>1035</v>
      </c>
      <c r="N45" t="s">
        <v>737</v>
      </c>
      <c r="O45" t="s">
        <v>63</v>
      </c>
      <c r="P45" t="s">
        <v>44</v>
      </c>
      <c r="Q45" t="s">
        <v>79</v>
      </c>
      <c r="R45">
        <v>1</v>
      </c>
      <c r="S45" s="2">
        <v>45486</v>
      </c>
      <c r="T45" t="s">
        <v>738</v>
      </c>
      <c r="U45" t="s">
        <v>31</v>
      </c>
      <c r="V45" t="s">
        <v>741</v>
      </c>
      <c r="W45" t="s">
        <v>760</v>
      </c>
      <c r="X45" t="s">
        <v>740</v>
      </c>
      <c r="Y45" t="s">
        <v>740</v>
      </c>
      <c r="Z45" t="s">
        <v>741</v>
      </c>
      <c r="AA45" t="s">
        <v>742</v>
      </c>
      <c r="AB45" t="s">
        <v>743</v>
      </c>
      <c r="AC45" t="s">
        <v>744</v>
      </c>
      <c r="AD45" t="s">
        <v>745</v>
      </c>
      <c r="AE45" t="s">
        <v>746</v>
      </c>
      <c r="AF45">
        <v>152</v>
      </c>
      <c r="AG45">
        <v>34</v>
      </c>
      <c r="AH45">
        <v>35.799999999999997</v>
      </c>
      <c r="AI45">
        <v>99</v>
      </c>
      <c r="AJ45" t="s">
        <v>31</v>
      </c>
      <c r="AK45">
        <v>6.25</v>
      </c>
      <c r="AL45">
        <v>17.3</v>
      </c>
      <c r="AM45">
        <v>22730</v>
      </c>
      <c r="AN45">
        <v>3.3</v>
      </c>
      <c r="AO45">
        <v>134.19999999999999</v>
      </c>
      <c r="AP45">
        <v>4.2</v>
      </c>
      <c r="AQ45">
        <v>28</v>
      </c>
      <c r="AR45">
        <v>0.78</v>
      </c>
      <c r="AS45" t="s">
        <v>747</v>
      </c>
      <c r="AT45" t="s">
        <v>741</v>
      </c>
      <c r="AU45" t="s">
        <v>874</v>
      </c>
      <c r="AV45">
        <v>12</v>
      </c>
      <c r="AW45">
        <v>500</v>
      </c>
      <c r="AX45">
        <v>5</v>
      </c>
      <c r="AY45">
        <v>45</v>
      </c>
      <c r="AZ45" t="s">
        <v>804</v>
      </c>
      <c r="BA45" t="s">
        <v>741</v>
      </c>
      <c r="BB45" t="str">
        <f t="shared" si="5"/>
        <v>No</v>
      </c>
      <c r="BC45">
        <v>8</v>
      </c>
      <c r="BD45" t="str">
        <f t="shared" si="0"/>
        <v>Yes</v>
      </c>
      <c r="BE45">
        <v>5</v>
      </c>
      <c r="BF45" t="str">
        <f t="shared" si="1"/>
        <v>Yes</v>
      </c>
      <c r="BG45" t="s">
        <v>741</v>
      </c>
      <c r="BH45" t="str">
        <f t="shared" si="2"/>
        <v>No</v>
      </c>
      <c r="BI45" t="str">
        <f t="shared" si="3"/>
        <v>NoYesYesNo</v>
      </c>
      <c r="BJ45">
        <v>3.5</v>
      </c>
      <c r="BK45">
        <v>1.5</v>
      </c>
      <c r="BL45" t="s">
        <v>750</v>
      </c>
      <c r="BM45" t="s">
        <v>741</v>
      </c>
      <c r="BN45">
        <v>20</v>
      </c>
      <c r="BO45">
        <v>36.200000000000003</v>
      </c>
      <c r="BP45">
        <v>36.200000000000003</v>
      </c>
      <c r="BQ45">
        <v>36.200000000000003</v>
      </c>
      <c r="BR45">
        <v>36.200000000000003</v>
      </c>
      <c r="BS45">
        <v>36.200000000000003</v>
      </c>
      <c r="BT45">
        <v>36.200000000000003</v>
      </c>
      <c r="BU45">
        <v>36.200000000000003</v>
      </c>
      <c r="BV45">
        <v>36.200000000000003</v>
      </c>
      <c r="BW45">
        <v>36.200000000000003</v>
      </c>
      <c r="BX45">
        <v>36.200000000000003</v>
      </c>
      <c r="BY45">
        <v>36.200000000000003</v>
      </c>
      <c r="BZ45">
        <v>36.200000000000003</v>
      </c>
      <c r="CA45">
        <v>142</v>
      </c>
      <c r="CB45">
        <v>146</v>
      </c>
      <c r="CC45">
        <v>144</v>
      </c>
      <c r="CD45">
        <v>146</v>
      </c>
      <c r="CE45">
        <v>148</v>
      </c>
      <c r="CF45">
        <v>146</v>
      </c>
      <c r="CG45">
        <v>142</v>
      </c>
      <c r="CH45">
        <v>148</v>
      </c>
      <c r="CI45">
        <v>146</v>
      </c>
      <c r="CJ45">
        <v>144</v>
      </c>
      <c r="CK45">
        <v>148</v>
      </c>
      <c r="CL45">
        <v>144</v>
      </c>
      <c r="CM45" t="s">
        <v>382</v>
      </c>
      <c r="CN45" t="s">
        <v>285</v>
      </c>
      <c r="CO45" t="s">
        <v>280</v>
      </c>
      <c r="CP45" t="s">
        <v>286</v>
      </c>
      <c r="CQ45" t="s">
        <v>280</v>
      </c>
      <c r="CR45" t="s">
        <v>285</v>
      </c>
      <c r="CS45" t="s">
        <v>437</v>
      </c>
      <c r="CT45" t="s">
        <v>504</v>
      </c>
      <c r="CU45" t="s">
        <v>505</v>
      </c>
      <c r="CV45" t="s">
        <v>506</v>
      </c>
      <c r="CW45" t="s">
        <v>438</v>
      </c>
      <c r="CX45" t="s">
        <v>285</v>
      </c>
      <c r="CY45">
        <v>34</v>
      </c>
      <c r="CZ45">
        <v>34</v>
      </c>
      <c r="DA45">
        <v>34</v>
      </c>
      <c r="DB45">
        <v>34</v>
      </c>
      <c r="DC45">
        <v>34</v>
      </c>
      <c r="DD45">
        <v>36</v>
      </c>
      <c r="DE45">
        <v>36</v>
      </c>
      <c r="DF45">
        <v>38</v>
      </c>
      <c r="DG45">
        <v>38</v>
      </c>
      <c r="DH45">
        <v>36</v>
      </c>
      <c r="DI45">
        <v>34</v>
      </c>
      <c r="DJ45">
        <v>34</v>
      </c>
      <c r="DN45">
        <v>32</v>
      </c>
      <c r="DO45">
        <v>34</v>
      </c>
      <c r="DP45">
        <v>32</v>
      </c>
      <c r="DQ45">
        <v>30</v>
      </c>
      <c r="DR45">
        <v>28</v>
      </c>
      <c r="DS45">
        <v>30</v>
      </c>
      <c r="DT45">
        <v>28</v>
      </c>
      <c r="DU45">
        <v>30</v>
      </c>
      <c r="DV45">
        <v>32</v>
      </c>
      <c r="DW45">
        <v>99</v>
      </c>
      <c r="DX45">
        <v>99</v>
      </c>
      <c r="DY45">
        <v>98</v>
      </c>
      <c r="DZ45">
        <v>96</v>
      </c>
      <c r="EA45">
        <v>98</v>
      </c>
      <c r="EB45">
        <v>96</v>
      </c>
      <c r="EC45">
        <v>95</v>
      </c>
      <c r="ED45">
        <v>96</v>
      </c>
      <c r="EE45">
        <v>90</v>
      </c>
      <c r="EF45">
        <v>96</v>
      </c>
      <c r="EG45">
        <v>98</v>
      </c>
      <c r="EH45">
        <v>98</v>
      </c>
      <c r="FG45" t="s">
        <v>741</v>
      </c>
      <c r="FH45" t="s">
        <v>752</v>
      </c>
      <c r="FI45" t="s">
        <v>741</v>
      </c>
      <c r="FJ45">
        <v>24</v>
      </c>
      <c r="FK45">
        <v>0.15</v>
      </c>
      <c r="FL45" t="s">
        <v>765</v>
      </c>
      <c r="FM45" t="s">
        <v>797</v>
      </c>
      <c r="FN45" s="12">
        <v>6.25E-2</v>
      </c>
      <c r="FO45">
        <v>138</v>
      </c>
      <c r="FP45">
        <v>154</v>
      </c>
      <c r="FQ45" t="s">
        <v>741</v>
      </c>
      <c r="FR45">
        <v>148</v>
      </c>
      <c r="FS45">
        <v>98</v>
      </c>
      <c r="FT45" t="s">
        <v>31</v>
      </c>
      <c r="FU45">
        <v>99</v>
      </c>
      <c r="FV45" t="s">
        <v>32</v>
      </c>
      <c r="FW45" t="s">
        <v>741</v>
      </c>
      <c r="FX45" t="s">
        <v>741</v>
      </c>
      <c r="FY45">
        <v>98</v>
      </c>
      <c r="FZ45" t="s">
        <v>32</v>
      </c>
      <c r="GA45">
        <v>36.4</v>
      </c>
      <c r="GB45">
        <v>36.5</v>
      </c>
      <c r="GC45" t="s">
        <v>741</v>
      </c>
      <c r="GD45">
        <v>36.6</v>
      </c>
      <c r="GE45">
        <v>58</v>
      </c>
      <c r="GF45">
        <v>60</v>
      </c>
      <c r="GG45" t="s">
        <v>741</v>
      </c>
      <c r="GH45">
        <v>70</v>
      </c>
      <c r="GI45" t="s">
        <v>741</v>
      </c>
      <c r="GJ45" t="s">
        <v>741</v>
      </c>
      <c r="GK45" t="s">
        <v>741</v>
      </c>
      <c r="GL45" t="s">
        <v>741</v>
      </c>
      <c r="GM45" t="s">
        <v>741</v>
      </c>
      <c r="GN45" t="s">
        <v>767</v>
      </c>
      <c r="GO45" t="s">
        <v>767</v>
      </c>
      <c r="GP45" t="s">
        <v>741</v>
      </c>
      <c r="GQ45" t="s">
        <v>767</v>
      </c>
      <c r="GR45">
        <v>10</v>
      </c>
      <c r="GS45">
        <v>13</v>
      </c>
      <c r="GT45" t="s">
        <v>741</v>
      </c>
      <c r="GU45" t="s">
        <v>741</v>
      </c>
      <c r="GV45">
        <v>0</v>
      </c>
      <c r="GW45">
        <v>3</v>
      </c>
      <c r="GX45">
        <v>3</v>
      </c>
      <c r="GY45">
        <v>7</v>
      </c>
      <c r="GZ45" t="s">
        <v>741</v>
      </c>
      <c r="HA45">
        <v>13</v>
      </c>
      <c r="HB45">
        <v>13</v>
      </c>
      <c r="HC45">
        <v>11</v>
      </c>
      <c r="HD45" s="2">
        <v>45497</v>
      </c>
      <c r="HE45" t="str">
        <f t="shared" si="4"/>
        <v>Discharge</v>
      </c>
      <c r="HF45" t="s">
        <v>741</v>
      </c>
      <c r="HG45" t="s">
        <v>741</v>
      </c>
      <c r="HH45" t="s">
        <v>741</v>
      </c>
      <c r="HI45" t="s">
        <v>741</v>
      </c>
    </row>
    <row r="46" spans="1:217" ht="31.95" customHeight="1" x14ac:dyDescent="0.3">
      <c r="A46">
        <v>45</v>
      </c>
      <c r="B46" t="s">
        <v>1036</v>
      </c>
      <c r="C46">
        <v>20240335083</v>
      </c>
      <c r="D46">
        <v>240022720</v>
      </c>
      <c r="E46">
        <v>0</v>
      </c>
      <c r="F46" t="s">
        <v>2</v>
      </c>
      <c r="G46" s="2">
        <v>45488</v>
      </c>
      <c r="H46">
        <v>2.2000000000000002</v>
      </c>
      <c r="I46">
        <f>Processed_data!H36*1000</f>
        <v>2900</v>
      </c>
      <c r="J46">
        <v>2.0699999999999998</v>
      </c>
      <c r="K46" t="s">
        <v>71</v>
      </c>
      <c r="L46" t="s">
        <v>69</v>
      </c>
      <c r="M46" t="s">
        <v>1037</v>
      </c>
      <c r="N46" t="s">
        <v>737</v>
      </c>
      <c r="O46" t="s">
        <v>63</v>
      </c>
      <c r="P46" t="s">
        <v>44</v>
      </c>
      <c r="Q46" t="s">
        <v>79</v>
      </c>
      <c r="R46">
        <v>1</v>
      </c>
      <c r="S46" s="2">
        <v>45489</v>
      </c>
      <c r="T46" t="s">
        <v>738</v>
      </c>
      <c r="U46" t="s">
        <v>30</v>
      </c>
      <c r="V46" t="s">
        <v>1038</v>
      </c>
      <c r="W46" t="s">
        <v>760</v>
      </c>
      <c r="X46" t="s">
        <v>740</v>
      </c>
      <c r="Y46" t="s">
        <v>740</v>
      </c>
      <c r="Z46" t="s">
        <v>741</v>
      </c>
      <c r="AA46" t="s">
        <v>742</v>
      </c>
      <c r="AB46" t="s">
        <v>743</v>
      </c>
      <c r="AC46" t="s">
        <v>744</v>
      </c>
      <c r="AD46" t="s">
        <v>745</v>
      </c>
      <c r="AE46" t="s">
        <v>746</v>
      </c>
      <c r="AF46">
        <v>142</v>
      </c>
      <c r="AG46">
        <v>38</v>
      </c>
      <c r="AH46">
        <v>36.4</v>
      </c>
      <c r="AI46">
        <v>99</v>
      </c>
      <c r="AJ46" t="s">
        <v>840</v>
      </c>
      <c r="AK46">
        <v>4.5999999999999996</v>
      </c>
      <c r="AL46">
        <v>15</v>
      </c>
      <c r="AM46">
        <v>16440</v>
      </c>
      <c r="AN46">
        <v>3.34</v>
      </c>
      <c r="AO46">
        <v>131</v>
      </c>
      <c r="AP46">
        <v>6.4</v>
      </c>
      <c r="AQ46">
        <v>20</v>
      </c>
      <c r="AR46">
        <v>0.63</v>
      </c>
      <c r="AS46" t="s">
        <v>747</v>
      </c>
      <c r="AT46" t="s">
        <v>741</v>
      </c>
      <c r="AU46" t="s">
        <v>1039</v>
      </c>
      <c r="AV46">
        <v>8</v>
      </c>
      <c r="AW46">
        <v>300</v>
      </c>
      <c r="AX46" t="s">
        <v>741</v>
      </c>
      <c r="AY46">
        <v>30</v>
      </c>
      <c r="AZ46" t="s">
        <v>1040</v>
      </c>
      <c r="BA46" t="s">
        <v>750</v>
      </c>
      <c r="BB46" t="str">
        <f t="shared" si="5"/>
        <v>Yes</v>
      </c>
      <c r="BC46" t="s">
        <v>741</v>
      </c>
      <c r="BD46" t="str">
        <f t="shared" si="0"/>
        <v>No</v>
      </c>
      <c r="BE46" t="s">
        <v>741</v>
      </c>
      <c r="BF46" t="str">
        <f t="shared" si="1"/>
        <v>No</v>
      </c>
      <c r="BG46" t="s">
        <v>741</v>
      </c>
      <c r="BH46" t="str">
        <f t="shared" si="2"/>
        <v>No</v>
      </c>
      <c r="BI46" t="str">
        <f t="shared" si="3"/>
        <v>YesNoNoNo</v>
      </c>
      <c r="BJ46">
        <v>3</v>
      </c>
      <c r="BK46">
        <v>1</v>
      </c>
      <c r="BL46" t="s">
        <v>750</v>
      </c>
      <c r="BM46" t="s">
        <v>741</v>
      </c>
      <c r="BN46">
        <v>16</v>
      </c>
      <c r="BO46">
        <v>36.4</v>
      </c>
      <c r="BP46">
        <v>36.4</v>
      </c>
      <c r="BQ46">
        <v>36.4</v>
      </c>
      <c r="BR46">
        <v>36.299999999999997</v>
      </c>
      <c r="BS46">
        <v>36.299999999999997</v>
      </c>
      <c r="BT46">
        <v>36.299999999999997</v>
      </c>
      <c r="BU46">
        <v>36.299999999999997</v>
      </c>
      <c r="BV46">
        <v>36.299999999999997</v>
      </c>
      <c r="BW46">
        <v>36.299999999999997</v>
      </c>
      <c r="BX46">
        <v>36.4</v>
      </c>
      <c r="BY46">
        <v>36.4</v>
      </c>
      <c r="BZ46">
        <v>36.4</v>
      </c>
      <c r="CA46">
        <v>130</v>
      </c>
      <c r="CB46">
        <v>128</v>
      </c>
      <c r="CC46">
        <v>134</v>
      </c>
      <c r="CD46">
        <v>136</v>
      </c>
      <c r="CE46">
        <v>138</v>
      </c>
      <c r="CF46">
        <v>136</v>
      </c>
      <c r="CG46">
        <v>138</v>
      </c>
      <c r="CH46">
        <v>140</v>
      </c>
      <c r="CI46">
        <v>138</v>
      </c>
      <c r="CJ46">
        <v>130</v>
      </c>
      <c r="CK46">
        <v>138</v>
      </c>
      <c r="CL46">
        <v>140</v>
      </c>
      <c r="CM46" t="s">
        <v>329</v>
      </c>
      <c r="CN46" t="s">
        <v>335</v>
      </c>
      <c r="CO46" t="s">
        <v>430</v>
      </c>
      <c r="CP46" t="s">
        <v>432</v>
      </c>
      <c r="CQ46" t="s">
        <v>440</v>
      </c>
      <c r="CR46" t="s">
        <v>380</v>
      </c>
      <c r="CS46" t="s">
        <v>335</v>
      </c>
      <c r="CT46" t="s">
        <v>429</v>
      </c>
      <c r="CU46" t="s">
        <v>384</v>
      </c>
      <c r="CV46" t="s">
        <v>380</v>
      </c>
      <c r="CW46" t="s">
        <v>417</v>
      </c>
      <c r="CX46" t="s">
        <v>507</v>
      </c>
      <c r="CY46">
        <v>36</v>
      </c>
      <c r="CZ46">
        <v>36</v>
      </c>
      <c r="DA46">
        <v>36</v>
      </c>
      <c r="DB46">
        <v>36</v>
      </c>
      <c r="DC46">
        <v>36</v>
      </c>
      <c r="DD46">
        <v>36</v>
      </c>
      <c r="DE46">
        <v>36</v>
      </c>
      <c r="DF46">
        <v>36</v>
      </c>
      <c r="DG46">
        <v>36</v>
      </c>
      <c r="DH46">
        <v>36</v>
      </c>
      <c r="DI46">
        <v>36</v>
      </c>
      <c r="DJ46">
        <v>36</v>
      </c>
      <c r="DN46">
        <v>22</v>
      </c>
      <c r="DO46">
        <v>23</v>
      </c>
      <c r="DP46">
        <v>24</v>
      </c>
      <c r="DQ46">
        <v>24</v>
      </c>
      <c r="DR46">
        <v>24</v>
      </c>
      <c r="DS46">
        <v>23</v>
      </c>
      <c r="DT46">
        <v>24</v>
      </c>
      <c r="DU46">
        <v>24</v>
      </c>
      <c r="DV46">
        <v>24</v>
      </c>
      <c r="DW46">
        <v>100</v>
      </c>
      <c r="DX46">
        <v>100</v>
      </c>
      <c r="DY46">
        <v>98</v>
      </c>
      <c r="DZ46">
        <v>96</v>
      </c>
      <c r="EA46">
        <v>70</v>
      </c>
      <c r="EB46">
        <v>92</v>
      </c>
      <c r="EC46">
        <v>94</v>
      </c>
      <c r="ED46">
        <v>95</v>
      </c>
      <c r="EE46">
        <v>90</v>
      </c>
      <c r="EF46">
        <v>98</v>
      </c>
      <c r="EG46">
        <v>99</v>
      </c>
      <c r="EH46">
        <v>100</v>
      </c>
      <c r="FG46" t="s">
        <v>741</v>
      </c>
      <c r="FH46" t="s">
        <v>785</v>
      </c>
      <c r="FI46" t="s">
        <v>741</v>
      </c>
      <c r="FJ46">
        <v>16</v>
      </c>
      <c r="FK46">
        <v>0.1</v>
      </c>
      <c r="FL46" t="s">
        <v>765</v>
      </c>
      <c r="FM46" t="s">
        <v>1041</v>
      </c>
      <c r="FN46" s="12">
        <v>8.6805555555555552E-2</v>
      </c>
      <c r="FO46">
        <v>134</v>
      </c>
      <c r="FP46">
        <v>128</v>
      </c>
      <c r="FQ46" t="s">
        <v>741</v>
      </c>
      <c r="FR46" t="s">
        <v>741</v>
      </c>
      <c r="FS46">
        <v>96</v>
      </c>
      <c r="FT46" t="s">
        <v>31</v>
      </c>
      <c r="FU46">
        <v>99</v>
      </c>
      <c r="FV46" t="s">
        <v>32</v>
      </c>
      <c r="FW46" t="s">
        <v>741</v>
      </c>
      <c r="FX46" t="s">
        <v>741</v>
      </c>
      <c r="FY46" t="s">
        <v>741</v>
      </c>
      <c r="FZ46" t="s">
        <v>741</v>
      </c>
      <c r="GA46">
        <v>36.4</v>
      </c>
      <c r="GB46">
        <v>36.4</v>
      </c>
      <c r="GC46" t="s">
        <v>741</v>
      </c>
      <c r="GD46" t="s">
        <v>741</v>
      </c>
      <c r="GE46">
        <v>145</v>
      </c>
      <c r="GF46">
        <v>230</v>
      </c>
      <c r="GG46" t="s">
        <v>741</v>
      </c>
      <c r="GH46" t="s">
        <v>741</v>
      </c>
      <c r="GI46" t="s">
        <v>741</v>
      </c>
      <c r="GJ46" t="s">
        <v>741</v>
      </c>
      <c r="GK46" t="s">
        <v>1042</v>
      </c>
      <c r="GL46" t="s">
        <v>741</v>
      </c>
      <c r="GM46" t="s">
        <v>741</v>
      </c>
      <c r="GN46" t="s">
        <v>767</v>
      </c>
      <c r="GO46" t="s">
        <v>767</v>
      </c>
      <c r="GP46" t="s">
        <v>741</v>
      </c>
      <c r="GQ46" t="s">
        <v>741</v>
      </c>
      <c r="GR46">
        <v>9</v>
      </c>
      <c r="GS46">
        <v>13</v>
      </c>
      <c r="GT46" t="s">
        <v>741</v>
      </c>
      <c r="GU46" t="s">
        <v>741</v>
      </c>
      <c r="GV46">
        <v>0</v>
      </c>
      <c r="GW46">
        <v>1</v>
      </c>
      <c r="GX46">
        <v>1</v>
      </c>
      <c r="GY46">
        <v>2</v>
      </c>
      <c r="GZ46">
        <v>5</v>
      </c>
      <c r="HA46">
        <v>11</v>
      </c>
      <c r="HB46" t="s">
        <v>741</v>
      </c>
      <c r="HC46" t="s">
        <v>741</v>
      </c>
      <c r="HD46" t="s">
        <v>741</v>
      </c>
      <c r="HE46" t="str">
        <f t="shared" si="4"/>
        <v>Death</v>
      </c>
      <c r="HF46">
        <v>11</v>
      </c>
      <c r="HG46">
        <v>9</v>
      </c>
      <c r="HH46" s="2">
        <v>45498</v>
      </c>
      <c r="HI46" t="s">
        <v>756</v>
      </c>
    </row>
    <row r="47" spans="1:217" x14ac:dyDescent="0.3">
      <c r="A47">
        <v>46</v>
      </c>
      <c r="B47" t="s">
        <v>1043</v>
      </c>
      <c r="C47">
        <v>20240337522</v>
      </c>
      <c r="D47">
        <v>240023048</v>
      </c>
      <c r="E47">
        <v>1</v>
      </c>
      <c r="F47" t="s">
        <v>3</v>
      </c>
      <c r="G47" s="2">
        <v>45488</v>
      </c>
      <c r="H47">
        <v>2.6</v>
      </c>
      <c r="I47">
        <f>Processed_data!H37*1000</f>
        <v>2600</v>
      </c>
      <c r="J47">
        <v>2.5</v>
      </c>
      <c r="K47" t="s">
        <v>70</v>
      </c>
      <c r="L47" t="s">
        <v>69</v>
      </c>
      <c r="M47" t="s">
        <v>1044</v>
      </c>
      <c r="N47" t="s">
        <v>737</v>
      </c>
      <c r="O47" t="s">
        <v>63</v>
      </c>
      <c r="P47" t="s">
        <v>44</v>
      </c>
      <c r="Q47" t="s">
        <v>79</v>
      </c>
      <c r="R47">
        <v>2</v>
      </c>
      <c r="S47" s="2">
        <v>45490</v>
      </c>
      <c r="T47" t="s">
        <v>738</v>
      </c>
      <c r="U47" t="s">
        <v>32</v>
      </c>
      <c r="V47" t="s">
        <v>741</v>
      </c>
      <c r="W47" t="s">
        <v>760</v>
      </c>
      <c r="X47" t="s">
        <v>740</v>
      </c>
      <c r="Y47" t="s">
        <v>740</v>
      </c>
      <c r="Z47" t="s">
        <v>741</v>
      </c>
      <c r="AA47" t="s">
        <v>742</v>
      </c>
      <c r="AB47" t="s">
        <v>761</v>
      </c>
      <c r="AC47" t="s">
        <v>744</v>
      </c>
      <c r="AD47" t="s">
        <v>745</v>
      </c>
      <c r="AE47" t="s">
        <v>746</v>
      </c>
      <c r="AF47">
        <v>142</v>
      </c>
      <c r="AG47">
        <v>28</v>
      </c>
      <c r="AH47">
        <v>35.799999999999997</v>
      </c>
      <c r="AI47">
        <v>99</v>
      </c>
      <c r="AJ47" t="s">
        <v>32</v>
      </c>
      <c r="AK47">
        <v>5.5</v>
      </c>
      <c r="AL47">
        <v>16.5</v>
      </c>
      <c r="AM47">
        <v>16600</v>
      </c>
      <c r="AN47">
        <v>1.91</v>
      </c>
      <c r="AO47">
        <v>136</v>
      </c>
      <c r="AP47">
        <v>4.7</v>
      </c>
      <c r="AQ47">
        <v>20</v>
      </c>
      <c r="AR47">
        <v>0.71</v>
      </c>
      <c r="AS47" t="s">
        <v>747</v>
      </c>
      <c r="AT47" t="s">
        <v>741</v>
      </c>
      <c r="AU47" t="s">
        <v>952</v>
      </c>
      <c r="AV47">
        <v>10</v>
      </c>
      <c r="AW47">
        <v>300</v>
      </c>
      <c r="AX47" t="s">
        <v>741</v>
      </c>
      <c r="AY47">
        <v>40</v>
      </c>
      <c r="AZ47" t="s">
        <v>1045</v>
      </c>
      <c r="BA47" t="s">
        <v>750</v>
      </c>
      <c r="BB47" t="str">
        <f t="shared" si="5"/>
        <v>Yes</v>
      </c>
      <c r="BC47" t="s">
        <v>741</v>
      </c>
      <c r="BD47" t="str">
        <f t="shared" si="0"/>
        <v>No</v>
      </c>
      <c r="BE47">
        <v>3</v>
      </c>
      <c r="BF47" t="str">
        <f t="shared" si="1"/>
        <v>Yes</v>
      </c>
      <c r="BG47" t="s">
        <v>741</v>
      </c>
      <c r="BH47" t="str">
        <f t="shared" si="2"/>
        <v>No</v>
      </c>
      <c r="BI47" t="str">
        <f t="shared" si="3"/>
        <v>YesNoYesNo</v>
      </c>
      <c r="BJ47">
        <v>3</v>
      </c>
      <c r="BK47">
        <v>1.5</v>
      </c>
      <c r="BL47" t="s">
        <v>750</v>
      </c>
      <c r="BM47" t="s">
        <v>741</v>
      </c>
      <c r="BN47">
        <v>20</v>
      </c>
      <c r="BO47">
        <v>36.4</v>
      </c>
      <c r="BP47">
        <v>36.4</v>
      </c>
      <c r="BQ47">
        <v>36.4</v>
      </c>
      <c r="BR47">
        <v>36.4</v>
      </c>
      <c r="BS47">
        <v>36.5</v>
      </c>
      <c r="BT47">
        <v>36.5</v>
      </c>
      <c r="BU47">
        <v>36.799999999999997</v>
      </c>
      <c r="BV47">
        <v>36.799999999999997</v>
      </c>
      <c r="BW47">
        <v>36.6</v>
      </c>
      <c r="BX47">
        <v>36.6</v>
      </c>
      <c r="BY47">
        <v>36.6</v>
      </c>
      <c r="BZ47">
        <v>36.6</v>
      </c>
      <c r="CA47">
        <v>132</v>
      </c>
      <c r="CB47">
        <v>134</v>
      </c>
      <c r="CC47">
        <v>132</v>
      </c>
      <c r="CD47">
        <v>130</v>
      </c>
      <c r="CE47">
        <v>128</v>
      </c>
      <c r="CF47">
        <v>130</v>
      </c>
      <c r="CG47">
        <v>138</v>
      </c>
      <c r="CH47">
        <v>138</v>
      </c>
      <c r="CI47">
        <v>140</v>
      </c>
      <c r="CJ47">
        <v>120</v>
      </c>
      <c r="CK47">
        <v>128</v>
      </c>
      <c r="CL47">
        <v>130</v>
      </c>
      <c r="CM47" t="s">
        <v>270</v>
      </c>
      <c r="CN47" t="s">
        <v>317</v>
      </c>
      <c r="CO47" t="s">
        <v>280</v>
      </c>
      <c r="CP47" t="s">
        <v>275</v>
      </c>
      <c r="CQ47" t="s">
        <v>280</v>
      </c>
      <c r="CR47" t="s">
        <v>442</v>
      </c>
      <c r="CS47" t="s">
        <v>280</v>
      </c>
      <c r="CT47" t="s">
        <v>340</v>
      </c>
      <c r="CU47" t="s">
        <v>495</v>
      </c>
      <c r="CV47" t="s">
        <v>494</v>
      </c>
      <c r="CW47" t="s">
        <v>508</v>
      </c>
      <c r="CX47" t="s">
        <v>392</v>
      </c>
      <c r="CY47">
        <v>34</v>
      </c>
      <c r="CZ47">
        <v>36</v>
      </c>
      <c r="DA47">
        <v>36</v>
      </c>
      <c r="DB47">
        <v>34</v>
      </c>
      <c r="DC47">
        <v>34</v>
      </c>
      <c r="DD47">
        <v>36</v>
      </c>
      <c r="DE47">
        <v>36</v>
      </c>
      <c r="DF47">
        <v>34</v>
      </c>
      <c r="DG47">
        <v>32</v>
      </c>
      <c r="DH47">
        <v>34</v>
      </c>
      <c r="DI47">
        <v>36</v>
      </c>
      <c r="DJ47">
        <v>34</v>
      </c>
      <c r="DN47">
        <v>38</v>
      </c>
      <c r="DO47">
        <v>40</v>
      </c>
      <c r="DP47">
        <v>42</v>
      </c>
      <c r="DQ47">
        <v>38</v>
      </c>
      <c r="DR47">
        <v>40</v>
      </c>
      <c r="DS47">
        <v>42</v>
      </c>
      <c r="DT47">
        <v>40</v>
      </c>
      <c r="DU47">
        <v>38</v>
      </c>
      <c r="DV47">
        <v>30</v>
      </c>
      <c r="DW47">
        <v>99</v>
      </c>
      <c r="DX47">
        <v>99</v>
      </c>
      <c r="DY47">
        <v>99</v>
      </c>
      <c r="DZ47">
        <v>99</v>
      </c>
      <c r="EA47">
        <v>99</v>
      </c>
      <c r="EB47">
        <v>98</v>
      </c>
      <c r="EC47">
        <v>96</v>
      </c>
      <c r="ED47">
        <v>98</v>
      </c>
      <c r="EE47">
        <v>96</v>
      </c>
      <c r="EF47">
        <v>95</v>
      </c>
      <c r="EG47">
        <v>98</v>
      </c>
      <c r="EH47">
        <v>99</v>
      </c>
      <c r="FG47" t="s">
        <v>741</v>
      </c>
      <c r="FH47" t="s">
        <v>1046</v>
      </c>
      <c r="FI47" t="s">
        <v>741</v>
      </c>
      <c r="FJ47">
        <v>24</v>
      </c>
      <c r="FK47">
        <v>0.15</v>
      </c>
      <c r="FL47" t="s">
        <v>765</v>
      </c>
      <c r="FM47" t="s">
        <v>797</v>
      </c>
      <c r="FN47" s="12">
        <v>8.3333333333333329E-2</v>
      </c>
      <c r="FO47">
        <v>114</v>
      </c>
      <c r="FP47">
        <v>130</v>
      </c>
      <c r="FQ47" t="s">
        <v>741</v>
      </c>
      <c r="FR47">
        <v>134</v>
      </c>
      <c r="FS47">
        <v>98</v>
      </c>
      <c r="FT47" t="s">
        <v>32</v>
      </c>
      <c r="FU47">
        <v>98</v>
      </c>
      <c r="FV47" t="s">
        <v>31</v>
      </c>
      <c r="FW47" t="s">
        <v>741</v>
      </c>
      <c r="FX47" t="s">
        <v>741</v>
      </c>
      <c r="FY47">
        <v>98</v>
      </c>
      <c r="FZ47" t="s">
        <v>32</v>
      </c>
      <c r="GA47">
        <v>36.200000000000003</v>
      </c>
      <c r="GB47">
        <v>36.200000000000003</v>
      </c>
      <c r="GC47" t="s">
        <v>741</v>
      </c>
      <c r="GD47">
        <v>36.200000000000003</v>
      </c>
      <c r="GE47">
        <v>110</v>
      </c>
      <c r="GF47">
        <v>150</v>
      </c>
      <c r="GG47" t="s">
        <v>741</v>
      </c>
      <c r="GH47">
        <v>140</v>
      </c>
      <c r="GI47" t="s">
        <v>741</v>
      </c>
      <c r="GJ47" t="s">
        <v>1047</v>
      </c>
      <c r="GK47" t="s">
        <v>741</v>
      </c>
      <c r="GL47" t="s">
        <v>741</v>
      </c>
      <c r="GM47" t="s">
        <v>741</v>
      </c>
      <c r="GN47" t="s">
        <v>767</v>
      </c>
      <c r="GO47" t="s">
        <v>767</v>
      </c>
      <c r="GP47" t="s">
        <v>741</v>
      </c>
      <c r="GQ47" t="s">
        <v>741</v>
      </c>
      <c r="GR47">
        <v>6</v>
      </c>
      <c r="GS47">
        <v>7</v>
      </c>
      <c r="GT47" t="s">
        <v>741</v>
      </c>
      <c r="GU47" t="s">
        <v>741</v>
      </c>
      <c r="GV47">
        <v>0</v>
      </c>
      <c r="GW47">
        <v>3</v>
      </c>
      <c r="GX47">
        <v>7</v>
      </c>
      <c r="GY47" t="s">
        <v>741</v>
      </c>
      <c r="GZ47" t="s">
        <v>741</v>
      </c>
      <c r="HA47">
        <v>12</v>
      </c>
      <c r="HB47">
        <v>13</v>
      </c>
      <c r="HC47">
        <v>10</v>
      </c>
      <c r="HD47" s="2">
        <v>45500</v>
      </c>
      <c r="HE47" t="str">
        <f t="shared" si="4"/>
        <v>Discharge</v>
      </c>
      <c r="HF47" t="s">
        <v>741</v>
      </c>
      <c r="HG47" t="s">
        <v>741</v>
      </c>
      <c r="HH47" t="s">
        <v>741</v>
      </c>
      <c r="HI47" t="s">
        <v>741</v>
      </c>
    </row>
    <row r="48" spans="1:217" x14ac:dyDescent="0.3">
      <c r="A48">
        <v>47</v>
      </c>
      <c r="B48" t="s">
        <v>1048</v>
      </c>
      <c r="C48">
        <v>20240345681</v>
      </c>
      <c r="D48">
        <v>240024481</v>
      </c>
      <c r="E48">
        <v>1</v>
      </c>
      <c r="F48" t="s">
        <v>2</v>
      </c>
      <c r="G48" s="2">
        <v>45493</v>
      </c>
      <c r="H48">
        <v>2.4</v>
      </c>
      <c r="I48">
        <f>Processed_data!H38*1000</f>
        <v>2200</v>
      </c>
      <c r="J48">
        <v>2.2000000000000002</v>
      </c>
      <c r="K48" t="s">
        <v>70</v>
      </c>
      <c r="L48" t="s">
        <v>69</v>
      </c>
      <c r="M48" t="s">
        <v>1049</v>
      </c>
      <c r="N48" t="s">
        <v>737</v>
      </c>
      <c r="O48" t="s">
        <v>63</v>
      </c>
      <c r="P48" t="s">
        <v>44</v>
      </c>
      <c r="Q48" t="s">
        <v>79</v>
      </c>
      <c r="R48">
        <v>4</v>
      </c>
      <c r="S48" s="2">
        <v>45496</v>
      </c>
      <c r="T48" t="s">
        <v>1050</v>
      </c>
      <c r="U48" t="s">
        <v>30</v>
      </c>
      <c r="V48" t="s">
        <v>1051</v>
      </c>
      <c r="W48" t="s">
        <v>760</v>
      </c>
      <c r="X48" t="s">
        <v>740</v>
      </c>
      <c r="Y48" t="s">
        <v>740</v>
      </c>
      <c r="Z48" t="s">
        <v>741</v>
      </c>
      <c r="AA48" t="s">
        <v>742</v>
      </c>
      <c r="AB48" t="s">
        <v>743</v>
      </c>
      <c r="AC48" t="s">
        <v>744</v>
      </c>
      <c r="AD48" t="s">
        <v>745</v>
      </c>
      <c r="AE48" t="s">
        <v>746</v>
      </c>
      <c r="AF48">
        <v>130</v>
      </c>
      <c r="AG48">
        <v>36</v>
      </c>
      <c r="AH48">
        <v>36.6</v>
      </c>
      <c r="AI48">
        <v>99</v>
      </c>
      <c r="AJ48" t="s">
        <v>31</v>
      </c>
      <c r="AK48">
        <v>7.5</v>
      </c>
      <c r="AL48">
        <v>16.8</v>
      </c>
      <c r="AM48">
        <v>15020</v>
      </c>
      <c r="AN48">
        <v>2.4900000000000002</v>
      </c>
      <c r="AO48">
        <v>136</v>
      </c>
      <c r="AP48">
        <v>4.5</v>
      </c>
      <c r="AQ48">
        <v>25</v>
      </c>
      <c r="AR48">
        <v>0.97</v>
      </c>
      <c r="AS48" t="s">
        <v>747</v>
      </c>
      <c r="AT48" t="s">
        <v>741</v>
      </c>
      <c r="AU48" t="s">
        <v>867</v>
      </c>
      <c r="AV48">
        <v>8</v>
      </c>
      <c r="AW48">
        <v>400</v>
      </c>
      <c r="AX48">
        <v>4</v>
      </c>
      <c r="AY48">
        <v>30</v>
      </c>
      <c r="AZ48" t="s">
        <v>812</v>
      </c>
      <c r="BA48" t="s">
        <v>741</v>
      </c>
      <c r="BB48" t="str">
        <f t="shared" si="5"/>
        <v>No</v>
      </c>
      <c r="BC48">
        <v>6</v>
      </c>
      <c r="BD48" t="str">
        <f t="shared" si="0"/>
        <v>Yes</v>
      </c>
      <c r="BE48">
        <v>5</v>
      </c>
      <c r="BF48" t="str">
        <f t="shared" si="1"/>
        <v>Yes</v>
      </c>
      <c r="BG48" t="s">
        <v>741</v>
      </c>
      <c r="BH48" t="str">
        <f t="shared" si="2"/>
        <v>No</v>
      </c>
      <c r="BI48" t="str">
        <f t="shared" si="3"/>
        <v>NoYesYesNo</v>
      </c>
      <c r="BJ48">
        <v>3</v>
      </c>
      <c r="BK48">
        <v>1</v>
      </c>
      <c r="BL48" t="s">
        <v>750</v>
      </c>
      <c r="BM48" t="s">
        <v>741</v>
      </c>
      <c r="BN48">
        <v>9</v>
      </c>
      <c r="BO48">
        <v>35.799999999999997</v>
      </c>
      <c r="BP48">
        <v>35.799999999999997</v>
      </c>
      <c r="BQ48">
        <v>35.799999999999997</v>
      </c>
      <c r="BR48">
        <v>36.6</v>
      </c>
      <c r="BS48">
        <v>36.200000000000003</v>
      </c>
      <c r="BT48">
        <v>36.200000000000003</v>
      </c>
      <c r="BU48">
        <v>36.200000000000003</v>
      </c>
      <c r="BV48">
        <v>36.200000000000003</v>
      </c>
      <c r="BW48">
        <v>36.200000000000003</v>
      </c>
      <c r="BX48">
        <v>36.4</v>
      </c>
      <c r="BY48">
        <v>36.200000000000003</v>
      </c>
      <c r="BZ48">
        <v>36.4</v>
      </c>
      <c r="CA48">
        <v>146</v>
      </c>
      <c r="CB48">
        <v>148</v>
      </c>
      <c r="CC48">
        <v>152</v>
      </c>
      <c r="CD48">
        <v>150</v>
      </c>
      <c r="CE48">
        <v>138</v>
      </c>
      <c r="CF48">
        <v>136</v>
      </c>
      <c r="CG48">
        <v>132</v>
      </c>
      <c r="CH48">
        <v>134</v>
      </c>
      <c r="CI48">
        <v>136</v>
      </c>
      <c r="CJ48">
        <v>134</v>
      </c>
      <c r="CK48">
        <v>136</v>
      </c>
      <c r="CL48">
        <v>134</v>
      </c>
      <c r="CM48" t="s">
        <v>494</v>
      </c>
      <c r="CN48" t="s">
        <v>509</v>
      </c>
      <c r="CO48" t="s">
        <v>510</v>
      </c>
      <c r="CP48" t="s">
        <v>420</v>
      </c>
      <c r="CQ48" t="s">
        <v>511</v>
      </c>
      <c r="CR48" t="s">
        <v>512</v>
      </c>
      <c r="CS48" t="s">
        <v>513</v>
      </c>
      <c r="CT48" t="s">
        <v>514</v>
      </c>
      <c r="CU48" t="s">
        <v>515</v>
      </c>
      <c r="CV48" t="s">
        <v>516</v>
      </c>
      <c r="CW48" t="s">
        <v>494</v>
      </c>
      <c r="CX48" t="s">
        <v>464</v>
      </c>
      <c r="CY48">
        <v>36</v>
      </c>
      <c r="CZ48">
        <v>38</v>
      </c>
      <c r="DA48">
        <v>36</v>
      </c>
      <c r="DB48">
        <v>36</v>
      </c>
      <c r="DC48">
        <v>34</v>
      </c>
      <c r="DD48">
        <v>38</v>
      </c>
      <c r="DE48">
        <v>38</v>
      </c>
      <c r="DF48">
        <v>40</v>
      </c>
      <c r="DG48">
        <v>32</v>
      </c>
      <c r="DH48">
        <v>32</v>
      </c>
      <c r="DI48">
        <v>34</v>
      </c>
      <c r="DJ48">
        <v>36</v>
      </c>
      <c r="DN48">
        <v>24</v>
      </c>
      <c r="DO48">
        <v>25</v>
      </c>
      <c r="DP48">
        <v>30</v>
      </c>
      <c r="DQ48">
        <v>24</v>
      </c>
      <c r="DR48">
        <v>26</v>
      </c>
      <c r="DS48">
        <v>32</v>
      </c>
      <c r="DT48">
        <v>34</v>
      </c>
      <c r="DU48">
        <v>30</v>
      </c>
      <c r="DV48">
        <v>32</v>
      </c>
      <c r="DW48">
        <v>99</v>
      </c>
      <c r="DX48">
        <v>96</v>
      </c>
      <c r="DY48">
        <v>95</v>
      </c>
      <c r="DZ48">
        <v>96</v>
      </c>
      <c r="EA48">
        <v>90</v>
      </c>
      <c r="EB48">
        <v>92</v>
      </c>
      <c r="EC48">
        <v>96</v>
      </c>
      <c r="ED48">
        <v>92</v>
      </c>
      <c r="EE48">
        <v>90</v>
      </c>
      <c r="EF48">
        <v>96</v>
      </c>
      <c r="EG48">
        <v>94</v>
      </c>
      <c r="EH48">
        <v>98</v>
      </c>
      <c r="FG48" t="s">
        <v>741</v>
      </c>
      <c r="FH48" t="s">
        <v>785</v>
      </c>
      <c r="FI48" t="s">
        <v>741</v>
      </c>
      <c r="FJ48">
        <v>16</v>
      </c>
      <c r="FK48">
        <v>0.15</v>
      </c>
      <c r="FL48" t="s">
        <v>765</v>
      </c>
      <c r="FM48" t="s">
        <v>1052</v>
      </c>
      <c r="FN48" s="12">
        <v>0.1111111111111111</v>
      </c>
      <c r="FO48">
        <v>138</v>
      </c>
      <c r="FP48">
        <v>140</v>
      </c>
      <c r="FQ48" t="s">
        <v>741</v>
      </c>
      <c r="FR48" t="s">
        <v>741</v>
      </c>
      <c r="FS48">
        <v>98</v>
      </c>
      <c r="FT48" t="s">
        <v>32</v>
      </c>
      <c r="FU48">
        <v>98</v>
      </c>
      <c r="FV48" t="s">
        <v>32</v>
      </c>
      <c r="FW48" t="s">
        <v>741</v>
      </c>
      <c r="FX48" t="s">
        <v>741</v>
      </c>
      <c r="FY48" t="s">
        <v>741</v>
      </c>
      <c r="FZ48" t="s">
        <v>741</v>
      </c>
      <c r="GA48">
        <v>36.6</v>
      </c>
      <c r="GB48">
        <v>36.6</v>
      </c>
      <c r="GC48" t="s">
        <v>741</v>
      </c>
      <c r="GD48" t="s">
        <v>741</v>
      </c>
      <c r="GE48">
        <v>40</v>
      </c>
      <c r="GF48">
        <v>110</v>
      </c>
      <c r="GG48" t="s">
        <v>741</v>
      </c>
      <c r="GH48" t="s">
        <v>741</v>
      </c>
      <c r="GI48" t="s">
        <v>741</v>
      </c>
      <c r="GJ48" t="s">
        <v>741</v>
      </c>
      <c r="GK48" t="s">
        <v>1053</v>
      </c>
      <c r="GL48" t="s">
        <v>741</v>
      </c>
      <c r="GM48" t="s">
        <v>741</v>
      </c>
      <c r="GN48" t="s">
        <v>767</v>
      </c>
      <c r="GO48" t="s">
        <v>767</v>
      </c>
      <c r="GP48" t="s">
        <v>741</v>
      </c>
      <c r="GQ48" t="s">
        <v>741</v>
      </c>
      <c r="GR48">
        <v>10</v>
      </c>
      <c r="GS48">
        <v>13</v>
      </c>
      <c r="GT48" t="s">
        <v>741</v>
      </c>
      <c r="GU48" t="s">
        <v>741</v>
      </c>
      <c r="GV48">
        <v>0</v>
      </c>
      <c r="GX48">
        <v>2</v>
      </c>
      <c r="GY48">
        <v>4</v>
      </c>
      <c r="GZ48">
        <v>3</v>
      </c>
      <c r="HA48">
        <v>11</v>
      </c>
      <c r="HB48" t="s">
        <v>741</v>
      </c>
      <c r="HC48" t="s">
        <v>741</v>
      </c>
      <c r="HD48" t="s">
        <v>741</v>
      </c>
      <c r="HE48" t="str">
        <f t="shared" si="4"/>
        <v>Death</v>
      </c>
      <c r="HF48">
        <v>12</v>
      </c>
      <c r="HG48">
        <v>8</v>
      </c>
      <c r="HH48" t="s">
        <v>1054</v>
      </c>
      <c r="HI48" t="s">
        <v>756</v>
      </c>
    </row>
    <row r="49" spans="1:217" x14ac:dyDescent="0.3">
      <c r="A49">
        <v>48</v>
      </c>
      <c r="B49" t="s">
        <v>1055</v>
      </c>
      <c r="C49">
        <v>20240348521</v>
      </c>
      <c r="D49">
        <v>240024881</v>
      </c>
      <c r="E49">
        <v>1</v>
      </c>
      <c r="F49" t="s">
        <v>3</v>
      </c>
      <c r="G49" s="2">
        <v>45494</v>
      </c>
      <c r="H49">
        <v>1.5</v>
      </c>
      <c r="I49">
        <f>Processed_data!H39*1000</f>
        <v>2000</v>
      </c>
      <c r="J49">
        <v>1.6</v>
      </c>
      <c r="K49" t="s">
        <v>70</v>
      </c>
      <c r="L49" t="s">
        <v>68</v>
      </c>
      <c r="M49" t="s">
        <v>1056</v>
      </c>
      <c r="N49" t="s">
        <v>737</v>
      </c>
      <c r="O49" t="s">
        <v>63</v>
      </c>
      <c r="P49" t="s">
        <v>44</v>
      </c>
      <c r="Q49" t="s">
        <v>79</v>
      </c>
      <c r="R49">
        <v>5</v>
      </c>
      <c r="S49" s="2">
        <v>45498</v>
      </c>
      <c r="T49" t="s">
        <v>738</v>
      </c>
      <c r="U49" t="s">
        <v>33</v>
      </c>
      <c r="V49" t="s">
        <v>1057</v>
      </c>
      <c r="W49" t="s">
        <v>760</v>
      </c>
      <c r="X49" t="s">
        <v>740</v>
      </c>
      <c r="Y49" t="s">
        <v>740</v>
      </c>
      <c r="Z49" t="s">
        <v>741</v>
      </c>
      <c r="AA49" t="s">
        <v>742</v>
      </c>
      <c r="AB49" t="s">
        <v>761</v>
      </c>
      <c r="AC49" t="s">
        <v>744</v>
      </c>
      <c r="AD49" t="s">
        <v>745</v>
      </c>
      <c r="AE49" t="s">
        <v>746</v>
      </c>
      <c r="AF49">
        <v>140</v>
      </c>
      <c r="AG49">
        <v>36</v>
      </c>
      <c r="AH49">
        <v>36.6</v>
      </c>
      <c r="AI49">
        <v>90</v>
      </c>
      <c r="AJ49" t="s">
        <v>840</v>
      </c>
      <c r="AK49">
        <v>3.7</v>
      </c>
      <c r="AL49">
        <v>14.5</v>
      </c>
      <c r="AM49">
        <v>2740</v>
      </c>
      <c r="AN49">
        <v>1.9</v>
      </c>
      <c r="AO49">
        <v>128.1</v>
      </c>
      <c r="AP49">
        <v>5.8</v>
      </c>
      <c r="AQ49">
        <v>40</v>
      </c>
      <c r="AR49">
        <v>1.06</v>
      </c>
      <c r="AS49" t="s">
        <v>747</v>
      </c>
      <c r="AT49" t="s">
        <v>741</v>
      </c>
      <c r="AU49" t="s">
        <v>818</v>
      </c>
      <c r="AV49">
        <v>6</v>
      </c>
      <c r="AW49">
        <v>160</v>
      </c>
      <c r="AX49" t="s">
        <v>741</v>
      </c>
      <c r="AY49">
        <v>15</v>
      </c>
      <c r="AZ49" t="s">
        <v>847</v>
      </c>
      <c r="BA49" t="s">
        <v>741</v>
      </c>
      <c r="BB49" t="str">
        <f t="shared" si="5"/>
        <v>No</v>
      </c>
      <c r="BC49">
        <v>5</v>
      </c>
      <c r="BD49" t="str">
        <f t="shared" si="0"/>
        <v>Yes</v>
      </c>
      <c r="BE49">
        <v>3</v>
      </c>
      <c r="BF49" t="str">
        <f t="shared" si="1"/>
        <v>Yes</v>
      </c>
      <c r="BG49" t="s">
        <v>741</v>
      </c>
      <c r="BH49" t="str">
        <f t="shared" si="2"/>
        <v>No</v>
      </c>
      <c r="BI49" t="str">
        <f t="shared" si="3"/>
        <v>NoYesYesNo</v>
      </c>
      <c r="BJ49">
        <v>3.5</v>
      </c>
      <c r="BK49">
        <v>0.5</v>
      </c>
      <c r="BL49" t="s">
        <v>750</v>
      </c>
      <c r="BM49" t="s">
        <v>741</v>
      </c>
      <c r="BN49">
        <v>20</v>
      </c>
      <c r="BO49">
        <v>36.4</v>
      </c>
      <c r="BP49">
        <v>36.4</v>
      </c>
      <c r="BQ49">
        <v>36.4</v>
      </c>
      <c r="BR49">
        <v>36</v>
      </c>
      <c r="BS49">
        <v>36.200000000000003</v>
      </c>
      <c r="BT49">
        <v>36.200000000000003</v>
      </c>
      <c r="BU49">
        <v>36.200000000000003</v>
      </c>
      <c r="BV49">
        <v>36.4</v>
      </c>
      <c r="BW49">
        <v>36.200000000000003</v>
      </c>
      <c r="BX49">
        <v>36.200000000000003</v>
      </c>
      <c r="BY49">
        <v>36.200000000000003</v>
      </c>
      <c r="CA49">
        <v>136</v>
      </c>
      <c r="CB49">
        <v>140</v>
      </c>
      <c r="CC49">
        <v>144</v>
      </c>
      <c r="CD49">
        <v>146</v>
      </c>
      <c r="CE49">
        <v>148</v>
      </c>
      <c r="CF49">
        <v>150</v>
      </c>
      <c r="CG49">
        <v>152</v>
      </c>
      <c r="CH49">
        <v>154</v>
      </c>
      <c r="CI49">
        <v>140</v>
      </c>
      <c r="CJ49">
        <v>144</v>
      </c>
      <c r="CK49">
        <v>146</v>
      </c>
      <c r="CM49" t="s">
        <v>471</v>
      </c>
      <c r="CN49" t="s">
        <v>275</v>
      </c>
      <c r="CO49" t="s">
        <v>488</v>
      </c>
      <c r="CP49" t="s">
        <v>476</v>
      </c>
      <c r="CQ49" t="s">
        <v>379</v>
      </c>
      <c r="CR49" t="s">
        <v>433</v>
      </c>
      <c r="CS49" t="s">
        <v>327</v>
      </c>
      <c r="CT49" t="s">
        <v>302</v>
      </c>
      <c r="CU49" t="s">
        <v>270</v>
      </c>
      <c r="CV49" t="s">
        <v>276</v>
      </c>
      <c r="CW49" t="s">
        <v>280</v>
      </c>
      <c r="CY49">
        <v>34</v>
      </c>
      <c r="CZ49">
        <v>36</v>
      </c>
      <c r="DA49">
        <v>36</v>
      </c>
      <c r="DB49">
        <v>34</v>
      </c>
      <c r="DC49">
        <v>36</v>
      </c>
      <c r="DD49">
        <v>34</v>
      </c>
      <c r="DE49">
        <v>36</v>
      </c>
      <c r="DF49">
        <v>34</v>
      </c>
      <c r="DG49">
        <v>32</v>
      </c>
      <c r="DH49">
        <v>34</v>
      </c>
      <c r="DI49">
        <v>32</v>
      </c>
      <c r="DN49">
        <v>32</v>
      </c>
      <c r="DO49">
        <v>30</v>
      </c>
      <c r="DP49">
        <v>28</v>
      </c>
      <c r="DQ49">
        <v>28</v>
      </c>
      <c r="DR49">
        <v>26</v>
      </c>
      <c r="DS49">
        <v>24</v>
      </c>
      <c r="DT49">
        <v>26</v>
      </c>
      <c r="DU49">
        <v>28</v>
      </c>
      <c r="DW49">
        <v>92</v>
      </c>
      <c r="DX49">
        <v>94</v>
      </c>
      <c r="DY49">
        <v>90</v>
      </c>
      <c r="DZ49">
        <v>96</v>
      </c>
      <c r="EA49">
        <v>95</v>
      </c>
      <c r="EB49">
        <v>97</v>
      </c>
      <c r="EC49">
        <v>98</v>
      </c>
      <c r="ED49">
        <v>99</v>
      </c>
      <c r="EE49">
        <v>80</v>
      </c>
      <c r="EF49">
        <v>84</v>
      </c>
      <c r="EG49">
        <v>90</v>
      </c>
      <c r="EH49">
        <v>98</v>
      </c>
      <c r="FG49" t="s">
        <v>741</v>
      </c>
      <c r="FH49" t="s">
        <v>764</v>
      </c>
      <c r="FI49" t="s">
        <v>741</v>
      </c>
      <c r="FJ49" t="s">
        <v>741</v>
      </c>
      <c r="FK49" t="s">
        <v>741</v>
      </c>
      <c r="FL49" t="s">
        <v>741</v>
      </c>
      <c r="FM49" t="s">
        <v>932</v>
      </c>
      <c r="FN49" s="12">
        <v>0.11458333333333333</v>
      </c>
      <c r="FO49">
        <v>135</v>
      </c>
      <c r="FP49">
        <v>130</v>
      </c>
      <c r="FQ49" t="s">
        <v>741</v>
      </c>
      <c r="FR49" t="s">
        <v>741</v>
      </c>
      <c r="FS49">
        <v>95</v>
      </c>
      <c r="FT49" t="s">
        <v>755</v>
      </c>
      <c r="FU49">
        <v>98</v>
      </c>
      <c r="FV49" t="s">
        <v>755</v>
      </c>
      <c r="FW49" t="s">
        <v>741</v>
      </c>
      <c r="FX49" t="s">
        <v>741</v>
      </c>
      <c r="FY49" t="s">
        <v>741</v>
      </c>
      <c r="FZ49" t="s">
        <v>741</v>
      </c>
      <c r="GA49">
        <v>36.6</v>
      </c>
      <c r="GB49">
        <v>36.4</v>
      </c>
      <c r="GC49" t="s">
        <v>741</v>
      </c>
      <c r="GD49" t="s">
        <v>741</v>
      </c>
      <c r="GE49">
        <v>146</v>
      </c>
      <c r="GF49">
        <v>41</v>
      </c>
      <c r="GG49" t="s">
        <v>741</v>
      </c>
      <c r="GH49" t="s">
        <v>741</v>
      </c>
      <c r="GI49" t="s">
        <v>741</v>
      </c>
      <c r="GJ49" t="s">
        <v>741</v>
      </c>
      <c r="GK49" t="s">
        <v>1058</v>
      </c>
      <c r="GL49" t="s">
        <v>741</v>
      </c>
      <c r="GM49" t="s">
        <v>741</v>
      </c>
      <c r="GN49" t="s">
        <v>750</v>
      </c>
      <c r="GO49" t="s">
        <v>750</v>
      </c>
      <c r="GP49" t="s">
        <v>741</v>
      </c>
      <c r="GQ49" t="s">
        <v>741</v>
      </c>
      <c r="GR49">
        <v>9</v>
      </c>
      <c r="GS49">
        <v>13</v>
      </c>
      <c r="GT49" t="s">
        <v>741</v>
      </c>
      <c r="GU49" t="s">
        <v>741</v>
      </c>
      <c r="GV49" t="s">
        <v>188</v>
      </c>
      <c r="GX49" t="s">
        <v>741</v>
      </c>
      <c r="GY49" t="s">
        <v>741</v>
      </c>
      <c r="GZ49">
        <v>5</v>
      </c>
      <c r="HA49">
        <v>8</v>
      </c>
      <c r="HB49" t="s">
        <v>741</v>
      </c>
      <c r="HC49" t="s">
        <v>741</v>
      </c>
      <c r="HD49" t="s">
        <v>741</v>
      </c>
      <c r="HE49" t="str">
        <f t="shared" si="4"/>
        <v>Death</v>
      </c>
      <c r="HF49">
        <v>9</v>
      </c>
      <c r="HG49">
        <v>4</v>
      </c>
      <c r="HH49" s="2">
        <v>45502</v>
      </c>
      <c r="HI49" t="s">
        <v>1059</v>
      </c>
    </row>
    <row r="50" spans="1:217" ht="95.4" customHeight="1" x14ac:dyDescent="0.3">
      <c r="A50">
        <v>49</v>
      </c>
      <c r="B50" t="s">
        <v>1060</v>
      </c>
      <c r="C50">
        <v>20240383067</v>
      </c>
      <c r="D50">
        <v>240025503</v>
      </c>
      <c r="E50">
        <v>0</v>
      </c>
      <c r="F50" t="s">
        <v>3</v>
      </c>
      <c r="G50" s="2">
        <v>45497</v>
      </c>
      <c r="H50">
        <v>1.8</v>
      </c>
      <c r="I50">
        <f>Processed_data!H40*1000</f>
        <v>2300</v>
      </c>
      <c r="J50">
        <v>2</v>
      </c>
      <c r="K50" t="s">
        <v>71</v>
      </c>
      <c r="L50" t="s">
        <v>69</v>
      </c>
      <c r="M50" t="s">
        <v>1061</v>
      </c>
      <c r="N50" t="s">
        <v>1062</v>
      </c>
      <c r="O50" t="s">
        <v>63</v>
      </c>
      <c r="P50" t="s">
        <v>47</v>
      </c>
      <c r="Q50" t="s">
        <v>82</v>
      </c>
      <c r="R50">
        <v>3</v>
      </c>
      <c r="S50" s="2">
        <v>45499</v>
      </c>
      <c r="T50" t="s">
        <v>738</v>
      </c>
      <c r="U50" t="s">
        <v>30</v>
      </c>
      <c r="V50" t="s">
        <v>1063</v>
      </c>
      <c r="W50" t="s">
        <v>760</v>
      </c>
      <c r="X50" t="s">
        <v>740</v>
      </c>
      <c r="Y50" t="s">
        <v>740</v>
      </c>
      <c r="Z50" t="s">
        <v>741</v>
      </c>
      <c r="AA50" t="s">
        <v>742</v>
      </c>
      <c r="AB50" t="s">
        <v>743</v>
      </c>
      <c r="AC50" t="s">
        <v>744</v>
      </c>
      <c r="AD50" t="s">
        <v>745</v>
      </c>
      <c r="AE50" t="s">
        <v>746</v>
      </c>
      <c r="AF50">
        <v>140</v>
      </c>
      <c r="AG50">
        <v>38</v>
      </c>
      <c r="AH50">
        <v>36.799999999999997</v>
      </c>
      <c r="AI50">
        <v>98</v>
      </c>
      <c r="AJ50" t="s">
        <v>30</v>
      </c>
      <c r="AK50">
        <v>5</v>
      </c>
      <c r="AL50">
        <v>17.100000000000001</v>
      </c>
      <c r="AM50">
        <v>9080</v>
      </c>
      <c r="AN50">
        <v>1.22</v>
      </c>
      <c r="AO50">
        <v>131.30000000000001</v>
      </c>
      <c r="AP50">
        <v>4.3</v>
      </c>
      <c r="AQ50">
        <v>22</v>
      </c>
      <c r="AR50">
        <v>1.08</v>
      </c>
      <c r="AS50" t="s">
        <v>747</v>
      </c>
      <c r="AT50" t="s">
        <v>1064</v>
      </c>
      <c r="AU50" t="s">
        <v>1065</v>
      </c>
      <c r="AV50">
        <v>8</v>
      </c>
      <c r="AW50">
        <v>300</v>
      </c>
      <c r="AX50" t="s">
        <v>741</v>
      </c>
      <c r="AY50">
        <v>30</v>
      </c>
      <c r="AZ50" t="s">
        <v>1066</v>
      </c>
      <c r="BA50" t="s">
        <v>750</v>
      </c>
      <c r="BB50" t="str">
        <f t="shared" si="5"/>
        <v>Yes</v>
      </c>
      <c r="BC50">
        <v>6</v>
      </c>
      <c r="BD50" t="str">
        <f t="shared" si="0"/>
        <v>Yes</v>
      </c>
      <c r="BE50" t="s">
        <v>741</v>
      </c>
      <c r="BF50" t="str">
        <f t="shared" si="1"/>
        <v>No</v>
      </c>
      <c r="BG50" t="s">
        <v>741</v>
      </c>
      <c r="BH50" t="str">
        <f t="shared" si="2"/>
        <v>No</v>
      </c>
      <c r="BI50" t="str">
        <f t="shared" si="3"/>
        <v>YesYesNoNo</v>
      </c>
      <c r="BJ50">
        <v>2.5</v>
      </c>
      <c r="BK50">
        <v>1</v>
      </c>
      <c r="BL50" t="s">
        <v>750</v>
      </c>
      <c r="BM50" t="s">
        <v>741</v>
      </c>
      <c r="BN50">
        <v>30</v>
      </c>
      <c r="BO50">
        <v>36.4</v>
      </c>
      <c r="BP50">
        <v>36.4</v>
      </c>
      <c r="BQ50">
        <v>36.299999999999997</v>
      </c>
      <c r="BR50">
        <v>36.5</v>
      </c>
      <c r="BS50">
        <v>36.5</v>
      </c>
      <c r="BT50">
        <v>36.4</v>
      </c>
      <c r="BU50">
        <v>36.4</v>
      </c>
      <c r="BV50">
        <v>36.4</v>
      </c>
      <c r="BW50">
        <v>36.5</v>
      </c>
      <c r="BX50">
        <v>36.4</v>
      </c>
      <c r="BY50">
        <v>36.4</v>
      </c>
      <c r="CA50">
        <v>136</v>
      </c>
      <c r="CB50">
        <v>140</v>
      </c>
      <c r="CC50">
        <v>142</v>
      </c>
      <c r="CD50">
        <v>144</v>
      </c>
      <c r="CE50">
        <v>140</v>
      </c>
      <c r="CF50">
        <v>132</v>
      </c>
      <c r="CG50">
        <v>140</v>
      </c>
      <c r="CH50">
        <v>142</v>
      </c>
      <c r="CI50">
        <v>144</v>
      </c>
      <c r="CJ50">
        <v>146</v>
      </c>
      <c r="CK50">
        <v>148</v>
      </c>
      <c r="CM50" t="s">
        <v>517</v>
      </c>
      <c r="CN50" t="s">
        <v>518</v>
      </c>
      <c r="CO50" t="s">
        <v>486</v>
      </c>
      <c r="CP50" t="s">
        <v>494</v>
      </c>
      <c r="CQ50" t="s">
        <v>519</v>
      </c>
      <c r="CR50" t="s">
        <v>520</v>
      </c>
      <c r="CS50" t="s">
        <v>521</v>
      </c>
      <c r="CT50" t="s">
        <v>522</v>
      </c>
      <c r="CU50" t="s">
        <v>523</v>
      </c>
      <c r="CV50" t="s">
        <v>524</v>
      </c>
      <c r="CW50" t="s">
        <v>525</v>
      </c>
      <c r="CY50">
        <v>34</v>
      </c>
      <c r="CZ50">
        <v>32</v>
      </c>
      <c r="DA50">
        <v>34</v>
      </c>
      <c r="DB50">
        <v>32</v>
      </c>
      <c r="DC50">
        <v>36</v>
      </c>
      <c r="DD50">
        <v>34</v>
      </c>
      <c r="DE50">
        <v>32</v>
      </c>
      <c r="DF50">
        <v>34</v>
      </c>
      <c r="DG50">
        <v>30</v>
      </c>
      <c r="DH50">
        <v>32</v>
      </c>
      <c r="DI50">
        <v>34</v>
      </c>
      <c r="DN50">
        <v>24</v>
      </c>
      <c r="DO50">
        <v>26</v>
      </c>
      <c r="DP50">
        <v>24</v>
      </c>
      <c r="DQ50">
        <v>28</v>
      </c>
      <c r="DR50">
        <v>24</v>
      </c>
      <c r="DS50">
        <v>28</v>
      </c>
      <c r="DT50">
        <v>30</v>
      </c>
      <c r="DU50">
        <v>32</v>
      </c>
      <c r="DW50">
        <v>98</v>
      </c>
      <c r="DX50">
        <v>96</v>
      </c>
      <c r="DY50">
        <v>98</v>
      </c>
      <c r="DZ50">
        <v>95</v>
      </c>
      <c r="EA50">
        <v>96</v>
      </c>
      <c r="EB50">
        <v>95</v>
      </c>
      <c r="EC50">
        <v>94</v>
      </c>
      <c r="ED50">
        <v>90</v>
      </c>
      <c r="EE50">
        <v>92</v>
      </c>
      <c r="EF50">
        <v>94</v>
      </c>
      <c r="EG50">
        <v>99</v>
      </c>
      <c r="EH50">
        <v>98</v>
      </c>
      <c r="FG50" t="s">
        <v>741</v>
      </c>
      <c r="FH50" t="s">
        <v>785</v>
      </c>
      <c r="FI50" t="s">
        <v>741</v>
      </c>
      <c r="FJ50" t="s">
        <v>741</v>
      </c>
      <c r="FK50" t="s">
        <v>741</v>
      </c>
      <c r="FL50" t="s">
        <v>741</v>
      </c>
      <c r="FM50" t="s">
        <v>1067</v>
      </c>
      <c r="FN50" s="12">
        <v>9.375E-2</v>
      </c>
      <c r="FO50">
        <v>130</v>
      </c>
      <c r="FP50">
        <v>140</v>
      </c>
      <c r="FQ50" t="s">
        <v>741</v>
      </c>
      <c r="FR50" t="s">
        <v>741</v>
      </c>
      <c r="FS50">
        <v>96</v>
      </c>
      <c r="FT50" t="s">
        <v>755</v>
      </c>
      <c r="FU50">
        <v>95</v>
      </c>
      <c r="FV50" t="s">
        <v>755</v>
      </c>
      <c r="FW50" t="s">
        <v>741</v>
      </c>
      <c r="FX50" t="s">
        <v>741</v>
      </c>
      <c r="FY50" t="s">
        <v>741</v>
      </c>
      <c r="FZ50" t="s">
        <v>741</v>
      </c>
      <c r="GA50">
        <v>36.6</v>
      </c>
      <c r="GB50">
        <v>36.6</v>
      </c>
      <c r="GC50" t="s">
        <v>741</v>
      </c>
      <c r="GD50" t="s">
        <v>741</v>
      </c>
      <c r="GE50">
        <v>70</v>
      </c>
      <c r="GF50">
        <v>75</v>
      </c>
      <c r="GG50" t="s">
        <v>741</v>
      </c>
      <c r="GH50" t="s">
        <v>741</v>
      </c>
      <c r="GI50" t="s">
        <v>741</v>
      </c>
      <c r="GJ50" t="s">
        <v>741</v>
      </c>
      <c r="GK50" t="s">
        <v>741</v>
      </c>
      <c r="GL50" t="s">
        <v>741</v>
      </c>
      <c r="GM50" t="s">
        <v>741</v>
      </c>
      <c r="GN50" t="s">
        <v>750</v>
      </c>
      <c r="GO50" t="s">
        <v>750</v>
      </c>
      <c r="GP50" t="s">
        <v>741</v>
      </c>
      <c r="GQ50" t="s">
        <v>741</v>
      </c>
      <c r="GR50">
        <v>8</v>
      </c>
      <c r="GS50">
        <v>7</v>
      </c>
      <c r="GT50" t="s">
        <v>741</v>
      </c>
      <c r="GU50" t="s">
        <v>741</v>
      </c>
      <c r="GV50" t="s">
        <v>188</v>
      </c>
      <c r="GZ50">
        <v>11</v>
      </c>
      <c r="HA50">
        <v>13</v>
      </c>
      <c r="HB50" t="s">
        <v>741</v>
      </c>
      <c r="HC50" t="s">
        <v>741</v>
      </c>
      <c r="HD50" t="s">
        <v>741</v>
      </c>
      <c r="HE50" t="str">
        <f t="shared" si="4"/>
        <v>Death</v>
      </c>
      <c r="HF50">
        <v>13</v>
      </c>
      <c r="HG50">
        <v>10</v>
      </c>
      <c r="HH50" s="2">
        <v>45420</v>
      </c>
      <c r="HI50" t="s">
        <v>1068</v>
      </c>
    </row>
    <row r="51" spans="1:217" ht="120.6" customHeight="1" x14ac:dyDescent="0.3">
      <c r="A51">
        <v>50</v>
      </c>
      <c r="B51" t="s">
        <v>1069</v>
      </c>
      <c r="C51">
        <v>20240360001</v>
      </c>
      <c r="D51">
        <v>240026757</v>
      </c>
      <c r="E51">
        <v>0</v>
      </c>
      <c r="F51" t="s">
        <v>3</v>
      </c>
      <c r="G51" s="2">
        <v>45501</v>
      </c>
      <c r="H51">
        <v>2.8</v>
      </c>
      <c r="I51">
        <f>Processed_data!H41*1000</f>
        <v>2600</v>
      </c>
      <c r="J51">
        <v>2.8</v>
      </c>
      <c r="K51" t="s">
        <v>70</v>
      </c>
      <c r="L51" t="s">
        <v>69</v>
      </c>
      <c r="M51" t="s">
        <v>1070</v>
      </c>
      <c r="N51" t="s">
        <v>737</v>
      </c>
      <c r="O51" t="s">
        <v>63</v>
      </c>
      <c r="P51" t="s">
        <v>44</v>
      </c>
      <c r="Q51" t="s">
        <v>79</v>
      </c>
      <c r="R51">
        <v>0</v>
      </c>
      <c r="S51" s="2">
        <v>45501</v>
      </c>
      <c r="T51" t="s">
        <v>738</v>
      </c>
      <c r="U51" t="s">
        <v>30</v>
      </c>
      <c r="V51" t="s">
        <v>1071</v>
      </c>
      <c r="W51" t="s">
        <v>760</v>
      </c>
      <c r="X51" t="s">
        <v>740</v>
      </c>
      <c r="Y51" t="s">
        <v>740</v>
      </c>
      <c r="Z51" t="s">
        <v>741</v>
      </c>
      <c r="AA51" t="s">
        <v>742</v>
      </c>
      <c r="AB51" t="s">
        <v>761</v>
      </c>
      <c r="AC51" t="s">
        <v>744</v>
      </c>
      <c r="AD51" t="s">
        <v>745</v>
      </c>
      <c r="AE51" t="s">
        <v>746</v>
      </c>
      <c r="AF51">
        <v>122</v>
      </c>
      <c r="AG51">
        <v>36</v>
      </c>
      <c r="AH51">
        <v>36.4</v>
      </c>
      <c r="AI51">
        <v>92</v>
      </c>
      <c r="AJ51" t="s">
        <v>32</v>
      </c>
      <c r="AK51">
        <v>7.1</v>
      </c>
      <c r="AL51">
        <v>14.4</v>
      </c>
      <c r="AM51">
        <v>13740</v>
      </c>
      <c r="AN51">
        <v>2.2999999999999998</v>
      </c>
      <c r="AO51">
        <v>134</v>
      </c>
      <c r="AP51">
        <v>7</v>
      </c>
      <c r="AQ51">
        <v>38</v>
      </c>
      <c r="AR51">
        <v>0.72</v>
      </c>
      <c r="AS51" t="s">
        <v>747</v>
      </c>
      <c r="AT51" t="s">
        <v>741</v>
      </c>
      <c r="AU51" t="s">
        <v>1072</v>
      </c>
      <c r="AV51">
        <v>12</v>
      </c>
      <c r="AW51">
        <v>450</v>
      </c>
      <c r="AX51">
        <v>1</v>
      </c>
      <c r="AY51">
        <v>30</v>
      </c>
      <c r="AZ51" t="s">
        <v>1005</v>
      </c>
      <c r="BA51" t="s">
        <v>741</v>
      </c>
      <c r="BB51" t="str">
        <f t="shared" si="5"/>
        <v>No</v>
      </c>
      <c r="BC51">
        <v>10</v>
      </c>
      <c r="BD51" t="str">
        <f t="shared" si="0"/>
        <v>Yes</v>
      </c>
      <c r="BE51">
        <v>5</v>
      </c>
      <c r="BF51" t="str">
        <f t="shared" si="1"/>
        <v>Yes</v>
      </c>
      <c r="BG51" t="s">
        <v>741</v>
      </c>
      <c r="BH51" t="str">
        <f t="shared" si="2"/>
        <v>No</v>
      </c>
      <c r="BI51" t="str">
        <f t="shared" si="3"/>
        <v>NoYesYesNo</v>
      </c>
      <c r="BJ51">
        <v>3.5</v>
      </c>
      <c r="BK51">
        <v>1.5</v>
      </c>
      <c r="BL51" t="s">
        <v>750</v>
      </c>
      <c r="BM51" t="s">
        <v>741</v>
      </c>
      <c r="BN51">
        <v>20</v>
      </c>
      <c r="BO51">
        <v>36.6</v>
      </c>
      <c r="BP51">
        <v>36.6</v>
      </c>
      <c r="BQ51">
        <v>36.6</v>
      </c>
      <c r="BR51">
        <v>36.4</v>
      </c>
      <c r="BS51">
        <v>36.4</v>
      </c>
      <c r="BT51">
        <v>36.5</v>
      </c>
      <c r="BU51">
        <v>36.5</v>
      </c>
      <c r="BV51">
        <v>36.6</v>
      </c>
      <c r="BW51">
        <v>36.6</v>
      </c>
      <c r="BX51">
        <v>36.6</v>
      </c>
      <c r="BY51">
        <v>36.6</v>
      </c>
      <c r="BZ51">
        <v>36.6</v>
      </c>
      <c r="CA51">
        <v>140</v>
      </c>
      <c r="CB51">
        <v>144</v>
      </c>
      <c r="CC51">
        <v>148</v>
      </c>
      <c r="CD51">
        <v>150</v>
      </c>
      <c r="CE51">
        <v>148</v>
      </c>
      <c r="CF51">
        <v>144</v>
      </c>
      <c r="CG51">
        <v>142</v>
      </c>
      <c r="CH51">
        <v>148</v>
      </c>
      <c r="CI51">
        <v>146</v>
      </c>
      <c r="CJ51">
        <v>146</v>
      </c>
      <c r="CK51">
        <v>140</v>
      </c>
      <c r="CL51">
        <v>146</v>
      </c>
      <c r="CM51" t="s">
        <v>373</v>
      </c>
      <c r="CN51" t="s">
        <v>316</v>
      </c>
      <c r="CO51" t="s">
        <v>270</v>
      </c>
      <c r="CP51" t="s">
        <v>317</v>
      </c>
      <c r="CQ51" t="s">
        <v>372</v>
      </c>
      <c r="CR51" t="s">
        <v>526</v>
      </c>
      <c r="CS51" t="s">
        <v>321</v>
      </c>
      <c r="CT51" t="s">
        <v>285</v>
      </c>
      <c r="CU51" t="s">
        <v>527</v>
      </c>
      <c r="CV51" t="s">
        <v>528</v>
      </c>
      <c r="CW51" t="s">
        <v>529</v>
      </c>
      <c r="CX51" t="s">
        <v>272</v>
      </c>
      <c r="CY51">
        <v>36</v>
      </c>
      <c r="CZ51">
        <v>38</v>
      </c>
      <c r="DA51">
        <v>38</v>
      </c>
      <c r="DB51">
        <v>36</v>
      </c>
      <c r="DC51">
        <v>36</v>
      </c>
      <c r="DD51">
        <v>38</v>
      </c>
      <c r="DE51">
        <v>40</v>
      </c>
      <c r="DF51">
        <v>42</v>
      </c>
      <c r="DG51">
        <v>42</v>
      </c>
      <c r="DH51">
        <v>30</v>
      </c>
      <c r="DI51">
        <v>42</v>
      </c>
      <c r="DJ51">
        <v>39</v>
      </c>
      <c r="DN51">
        <v>32</v>
      </c>
      <c r="DO51">
        <v>34</v>
      </c>
      <c r="DP51">
        <v>35</v>
      </c>
      <c r="DQ51">
        <v>36</v>
      </c>
      <c r="DR51">
        <v>34</v>
      </c>
      <c r="DS51">
        <v>36</v>
      </c>
      <c r="DT51">
        <v>34</v>
      </c>
      <c r="DU51">
        <v>34</v>
      </c>
      <c r="DV51">
        <v>34</v>
      </c>
      <c r="DW51">
        <v>94</v>
      </c>
      <c r="DX51">
        <v>96</v>
      </c>
      <c r="DY51">
        <v>92</v>
      </c>
      <c r="DZ51">
        <v>94</v>
      </c>
      <c r="EA51">
        <v>96</v>
      </c>
      <c r="EB51">
        <v>95</v>
      </c>
      <c r="EC51">
        <v>97</v>
      </c>
      <c r="ED51">
        <v>96</v>
      </c>
      <c r="EE51">
        <v>90</v>
      </c>
      <c r="EF51">
        <v>80</v>
      </c>
      <c r="EG51">
        <v>89</v>
      </c>
      <c r="EH51">
        <v>99</v>
      </c>
      <c r="FG51" t="s">
        <v>741</v>
      </c>
      <c r="FH51" t="s">
        <v>752</v>
      </c>
      <c r="FI51" t="s">
        <v>741</v>
      </c>
      <c r="FJ51">
        <v>16</v>
      </c>
      <c r="FK51">
        <v>0.15</v>
      </c>
      <c r="FL51" t="s">
        <v>765</v>
      </c>
      <c r="FM51" t="s">
        <v>1073</v>
      </c>
      <c r="FN51" s="12">
        <v>7.6388888888888895E-2</v>
      </c>
      <c r="FO51">
        <v>116</v>
      </c>
      <c r="FP51">
        <v>100</v>
      </c>
      <c r="FQ51" t="s">
        <v>741</v>
      </c>
      <c r="FR51" t="s">
        <v>741</v>
      </c>
      <c r="FS51">
        <v>100</v>
      </c>
      <c r="FT51" t="s">
        <v>31</v>
      </c>
      <c r="FU51">
        <v>98</v>
      </c>
      <c r="FV51" t="s">
        <v>31</v>
      </c>
      <c r="FW51" t="s">
        <v>741</v>
      </c>
      <c r="FX51" t="s">
        <v>741</v>
      </c>
      <c r="FY51" t="s">
        <v>741</v>
      </c>
      <c r="FZ51" t="s">
        <v>741</v>
      </c>
      <c r="GA51">
        <v>36.5</v>
      </c>
      <c r="GB51">
        <v>36.6</v>
      </c>
      <c r="GC51" t="s">
        <v>741</v>
      </c>
      <c r="GD51" t="s">
        <v>741</v>
      </c>
      <c r="GE51">
        <v>90</v>
      </c>
      <c r="GF51">
        <v>125</v>
      </c>
      <c r="GG51" t="s">
        <v>741</v>
      </c>
      <c r="GH51" t="s">
        <v>741</v>
      </c>
      <c r="GI51" t="s">
        <v>741</v>
      </c>
      <c r="GJ51" t="s">
        <v>741</v>
      </c>
      <c r="GK51" t="s">
        <v>741</v>
      </c>
      <c r="GL51" t="s">
        <v>741</v>
      </c>
      <c r="GM51" t="s">
        <v>741</v>
      </c>
      <c r="GN51" t="s">
        <v>767</v>
      </c>
      <c r="GO51" t="s">
        <v>767</v>
      </c>
      <c r="GP51" t="s">
        <v>741</v>
      </c>
      <c r="GQ51" t="s">
        <v>741</v>
      </c>
      <c r="GR51">
        <v>11</v>
      </c>
      <c r="GS51">
        <v>13</v>
      </c>
      <c r="GT51" t="s">
        <v>741</v>
      </c>
      <c r="GU51" t="s">
        <v>741</v>
      </c>
      <c r="GV51">
        <v>0</v>
      </c>
      <c r="GW51">
        <v>2</v>
      </c>
      <c r="GX51">
        <v>10</v>
      </c>
      <c r="GY51">
        <v>3</v>
      </c>
      <c r="HA51">
        <v>15</v>
      </c>
      <c r="HB51">
        <v>15</v>
      </c>
      <c r="HC51">
        <v>14</v>
      </c>
      <c r="HD51" s="21">
        <v>45604</v>
      </c>
      <c r="HE51" t="str">
        <f>IF(OR(HD51="-",ISBLANK(HD51)),"Death","Discharge")</f>
        <v>Discharge</v>
      </c>
    </row>
  </sheetData>
  <autoFilter ref="A1:HI51" xr:uid="{00000000-0001-0000-0000-000000000000}"/>
  <pageMargins left="0.75" right="0.75" top="1" bottom="1" header="0.5" footer="0.5"/>
  <extLst>
    <ext xmlns:x15="http://schemas.microsoft.com/office/spreadsheetml/2010/11/main" uri="{F7C9EE02-42E1-4005-9D12-6889AFFD525C}">
      <x15:webExtensions xmlns:xm="http://schemas.microsoft.com/office/excel/2006/main">
        <x15:webExtension appRef="{B9F9D163-3DE6-4EE8-919B-DB566D89CAF0}">
          <xm:f>Processed_data!1:1048576</xm:f>
        </x15:webExtension>
      </x15:webExtens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A51F-FA17-43D4-B005-31DE61D1969E}">
  <dimension ref="A1:HD51"/>
  <sheetViews>
    <sheetView workbookViewId="0">
      <pane ySplit="1" topLeftCell="A50" activePane="bottomLeft" state="frozen"/>
      <selection pane="bottomLeft" activeCell="GW51" sqref="GW51"/>
    </sheetView>
  </sheetViews>
  <sheetFormatPr defaultRowHeight="14.4" x14ac:dyDescent="0.3"/>
  <cols>
    <col min="1" max="1" width="32.6640625" bestFit="1" customWidth="1"/>
    <col min="2" max="2" width="46.33203125" bestFit="1" customWidth="1"/>
    <col min="3" max="3" width="40.109375" bestFit="1" customWidth="1"/>
    <col min="4" max="4" width="41.88671875" bestFit="1" customWidth="1"/>
    <col min="5" max="5" width="35.33203125" bestFit="1" customWidth="1"/>
    <col min="6" max="6" width="30.109375" bestFit="1" customWidth="1"/>
    <col min="7" max="7" width="30.6640625" bestFit="1" customWidth="1"/>
    <col min="8" max="8" width="52.44140625" bestFit="1" customWidth="1"/>
    <col min="9" max="9" width="21.109375" bestFit="1" customWidth="1"/>
    <col min="10" max="10" width="43.33203125" bestFit="1" customWidth="1"/>
    <col min="11" max="11" width="35.109375" bestFit="1" customWidth="1"/>
    <col min="12" max="12" width="50.109375" bestFit="1" customWidth="1"/>
    <col min="13" max="13" width="64.33203125" bestFit="1" customWidth="1"/>
    <col min="14" max="14" width="42.88671875" bestFit="1" customWidth="1"/>
    <col min="15" max="15" width="43.6640625" bestFit="1" customWidth="1"/>
    <col min="16" max="16" width="85.109375" bestFit="1" customWidth="1"/>
    <col min="17" max="17" width="44" bestFit="1" customWidth="1"/>
    <col min="18" max="18" width="67" bestFit="1" customWidth="1"/>
    <col min="19" max="19" width="49.88671875" bestFit="1" customWidth="1"/>
    <col min="20" max="20" width="44.44140625" bestFit="1" customWidth="1"/>
    <col min="21" max="21" width="55.88671875" bestFit="1" customWidth="1"/>
    <col min="22" max="22" width="79.6640625" bestFit="1" customWidth="1"/>
    <col min="23" max="23" width="48.33203125" bestFit="1" customWidth="1"/>
    <col min="24" max="24" width="45.109375" bestFit="1" customWidth="1"/>
    <col min="25" max="25" width="40.5546875" bestFit="1" customWidth="1"/>
    <col min="26" max="26" width="42.33203125" bestFit="1" customWidth="1"/>
    <col min="27" max="27" width="45" bestFit="1" customWidth="1"/>
    <col min="28" max="28" width="39" bestFit="1" customWidth="1"/>
    <col min="29" max="29" width="40.33203125" bestFit="1" customWidth="1"/>
    <col min="30" max="30" width="45.33203125" bestFit="1" customWidth="1"/>
    <col min="31" max="31" width="40.33203125" bestFit="1" customWidth="1"/>
    <col min="32" max="33" width="30.44140625" bestFit="1" customWidth="1"/>
    <col min="34" max="34" width="33.5546875" bestFit="1" customWidth="1"/>
    <col min="35" max="35" width="33" bestFit="1" customWidth="1"/>
    <col min="36" max="36" width="42.6640625" bestFit="1" customWidth="1"/>
    <col min="37" max="37" width="42" bestFit="1" customWidth="1"/>
    <col min="38" max="38" width="44.109375" bestFit="1" customWidth="1"/>
    <col min="39" max="39" width="39.88671875" bestFit="1" customWidth="1"/>
    <col min="40" max="40" width="53.6640625" bestFit="1" customWidth="1"/>
    <col min="41" max="41" width="39.5546875" bestFit="1" customWidth="1"/>
    <col min="42" max="42" width="38.33203125" bestFit="1" customWidth="1"/>
    <col min="43" max="43" width="41.33203125" bestFit="1" customWidth="1"/>
    <col min="44" max="44" width="44.88671875" bestFit="1" customWidth="1"/>
    <col min="45" max="45" width="44.44140625" bestFit="1" customWidth="1"/>
    <col min="46" max="47" width="42.33203125" bestFit="1" customWidth="1"/>
    <col min="48" max="48" width="65.6640625" bestFit="1" customWidth="1"/>
    <col min="49" max="49" width="66.44140625" bestFit="1" customWidth="1"/>
    <col min="50" max="50" width="61.5546875" bestFit="1" customWidth="1"/>
    <col min="51" max="51" width="55.109375" bestFit="1" customWidth="1"/>
    <col min="52" max="52" width="37.33203125" bestFit="1" customWidth="1"/>
    <col min="53" max="53" width="46.44140625" bestFit="1" customWidth="1"/>
    <col min="54" max="54" width="55.6640625" bestFit="1" customWidth="1"/>
    <col min="55" max="55" width="56.6640625" bestFit="1" customWidth="1"/>
    <col min="56" max="56" width="59.5546875" bestFit="1" customWidth="1"/>
    <col min="57" max="57" width="49" bestFit="1" customWidth="1"/>
    <col min="58" max="58" width="53" bestFit="1" customWidth="1"/>
    <col min="59" max="59" width="44.109375" bestFit="1" customWidth="1"/>
    <col min="60" max="60" width="58" bestFit="1" customWidth="1"/>
    <col min="61" max="61" width="40.5546875" bestFit="1" customWidth="1"/>
    <col min="62" max="62" width="46.6640625" bestFit="1" customWidth="1"/>
    <col min="63" max="63" width="57.6640625" bestFit="1" customWidth="1"/>
    <col min="64" max="64" width="52.6640625" bestFit="1" customWidth="1"/>
    <col min="65" max="65" width="53.5546875" bestFit="1" customWidth="1"/>
    <col min="66" max="66" width="54" bestFit="1" customWidth="1"/>
    <col min="67" max="67" width="58.88671875" bestFit="1" customWidth="1"/>
    <col min="68" max="68" width="54.88671875" bestFit="1" customWidth="1"/>
    <col min="69" max="69" width="58.88671875" bestFit="1" customWidth="1"/>
    <col min="70" max="70" width="60.44140625" bestFit="1" customWidth="1"/>
    <col min="71" max="71" width="69.109375" bestFit="1" customWidth="1"/>
    <col min="72" max="72" width="63.44140625" bestFit="1" customWidth="1"/>
    <col min="73" max="73" width="53.6640625" bestFit="1" customWidth="1"/>
    <col min="74" max="74" width="44.6640625" bestFit="1" customWidth="1"/>
    <col min="75" max="75" width="55.6640625" bestFit="1" customWidth="1"/>
    <col min="76" max="76" width="50.6640625" bestFit="1" customWidth="1"/>
    <col min="77" max="77" width="51.6640625" bestFit="1" customWidth="1"/>
    <col min="78" max="78" width="52.109375" bestFit="1" customWidth="1"/>
    <col min="79" max="79" width="56.88671875" bestFit="1" customWidth="1"/>
    <col min="80" max="80" width="52.88671875" bestFit="1" customWidth="1"/>
    <col min="81" max="81" width="56.88671875" bestFit="1" customWidth="1"/>
    <col min="82" max="82" width="58.44140625" bestFit="1" customWidth="1"/>
    <col min="83" max="83" width="67.33203125" bestFit="1" customWidth="1"/>
    <col min="84" max="84" width="61.44140625" bestFit="1" customWidth="1"/>
    <col min="85" max="85" width="51.88671875" bestFit="1" customWidth="1"/>
    <col min="86" max="86" width="56.6640625" bestFit="1" customWidth="1"/>
    <col min="87" max="87" width="67.6640625" bestFit="1" customWidth="1"/>
    <col min="88" max="88" width="62.6640625" bestFit="1" customWidth="1"/>
    <col min="89" max="89" width="63.6640625" bestFit="1" customWidth="1"/>
    <col min="90" max="90" width="64.109375" bestFit="1" customWidth="1"/>
    <col min="91" max="91" width="68.88671875" bestFit="1" customWidth="1"/>
    <col min="92" max="92" width="65" bestFit="1" customWidth="1"/>
    <col min="93" max="93" width="68.88671875" bestFit="1" customWidth="1"/>
    <col min="94" max="94" width="70.44140625" bestFit="1" customWidth="1"/>
    <col min="95" max="95" width="79.6640625" bestFit="1" customWidth="1"/>
    <col min="96" max="96" width="73.6640625" bestFit="1" customWidth="1"/>
    <col min="97" max="97" width="63.88671875" bestFit="1" customWidth="1"/>
    <col min="98" max="98" width="42.5546875" bestFit="1" customWidth="1"/>
    <col min="99" max="99" width="53.44140625" bestFit="1" customWidth="1"/>
    <col min="100" max="100" width="48.44140625" bestFit="1" customWidth="1"/>
    <col min="101" max="101" width="49.33203125" bestFit="1" customWidth="1"/>
    <col min="102" max="102" width="49.6640625" bestFit="1" customWidth="1"/>
    <col min="103" max="103" width="54.6640625" bestFit="1" customWidth="1"/>
    <col min="104" max="104" width="50.6640625" bestFit="1" customWidth="1"/>
    <col min="105" max="105" width="54.6640625" bestFit="1" customWidth="1"/>
    <col min="106" max="106" width="56.33203125" bestFit="1" customWidth="1"/>
    <col min="107" max="107" width="64.88671875" bestFit="1" customWidth="1"/>
    <col min="108" max="108" width="59.33203125" bestFit="1" customWidth="1"/>
    <col min="109" max="109" width="49.5546875" bestFit="1" customWidth="1"/>
    <col min="110" max="110" width="37" bestFit="1" customWidth="1"/>
    <col min="111" max="111" width="48" bestFit="1" customWidth="1"/>
    <col min="112" max="112" width="43" bestFit="1" customWidth="1"/>
    <col min="113" max="113" width="43.88671875" bestFit="1" customWidth="1"/>
    <col min="114" max="114" width="44.33203125" bestFit="1" customWidth="1"/>
    <col min="115" max="115" width="49.109375" bestFit="1" customWidth="1"/>
    <col min="116" max="116" width="45.109375" bestFit="1" customWidth="1"/>
    <col min="117" max="117" width="49.109375" bestFit="1" customWidth="1"/>
    <col min="118" max="118" width="50.6640625" bestFit="1" customWidth="1"/>
    <col min="119" max="119" width="59.44140625" bestFit="1" customWidth="1"/>
    <col min="120" max="120" width="53.6640625" bestFit="1" customWidth="1"/>
    <col min="121" max="121" width="44.109375" bestFit="1" customWidth="1"/>
    <col min="122" max="122" width="36.33203125" bestFit="1" customWidth="1"/>
    <col min="123" max="123" width="47.33203125" bestFit="1" customWidth="1"/>
    <col min="124" max="124" width="42.33203125" bestFit="1" customWidth="1"/>
    <col min="125" max="125" width="43.33203125" bestFit="1" customWidth="1"/>
    <col min="126" max="126" width="43.6640625" bestFit="1" customWidth="1"/>
    <col min="127" max="127" width="48.44140625" bestFit="1" customWidth="1"/>
    <col min="128" max="128" width="44.44140625" bestFit="1" customWidth="1"/>
    <col min="129" max="129" width="48.44140625" bestFit="1" customWidth="1"/>
    <col min="130" max="130" width="50" bestFit="1" customWidth="1"/>
    <col min="131" max="131" width="58.6640625" bestFit="1" customWidth="1"/>
    <col min="132" max="132" width="53" bestFit="1" customWidth="1"/>
    <col min="133" max="133" width="43.44140625" bestFit="1" customWidth="1"/>
    <col min="134" max="134" width="52.109375" bestFit="1" customWidth="1"/>
    <col min="135" max="135" width="63.109375" bestFit="1" customWidth="1"/>
    <col min="136" max="136" width="58" bestFit="1" customWidth="1"/>
    <col min="137" max="137" width="59" bestFit="1" customWidth="1"/>
    <col min="138" max="138" width="59.44140625" bestFit="1" customWidth="1"/>
    <col min="139" max="139" width="64.33203125" bestFit="1" customWidth="1"/>
    <col min="140" max="140" width="60.33203125" bestFit="1" customWidth="1"/>
    <col min="141" max="141" width="64.33203125" bestFit="1" customWidth="1"/>
    <col min="142" max="142" width="65.6640625" bestFit="1" customWidth="1"/>
    <col min="143" max="143" width="74.44140625" bestFit="1" customWidth="1"/>
    <col min="144" max="144" width="68.6640625" bestFit="1" customWidth="1"/>
    <col min="145" max="145" width="59.33203125" bestFit="1" customWidth="1"/>
    <col min="146" max="146" width="39.33203125" bestFit="1" customWidth="1"/>
    <col min="147" max="147" width="50.109375" bestFit="1" customWidth="1"/>
    <col min="148" max="148" width="45.109375" bestFit="1" customWidth="1"/>
    <col min="149" max="149" width="46" bestFit="1" customWidth="1"/>
    <col min="150" max="150" width="46.5546875" bestFit="1" customWidth="1"/>
    <col min="151" max="151" width="51.33203125" bestFit="1" customWidth="1"/>
    <col min="152" max="152" width="47.33203125" bestFit="1" customWidth="1"/>
    <col min="153" max="153" width="51.33203125" bestFit="1" customWidth="1"/>
    <col min="154" max="154" width="52.88671875" bestFit="1" customWidth="1"/>
    <col min="155" max="155" width="61.5546875" bestFit="1" customWidth="1"/>
    <col min="156" max="156" width="55.88671875" bestFit="1" customWidth="1"/>
    <col min="157" max="157" width="46.33203125" bestFit="1" customWidth="1"/>
    <col min="158" max="158" width="39.33203125" bestFit="1" customWidth="1"/>
    <col min="159" max="159" width="26.6640625" bestFit="1" customWidth="1"/>
    <col min="160" max="160" width="52.44140625" bestFit="1" customWidth="1"/>
    <col min="161" max="161" width="60.6640625" bestFit="1" customWidth="1"/>
    <col min="162" max="162" width="60.5546875" bestFit="1" customWidth="1"/>
    <col min="163" max="163" width="46.6640625" bestFit="1" customWidth="1"/>
    <col min="164" max="164" width="51.44140625" bestFit="1" customWidth="1"/>
    <col min="165" max="165" width="82.88671875" bestFit="1" customWidth="1"/>
    <col min="166" max="166" width="47.33203125" bestFit="1" customWidth="1"/>
    <col min="167" max="167" width="45.88671875" bestFit="1" customWidth="1"/>
    <col min="168" max="168" width="49.109375" bestFit="1" customWidth="1"/>
    <col min="169" max="169" width="48.109375" bestFit="1" customWidth="1"/>
    <col min="170" max="170" width="46.88671875" bestFit="1" customWidth="1"/>
    <col min="171" max="171" width="48.44140625" bestFit="1" customWidth="1"/>
    <col min="172" max="172" width="45.44140625" bestFit="1" customWidth="1"/>
    <col min="173" max="173" width="47.109375" bestFit="1" customWidth="1"/>
    <col min="174" max="174" width="48.6640625" bestFit="1" customWidth="1"/>
    <col min="175" max="175" width="50.33203125" bestFit="1" customWidth="1"/>
    <col min="176" max="176" width="47.6640625" bestFit="1" customWidth="1"/>
    <col min="177" max="177" width="49.33203125" bestFit="1" customWidth="1"/>
    <col min="178" max="178" width="57.33203125" bestFit="1" customWidth="1"/>
    <col min="179" max="179" width="55.88671875" bestFit="1" customWidth="1"/>
    <col min="180" max="180" width="59.109375" bestFit="1" customWidth="1"/>
    <col min="181" max="181" width="58" bestFit="1" customWidth="1"/>
    <col min="182" max="182" width="57.33203125" bestFit="1" customWidth="1"/>
    <col min="183" max="183" width="56" bestFit="1" customWidth="1"/>
    <col min="184" max="184" width="59.33203125" bestFit="1" customWidth="1"/>
    <col min="185" max="185" width="58.109375" bestFit="1" customWidth="1"/>
    <col min="186" max="186" width="53.6640625" bestFit="1" customWidth="1"/>
    <col min="187" max="187" width="52.33203125" bestFit="1" customWidth="1"/>
    <col min="188" max="188" width="93.6640625" bestFit="1" customWidth="1"/>
    <col min="189" max="189" width="55.5546875" bestFit="1" customWidth="1"/>
    <col min="190" max="190" width="54.5546875" bestFit="1" customWidth="1"/>
    <col min="191" max="191" width="74.44140625" bestFit="1" customWidth="1"/>
    <col min="192" max="192" width="73.109375" bestFit="1" customWidth="1"/>
    <col min="193" max="193" width="76.33203125" bestFit="1" customWidth="1"/>
    <col min="194" max="194" width="75.33203125" bestFit="1" customWidth="1"/>
    <col min="195" max="195" width="51.109375" bestFit="1" customWidth="1"/>
    <col min="196" max="196" width="49.6640625" bestFit="1" customWidth="1"/>
    <col min="197" max="197" width="52.88671875" bestFit="1" customWidth="1"/>
    <col min="198" max="198" width="51.88671875" bestFit="1" customWidth="1"/>
    <col min="199" max="199" width="60.44140625" bestFit="1" customWidth="1"/>
    <col min="200" max="200" width="45.6640625" bestFit="1" customWidth="1"/>
    <col min="201" max="201" width="45.5546875" bestFit="1" customWidth="1"/>
    <col min="202" max="202" width="50.33203125" bestFit="1" customWidth="1"/>
    <col min="203" max="203" width="55.109375" bestFit="1" customWidth="1"/>
    <col min="204" max="204" width="72.6640625" bestFit="1" customWidth="1"/>
    <col min="205" max="205" width="50.33203125" bestFit="1" customWidth="1"/>
    <col min="206" max="206" width="43.5546875" bestFit="1" customWidth="1"/>
    <col min="207" max="207" width="27.5546875" bestFit="1" customWidth="1"/>
    <col min="208" max="208" width="27.5546875" customWidth="1"/>
    <col min="209" max="209" width="43.88671875" bestFit="1" customWidth="1"/>
    <col min="210" max="210" width="29.33203125" bestFit="1" customWidth="1"/>
    <col min="211" max="211" width="24.33203125" bestFit="1" customWidth="1"/>
    <col min="212" max="212" width="63.44140625" bestFit="1" customWidth="1"/>
  </cols>
  <sheetData>
    <row r="1" spans="1:212" x14ac:dyDescent="0.3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  <c r="AP1" s="1" t="s">
        <v>571</v>
      </c>
      <c r="AQ1" s="1" t="s">
        <v>572</v>
      </c>
      <c r="AR1" s="1" t="s">
        <v>573</v>
      </c>
      <c r="AS1" s="1" t="s">
        <v>574</v>
      </c>
      <c r="AT1" s="1" t="s">
        <v>575</v>
      </c>
      <c r="AU1" s="1" t="s">
        <v>576</v>
      </c>
      <c r="AV1" s="1" t="s">
        <v>577</v>
      </c>
      <c r="AW1" s="1" t="s">
        <v>578</v>
      </c>
      <c r="AX1" s="1" t="s">
        <v>579</v>
      </c>
      <c r="AY1" s="1" t="s">
        <v>580</v>
      </c>
      <c r="AZ1" s="1" t="s">
        <v>581</v>
      </c>
      <c r="BA1" s="1" t="s">
        <v>582</v>
      </c>
      <c r="BB1" s="1" t="s">
        <v>584</v>
      </c>
      <c r="BC1" s="1" t="s">
        <v>586</v>
      </c>
      <c r="BD1" s="1" t="s">
        <v>588</v>
      </c>
      <c r="BE1" s="1" t="s">
        <v>591</v>
      </c>
      <c r="BF1" s="1" t="s">
        <v>592</v>
      </c>
      <c r="BG1" s="1" t="s">
        <v>593</v>
      </c>
      <c r="BH1" s="1" t="s">
        <v>594</v>
      </c>
      <c r="BI1" s="1" t="s">
        <v>595</v>
      </c>
      <c r="BJ1" s="1" t="s">
        <v>596</v>
      </c>
      <c r="BK1" s="1" t="s">
        <v>597</v>
      </c>
      <c r="BL1" s="1" t="s">
        <v>598</v>
      </c>
      <c r="BM1" s="1" t="s">
        <v>599</v>
      </c>
      <c r="BN1" s="1" t="s">
        <v>600</v>
      </c>
      <c r="BO1" s="1" t="s">
        <v>601</v>
      </c>
      <c r="BP1" s="1" t="s">
        <v>602</v>
      </c>
      <c r="BQ1" s="1" t="s">
        <v>603</v>
      </c>
      <c r="BR1" s="1" t="s">
        <v>604</v>
      </c>
      <c r="BS1" s="1" t="s">
        <v>605</v>
      </c>
      <c r="BT1" s="1" t="s">
        <v>606</v>
      </c>
      <c r="BU1" s="1" t="s">
        <v>607</v>
      </c>
      <c r="BV1" s="1" t="s">
        <v>608</v>
      </c>
      <c r="BW1" s="1" t="s">
        <v>609</v>
      </c>
      <c r="BX1" s="1" t="s">
        <v>610</v>
      </c>
      <c r="BY1" s="1" t="s">
        <v>611</v>
      </c>
      <c r="BZ1" s="1" t="s">
        <v>612</v>
      </c>
      <c r="CA1" s="1" t="s">
        <v>613</v>
      </c>
      <c r="CB1" s="1" t="s">
        <v>614</v>
      </c>
      <c r="CC1" s="1" t="s">
        <v>615</v>
      </c>
      <c r="CD1" s="1" t="s">
        <v>616</v>
      </c>
      <c r="CE1" s="1" t="s">
        <v>617</v>
      </c>
      <c r="CF1" s="1" t="s">
        <v>618</v>
      </c>
      <c r="CG1" s="1" t="s">
        <v>619</v>
      </c>
      <c r="CH1" s="1" t="s">
        <v>202</v>
      </c>
      <c r="CI1" s="1" t="s">
        <v>206</v>
      </c>
      <c r="CJ1" s="1" t="s">
        <v>210</v>
      </c>
      <c r="CK1" s="1" t="s">
        <v>214</v>
      </c>
      <c r="CL1" s="1" t="s">
        <v>218</v>
      </c>
      <c r="CM1" s="1" t="s">
        <v>222</v>
      </c>
      <c r="CN1" s="1" t="s">
        <v>226</v>
      </c>
      <c r="CO1" s="1" t="s">
        <v>230</v>
      </c>
      <c r="CP1" s="1" t="s">
        <v>234</v>
      </c>
      <c r="CQ1" s="1" t="s">
        <v>238</v>
      </c>
      <c r="CR1" s="1" t="s">
        <v>242</v>
      </c>
      <c r="CS1" s="1" t="s">
        <v>246</v>
      </c>
      <c r="CT1" s="1" t="s">
        <v>620</v>
      </c>
      <c r="CU1" s="1" t="s">
        <v>621</v>
      </c>
      <c r="CV1" s="1" t="s">
        <v>622</v>
      </c>
      <c r="CW1" s="1" t="s">
        <v>623</v>
      </c>
      <c r="CX1" s="1" t="s">
        <v>624</v>
      </c>
      <c r="CY1" s="1" t="s">
        <v>625</v>
      </c>
      <c r="CZ1" s="1" t="s">
        <v>626</v>
      </c>
      <c r="DA1" s="1" t="s">
        <v>627</v>
      </c>
      <c r="DB1" s="1" t="s">
        <v>628</v>
      </c>
      <c r="DC1" s="1" t="s">
        <v>629</v>
      </c>
      <c r="DD1" s="1" t="s">
        <v>630</v>
      </c>
      <c r="DE1" s="1" t="s">
        <v>631</v>
      </c>
      <c r="DF1" s="1" t="s">
        <v>632</v>
      </c>
      <c r="DG1" s="1" t="s">
        <v>633</v>
      </c>
      <c r="DH1" s="1" t="s">
        <v>634</v>
      </c>
      <c r="DI1" s="1" t="s">
        <v>635</v>
      </c>
      <c r="DJ1" s="1" t="s">
        <v>636</v>
      </c>
      <c r="DK1" s="1" t="s">
        <v>637</v>
      </c>
      <c r="DL1" s="1" t="s">
        <v>638</v>
      </c>
      <c r="DM1" s="1" t="s">
        <v>639</v>
      </c>
      <c r="DN1" s="1" t="s">
        <v>640</v>
      </c>
      <c r="DO1" s="1" t="s">
        <v>641</v>
      </c>
      <c r="DP1" s="1" t="s">
        <v>642</v>
      </c>
      <c r="DQ1" s="1" t="s">
        <v>643</v>
      </c>
      <c r="DR1" s="1" t="s">
        <v>644</v>
      </c>
      <c r="DS1" s="1" t="s">
        <v>645</v>
      </c>
      <c r="DT1" s="1" t="s">
        <v>646</v>
      </c>
      <c r="DU1" s="1" t="s">
        <v>647</v>
      </c>
      <c r="DV1" s="1" t="s">
        <v>648</v>
      </c>
      <c r="DW1" s="1" t="s">
        <v>649</v>
      </c>
      <c r="DX1" s="1" t="s">
        <v>650</v>
      </c>
      <c r="DY1" s="1" t="s">
        <v>651</v>
      </c>
      <c r="DZ1" s="1" t="s">
        <v>652</v>
      </c>
      <c r="EA1" s="1" t="s">
        <v>653</v>
      </c>
      <c r="EB1" s="1" t="s">
        <v>654</v>
      </c>
      <c r="EC1" s="1" t="s">
        <v>655</v>
      </c>
      <c r="ED1" s="1" t="s">
        <v>656</v>
      </c>
      <c r="EE1" s="1" t="s">
        <v>657</v>
      </c>
      <c r="EF1" s="1" t="s">
        <v>658</v>
      </c>
      <c r="EG1" s="1" t="s">
        <v>659</v>
      </c>
      <c r="EH1" s="1" t="s">
        <v>660</v>
      </c>
      <c r="EI1" s="1" t="s">
        <v>661</v>
      </c>
      <c r="EJ1" s="1" t="s">
        <v>662</v>
      </c>
      <c r="EK1" s="1" t="s">
        <v>663</v>
      </c>
      <c r="EL1" s="1" t="s">
        <v>664</v>
      </c>
      <c r="EM1" s="1" t="s">
        <v>665</v>
      </c>
      <c r="EN1" s="1" t="s">
        <v>666</v>
      </c>
      <c r="EO1" s="1" t="s">
        <v>667</v>
      </c>
      <c r="EP1" s="1" t="s">
        <v>668</v>
      </c>
      <c r="EQ1" s="1" t="s">
        <v>669</v>
      </c>
      <c r="ER1" s="1" t="s">
        <v>670</v>
      </c>
      <c r="ES1" s="1" t="s">
        <v>671</v>
      </c>
      <c r="ET1" s="1" t="s">
        <v>672</v>
      </c>
      <c r="EU1" s="1" t="s">
        <v>673</v>
      </c>
      <c r="EV1" s="1" t="s">
        <v>674</v>
      </c>
      <c r="EW1" s="1" t="s">
        <v>675</v>
      </c>
      <c r="EX1" s="1" t="s">
        <v>676</v>
      </c>
      <c r="EY1" s="1" t="s">
        <v>677</v>
      </c>
      <c r="EZ1" s="1" t="s">
        <v>678</v>
      </c>
      <c r="FA1" s="1" t="s">
        <v>679</v>
      </c>
      <c r="FB1" s="1" t="s">
        <v>680</v>
      </c>
      <c r="FC1" s="1" t="s">
        <v>681</v>
      </c>
      <c r="FD1" s="1" t="s">
        <v>682</v>
      </c>
      <c r="FE1" s="1" t="s">
        <v>683</v>
      </c>
      <c r="FF1" s="1" t="s">
        <v>684</v>
      </c>
      <c r="FG1" s="1" t="s">
        <v>685</v>
      </c>
      <c r="FH1" s="1" t="s">
        <v>686</v>
      </c>
      <c r="FI1" s="1" t="s">
        <v>687</v>
      </c>
      <c r="FJ1" s="1" t="s">
        <v>688</v>
      </c>
      <c r="FK1" s="1" t="s">
        <v>689</v>
      </c>
      <c r="FL1" s="1" t="s">
        <v>690</v>
      </c>
      <c r="FM1" s="1" t="s">
        <v>691</v>
      </c>
      <c r="FN1" s="1" t="s">
        <v>692</v>
      </c>
      <c r="FO1" s="1" t="s">
        <v>693</v>
      </c>
      <c r="FP1" s="1" t="s">
        <v>694</v>
      </c>
      <c r="FQ1" s="1" t="s">
        <v>695</v>
      </c>
      <c r="FR1" s="1" t="s">
        <v>696</v>
      </c>
      <c r="FS1" s="1" t="s">
        <v>697</v>
      </c>
      <c r="FT1" s="1" t="s">
        <v>698</v>
      </c>
      <c r="FU1" s="1" t="s">
        <v>699</v>
      </c>
      <c r="FV1" s="1" t="s">
        <v>700</v>
      </c>
      <c r="FW1" s="1" t="s">
        <v>701</v>
      </c>
      <c r="FX1" s="1" t="s">
        <v>702</v>
      </c>
      <c r="FY1" s="1" t="s">
        <v>703</v>
      </c>
      <c r="FZ1" s="1" t="s">
        <v>704</v>
      </c>
      <c r="GA1" s="1" t="s">
        <v>705</v>
      </c>
      <c r="GB1" s="1" t="s">
        <v>706</v>
      </c>
      <c r="GC1" s="1" t="s">
        <v>707</v>
      </c>
      <c r="GD1" s="1" t="s">
        <v>708</v>
      </c>
      <c r="GE1" s="1" t="s">
        <v>709</v>
      </c>
      <c r="GF1" s="1" t="s">
        <v>710</v>
      </c>
      <c r="GG1" s="1" t="s">
        <v>711</v>
      </c>
      <c r="GH1" s="1" t="s">
        <v>712</v>
      </c>
      <c r="GI1" s="1" t="s">
        <v>713</v>
      </c>
      <c r="GJ1" s="1" t="s">
        <v>714</v>
      </c>
      <c r="GK1" s="1" t="s">
        <v>715</v>
      </c>
      <c r="GL1" s="1" t="s">
        <v>716</v>
      </c>
      <c r="GM1" s="1" t="s">
        <v>717</v>
      </c>
      <c r="GN1" s="1" t="s">
        <v>718</v>
      </c>
      <c r="GO1" s="1" t="s">
        <v>719</v>
      </c>
      <c r="GP1" s="1" t="s">
        <v>720</v>
      </c>
      <c r="GQ1" s="1" t="s">
        <v>1074</v>
      </c>
      <c r="GR1" s="1" t="s">
        <v>1075</v>
      </c>
      <c r="GS1" s="1" t="s">
        <v>1076</v>
      </c>
      <c r="GT1" s="1" t="s">
        <v>1077</v>
      </c>
      <c r="GU1" s="1" t="s">
        <v>1078</v>
      </c>
      <c r="GV1" s="1" t="s">
        <v>726</v>
      </c>
      <c r="GW1" s="1" t="s">
        <v>727</v>
      </c>
      <c r="GX1" s="1" t="s">
        <v>728</v>
      </c>
      <c r="GY1" s="1" t="s">
        <v>729</v>
      </c>
      <c r="GZ1" s="6" t="s">
        <v>730</v>
      </c>
      <c r="HA1" s="1" t="s">
        <v>731</v>
      </c>
      <c r="HB1" s="1" t="s">
        <v>732</v>
      </c>
      <c r="HC1" s="1" t="s">
        <v>733</v>
      </c>
      <c r="HD1" s="1" t="s">
        <v>734</v>
      </c>
    </row>
    <row r="2" spans="1:212" ht="48" customHeight="1" x14ac:dyDescent="0.3">
      <c r="A2">
        <v>1</v>
      </c>
      <c r="B2" t="s">
        <v>735</v>
      </c>
      <c r="C2">
        <v>20240228660</v>
      </c>
      <c r="D2">
        <v>240005613</v>
      </c>
      <c r="E2">
        <v>8</v>
      </c>
      <c r="F2" t="s">
        <v>2</v>
      </c>
      <c r="G2" s="2">
        <v>45425</v>
      </c>
      <c r="H2">
        <v>2.6</v>
      </c>
      <c r="I2">
        <f>Copy_data!H29*1000</f>
        <v>2600</v>
      </c>
      <c r="J2">
        <v>3</v>
      </c>
      <c r="K2" t="s">
        <v>70</v>
      </c>
      <c r="L2" t="s">
        <v>69</v>
      </c>
      <c r="M2" t="s">
        <v>736</v>
      </c>
      <c r="N2" t="s">
        <v>737</v>
      </c>
      <c r="O2" t="s">
        <v>63</v>
      </c>
      <c r="P2" t="s">
        <v>44</v>
      </c>
      <c r="Q2" t="s">
        <v>79</v>
      </c>
      <c r="R2">
        <v>7</v>
      </c>
      <c r="S2" s="2">
        <v>45432</v>
      </c>
      <c r="T2" t="s">
        <v>738</v>
      </c>
      <c r="U2" t="s">
        <v>33</v>
      </c>
      <c r="V2" t="s">
        <v>739</v>
      </c>
      <c r="X2" t="s">
        <v>740</v>
      </c>
      <c r="Y2" t="s">
        <v>740</v>
      </c>
      <c r="Z2" t="s">
        <v>741</v>
      </c>
      <c r="AA2" t="s">
        <v>742</v>
      </c>
      <c r="AB2" t="s">
        <v>743</v>
      </c>
      <c r="AC2" t="s">
        <v>744</v>
      </c>
      <c r="AD2" t="s">
        <v>745</v>
      </c>
      <c r="AE2" t="s">
        <v>746</v>
      </c>
      <c r="AF2">
        <v>152</v>
      </c>
      <c r="AG2">
        <v>28</v>
      </c>
      <c r="AH2">
        <v>36.4</v>
      </c>
      <c r="AI2">
        <v>90</v>
      </c>
      <c r="AJ2" t="s">
        <v>33</v>
      </c>
      <c r="AK2">
        <v>16.2</v>
      </c>
      <c r="AL2">
        <v>18.100000000000001</v>
      </c>
      <c r="AM2">
        <v>6800</v>
      </c>
      <c r="AN2">
        <v>1.37</v>
      </c>
      <c r="AO2">
        <v>134</v>
      </c>
      <c r="AP2">
        <v>4.8</v>
      </c>
      <c r="AQ2">
        <v>29.3</v>
      </c>
      <c r="AR2">
        <v>0.8</v>
      </c>
      <c r="AS2" t="s">
        <v>747</v>
      </c>
      <c r="AT2" t="s">
        <v>741</v>
      </c>
      <c r="AU2" t="s">
        <v>748</v>
      </c>
      <c r="AV2">
        <v>8</v>
      </c>
      <c r="AW2">
        <v>300</v>
      </c>
      <c r="AX2" t="s">
        <v>741</v>
      </c>
      <c r="AY2">
        <v>45</v>
      </c>
      <c r="AZ2" t="s">
        <v>749</v>
      </c>
      <c r="BA2" t="s">
        <v>741</v>
      </c>
      <c r="BB2">
        <v>8</v>
      </c>
      <c r="BC2">
        <v>6</v>
      </c>
      <c r="BD2" t="s">
        <v>741</v>
      </c>
      <c r="BE2">
        <v>4</v>
      </c>
      <c r="BF2">
        <v>1.5</v>
      </c>
      <c r="BG2" t="s">
        <v>750</v>
      </c>
      <c r="BH2" t="s">
        <v>741</v>
      </c>
      <c r="BI2">
        <v>40</v>
      </c>
      <c r="BJ2">
        <v>36.1</v>
      </c>
      <c r="BK2">
        <v>36.1</v>
      </c>
      <c r="BL2">
        <v>36.1</v>
      </c>
      <c r="BM2">
        <v>36.1</v>
      </c>
      <c r="BN2">
        <v>36.1</v>
      </c>
      <c r="BO2">
        <v>36.1</v>
      </c>
      <c r="BP2">
        <v>36.1</v>
      </c>
      <c r="BQ2">
        <v>36.1</v>
      </c>
      <c r="BR2">
        <v>36.1</v>
      </c>
      <c r="BS2">
        <v>36.1</v>
      </c>
      <c r="BT2">
        <v>36.1</v>
      </c>
      <c r="BV2">
        <v>150</v>
      </c>
      <c r="BW2">
        <v>140</v>
      </c>
      <c r="BX2">
        <v>136</v>
      </c>
      <c r="BY2">
        <v>134</v>
      </c>
      <c r="BZ2">
        <v>138</v>
      </c>
      <c r="CA2">
        <v>134</v>
      </c>
      <c r="CB2">
        <v>152</v>
      </c>
      <c r="CC2">
        <v>142</v>
      </c>
      <c r="CD2">
        <v>140</v>
      </c>
      <c r="CE2">
        <v>138</v>
      </c>
      <c r="CF2">
        <v>132</v>
      </c>
      <c r="CH2" t="s">
        <v>250</v>
      </c>
      <c r="CI2" t="s">
        <v>251</v>
      </c>
      <c r="CJ2" t="s">
        <v>252</v>
      </c>
      <c r="CK2" t="s">
        <v>253</v>
      </c>
      <c r="CL2" t="s">
        <v>254</v>
      </c>
      <c r="CM2" t="s">
        <v>255</v>
      </c>
      <c r="CN2" t="s">
        <v>256</v>
      </c>
      <c r="CO2" t="s">
        <v>257</v>
      </c>
      <c r="CP2" t="s">
        <v>258</v>
      </c>
      <c r="CQ2" t="s">
        <v>259</v>
      </c>
      <c r="CR2" t="s">
        <v>260</v>
      </c>
      <c r="CT2">
        <v>18</v>
      </c>
      <c r="CU2">
        <v>20</v>
      </c>
      <c r="CV2">
        <v>26</v>
      </c>
      <c r="CW2">
        <v>26</v>
      </c>
      <c r="CX2">
        <v>26</v>
      </c>
      <c r="CY2">
        <v>26</v>
      </c>
      <c r="CZ2">
        <v>26</v>
      </c>
      <c r="DA2">
        <v>26</v>
      </c>
      <c r="DB2">
        <v>8</v>
      </c>
      <c r="DC2">
        <v>26</v>
      </c>
      <c r="DD2">
        <v>26</v>
      </c>
      <c r="DI2">
        <v>24</v>
      </c>
      <c r="DJ2">
        <v>26</v>
      </c>
      <c r="DK2">
        <v>24</v>
      </c>
      <c r="DL2">
        <v>25</v>
      </c>
      <c r="DM2">
        <v>27</v>
      </c>
      <c r="DN2">
        <v>29</v>
      </c>
      <c r="DO2">
        <v>24</v>
      </c>
      <c r="DP2">
        <v>24</v>
      </c>
      <c r="DR2">
        <v>84</v>
      </c>
      <c r="DS2">
        <v>94</v>
      </c>
      <c r="DT2">
        <v>94</v>
      </c>
      <c r="DU2">
        <v>92</v>
      </c>
      <c r="DV2">
        <v>88</v>
      </c>
      <c r="DW2">
        <v>90</v>
      </c>
      <c r="DX2">
        <v>88</v>
      </c>
      <c r="DY2">
        <v>92</v>
      </c>
      <c r="DZ2">
        <v>80</v>
      </c>
      <c r="EA2">
        <v>88</v>
      </c>
      <c r="EB2">
        <v>90</v>
      </c>
      <c r="ES2" t="s">
        <v>751</v>
      </c>
      <c r="FC2" t="s">
        <v>752</v>
      </c>
      <c r="FE2" t="s">
        <v>741</v>
      </c>
      <c r="FF2" t="s">
        <v>741</v>
      </c>
      <c r="FG2" t="s">
        <v>753</v>
      </c>
      <c r="FH2" t="s">
        <v>754</v>
      </c>
      <c r="FI2">
        <v>2</v>
      </c>
      <c r="FJ2">
        <v>148</v>
      </c>
      <c r="FK2">
        <v>148</v>
      </c>
      <c r="FN2">
        <v>77</v>
      </c>
      <c r="FO2" t="s">
        <v>1079</v>
      </c>
      <c r="FP2">
        <v>88</v>
      </c>
      <c r="FQ2" t="s">
        <v>1079</v>
      </c>
      <c r="FR2" t="s">
        <v>741</v>
      </c>
      <c r="FS2" t="s">
        <v>741</v>
      </c>
      <c r="FT2" t="s">
        <v>741</v>
      </c>
      <c r="FU2" t="s">
        <v>741</v>
      </c>
      <c r="FV2">
        <v>37.1</v>
      </c>
      <c r="FW2">
        <v>36</v>
      </c>
      <c r="FX2" t="s">
        <v>741</v>
      </c>
      <c r="FY2" t="s">
        <v>741</v>
      </c>
      <c r="FZ2">
        <v>87</v>
      </c>
      <c r="GA2">
        <v>80</v>
      </c>
      <c r="GB2" t="s">
        <v>741</v>
      </c>
      <c r="GC2" t="s">
        <v>741</v>
      </c>
      <c r="GD2" t="s">
        <v>741</v>
      </c>
      <c r="GE2" t="s">
        <v>741</v>
      </c>
      <c r="GG2" t="s">
        <v>741</v>
      </c>
      <c r="GH2" t="s">
        <v>741</v>
      </c>
      <c r="GI2" t="s">
        <v>750</v>
      </c>
      <c r="GJ2" t="s">
        <v>750</v>
      </c>
      <c r="GK2" t="s">
        <v>741</v>
      </c>
      <c r="GL2" t="s">
        <v>741</v>
      </c>
      <c r="GM2">
        <v>6</v>
      </c>
      <c r="GN2">
        <v>6</v>
      </c>
      <c r="GO2" t="s">
        <v>741</v>
      </c>
      <c r="GP2" t="s">
        <v>741</v>
      </c>
      <c r="GQ2" t="s">
        <v>741</v>
      </c>
      <c r="GR2" t="s">
        <v>741</v>
      </c>
      <c r="GS2" t="s">
        <v>741</v>
      </c>
      <c r="GT2" t="s">
        <v>741</v>
      </c>
      <c r="GU2">
        <v>4</v>
      </c>
      <c r="GV2">
        <v>8</v>
      </c>
      <c r="GW2" t="s">
        <v>741</v>
      </c>
      <c r="GX2" t="s">
        <v>741</v>
      </c>
      <c r="GY2" t="s">
        <v>741</v>
      </c>
      <c r="GZ2" t="str">
        <f t="shared" ref="GZ2:GZ33" si="0">IF(OR(GY2="-",ISBLANK(GY2)),"Un-Successful","Successful")</f>
        <v>Un-Successful</v>
      </c>
      <c r="HA2">
        <v>11</v>
      </c>
      <c r="HB2">
        <v>4</v>
      </c>
      <c r="HC2" s="2">
        <v>45436</v>
      </c>
      <c r="HD2" t="s">
        <v>756</v>
      </c>
    </row>
    <row r="3" spans="1:212" ht="48" customHeight="1" x14ac:dyDescent="0.3">
      <c r="A3">
        <v>2</v>
      </c>
      <c r="B3" t="s">
        <v>757</v>
      </c>
      <c r="C3">
        <v>20240230754</v>
      </c>
      <c r="D3">
        <v>240006081</v>
      </c>
      <c r="E3">
        <v>1</v>
      </c>
      <c r="F3" t="s">
        <v>2</v>
      </c>
      <c r="G3" s="2">
        <v>45431</v>
      </c>
      <c r="H3">
        <v>1.9</v>
      </c>
      <c r="I3">
        <f>Copy_data!H30*1000</f>
        <v>2000</v>
      </c>
      <c r="J3">
        <v>1.8</v>
      </c>
      <c r="K3" t="s">
        <v>70</v>
      </c>
      <c r="L3" t="s">
        <v>68</v>
      </c>
      <c r="M3" t="s">
        <v>758</v>
      </c>
      <c r="N3" t="s">
        <v>737</v>
      </c>
      <c r="O3" t="s">
        <v>63</v>
      </c>
      <c r="P3" t="s">
        <v>44</v>
      </c>
      <c r="Q3" t="s">
        <v>79</v>
      </c>
      <c r="R3">
        <v>1</v>
      </c>
      <c r="S3" s="2">
        <v>45432</v>
      </c>
      <c r="T3" t="s">
        <v>759</v>
      </c>
      <c r="U3" t="s">
        <v>30</v>
      </c>
      <c r="W3" t="s">
        <v>760</v>
      </c>
      <c r="X3" t="s">
        <v>740</v>
      </c>
      <c r="Y3" t="s">
        <v>740</v>
      </c>
      <c r="Z3" t="s">
        <v>741</v>
      </c>
      <c r="AA3" t="s">
        <v>742</v>
      </c>
      <c r="AB3" t="s">
        <v>761</v>
      </c>
      <c r="AC3" t="s">
        <v>744</v>
      </c>
      <c r="AD3" t="s">
        <v>745</v>
      </c>
      <c r="AE3" t="s">
        <v>746</v>
      </c>
      <c r="AF3">
        <v>124</v>
      </c>
      <c r="AG3">
        <v>38</v>
      </c>
      <c r="AH3">
        <v>36.299999999999997</v>
      </c>
      <c r="AI3">
        <v>94</v>
      </c>
      <c r="AJ3" t="s">
        <v>30</v>
      </c>
      <c r="AK3">
        <v>4.7</v>
      </c>
      <c r="AL3">
        <v>16.2</v>
      </c>
      <c r="AM3">
        <v>2270</v>
      </c>
      <c r="AN3">
        <v>2.7</v>
      </c>
      <c r="AO3">
        <v>146</v>
      </c>
      <c r="AP3">
        <v>4.5999999999999996</v>
      </c>
      <c r="AQ3">
        <v>29</v>
      </c>
      <c r="AR3">
        <v>0.79</v>
      </c>
      <c r="AS3" t="s">
        <v>747</v>
      </c>
      <c r="AT3" t="s">
        <v>741</v>
      </c>
      <c r="AU3" t="s">
        <v>762</v>
      </c>
      <c r="AV3">
        <v>8</v>
      </c>
      <c r="AW3">
        <v>200</v>
      </c>
      <c r="AX3" t="s">
        <v>741</v>
      </c>
      <c r="AY3">
        <v>30</v>
      </c>
      <c r="AZ3" t="s">
        <v>763</v>
      </c>
      <c r="BA3" t="s">
        <v>741</v>
      </c>
      <c r="BB3">
        <v>6</v>
      </c>
      <c r="BC3">
        <v>5</v>
      </c>
      <c r="BD3" t="s">
        <v>741</v>
      </c>
      <c r="BE3">
        <v>3.5</v>
      </c>
      <c r="BF3">
        <v>1</v>
      </c>
      <c r="BG3" t="s">
        <v>750</v>
      </c>
      <c r="BH3" t="s">
        <v>741</v>
      </c>
      <c r="BI3">
        <v>15</v>
      </c>
      <c r="BJ3">
        <v>36</v>
      </c>
      <c r="BK3">
        <v>36.1</v>
      </c>
      <c r="BL3">
        <v>36.200000000000003</v>
      </c>
      <c r="BM3">
        <v>36.1</v>
      </c>
      <c r="BN3">
        <v>36.200000000000003</v>
      </c>
      <c r="BO3">
        <v>36.200000000000003</v>
      </c>
      <c r="BP3">
        <v>36.4</v>
      </c>
      <c r="BQ3">
        <v>36.5</v>
      </c>
      <c r="BR3">
        <v>36.6</v>
      </c>
      <c r="BS3">
        <v>36.1</v>
      </c>
      <c r="BT3">
        <v>36.1</v>
      </c>
      <c r="BU3">
        <v>36.200000000000003</v>
      </c>
      <c r="BV3">
        <v>138</v>
      </c>
      <c r="BW3">
        <v>130</v>
      </c>
      <c r="BX3">
        <v>132</v>
      </c>
      <c r="BY3">
        <v>134</v>
      </c>
      <c r="BZ3">
        <v>128</v>
      </c>
      <c r="CA3">
        <v>126</v>
      </c>
      <c r="CB3">
        <v>138</v>
      </c>
      <c r="CC3">
        <v>136</v>
      </c>
      <c r="CD3">
        <v>140</v>
      </c>
      <c r="CE3">
        <v>142</v>
      </c>
      <c r="CF3">
        <v>138</v>
      </c>
      <c r="CG3">
        <v>128</v>
      </c>
      <c r="CH3" t="s">
        <v>261</v>
      </c>
      <c r="CI3" t="s">
        <v>262</v>
      </c>
      <c r="CJ3" t="s">
        <v>263</v>
      </c>
      <c r="CK3" t="s">
        <v>264</v>
      </c>
      <c r="CL3" t="s">
        <v>265</v>
      </c>
      <c r="CM3" t="s">
        <v>266</v>
      </c>
      <c r="CN3" t="s">
        <v>261</v>
      </c>
      <c r="CO3" t="s">
        <v>263</v>
      </c>
      <c r="CP3" t="s">
        <v>267</v>
      </c>
      <c r="CQ3" t="s">
        <v>268</v>
      </c>
      <c r="CR3" t="s">
        <v>269</v>
      </c>
      <c r="CS3" t="s">
        <v>266</v>
      </c>
      <c r="CT3">
        <v>30</v>
      </c>
      <c r="CU3">
        <v>30</v>
      </c>
      <c r="CV3">
        <v>30</v>
      </c>
      <c r="CW3">
        <v>30</v>
      </c>
      <c r="CX3">
        <v>30</v>
      </c>
      <c r="CY3">
        <v>30</v>
      </c>
      <c r="CZ3">
        <v>30</v>
      </c>
      <c r="DA3">
        <v>30</v>
      </c>
      <c r="DB3">
        <v>30</v>
      </c>
      <c r="DC3">
        <v>30</v>
      </c>
      <c r="DD3">
        <v>30</v>
      </c>
      <c r="DI3">
        <v>22</v>
      </c>
      <c r="DJ3">
        <v>34</v>
      </c>
      <c r="DK3">
        <v>32</v>
      </c>
      <c r="DL3">
        <v>26</v>
      </c>
      <c r="DM3">
        <v>24</v>
      </c>
      <c r="DN3">
        <v>22</v>
      </c>
      <c r="DO3">
        <v>24</v>
      </c>
      <c r="DP3">
        <v>26</v>
      </c>
      <c r="DR3">
        <v>99</v>
      </c>
      <c r="DS3">
        <v>100</v>
      </c>
      <c r="DT3">
        <v>99</v>
      </c>
      <c r="DU3">
        <v>99</v>
      </c>
      <c r="DV3">
        <v>99</v>
      </c>
      <c r="DW3">
        <v>99</v>
      </c>
      <c r="DX3">
        <v>99</v>
      </c>
      <c r="DY3">
        <v>100</v>
      </c>
      <c r="DZ3">
        <v>80</v>
      </c>
      <c r="EA3">
        <v>90</v>
      </c>
      <c r="EB3">
        <v>99</v>
      </c>
      <c r="EC3">
        <v>99</v>
      </c>
      <c r="FB3" t="s">
        <v>741</v>
      </c>
      <c r="FC3" t="s">
        <v>764</v>
      </c>
      <c r="FD3" t="s">
        <v>741</v>
      </c>
      <c r="FE3">
        <v>16</v>
      </c>
      <c r="FF3">
        <v>0.1</v>
      </c>
      <c r="FG3" t="s">
        <v>765</v>
      </c>
      <c r="FH3" t="s">
        <v>766</v>
      </c>
      <c r="FI3">
        <v>1.5</v>
      </c>
      <c r="FJ3">
        <v>130</v>
      </c>
      <c r="FK3">
        <v>140</v>
      </c>
      <c r="FL3">
        <v>145</v>
      </c>
      <c r="FM3">
        <v>142</v>
      </c>
      <c r="FN3">
        <v>98</v>
      </c>
      <c r="FO3" t="s">
        <v>1080</v>
      </c>
      <c r="FP3">
        <v>95</v>
      </c>
      <c r="FQ3" t="s">
        <v>32</v>
      </c>
      <c r="FR3" t="s">
        <v>741</v>
      </c>
      <c r="FS3" t="s">
        <v>741</v>
      </c>
      <c r="FT3">
        <v>98</v>
      </c>
      <c r="FU3" t="s">
        <v>32</v>
      </c>
      <c r="FV3">
        <v>36.299999999999997</v>
      </c>
      <c r="FW3">
        <v>36.4</v>
      </c>
      <c r="FX3">
        <v>36.200000000000003</v>
      </c>
      <c r="FY3">
        <v>36.6</v>
      </c>
      <c r="FZ3">
        <v>118</v>
      </c>
      <c r="GA3">
        <v>102</v>
      </c>
      <c r="GB3" t="s">
        <v>741</v>
      </c>
      <c r="GC3">
        <v>120</v>
      </c>
      <c r="GD3" t="s">
        <v>741</v>
      </c>
      <c r="GE3" t="s">
        <v>741</v>
      </c>
      <c r="GG3" t="s">
        <v>741</v>
      </c>
      <c r="GH3" t="s">
        <v>741</v>
      </c>
      <c r="GI3" t="s">
        <v>767</v>
      </c>
      <c r="GJ3" t="s">
        <v>767</v>
      </c>
      <c r="GK3" t="s">
        <v>767</v>
      </c>
      <c r="GL3" t="s">
        <v>767</v>
      </c>
      <c r="GM3">
        <v>10</v>
      </c>
      <c r="GN3">
        <v>12</v>
      </c>
      <c r="GQ3">
        <v>0</v>
      </c>
      <c r="GR3">
        <v>1</v>
      </c>
      <c r="GS3">
        <v>8</v>
      </c>
      <c r="GT3" t="s">
        <v>741</v>
      </c>
      <c r="GU3" t="s">
        <v>741</v>
      </c>
      <c r="GV3">
        <v>9</v>
      </c>
      <c r="GW3">
        <v>10</v>
      </c>
      <c r="GX3">
        <v>9</v>
      </c>
      <c r="GY3" s="2">
        <v>45441</v>
      </c>
      <c r="GZ3" t="str">
        <f t="shared" si="0"/>
        <v>Successful</v>
      </c>
      <c r="HA3" t="s">
        <v>741</v>
      </c>
      <c r="HB3" t="s">
        <v>741</v>
      </c>
      <c r="HC3" t="s">
        <v>741</v>
      </c>
      <c r="HD3" t="s">
        <v>741</v>
      </c>
    </row>
    <row r="4" spans="1:212" ht="40.950000000000003" customHeight="1" x14ac:dyDescent="0.3">
      <c r="A4">
        <v>3</v>
      </c>
      <c r="B4" t="s">
        <v>768</v>
      </c>
      <c r="C4">
        <v>20240228928</v>
      </c>
      <c r="D4">
        <v>240005697</v>
      </c>
      <c r="E4">
        <v>4</v>
      </c>
      <c r="F4" t="s">
        <v>2</v>
      </c>
      <c r="G4" s="2">
        <v>45427</v>
      </c>
      <c r="H4">
        <v>1.5</v>
      </c>
      <c r="I4">
        <f>Copy_data!H28*1000</f>
        <v>2600</v>
      </c>
      <c r="J4">
        <v>1.5</v>
      </c>
      <c r="K4" t="s">
        <v>70</v>
      </c>
      <c r="L4" t="s">
        <v>69</v>
      </c>
      <c r="M4" t="s">
        <v>769</v>
      </c>
      <c r="N4" t="s">
        <v>737</v>
      </c>
      <c r="O4" t="s">
        <v>63</v>
      </c>
      <c r="P4" t="s">
        <v>44</v>
      </c>
      <c r="Q4" t="s">
        <v>79</v>
      </c>
      <c r="R4">
        <v>4</v>
      </c>
      <c r="S4" s="2">
        <v>45430</v>
      </c>
      <c r="T4" t="s">
        <v>738</v>
      </c>
      <c r="U4" t="s">
        <v>33</v>
      </c>
      <c r="V4" t="s">
        <v>739</v>
      </c>
      <c r="X4" t="s">
        <v>740</v>
      </c>
      <c r="Y4" t="s">
        <v>740</v>
      </c>
      <c r="Z4" t="s">
        <v>741</v>
      </c>
      <c r="AA4" t="s">
        <v>742</v>
      </c>
      <c r="AB4" t="s">
        <v>761</v>
      </c>
      <c r="AC4" t="s">
        <v>744</v>
      </c>
      <c r="AD4" t="s">
        <v>745</v>
      </c>
      <c r="AE4" t="s">
        <v>746</v>
      </c>
      <c r="AF4">
        <v>150</v>
      </c>
      <c r="AG4">
        <v>34</v>
      </c>
      <c r="AH4">
        <v>36.4</v>
      </c>
      <c r="AI4">
        <v>95</v>
      </c>
      <c r="AJ4" t="s">
        <v>33</v>
      </c>
      <c r="AK4">
        <v>6</v>
      </c>
      <c r="AL4">
        <v>14.8</v>
      </c>
      <c r="AM4">
        <v>5560</v>
      </c>
      <c r="AN4">
        <v>2.1800000000000002</v>
      </c>
      <c r="AO4">
        <v>134.69999999999999</v>
      </c>
      <c r="AP4">
        <v>6.8</v>
      </c>
      <c r="AQ4">
        <v>62</v>
      </c>
      <c r="AR4">
        <v>1.56</v>
      </c>
      <c r="AS4" t="s">
        <v>747</v>
      </c>
      <c r="AT4" t="s">
        <v>741</v>
      </c>
      <c r="AU4" t="s">
        <v>770</v>
      </c>
      <c r="AV4">
        <v>6</v>
      </c>
      <c r="AW4">
        <v>150</v>
      </c>
      <c r="AX4" t="s">
        <v>741</v>
      </c>
      <c r="AY4">
        <v>20</v>
      </c>
      <c r="AZ4" t="s">
        <v>771</v>
      </c>
      <c r="BA4" t="s">
        <v>741</v>
      </c>
      <c r="BB4">
        <v>4</v>
      </c>
      <c r="BC4">
        <v>2</v>
      </c>
      <c r="BD4" t="s">
        <v>741</v>
      </c>
      <c r="BE4">
        <v>3</v>
      </c>
      <c r="BF4" t="s">
        <v>741</v>
      </c>
      <c r="BG4" t="s">
        <v>750</v>
      </c>
      <c r="BH4" t="s">
        <v>741</v>
      </c>
      <c r="BI4">
        <v>15</v>
      </c>
      <c r="BJ4">
        <v>36.1</v>
      </c>
      <c r="BK4">
        <v>36</v>
      </c>
      <c r="BL4">
        <v>36.200000000000003</v>
      </c>
      <c r="BM4">
        <v>36.1</v>
      </c>
      <c r="BN4">
        <v>36.200000000000003</v>
      </c>
      <c r="BO4">
        <v>36.200000000000003</v>
      </c>
      <c r="BP4">
        <v>36.1</v>
      </c>
      <c r="BQ4">
        <v>36.200000000000003</v>
      </c>
      <c r="BR4">
        <v>36.1</v>
      </c>
      <c r="BS4">
        <v>36</v>
      </c>
      <c r="BT4">
        <v>36.1</v>
      </c>
      <c r="BV4">
        <v>120</v>
      </c>
      <c r="BW4">
        <v>122</v>
      </c>
      <c r="BX4">
        <v>124</v>
      </c>
      <c r="BY4">
        <v>128</v>
      </c>
      <c r="BZ4">
        <v>124</v>
      </c>
      <c r="CA4">
        <v>128</v>
      </c>
      <c r="CB4">
        <v>122</v>
      </c>
      <c r="CC4">
        <v>124</v>
      </c>
      <c r="CD4">
        <v>126</v>
      </c>
      <c r="CE4">
        <v>128</v>
      </c>
      <c r="CF4">
        <v>122</v>
      </c>
      <c r="CH4" t="s">
        <v>270</v>
      </c>
      <c r="CI4" t="s">
        <v>271</v>
      </c>
      <c r="CJ4" t="s">
        <v>272</v>
      </c>
      <c r="CK4" t="s">
        <v>273</v>
      </c>
      <c r="CL4" t="s">
        <v>274</v>
      </c>
      <c r="CM4" t="s">
        <v>275</v>
      </c>
      <c r="CN4" t="s">
        <v>276</v>
      </c>
      <c r="CO4" t="s">
        <v>277</v>
      </c>
      <c r="CP4" t="s">
        <v>276</v>
      </c>
      <c r="CQ4" t="s">
        <v>278</v>
      </c>
      <c r="CR4" t="s">
        <v>275</v>
      </c>
      <c r="CT4">
        <v>34</v>
      </c>
      <c r="CU4">
        <v>32</v>
      </c>
      <c r="CV4">
        <v>32</v>
      </c>
      <c r="CW4">
        <v>30</v>
      </c>
      <c r="CX4">
        <v>34</v>
      </c>
      <c r="CY4">
        <v>30</v>
      </c>
      <c r="CZ4">
        <v>32</v>
      </c>
      <c r="DA4">
        <v>34</v>
      </c>
      <c r="DB4">
        <v>32</v>
      </c>
      <c r="DC4">
        <v>30</v>
      </c>
      <c r="DD4">
        <v>32</v>
      </c>
      <c r="DI4">
        <v>20</v>
      </c>
      <c r="DJ4">
        <v>22</v>
      </c>
      <c r="DK4">
        <v>20</v>
      </c>
      <c r="DL4">
        <v>24</v>
      </c>
      <c r="DM4">
        <v>22</v>
      </c>
      <c r="DN4">
        <v>24</v>
      </c>
      <c r="DO4">
        <v>22</v>
      </c>
      <c r="DP4">
        <v>20</v>
      </c>
      <c r="DR4">
        <v>98</v>
      </c>
      <c r="DS4">
        <v>97</v>
      </c>
      <c r="DT4">
        <v>98</v>
      </c>
      <c r="DU4">
        <v>97</v>
      </c>
      <c r="DV4">
        <v>98</v>
      </c>
      <c r="DW4">
        <v>98</v>
      </c>
      <c r="DX4">
        <v>90</v>
      </c>
      <c r="DY4">
        <v>92</v>
      </c>
      <c r="DZ4">
        <v>78</v>
      </c>
      <c r="EA4">
        <v>98</v>
      </c>
      <c r="EB4">
        <v>98</v>
      </c>
      <c r="FB4" t="s">
        <v>741</v>
      </c>
      <c r="FC4" t="s">
        <v>772</v>
      </c>
      <c r="FD4" t="s">
        <v>741</v>
      </c>
      <c r="FE4" t="s">
        <v>741</v>
      </c>
      <c r="FF4" t="s">
        <v>741</v>
      </c>
      <c r="FG4" t="s">
        <v>753</v>
      </c>
      <c r="FH4" t="s">
        <v>773</v>
      </c>
      <c r="FI4">
        <v>1.1499999999999999</v>
      </c>
      <c r="FJ4">
        <v>134</v>
      </c>
      <c r="FK4">
        <v>140</v>
      </c>
      <c r="FN4">
        <v>89</v>
      </c>
      <c r="FO4" t="s">
        <v>1079</v>
      </c>
      <c r="FP4">
        <v>88</v>
      </c>
      <c r="FQ4" t="s">
        <v>1079</v>
      </c>
      <c r="FR4" t="s">
        <v>741</v>
      </c>
      <c r="FS4" t="s">
        <v>741</v>
      </c>
      <c r="FT4" t="s">
        <v>741</v>
      </c>
      <c r="FU4" t="s">
        <v>741</v>
      </c>
      <c r="FV4">
        <v>36.4</v>
      </c>
      <c r="FW4">
        <v>36.200000000000003</v>
      </c>
      <c r="FX4" t="s">
        <v>741</v>
      </c>
      <c r="FY4" t="s">
        <v>741</v>
      </c>
      <c r="FZ4">
        <v>90</v>
      </c>
      <c r="GA4">
        <v>90</v>
      </c>
      <c r="GB4" t="s">
        <v>741</v>
      </c>
      <c r="GC4" t="s">
        <v>741</v>
      </c>
      <c r="GD4" t="s">
        <v>741</v>
      </c>
      <c r="GE4" t="s">
        <v>774</v>
      </c>
      <c r="GG4" t="s">
        <v>741</v>
      </c>
      <c r="GH4" t="s">
        <v>741</v>
      </c>
      <c r="GI4" t="s">
        <v>750</v>
      </c>
      <c r="GJ4" t="s">
        <v>750</v>
      </c>
      <c r="GK4" t="s">
        <v>741</v>
      </c>
      <c r="GL4" t="s">
        <v>741</v>
      </c>
      <c r="GM4">
        <v>6</v>
      </c>
      <c r="GN4">
        <v>6</v>
      </c>
      <c r="GO4" t="s">
        <v>741</v>
      </c>
      <c r="GP4" t="s">
        <v>741</v>
      </c>
      <c r="GQ4" t="s">
        <v>741</v>
      </c>
      <c r="GR4" t="s">
        <v>741</v>
      </c>
      <c r="GS4" t="s">
        <v>741</v>
      </c>
      <c r="GT4" t="s">
        <v>741</v>
      </c>
      <c r="GU4">
        <v>4</v>
      </c>
      <c r="GV4">
        <v>5</v>
      </c>
      <c r="GW4" t="s">
        <v>741</v>
      </c>
      <c r="GX4" t="s">
        <v>741</v>
      </c>
      <c r="GY4" t="s">
        <v>741</v>
      </c>
      <c r="GZ4" t="str">
        <f t="shared" si="0"/>
        <v>Un-Successful</v>
      </c>
      <c r="HA4">
        <v>7</v>
      </c>
      <c r="HB4">
        <v>3</v>
      </c>
      <c r="HC4" s="2">
        <v>45433</v>
      </c>
      <c r="HD4" t="s">
        <v>756</v>
      </c>
    </row>
    <row r="5" spans="1:212" ht="19.2" customHeight="1" x14ac:dyDescent="0.3">
      <c r="A5">
        <v>4</v>
      </c>
      <c r="B5" t="s">
        <v>775</v>
      </c>
      <c r="C5">
        <v>20240234141</v>
      </c>
      <c r="D5">
        <v>240006650</v>
      </c>
      <c r="E5">
        <v>1</v>
      </c>
      <c r="F5" t="s">
        <v>2</v>
      </c>
      <c r="G5" s="2">
        <v>45433</v>
      </c>
      <c r="H5">
        <v>2.9</v>
      </c>
      <c r="I5">
        <f>Copy_data!H31*1000</f>
        <v>3200</v>
      </c>
      <c r="J5">
        <v>2.9</v>
      </c>
      <c r="K5" t="s">
        <v>70</v>
      </c>
      <c r="L5" t="s">
        <v>69</v>
      </c>
      <c r="M5" t="s">
        <v>776</v>
      </c>
      <c r="N5" t="s">
        <v>737</v>
      </c>
      <c r="O5" t="s">
        <v>63</v>
      </c>
      <c r="P5" t="s">
        <v>44</v>
      </c>
      <c r="Q5" t="s">
        <v>79</v>
      </c>
      <c r="R5">
        <v>1</v>
      </c>
      <c r="S5" s="2">
        <v>45434</v>
      </c>
      <c r="T5" t="s">
        <v>738</v>
      </c>
      <c r="U5" t="s">
        <v>32</v>
      </c>
      <c r="W5" t="s">
        <v>760</v>
      </c>
      <c r="X5" t="s">
        <v>740</v>
      </c>
      <c r="Y5" t="s">
        <v>740</v>
      </c>
      <c r="Z5" t="s">
        <v>741</v>
      </c>
      <c r="AA5" t="s">
        <v>742</v>
      </c>
      <c r="AB5" t="s">
        <v>761</v>
      </c>
      <c r="AC5" t="s">
        <v>744</v>
      </c>
      <c r="AD5" t="s">
        <v>745</v>
      </c>
      <c r="AE5" t="s">
        <v>746</v>
      </c>
      <c r="AF5">
        <v>156</v>
      </c>
      <c r="AG5">
        <v>30</v>
      </c>
      <c r="AH5">
        <v>36.200000000000003</v>
      </c>
      <c r="AI5">
        <v>94</v>
      </c>
      <c r="AJ5" t="s">
        <v>32</v>
      </c>
      <c r="AK5">
        <v>8.4</v>
      </c>
      <c r="AL5">
        <v>18.399999999999999</v>
      </c>
      <c r="AM5">
        <v>2510</v>
      </c>
      <c r="AN5">
        <v>1.56</v>
      </c>
      <c r="AO5">
        <v>143</v>
      </c>
      <c r="AP5">
        <v>5.6</v>
      </c>
      <c r="AQ5">
        <v>27</v>
      </c>
      <c r="AR5">
        <v>1.23</v>
      </c>
      <c r="AS5" t="s">
        <v>747</v>
      </c>
      <c r="AT5" t="s">
        <v>741</v>
      </c>
      <c r="AU5" t="s">
        <v>777</v>
      </c>
      <c r="AV5">
        <v>12</v>
      </c>
      <c r="AW5">
        <v>300</v>
      </c>
      <c r="AX5">
        <v>3</v>
      </c>
      <c r="AY5">
        <v>45</v>
      </c>
      <c r="AZ5" t="s">
        <v>778</v>
      </c>
      <c r="BA5" t="s">
        <v>750</v>
      </c>
      <c r="BB5" t="s">
        <v>741</v>
      </c>
      <c r="BC5" t="s">
        <v>741</v>
      </c>
      <c r="BD5" t="s">
        <v>741</v>
      </c>
      <c r="BE5">
        <v>3.5</v>
      </c>
      <c r="BF5" t="s">
        <v>779</v>
      </c>
      <c r="BG5" t="s">
        <v>750</v>
      </c>
      <c r="BH5" t="s">
        <v>741</v>
      </c>
      <c r="BI5">
        <v>56</v>
      </c>
      <c r="BJ5">
        <v>36.4</v>
      </c>
      <c r="BK5">
        <v>36.4</v>
      </c>
      <c r="BL5">
        <v>36.4</v>
      </c>
      <c r="BM5">
        <v>36.4</v>
      </c>
      <c r="BN5">
        <v>36.4</v>
      </c>
      <c r="BO5">
        <v>36.4</v>
      </c>
      <c r="BP5">
        <v>36.299999999999997</v>
      </c>
      <c r="BQ5">
        <v>36.5</v>
      </c>
      <c r="BR5">
        <v>36.4</v>
      </c>
      <c r="BS5">
        <v>36.299999999999997</v>
      </c>
      <c r="BT5">
        <v>36.4</v>
      </c>
      <c r="BU5">
        <v>36.4</v>
      </c>
      <c r="BV5">
        <v>166</v>
      </c>
      <c r="BW5">
        <v>164</v>
      </c>
      <c r="BX5">
        <v>158</v>
      </c>
      <c r="BY5">
        <v>159</v>
      </c>
      <c r="BZ5">
        <v>156</v>
      </c>
      <c r="CA5">
        <v>152</v>
      </c>
      <c r="CB5">
        <v>152</v>
      </c>
      <c r="CC5">
        <v>153</v>
      </c>
      <c r="CD5">
        <v>150</v>
      </c>
      <c r="CE5">
        <v>149</v>
      </c>
      <c r="CF5">
        <v>146</v>
      </c>
      <c r="CG5">
        <v>154</v>
      </c>
      <c r="CH5" t="s">
        <v>276</v>
      </c>
      <c r="CI5" t="s">
        <v>279</v>
      </c>
      <c r="CJ5" t="s">
        <v>280</v>
      </c>
      <c r="CK5" t="s">
        <v>281</v>
      </c>
      <c r="CL5" t="s">
        <v>282</v>
      </c>
      <c r="CM5" t="s">
        <v>283</v>
      </c>
      <c r="CN5" t="s">
        <v>284</v>
      </c>
      <c r="CO5" t="s">
        <v>275</v>
      </c>
      <c r="CP5" t="s">
        <v>271</v>
      </c>
      <c r="CQ5" t="s">
        <v>285</v>
      </c>
      <c r="CR5" t="s">
        <v>286</v>
      </c>
      <c r="CS5" t="s">
        <v>270</v>
      </c>
      <c r="CT5">
        <v>28</v>
      </c>
      <c r="CU5">
        <v>26</v>
      </c>
      <c r="CV5">
        <v>29</v>
      </c>
      <c r="CW5">
        <v>29</v>
      </c>
      <c r="CX5">
        <v>28</v>
      </c>
      <c r="CY5">
        <v>26</v>
      </c>
      <c r="CZ5">
        <v>28</v>
      </c>
      <c r="DA5">
        <v>29</v>
      </c>
      <c r="DB5">
        <v>31</v>
      </c>
      <c r="DC5">
        <v>34</v>
      </c>
      <c r="DD5">
        <v>33</v>
      </c>
      <c r="DE5">
        <v>31</v>
      </c>
      <c r="DF5">
        <v>43</v>
      </c>
      <c r="DG5">
        <v>38</v>
      </c>
      <c r="DH5">
        <v>37</v>
      </c>
      <c r="DI5">
        <v>39</v>
      </c>
      <c r="DJ5">
        <v>41</v>
      </c>
      <c r="DK5">
        <v>39</v>
      </c>
      <c r="DL5">
        <v>37</v>
      </c>
      <c r="DM5">
        <v>38</v>
      </c>
      <c r="DN5">
        <v>39</v>
      </c>
      <c r="DO5">
        <v>38</v>
      </c>
      <c r="DP5">
        <v>39</v>
      </c>
      <c r="DQ5">
        <v>36</v>
      </c>
      <c r="DR5">
        <v>96</v>
      </c>
      <c r="DS5">
        <v>97</v>
      </c>
      <c r="DT5">
        <v>97</v>
      </c>
      <c r="DU5">
        <v>96</v>
      </c>
      <c r="DV5">
        <v>97</v>
      </c>
      <c r="DW5">
        <v>97</v>
      </c>
      <c r="DX5">
        <v>97</v>
      </c>
      <c r="DY5">
        <v>96</v>
      </c>
      <c r="DZ5">
        <v>87</v>
      </c>
      <c r="EA5">
        <v>94</v>
      </c>
      <c r="EB5">
        <v>97</v>
      </c>
      <c r="EC5">
        <v>96</v>
      </c>
      <c r="FB5" t="s">
        <v>741</v>
      </c>
      <c r="FC5" t="s">
        <v>752</v>
      </c>
      <c r="FD5" t="s">
        <v>741</v>
      </c>
      <c r="FE5" t="s">
        <v>741</v>
      </c>
      <c r="FF5" t="s">
        <v>741</v>
      </c>
      <c r="FG5" t="s">
        <v>765</v>
      </c>
      <c r="FH5" t="s">
        <v>754</v>
      </c>
      <c r="FI5">
        <v>1.35</v>
      </c>
      <c r="FJ5">
        <v>153</v>
      </c>
      <c r="FK5">
        <v>148</v>
      </c>
      <c r="FL5" t="s">
        <v>741</v>
      </c>
      <c r="FM5">
        <v>144</v>
      </c>
      <c r="FN5">
        <v>97</v>
      </c>
      <c r="FO5" t="s">
        <v>1080</v>
      </c>
      <c r="FP5">
        <v>94</v>
      </c>
      <c r="FQ5" t="s">
        <v>1080</v>
      </c>
      <c r="FR5" t="s">
        <v>741</v>
      </c>
      <c r="FS5" t="s">
        <v>741</v>
      </c>
      <c r="FT5">
        <v>99</v>
      </c>
      <c r="FU5" t="s">
        <v>32</v>
      </c>
      <c r="FV5">
        <v>36.6</v>
      </c>
      <c r="FW5">
        <v>36.6</v>
      </c>
      <c r="FX5" t="s">
        <v>741</v>
      </c>
      <c r="FY5">
        <v>36.6</v>
      </c>
      <c r="FZ5">
        <v>100</v>
      </c>
      <c r="GA5">
        <v>120</v>
      </c>
      <c r="GB5" t="s">
        <v>741</v>
      </c>
      <c r="GC5">
        <v>130</v>
      </c>
      <c r="GD5" t="s">
        <v>741</v>
      </c>
      <c r="GE5" t="s">
        <v>741</v>
      </c>
      <c r="GG5" t="s">
        <v>741</v>
      </c>
      <c r="GH5" t="s">
        <v>741</v>
      </c>
      <c r="GI5" t="s">
        <v>767</v>
      </c>
      <c r="GJ5" t="s">
        <v>767</v>
      </c>
      <c r="GK5" t="s">
        <v>767</v>
      </c>
      <c r="GL5" t="s">
        <v>767</v>
      </c>
      <c r="GM5">
        <v>11</v>
      </c>
      <c r="GN5">
        <v>10</v>
      </c>
      <c r="GO5" t="s">
        <v>741</v>
      </c>
      <c r="GP5">
        <v>16</v>
      </c>
      <c r="GQ5">
        <v>0</v>
      </c>
      <c r="GR5">
        <v>2</v>
      </c>
      <c r="GS5">
        <v>14</v>
      </c>
      <c r="GT5" t="s">
        <v>741</v>
      </c>
      <c r="GU5" t="s">
        <v>741</v>
      </c>
      <c r="GV5">
        <v>16</v>
      </c>
      <c r="GW5">
        <v>18</v>
      </c>
      <c r="GX5">
        <v>16</v>
      </c>
      <c r="GY5" s="2">
        <v>45450</v>
      </c>
      <c r="GZ5" t="str">
        <f t="shared" si="0"/>
        <v>Successful</v>
      </c>
      <c r="HA5" t="s">
        <v>741</v>
      </c>
      <c r="HB5" t="s">
        <v>741</v>
      </c>
      <c r="HC5" t="s">
        <v>741</v>
      </c>
      <c r="HD5" t="s">
        <v>741</v>
      </c>
    </row>
    <row r="6" spans="1:212" ht="36.6" customHeight="1" x14ac:dyDescent="0.3">
      <c r="A6">
        <v>5</v>
      </c>
      <c r="B6" t="s">
        <v>781</v>
      </c>
      <c r="C6">
        <v>20240239095</v>
      </c>
      <c r="D6">
        <v>240007493</v>
      </c>
      <c r="E6">
        <v>2</v>
      </c>
      <c r="F6" t="s">
        <v>3</v>
      </c>
      <c r="G6" s="2">
        <v>45434</v>
      </c>
      <c r="H6">
        <v>1.9</v>
      </c>
      <c r="I6">
        <f>Copy_data!H32*1000</f>
        <v>1700</v>
      </c>
      <c r="J6">
        <v>1.9</v>
      </c>
      <c r="K6" t="s">
        <v>71</v>
      </c>
      <c r="L6" t="s">
        <v>68</v>
      </c>
      <c r="M6" t="s">
        <v>782</v>
      </c>
      <c r="N6" t="s">
        <v>737</v>
      </c>
      <c r="O6" t="s">
        <v>63</v>
      </c>
      <c r="P6" t="s">
        <v>44</v>
      </c>
      <c r="Q6" t="s">
        <v>79</v>
      </c>
      <c r="R6">
        <v>1</v>
      </c>
      <c r="S6" s="2">
        <v>45435</v>
      </c>
      <c r="T6" t="s">
        <v>738</v>
      </c>
      <c r="U6" t="s">
        <v>32</v>
      </c>
      <c r="W6" t="s">
        <v>760</v>
      </c>
      <c r="X6" t="s">
        <v>740</v>
      </c>
      <c r="Y6" t="s">
        <v>740</v>
      </c>
      <c r="Z6" t="s">
        <v>741</v>
      </c>
      <c r="AA6" t="s">
        <v>742</v>
      </c>
      <c r="AB6" t="s">
        <v>1081</v>
      </c>
      <c r="AC6" t="s">
        <v>744</v>
      </c>
      <c r="AD6" t="s">
        <v>745</v>
      </c>
      <c r="AE6" t="s">
        <v>746</v>
      </c>
      <c r="AF6">
        <v>140</v>
      </c>
      <c r="AG6">
        <v>30</v>
      </c>
      <c r="AH6">
        <v>36.4</v>
      </c>
      <c r="AI6">
        <v>96</v>
      </c>
      <c r="AJ6" t="s">
        <v>32</v>
      </c>
      <c r="AK6">
        <v>4</v>
      </c>
      <c r="AL6">
        <v>15.8</v>
      </c>
      <c r="AM6">
        <v>8500</v>
      </c>
      <c r="AN6">
        <v>3.7</v>
      </c>
      <c r="AO6">
        <v>133.69999999999999</v>
      </c>
      <c r="AP6">
        <v>4.5999999999999996</v>
      </c>
      <c r="AQ6">
        <v>25</v>
      </c>
      <c r="AR6">
        <v>0.79</v>
      </c>
      <c r="AS6" t="s">
        <v>747</v>
      </c>
      <c r="AT6" t="s">
        <v>741</v>
      </c>
      <c r="AU6" t="s">
        <v>783</v>
      </c>
      <c r="AV6">
        <v>8</v>
      </c>
      <c r="AW6">
        <v>300</v>
      </c>
      <c r="AX6" t="s">
        <v>741</v>
      </c>
      <c r="AY6">
        <v>30</v>
      </c>
      <c r="AZ6" t="s">
        <v>784</v>
      </c>
      <c r="BA6" t="s">
        <v>750</v>
      </c>
      <c r="BB6" t="s">
        <v>741</v>
      </c>
      <c r="BC6">
        <v>4</v>
      </c>
      <c r="BD6" t="s">
        <v>741</v>
      </c>
      <c r="BE6">
        <v>3</v>
      </c>
      <c r="BF6">
        <v>1</v>
      </c>
      <c r="BG6" t="s">
        <v>750</v>
      </c>
      <c r="BH6" t="s">
        <v>741</v>
      </c>
      <c r="BI6">
        <v>20</v>
      </c>
      <c r="BJ6">
        <v>36.4</v>
      </c>
      <c r="BK6">
        <v>36.4</v>
      </c>
      <c r="BL6">
        <v>36.4</v>
      </c>
      <c r="BM6">
        <v>36.6</v>
      </c>
      <c r="BN6">
        <v>36.5</v>
      </c>
      <c r="BO6">
        <v>36.5</v>
      </c>
      <c r="BP6">
        <v>36.5</v>
      </c>
      <c r="BQ6">
        <v>36.4</v>
      </c>
      <c r="BR6">
        <v>36.4</v>
      </c>
      <c r="BS6">
        <v>36.4</v>
      </c>
      <c r="BT6">
        <v>36.4</v>
      </c>
      <c r="BU6">
        <v>36.4</v>
      </c>
      <c r="BV6">
        <v>142</v>
      </c>
      <c r="BW6">
        <v>144</v>
      </c>
      <c r="BX6">
        <v>138</v>
      </c>
      <c r="BY6">
        <v>146</v>
      </c>
      <c r="BZ6">
        <v>138</v>
      </c>
      <c r="CA6">
        <v>136</v>
      </c>
      <c r="CB6">
        <v>132</v>
      </c>
      <c r="CC6">
        <v>138</v>
      </c>
      <c r="CD6">
        <v>136</v>
      </c>
      <c r="CE6">
        <v>132</v>
      </c>
      <c r="CF6">
        <v>138</v>
      </c>
      <c r="CG6">
        <v>132</v>
      </c>
      <c r="CH6" t="s">
        <v>287</v>
      </c>
      <c r="CI6" t="s">
        <v>266</v>
      </c>
      <c r="CJ6" t="s">
        <v>288</v>
      </c>
      <c r="CK6" t="s">
        <v>289</v>
      </c>
      <c r="CL6" t="s">
        <v>265</v>
      </c>
      <c r="CM6" t="s">
        <v>290</v>
      </c>
      <c r="CN6" t="s">
        <v>287</v>
      </c>
      <c r="CO6" t="s">
        <v>291</v>
      </c>
      <c r="CP6" t="s">
        <v>292</v>
      </c>
      <c r="CQ6" t="s">
        <v>293</v>
      </c>
      <c r="CR6" t="s">
        <v>294</v>
      </c>
      <c r="CS6" t="s">
        <v>269</v>
      </c>
      <c r="CT6">
        <v>38</v>
      </c>
      <c r="CU6">
        <v>38</v>
      </c>
      <c r="CV6">
        <v>36</v>
      </c>
      <c r="CW6">
        <v>38</v>
      </c>
      <c r="CX6">
        <v>36</v>
      </c>
      <c r="CY6">
        <v>34</v>
      </c>
      <c r="CZ6">
        <v>34</v>
      </c>
      <c r="DA6">
        <v>32</v>
      </c>
      <c r="DB6">
        <v>23</v>
      </c>
      <c r="DC6">
        <v>24</v>
      </c>
      <c r="DD6">
        <v>30</v>
      </c>
      <c r="DE6">
        <v>32</v>
      </c>
      <c r="DF6">
        <v>40</v>
      </c>
      <c r="DG6">
        <v>38</v>
      </c>
      <c r="DH6">
        <v>40</v>
      </c>
      <c r="DI6">
        <v>40</v>
      </c>
      <c r="DJ6">
        <v>40</v>
      </c>
      <c r="DK6">
        <v>38</v>
      </c>
      <c r="DL6">
        <v>40</v>
      </c>
      <c r="DM6">
        <v>40</v>
      </c>
      <c r="DN6">
        <v>40</v>
      </c>
      <c r="DO6">
        <v>38</v>
      </c>
      <c r="DP6">
        <v>40</v>
      </c>
      <c r="DQ6">
        <v>40</v>
      </c>
      <c r="DR6">
        <v>99</v>
      </c>
      <c r="DS6">
        <v>99</v>
      </c>
      <c r="DT6">
        <v>98</v>
      </c>
      <c r="DU6">
        <v>98</v>
      </c>
      <c r="DV6">
        <v>99</v>
      </c>
      <c r="DW6">
        <v>98</v>
      </c>
      <c r="DX6">
        <v>99</v>
      </c>
      <c r="DY6">
        <v>99</v>
      </c>
      <c r="DZ6">
        <v>90</v>
      </c>
      <c r="EA6">
        <v>96</v>
      </c>
      <c r="EB6">
        <v>98</v>
      </c>
      <c r="EC6">
        <v>100</v>
      </c>
      <c r="FB6" t="s">
        <v>741</v>
      </c>
      <c r="FC6" t="s">
        <v>785</v>
      </c>
      <c r="FD6" t="s">
        <v>741</v>
      </c>
      <c r="FE6">
        <v>16</v>
      </c>
      <c r="FF6">
        <v>0.1</v>
      </c>
      <c r="FG6" t="s">
        <v>765</v>
      </c>
      <c r="FH6" t="s">
        <v>786</v>
      </c>
      <c r="FI6">
        <v>1.1000000000000001</v>
      </c>
      <c r="FJ6">
        <v>144</v>
      </c>
      <c r="FK6">
        <v>136</v>
      </c>
      <c r="FN6">
        <v>98</v>
      </c>
      <c r="FO6" t="s">
        <v>1080</v>
      </c>
      <c r="FP6">
        <v>94</v>
      </c>
      <c r="FQ6" t="s">
        <v>1080</v>
      </c>
      <c r="FR6" t="s">
        <v>741</v>
      </c>
      <c r="FS6" t="s">
        <v>741</v>
      </c>
      <c r="FT6" t="s">
        <v>741</v>
      </c>
      <c r="FU6" t="s">
        <v>741</v>
      </c>
      <c r="FV6">
        <v>36.4</v>
      </c>
      <c r="FW6">
        <v>36.4</v>
      </c>
      <c r="FX6" t="s">
        <v>741</v>
      </c>
      <c r="FY6" t="s">
        <v>741</v>
      </c>
      <c r="FZ6">
        <v>76</v>
      </c>
      <c r="GA6">
        <v>90</v>
      </c>
      <c r="GB6" t="s">
        <v>741</v>
      </c>
      <c r="GC6" t="s">
        <v>741</v>
      </c>
      <c r="GD6" t="s">
        <v>741</v>
      </c>
      <c r="GE6" t="s">
        <v>741</v>
      </c>
      <c r="GG6" t="s">
        <v>741</v>
      </c>
      <c r="GH6" t="s">
        <v>741</v>
      </c>
      <c r="GI6" t="s">
        <v>767</v>
      </c>
      <c r="GJ6" t="s">
        <v>767</v>
      </c>
      <c r="GK6" t="s">
        <v>741</v>
      </c>
      <c r="GL6" t="s">
        <v>741</v>
      </c>
      <c r="GM6">
        <v>14</v>
      </c>
      <c r="GN6">
        <v>10</v>
      </c>
      <c r="GO6" t="s">
        <v>741</v>
      </c>
      <c r="GP6" t="s">
        <v>741</v>
      </c>
      <c r="GQ6">
        <v>0</v>
      </c>
      <c r="GR6">
        <v>2</v>
      </c>
      <c r="GS6" t="s">
        <v>741</v>
      </c>
      <c r="GT6">
        <v>1</v>
      </c>
      <c r="GU6">
        <v>2</v>
      </c>
      <c r="GV6">
        <v>5</v>
      </c>
      <c r="GW6" t="s">
        <v>741</v>
      </c>
      <c r="GX6" t="s">
        <v>741</v>
      </c>
      <c r="GY6" t="s">
        <v>741</v>
      </c>
      <c r="GZ6" t="str">
        <f t="shared" si="0"/>
        <v>Un-Successful</v>
      </c>
      <c r="HA6">
        <v>5</v>
      </c>
      <c r="HB6">
        <v>4</v>
      </c>
      <c r="HC6" s="2">
        <v>45439</v>
      </c>
      <c r="HD6" t="s">
        <v>756</v>
      </c>
    </row>
    <row r="7" spans="1:212" ht="42" customHeight="1" x14ac:dyDescent="0.3">
      <c r="A7">
        <v>6</v>
      </c>
      <c r="B7" t="s">
        <v>787</v>
      </c>
      <c r="C7">
        <v>20240239510</v>
      </c>
      <c r="D7">
        <v>240007631</v>
      </c>
      <c r="E7">
        <v>1</v>
      </c>
      <c r="F7" t="s">
        <v>3</v>
      </c>
      <c r="G7" s="2">
        <v>45434</v>
      </c>
      <c r="H7">
        <v>2.4</v>
      </c>
      <c r="I7">
        <f>Copy_data!H33*1000</f>
        <v>1200</v>
      </c>
      <c r="J7">
        <v>2.2999999999999998</v>
      </c>
      <c r="K7" t="s">
        <v>70</v>
      </c>
      <c r="L7" t="s">
        <v>69</v>
      </c>
      <c r="M7" t="s">
        <v>788</v>
      </c>
      <c r="N7" t="s">
        <v>737</v>
      </c>
      <c r="O7" t="s">
        <v>63</v>
      </c>
      <c r="P7" t="s">
        <v>44</v>
      </c>
      <c r="Q7" t="s">
        <v>79</v>
      </c>
      <c r="R7">
        <v>1</v>
      </c>
      <c r="S7" s="2">
        <v>45436</v>
      </c>
      <c r="T7" t="s">
        <v>759</v>
      </c>
      <c r="U7" t="s">
        <v>32</v>
      </c>
      <c r="W7" t="s">
        <v>760</v>
      </c>
      <c r="X7" t="s">
        <v>740</v>
      </c>
      <c r="Y7" t="s">
        <v>740</v>
      </c>
      <c r="Z7" t="s">
        <v>741</v>
      </c>
      <c r="AA7" t="s">
        <v>742</v>
      </c>
      <c r="AB7" t="s">
        <v>743</v>
      </c>
      <c r="AC7" t="s">
        <v>744</v>
      </c>
      <c r="AD7" t="s">
        <v>745</v>
      </c>
      <c r="AE7" t="s">
        <v>746</v>
      </c>
      <c r="AF7">
        <v>138</v>
      </c>
      <c r="AG7">
        <v>40</v>
      </c>
      <c r="AH7">
        <v>36.6</v>
      </c>
      <c r="AI7">
        <v>98</v>
      </c>
      <c r="AJ7" t="s">
        <v>32</v>
      </c>
      <c r="AK7">
        <v>4</v>
      </c>
      <c r="AL7">
        <v>16.5</v>
      </c>
      <c r="AM7">
        <v>1864</v>
      </c>
      <c r="AN7">
        <v>3.17</v>
      </c>
      <c r="AO7">
        <v>139</v>
      </c>
      <c r="AP7">
        <v>6.2</v>
      </c>
      <c r="AQ7">
        <v>19</v>
      </c>
      <c r="AR7">
        <v>0.88</v>
      </c>
      <c r="AS7" t="s">
        <v>747</v>
      </c>
      <c r="AT7" t="s">
        <v>741</v>
      </c>
      <c r="AU7" t="s">
        <v>789</v>
      </c>
      <c r="AV7">
        <v>8</v>
      </c>
      <c r="AW7">
        <v>300</v>
      </c>
      <c r="AX7" t="s">
        <v>741</v>
      </c>
      <c r="AY7">
        <v>45</v>
      </c>
      <c r="AZ7" t="s">
        <v>790</v>
      </c>
      <c r="BA7" t="s">
        <v>750</v>
      </c>
      <c r="BB7" t="s">
        <v>741</v>
      </c>
      <c r="BC7">
        <v>5</v>
      </c>
      <c r="BD7" t="s">
        <v>741</v>
      </c>
      <c r="BE7">
        <v>3</v>
      </c>
      <c r="BF7" t="s">
        <v>779</v>
      </c>
      <c r="BG7" t="s">
        <v>750</v>
      </c>
      <c r="BH7" t="s">
        <v>741</v>
      </c>
      <c r="BI7">
        <v>20</v>
      </c>
      <c r="BJ7">
        <v>36.4</v>
      </c>
      <c r="BK7">
        <v>36.4</v>
      </c>
      <c r="BL7">
        <v>36.4</v>
      </c>
      <c r="BM7">
        <v>36.6</v>
      </c>
      <c r="BN7">
        <v>36.299999999999997</v>
      </c>
      <c r="BO7">
        <v>36.200000000000003</v>
      </c>
      <c r="BP7">
        <v>36.1</v>
      </c>
      <c r="BQ7">
        <v>36.4</v>
      </c>
      <c r="BR7">
        <v>36.6</v>
      </c>
      <c r="BS7">
        <v>36.200000000000003</v>
      </c>
      <c r="BT7">
        <v>36.4</v>
      </c>
      <c r="BU7">
        <v>36.4</v>
      </c>
      <c r="BV7">
        <v>142</v>
      </c>
      <c r="BW7">
        <v>140</v>
      </c>
      <c r="BX7">
        <v>146</v>
      </c>
      <c r="BY7">
        <v>138</v>
      </c>
      <c r="BZ7">
        <v>134</v>
      </c>
      <c r="CA7">
        <v>140</v>
      </c>
      <c r="CB7">
        <v>138</v>
      </c>
      <c r="CC7">
        <v>142</v>
      </c>
      <c r="CD7">
        <v>140</v>
      </c>
      <c r="CE7">
        <v>138</v>
      </c>
      <c r="CF7">
        <v>134</v>
      </c>
      <c r="CG7">
        <v>142</v>
      </c>
      <c r="CH7" t="s">
        <v>288</v>
      </c>
      <c r="CI7" t="s">
        <v>293</v>
      </c>
      <c r="CJ7" t="s">
        <v>294</v>
      </c>
      <c r="CK7" t="s">
        <v>295</v>
      </c>
      <c r="CL7" t="s">
        <v>296</v>
      </c>
      <c r="CM7" t="s">
        <v>297</v>
      </c>
      <c r="CN7" t="s">
        <v>287</v>
      </c>
      <c r="CO7" t="s">
        <v>298</v>
      </c>
      <c r="CP7" t="s">
        <v>299</v>
      </c>
      <c r="CQ7" t="s">
        <v>267</v>
      </c>
      <c r="CR7" t="s">
        <v>293</v>
      </c>
      <c r="CS7" t="s">
        <v>263</v>
      </c>
      <c r="CT7">
        <v>38</v>
      </c>
      <c r="CU7">
        <v>40</v>
      </c>
      <c r="CV7">
        <v>38</v>
      </c>
      <c r="CW7">
        <v>40</v>
      </c>
      <c r="CX7">
        <v>40</v>
      </c>
      <c r="CY7">
        <v>40</v>
      </c>
      <c r="CZ7">
        <v>40</v>
      </c>
      <c r="DA7">
        <v>40</v>
      </c>
      <c r="DB7">
        <v>40</v>
      </c>
      <c r="DC7">
        <v>40</v>
      </c>
      <c r="DD7">
        <v>40</v>
      </c>
      <c r="DE7">
        <v>40</v>
      </c>
      <c r="DF7">
        <v>38</v>
      </c>
      <c r="DG7">
        <v>40</v>
      </c>
      <c r="DH7">
        <v>40</v>
      </c>
      <c r="DI7">
        <v>40</v>
      </c>
      <c r="DJ7">
        <v>40</v>
      </c>
      <c r="DK7">
        <v>40</v>
      </c>
      <c r="DL7">
        <v>40</v>
      </c>
      <c r="DM7">
        <v>40</v>
      </c>
      <c r="DN7">
        <v>40</v>
      </c>
      <c r="DO7">
        <v>40</v>
      </c>
      <c r="DP7">
        <v>40</v>
      </c>
      <c r="DQ7">
        <v>40</v>
      </c>
      <c r="DR7">
        <v>98</v>
      </c>
      <c r="DS7">
        <v>99</v>
      </c>
      <c r="DT7">
        <v>99</v>
      </c>
      <c r="DU7">
        <v>100</v>
      </c>
      <c r="DV7">
        <v>100</v>
      </c>
      <c r="DW7">
        <v>99</v>
      </c>
      <c r="DX7">
        <v>99</v>
      </c>
      <c r="DY7">
        <v>100</v>
      </c>
      <c r="DZ7">
        <v>88</v>
      </c>
      <c r="EA7">
        <v>94</v>
      </c>
      <c r="EB7">
        <v>98</v>
      </c>
      <c r="EC7">
        <v>99</v>
      </c>
      <c r="FB7" t="s">
        <v>741</v>
      </c>
      <c r="FC7" t="s">
        <v>752</v>
      </c>
      <c r="FD7" t="s">
        <v>741</v>
      </c>
      <c r="FE7" t="s">
        <v>741</v>
      </c>
      <c r="FF7" t="s">
        <v>741</v>
      </c>
      <c r="FG7" t="s">
        <v>765</v>
      </c>
      <c r="FH7" t="s">
        <v>791</v>
      </c>
      <c r="FI7">
        <v>1.35</v>
      </c>
      <c r="FJ7">
        <v>140</v>
      </c>
      <c r="FK7">
        <v>136</v>
      </c>
      <c r="FL7" t="s">
        <v>741</v>
      </c>
      <c r="FM7" t="s">
        <v>741</v>
      </c>
      <c r="FN7">
        <v>96</v>
      </c>
      <c r="FO7" t="s">
        <v>1080</v>
      </c>
      <c r="FP7">
        <v>90</v>
      </c>
      <c r="FQ7" t="s">
        <v>1080</v>
      </c>
      <c r="FR7" t="s">
        <v>741</v>
      </c>
      <c r="FS7" t="s">
        <v>741</v>
      </c>
      <c r="FT7" t="s">
        <v>741</v>
      </c>
      <c r="FU7" t="s">
        <v>741</v>
      </c>
      <c r="FV7">
        <v>36.4</v>
      </c>
      <c r="FW7">
        <v>36.4</v>
      </c>
      <c r="FX7" t="s">
        <v>741</v>
      </c>
      <c r="FY7" t="s">
        <v>741</v>
      </c>
      <c r="FZ7">
        <v>80</v>
      </c>
      <c r="GA7">
        <v>150</v>
      </c>
      <c r="GB7" t="s">
        <v>741</v>
      </c>
      <c r="GC7" t="s">
        <v>741</v>
      </c>
      <c r="GD7" t="s">
        <v>741</v>
      </c>
      <c r="GE7" t="s">
        <v>741</v>
      </c>
      <c r="GG7" t="s">
        <v>741</v>
      </c>
      <c r="GH7" t="s">
        <v>741</v>
      </c>
      <c r="GI7" t="s">
        <v>767</v>
      </c>
      <c r="GJ7" t="s">
        <v>767</v>
      </c>
      <c r="GK7" t="s">
        <v>741</v>
      </c>
      <c r="GL7" t="s">
        <v>741</v>
      </c>
      <c r="GM7">
        <v>10</v>
      </c>
      <c r="GN7">
        <v>11</v>
      </c>
      <c r="GO7" t="s">
        <v>741</v>
      </c>
      <c r="GP7" t="s">
        <v>741</v>
      </c>
      <c r="GQ7">
        <v>0</v>
      </c>
      <c r="GR7">
        <v>2</v>
      </c>
      <c r="GS7">
        <v>2</v>
      </c>
      <c r="GT7">
        <v>4</v>
      </c>
      <c r="GU7">
        <v>2</v>
      </c>
      <c r="GV7">
        <v>11</v>
      </c>
      <c r="GW7" t="s">
        <v>741</v>
      </c>
      <c r="GX7" t="s">
        <v>741</v>
      </c>
      <c r="GY7" t="s">
        <v>741</v>
      </c>
      <c r="GZ7" t="str">
        <f t="shared" si="0"/>
        <v>Un-Successful</v>
      </c>
      <c r="HA7">
        <v>12</v>
      </c>
      <c r="HB7">
        <v>10</v>
      </c>
      <c r="HC7" s="2">
        <v>45446</v>
      </c>
      <c r="HD7" t="s">
        <v>756</v>
      </c>
    </row>
    <row r="8" spans="1:212" ht="30" customHeight="1" x14ac:dyDescent="0.3">
      <c r="A8">
        <v>7</v>
      </c>
      <c r="B8" t="s">
        <v>792</v>
      </c>
      <c r="C8">
        <v>20240278789</v>
      </c>
      <c r="E8">
        <v>2</v>
      </c>
      <c r="F8" t="s">
        <v>3</v>
      </c>
      <c r="G8" s="2">
        <v>45457</v>
      </c>
      <c r="H8">
        <v>2.8</v>
      </c>
      <c r="I8">
        <f>Copy_data!H35*1000</f>
        <v>2200</v>
      </c>
      <c r="J8">
        <v>2.8</v>
      </c>
      <c r="K8" t="s">
        <v>70</v>
      </c>
      <c r="L8" t="s">
        <v>69</v>
      </c>
      <c r="M8" t="s">
        <v>793</v>
      </c>
      <c r="N8" t="s">
        <v>737</v>
      </c>
      <c r="O8" t="s">
        <v>63</v>
      </c>
      <c r="P8" t="s">
        <v>39</v>
      </c>
      <c r="Q8" t="s">
        <v>79</v>
      </c>
      <c r="R8">
        <v>3</v>
      </c>
      <c r="S8" s="2">
        <v>45459</v>
      </c>
      <c r="T8" t="s">
        <v>1082</v>
      </c>
      <c r="U8" t="s">
        <v>30</v>
      </c>
      <c r="W8" t="s">
        <v>760</v>
      </c>
      <c r="X8" t="s">
        <v>740</v>
      </c>
      <c r="Y8" t="s">
        <v>740</v>
      </c>
      <c r="Z8" t="s">
        <v>741</v>
      </c>
      <c r="AA8" t="s">
        <v>742</v>
      </c>
      <c r="AB8" t="s">
        <v>1081</v>
      </c>
      <c r="AC8" t="s">
        <v>744</v>
      </c>
      <c r="AD8" t="s">
        <v>745</v>
      </c>
      <c r="AE8" t="s">
        <v>746</v>
      </c>
      <c r="AF8">
        <v>148</v>
      </c>
      <c r="AG8">
        <v>34</v>
      </c>
      <c r="AH8">
        <v>36.4</v>
      </c>
      <c r="AI8">
        <v>98</v>
      </c>
      <c r="AJ8" t="s">
        <v>30</v>
      </c>
      <c r="AK8">
        <v>8.1</v>
      </c>
      <c r="AL8">
        <v>17.100000000000001</v>
      </c>
      <c r="AM8">
        <v>1770</v>
      </c>
      <c r="AN8">
        <v>2.97</v>
      </c>
      <c r="AO8">
        <v>142.19999999999999</v>
      </c>
      <c r="AP8">
        <v>5.3</v>
      </c>
      <c r="AQ8">
        <v>18</v>
      </c>
      <c r="AR8">
        <v>0.87</v>
      </c>
      <c r="AS8" t="s">
        <v>747</v>
      </c>
      <c r="AT8" t="s">
        <v>795</v>
      </c>
      <c r="AU8" t="s">
        <v>796</v>
      </c>
      <c r="AV8">
        <v>12</v>
      </c>
      <c r="AW8">
        <v>300</v>
      </c>
      <c r="AX8" t="s">
        <v>741</v>
      </c>
      <c r="AY8">
        <v>45</v>
      </c>
      <c r="AZ8" t="s">
        <v>797</v>
      </c>
      <c r="BA8" t="s">
        <v>741</v>
      </c>
      <c r="BB8">
        <v>7</v>
      </c>
      <c r="BC8" t="s">
        <v>741</v>
      </c>
      <c r="BD8">
        <v>1.5</v>
      </c>
      <c r="BE8">
        <v>3.5</v>
      </c>
      <c r="BF8" t="s">
        <v>779</v>
      </c>
      <c r="BG8" t="s">
        <v>750</v>
      </c>
      <c r="BH8" t="s">
        <v>741</v>
      </c>
      <c r="BI8">
        <v>30</v>
      </c>
      <c r="BJ8">
        <v>36.200000000000003</v>
      </c>
      <c r="BK8">
        <v>36.700000000000003</v>
      </c>
      <c r="BL8">
        <v>36.799999999999997</v>
      </c>
      <c r="BM8">
        <v>36.200000000000003</v>
      </c>
      <c r="BN8">
        <v>36.4</v>
      </c>
      <c r="BO8">
        <v>36.200000000000003</v>
      </c>
      <c r="BP8">
        <v>36</v>
      </c>
      <c r="BQ8">
        <v>36.200000000000003</v>
      </c>
      <c r="BR8">
        <v>36.4</v>
      </c>
      <c r="BS8">
        <v>36.4</v>
      </c>
      <c r="BT8">
        <v>36.6</v>
      </c>
      <c r="BU8">
        <v>36.799999999999997</v>
      </c>
      <c r="BV8">
        <v>149</v>
      </c>
      <c r="BW8">
        <v>148</v>
      </c>
      <c r="BX8">
        <v>152</v>
      </c>
      <c r="BY8">
        <v>160</v>
      </c>
      <c r="BZ8">
        <v>162</v>
      </c>
      <c r="CA8">
        <v>164</v>
      </c>
      <c r="CB8">
        <v>162</v>
      </c>
      <c r="CC8">
        <v>148</v>
      </c>
      <c r="CD8">
        <v>140</v>
      </c>
      <c r="CE8">
        <v>148</v>
      </c>
      <c r="CF8">
        <v>166</v>
      </c>
      <c r="CH8" t="s">
        <v>270</v>
      </c>
      <c r="CI8" t="s">
        <v>276</v>
      </c>
      <c r="CJ8" t="s">
        <v>286</v>
      </c>
      <c r="CK8" t="s">
        <v>300</v>
      </c>
      <c r="CL8" t="s">
        <v>270</v>
      </c>
      <c r="CM8" t="s">
        <v>275</v>
      </c>
      <c r="CN8" t="s">
        <v>271</v>
      </c>
      <c r="CO8" t="s">
        <v>270</v>
      </c>
      <c r="CP8" t="s">
        <v>271</v>
      </c>
      <c r="CQ8" t="s">
        <v>301</v>
      </c>
      <c r="CR8" t="s">
        <v>302</v>
      </c>
      <c r="CT8">
        <v>30</v>
      </c>
      <c r="CU8">
        <v>32</v>
      </c>
      <c r="CV8">
        <v>32</v>
      </c>
      <c r="CW8">
        <v>34</v>
      </c>
      <c r="CX8">
        <v>30</v>
      </c>
      <c r="CY8">
        <v>30</v>
      </c>
      <c r="CZ8">
        <v>32</v>
      </c>
      <c r="DA8">
        <v>34</v>
      </c>
      <c r="DB8">
        <v>22</v>
      </c>
      <c r="DC8">
        <v>30</v>
      </c>
      <c r="DD8">
        <v>32</v>
      </c>
      <c r="DI8">
        <v>24</v>
      </c>
      <c r="DJ8">
        <v>30</v>
      </c>
      <c r="DK8">
        <v>32</v>
      </c>
      <c r="DL8">
        <v>20</v>
      </c>
      <c r="DM8">
        <v>24</v>
      </c>
      <c r="DN8">
        <v>36</v>
      </c>
      <c r="DO8">
        <v>30</v>
      </c>
      <c r="DP8">
        <v>32</v>
      </c>
      <c r="DR8">
        <v>99</v>
      </c>
      <c r="DS8">
        <v>98</v>
      </c>
      <c r="DT8">
        <v>98</v>
      </c>
      <c r="DU8">
        <v>94</v>
      </c>
      <c r="DV8">
        <v>96</v>
      </c>
      <c r="DW8">
        <v>90</v>
      </c>
      <c r="DX8">
        <v>94</v>
      </c>
      <c r="DY8">
        <v>96</v>
      </c>
      <c r="DZ8">
        <v>80</v>
      </c>
      <c r="EA8">
        <v>88</v>
      </c>
      <c r="EB8">
        <v>96</v>
      </c>
      <c r="FB8" t="s">
        <v>741</v>
      </c>
      <c r="FC8" t="s">
        <v>752</v>
      </c>
      <c r="FD8" t="s">
        <v>741</v>
      </c>
      <c r="FE8">
        <v>24</v>
      </c>
      <c r="FF8">
        <v>0.15</v>
      </c>
      <c r="FG8" t="s">
        <v>765</v>
      </c>
      <c r="FH8" t="s">
        <v>798</v>
      </c>
      <c r="FI8">
        <v>1.2</v>
      </c>
      <c r="FJ8">
        <v>158</v>
      </c>
      <c r="FK8">
        <v>168</v>
      </c>
      <c r="FL8" t="s">
        <v>741</v>
      </c>
      <c r="FM8" t="s">
        <v>741</v>
      </c>
      <c r="FN8">
        <v>92</v>
      </c>
      <c r="FO8" t="s">
        <v>1083</v>
      </c>
      <c r="FP8">
        <v>95</v>
      </c>
      <c r="FQ8" t="s">
        <v>1084</v>
      </c>
      <c r="FR8" t="s">
        <v>741</v>
      </c>
      <c r="FS8" t="s">
        <v>741</v>
      </c>
      <c r="FT8" t="s">
        <v>741</v>
      </c>
      <c r="FU8" t="s">
        <v>741</v>
      </c>
      <c r="FV8">
        <v>36.799999999999997</v>
      </c>
      <c r="FW8">
        <v>36.799999999999997</v>
      </c>
      <c r="FX8" t="s">
        <v>741</v>
      </c>
      <c r="FY8" t="s">
        <v>741</v>
      </c>
      <c r="FZ8">
        <v>75</v>
      </c>
      <c r="GA8">
        <v>47</v>
      </c>
      <c r="GB8" t="s">
        <v>741</v>
      </c>
      <c r="GC8" t="s">
        <v>741</v>
      </c>
      <c r="GD8" t="s">
        <v>799</v>
      </c>
      <c r="GE8" t="s">
        <v>800</v>
      </c>
      <c r="GG8" t="s">
        <v>741</v>
      </c>
      <c r="GH8" t="s">
        <v>741</v>
      </c>
      <c r="GI8" t="s">
        <v>750</v>
      </c>
      <c r="GJ8" t="s">
        <v>750</v>
      </c>
      <c r="GK8" t="s">
        <v>741</v>
      </c>
      <c r="GL8" t="s">
        <v>741</v>
      </c>
      <c r="GM8">
        <v>19</v>
      </c>
      <c r="GN8">
        <v>7</v>
      </c>
      <c r="GO8" t="s">
        <v>741</v>
      </c>
      <c r="GP8" t="s">
        <v>741</v>
      </c>
      <c r="GQ8">
        <v>0</v>
      </c>
      <c r="GR8" t="s">
        <v>741</v>
      </c>
      <c r="GS8" t="s">
        <v>741</v>
      </c>
      <c r="GT8" t="s">
        <v>741</v>
      </c>
      <c r="GU8">
        <v>10</v>
      </c>
      <c r="GV8">
        <v>10</v>
      </c>
      <c r="GW8" t="s">
        <v>741</v>
      </c>
      <c r="GX8" t="s">
        <v>741</v>
      </c>
      <c r="GY8" t="s">
        <v>741</v>
      </c>
      <c r="GZ8" t="str">
        <f t="shared" si="0"/>
        <v>Un-Successful</v>
      </c>
      <c r="HA8">
        <v>11</v>
      </c>
      <c r="HB8">
        <v>8</v>
      </c>
      <c r="HC8" s="2">
        <v>45467</v>
      </c>
      <c r="HD8" t="s">
        <v>801</v>
      </c>
    </row>
    <row r="9" spans="1:212" ht="24" customHeight="1" x14ac:dyDescent="0.3">
      <c r="A9">
        <v>8</v>
      </c>
      <c r="B9" t="s">
        <v>802</v>
      </c>
      <c r="C9">
        <v>20240279209</v>
      </c>
      <c r="D9">
        <v>240014339</v>
      </c>
      <c r="E9">
        <v>1</v>
      </c>
      <c r="F9" t="s">
        <v>3</v>
      </c>
      <c r="G9" s="2">
        <v>45447</v>
      </c>
      <c r="H9">
        <v>2.4</v>
      </c>
      <c r="I9">
        <f>Copy_data!H36*1000</f>
        <v>2900</v>
      </c>
      <c r="J9">
        <v>2.7</v>
      </c>
      <c r="K9" t="s">
        <v>71</v>
      </c>
      <c r="L9" t="s">
        <v>69</v>
      </c>
      <c r="M9" t="s">
        <v>803</v>
      </c>
      <c r="N9" t="s">
        <v>737</v>
      </c>
      <c r="O9" t="s">
        <v>63</v>
      </c>
      <c r="P9" t="s">
        <v>38</v>
      </c>
      <c r="Q9" t="s">
        <v>79</v>
      </c>
      <c r="R9">
        <v>14</v>
      </c>
      <c r="S9" s="2">
        <v>45460</v>
      </c>
      <c r="T9" t="s">
        <v>1085</v>
      </c>
      <c r="U9" t="s">
        <v>32</v>
      </c>
      <c r="W9" t="s">
        <v>760</v>
      </c>
      <c r="X9" t="s">
        <v>740</v>
      </c>
      <c r="Y9" t="s">
        <v>740</v>
      </c>
      <c r="Z9" t="s">
        <v>741</v>
      </c>
      <c r="AA9" t="s">
        <v>742</v>
      </c>
      <c r="AB9" t="s">
        <v>743</v>
      </c>
      <c r="AC9" t="s">
        <v>744</v>
      </c>
      <c r="AD9" t="s">
        <v>745</v>
      </c>
      <c r="AE9" t="s">
        <v>746</v>
      </c>
      <c r="AF9">
        <v>148</v>
      </c>
      <c r="AG9">
        <v>36</v>
      </c>
      <c r="AH9">
        <v>36.4</v>
      </c>
      <c r="AI9">
        <v>97</v>
      </c>
      <c r="AJ9" t="s">
        <v>32</v>
      </c>
      <c r="AK9">
        <v>6.4</v>
      </c>
      <c r="AL9">
        <v>16.3</v>
      </c>
      <c r="AM9">
        <v>1986</v>
      </c>
      <c r="AN9">
        <v>3.33</v>
      </c>
      <c r="AO9" t="s">
        <v>741</v>
      </c>
      <c r="AP9" t="s">
        <v>741</v>
      </c>
      <c r="AQ9" t="s">
        <v>741</v>
      </c>
      <c r="AR9" t="s">
        <v>741</v>
      </c>
      <c r="AS9" t="s">
        <v>747</v>
      </c>
      <c r="AT9" t="s">
        <v>741</v>
      </c>
      <c r="AU9" t="s">
        <v>804</v>
      </c>
      <c r="AV9">
        <v>8</v>
      </c>
      <c r="AW9">
        <v>300</v>
      </c>
      <c r="AX9" t="s">
        <v>741</v>
      </c>
      <c r="AY9">
        <v>30</v>
      </c>
      <c r="AZ9" t="s">
        <v>805</v>
      </c>
      <c r="BA9" t="s">
        <v>750</v>
      </c>
      <c r="BB9" t="s">
        <v>741</v>
      </c>
      <c r="BC9" t="s">
        <v>741</v>
      </c>
      <c r="BD9">
        <v>1</v>
      </c>
      <c r="BE9">
        <v>3.5</v>
      </c>
      <c r="BF9" t="s">
        <v>779</v>
      </c>
      <c r="BG9" t="s">
        <v>750</v>
      </c>
      <c r="BH9" t="s">
        <v>741</v>
      </c>
      <c r="BI9">
        <v>20</v>
      </c>
      <c r="BJ9">
        <v>36.1</v>
      </c>
      <c r="BK9">
        <v>35.799999999999997</v>
      </c>
      <c r="BL9">
        <v>36.200000000000003</v>
      </c>
      <c r="BM9">
        <v>36.1</v>
      </c>
      <c r="BN9">
        <v>36.200000000000003</v>
      </c>
      <c r="BO9">
        <v>35.799999999999997</v>
      </c>
      <c r="BP9">
        <v>36</v>
      </c>
      <c r="BQ9">
        <v>36.1</v>
      </c>
      <c r="BR9">
        <v>36.1</v>
      </c>
      <c r="BS9">
        <v>35.799999999999997</v>
      </c>
      <c r="BT9">
        <v>36</v>
      </c>
      <c r="BU9">
        <v>36.1</v>
      </c>
      <c r="BV9">
        <v>134</v>
      </c>
      <c r="BW9">
        <v>132</v>
      </c>
      <c r="BX9">
        <v>130</v>
      </c>
      <c r="BY9">
        <v>122</v>
      </c>
      <c r="BZ9">
        <v>120</v>
      </c>
      <c r="CA9">
        <v>126</v>
      </c>
      <c r="CB9">
        <v>128</v>
      </c>
      <c r="CC9">
        <v>120</v>
      </c>
      <c r="CD9">
        <v>114</v>
      </c>
      <c r="CE9">
        <v>110</v>
      </c>
      <c r="CF9">
        <v>118</v>
      </c>
      <c r="CH9" t="s">
        <v>303</v>
      </c>
      <c r="CI9" t="s">
        <v>304</v>
      </c>
      <c r="CJ9" t="s">
        <v>305</v>
      </c>
      <c r="CK9" t="s">
        <v>306</v>
      </c>
      <c r="CL9" t="s">
        <v>307</v>
      </c>
      <c r="CM9" t="s">
        <v>280</v>
      </c>
      <c r="CN9" t="s">
        <v>262</v>
      </c>
      <c r="CO9" t="s">
        <v>308</v>
      </c>
      <c r="CP9" t="s">
        <v>309</v>
      </c>
      <c r="CQ9" t="s">
        <v>310</v>
      </c>
      <c r="CR9" t="s">
        <v>305</v>
      </c>
      <c r="CT9">
        <v>30</v>
      </c>
      <c r="CU9">
        <v>32</v>
      </c>
      <c r="CV9">
        <v>34</v>
      </c>
      <c r="CW9">
        <v>36</v>
      </c>
      <c r="CX9">
        <v>36</v>
      </c>
      <c r="CY9">
        <v>38</v>
      </c>
      <c r="CZ9">
        <v>36</v>
      </c>
      <c r="DA9">
        <v>36</v>
      </c>
      <c r="DB9">
        <v>20</v>
      </c>
      <c r="DC9">
        <v>34</v>
      </c>
      <c r="DD9">
        <v>36</v>
      </c>
      <c r="DI9">
        <v>20</v>
      </c>
      <c r="DJ9">
        <v>13</v>
      </c>
      <c r="DK9">
        <v>15</v>
      </c>
      <c r="DL9">
        <v>10</v>
      </c>
      <c r="DM9">
        <v>23</v>
      </c>
      <c r="DN9">
        <v>20</v>
      </c>
      <c r="DO9">
        <v>12</v>
      </c>
      <c r="DP9">
        <v>20</v>
      </c>
      <c r="DR9">
        <v>96</v>
      </c>
      <c r="DS9">
        <v>97</v>
      </c>
      <c r="DT9">
        <v>98</v>
      </c>
      <c r="DU9">
        <v>98</v>
      </c>
      <c r="DV9">
        <v>100</v>
      </c>
      <c r="DW9">
        <v>100</v>
      </c>
      <c r="DX9">
        <v>100</v>
      </c>
      <c r="DY9">
        <v>90</v>
      </c>
      <c r="DZ9">
        <v>70</v>
      </c>
      <c r="EA9">
        <v>95</v>
      </c>
      <c r="EB9">
        <v>100</v>
      </c>
      <c r="FB9" t="s">
        <v>741</v>
      </c>
      <c r="FC9" t="s">
        <v>785</v>
      </c>
      <c r="FD9" t="s">
        <v>741</v>
      </c>
      <c r="FE9">
        <v>16</v>
      </c>
      <c r="FF9">
        <v>0.1</v>
      </c>
      <c r="FG9" t="s">
        <v>765</v>
      </c>
      <c r="FH9" t="s">
        <v>806</v>
      </c>
      <c r="FI9">
        <v>1.3</v>
      </c>
      <c r="FJ9">
        <v>150</v>
      </c>
      <c r="FK9">
        <v>148</v>
      </c>
      <c r="FL9" t="s">
        <v>741</v>
      </c>
      <c r="FM9" t="s">
        <v>741</v>
      </c>
      <c r="FN9">
        <v>98</v>
      </c>
      <c r="FO9" t="s">
        <v>1080</v>
      </c>
      <c r="FP9">
        <v>90</v>
      </c>
      <c r="FQ9" t="s">
        <v>1080</v>
      </c>
      <c r="FR9" t="s">
        <v>741</v>
      </c>
      <c r="FS9" t="s">
        <v>741</v>
      </c>
      <c r="FT9" t="s">
        <v>741</v>
      </c>
      <c r="FU9" t="s">
        <v>741</v>
      </c>
      <c r="FV9">
        <v>35.5</v>
      </c>
      <c r="FW9">
        <v>36</v>
      </c>
      <c r="FX9" t="s">
        <v>741</v>
      </c>
      <c r="FY9" t="s">
        <v>741</v>
      </c>
      <c r="FZ9">
        <v>80</v>
      </c>
      <c r="GA9">
        <v>78</v>
      </c>
      <c r="GB9" t="s">
        <v>741</v>
      </c>
      <c r="GC9" t="s">
        <v>741</v>
      </c>
      <c r="GD9" t="s">
        <v>741</v>
      </c>
      <c r="GE9" t="s">
        <v>741</v>
      </c>
      <c r="GG9" t="s">
        <v>741</v>
      </c>
      <c r="GH9" t="s">
        <v>741</v>
      </c>
      <c r="GI9" t="s">
        <v>767</v>
      </c>
      <c r="GJ9" t="s">
        <v>767</v>
      </c>
      <c r="GK9" t="s">
        <v>741</v>
      </c>
      <c r="GL9" t="s">
        <v>741</v>
      </c>
      <c r="GM9">
        <v>18</v>
      </c>
      <c r="GN9">
        <v>16</v>
      </c>
      <c r="GO9" t="s">
        <v>741</v>
      </c>
      <c r="GP9" t="s">
        <v>741</v>
      </c>
      <c r="GQ9">
        <v>0</v>
      </c>
      <c r="GR9">
        <v>4</v>
      </c>
      <c r="GS9" t="s">
        <v>741</v>
      </c>
      <c r="GT9" t="s">
        <v>741</v>
      </c>
      <c r="GU9">
        <v>1</v>
      </c>
      <c r="GV9">
        <v>6</v>
      </c>
      <c r="GW9" t="s">
        <v>741</v>
      </c>
      <c r="GX9" t="s">
        <v>741</v>
      </c>
      <c r="GY9" t="s">
        <v>741</v>
      </c>
      <c r="GZ9" t="str">
        <f t="shared" si="0"/>
        <v>Un-Successful</v>
      </c>
      <c r="HA9">
        <v>12</v>
      </c>
      <c r="HB9">
        <v>5</v>
      </c>
      <c r="HC9" s="2">
        <v>45465</v>
      </c>
      <c r="HD9" t="s">
        <v>756</v>
      </c>
    </row>
    <row r="10" spans="1:212" x14ac:dyDescent="0.3">
      <c r="A10">
        <v>9</v>
      </c>
      <c r="B10" t="s">
        <v>807</v>
      </c>
      <c r="C10">
        <v>20240279302</v>
      </c>
      <c r="D10">
        <v>240014378</v>
      </c>
      <c r="E10">
        <v>1</v>
      </c>
      <c r="F10" t="s">
        <v>3</v>
      </c>
      <c r="G10" s="2">
        <v>45459</v>
      </c>
      <c r="H10">
        <v>1.2</v>
      </c>
      <c r="I10">
        <f>Copy_data!H37*1000</f>
        <v>2600</v>
      </c>
      <c r="J10">
        <v>1.1000000000000001</v>
      </c>
      <c r="K10" t="s">
        <v>70</v>
      </c>
      <c r="L10" t="s">
        <v>68</v>
      </c>
      <c r="M10" t="s">
        <v>808</v>
      </c>
      <c r="N10" t="s">
        <v>737</v>
      </c>
      <c r="O10" t="s">
        <v>63</v>
      </c>
      <c r="P10" t="s">
        <v>44</v>
      </c>
      <c r="Q10" t="s">
        <v>79</v>
      </c>
      <c r="R10">
        <v>1</v>
      </c>
      <c r="S10" s="2">
        <v>45460</v>
      </c>
      <c r="T10" t="s">
        <v>1085</v>
      </c>
      <c r="U10" t="s">
        <v>32</v>
      </c>
      <c r="W10" t="s">
        <v>760</v>
      </c>
      <c r="X10" t="s">
        <v>740</v>
      </c>
      <c r="Y10" t="s">
        <v>740</v>
      </c>
      <c r="Z10" t="s">
        <v>741</v>
      </c>
      <c r="AA10" t="s">
        <v>742</v>
      </c>
      <c r="AB10" t="s">
        <v>743</v>
      </c>
      <c r="AC10" t="s">
        <v>744</v>
      </c>
      <c r="AD10" t="s">
        <v>745</v>
      </c>
      <c r="AE10" t="s">
        <v>746</v>
      </c>
      <c r="AF10">
        <v>128</v>
      </c>
      <c r="AG10">
        <v>34</v>
      </c>
      <c r="AH10">
        <v>35.799999999999997</v>
      </c>
      <c r="AI10">
        <v>84</v>
      </c>
      <c r="AJ10" t="s">
        <v>32</v>
      </c>
      <c r="AK10">
        <v>3</v>
      </c>
      <c r="AL10">
        <v>13.6</v>
      </c>
      <c r="AM10">
        <v>14320</v>
      </c>
      <c r="AN10">
        <v>2.08</v>
      </c>
      <c r="AO10" t="s">
        <v>741</v>
      </c>
      <c r="AP10" t="s">
        <v>741</v>
      </c>
      <c r="AQ10" t="s">
        <v>741</v>
      </c>
      <c r="AR10" t="s">
        <v>741</v>
      </c>
      <c r="AS10" t="s">
        <v>747</v>
      </c>
      <c r="AT10" t="s">
        <v>741</v>
      </c>
      <c r="AU10" t="s">
        <v>809</v>
      </c>
      <c r="AV10">
        <v>4</v>
      </c>
      <c r="AW10">
        <v>150</v>
      </c>
      <c r="AX10" t="s">
        <v>741</v>
      </c>
      <c r="AY10">
        <v>15</v>
      </c>
      <c r="AZ10" t="s">
        <v>810</v>
      </c>
      <c r="BA10" t="s">
        <v>750</v>
      </c>
      <c r="BB10" t="s">
        <v>741</v>
      </c>
      <c r="BC10" t="s">
        <v>741</v>
      </c>
      <c r="BD10">
        <v>0.5</v>
      </c>
      <c r="BE10">
        <v>2.5</v>
      </c>
      <c r="BF10" t="s">
        <v>779</v>
      </c>
      <c r="BG10" t="s">
        <v>750</v>
      </c>
      <c r="BH10" t="s">
        <v>741</v>
      </c>
      <c r="BI10">
        <v>15</v>
      </c>
      <c r="BJ10">
        <v>35.700000000000003</v>
      </c>
      <c r="BK10">
        <v>35.6</v>
      </c>
      <c r="BL10">
        <v>35.4</v>
      </c>
      <c r="BM10">
        <v>35.299999999999997</v>
      </c>
      <c r="BN10">
        <v>35.6</v>
      </c>
      <c r="BO10">
        <v>35.700000000000003</v>
      </c>
      <c r="BP10">
        <v>35.200000000000003</v>
      </c>
      <c r="BQ10">
        <v>35.1</v>
      </c>
      <c r="BR10">
        <v>35.6</v>
      </c>
      <c r="BS10">
        <v>35.200000000000003</v>
      </c>
      <c r="BT10">
        <v>35.6</v>
      </c>
      <c r="BV10">
        <v>120</v>
      </c>
      <c r="BW10">
        <v>124</v>
      </c>
      <c r="BX10">
        <v>126</v>
      </c>
      <c r="BY10">
        <v>118</v>
      </c>
      <c r="BZ10">
        <v>110</v>
      </c>
      <c r="CA10">
        <v>112</v>
      </c>
      <c r="CB10">
        <v>108</v>
      </c>
      <c r="CC10">
        <v>96</v>
      </c>
      <c r="CD10">
        <v>99</v>
      </c>
      <c r="CE10">
        <v>102</v>
      </c>
      <c r="CF10">
        <v>116</v>
      </c>
      <c r="CH10" t="s">
        <v>311</v>
      </c>
      <c r="CI10" t="s">
        <v>275</v>
      </c>
      <c r="CJ10" t="s">
        <v>312</v>
      </c>
      <c r="CK10" t="s">
        <v>281</v>
      </c>
      <c r="CL10" t="s">
        <v>313</v>
      </c>
      <c r="CM10" t="s">
        <v>314</v>
      </c>
      <c r="CN10" t="s">
        <v>271</v>
      </c>
      <c r="CO10" t="s">
        <v>315</v>
      </c>
      <c r="CP10" t="s">
        <v>316</v>
      </c>
      <c r="CQ10" t="s">
        <v>276</v>
      </c>
      <c r="CR10" t="s">
        <v>270</v>
      </c>
      <c r="CT10">
        <v>32</v>
      </c>
      <c r="CU10">
        <v>30</v>
      </c>
      <c r="CV10">
        <v>28</v>
      </c>
      <c r="CW10">
        <v>30</v>
      </c>
      <c r="CX10">
        <v>28</v>
      </c>
      <c r="CY10">
        <v>32</v>
      </c>
      <c r="CZ10">
        <v>30</v>
      </c>
      <c r="DA10">
        <v>28</v>
      </c>
      <c r="DB10">
        <v>30</v>
      </c>
      <c r="DC10">
        <v>32</v>
      </c>
      <c r="DD10">
        <v>30</v>
      </c>
      <c r="DH10">
        <v>23</v>
      </c>
      <c r="DI10">
        <v>23</v>
      </c>
      <c r="DJ10">
        <v>22</v>
      </c>
      <c r="DK10">
        <v>22</v>
      </c>
      <c r="DL10">
        <v>23</v>
      </c>
      <c r="DM10">
        <v>22</v>
      </c>
      <c r="DN10">
        <v>24</v>
      </c>
      <c r="DO10">
        <v>26</v>
      </c>
      <c r="DP10">
        <v>24</v>
      </c>
      <c r="DR10">
        <v>97</v>
      </c>
      <c r="DS10">
        <v>96</v>
      </c>
      <c r="DT10">
        <v>90</v>
      </c>
      <c r="DU10">
        <v>88</v>
      </c>
      <c r="DV10">
        <v>86</v>
      </c>
      <c r="DW10">
        <v>87</v>
      </c>
      <c r="DX10">
        <v>85</v>
      </c>
      <c r="DY10">
        <v>84</v>
      </c>
      <c r="DZ10">
        <v>80</v>
      </c>
      <c r="EA10">
        <v>96</v>
      </c>
      <c r="EB10">
        <v>96</v>
      </c>
      <c r="EK10" t="s">
        <v>811</v>
      </c>
      <c r="FB10" t="s">
        <v>741</v>
      </c>
      <c r="FC10" t="s">
        <v>764</v>
      </c>
      <c r="FD10" t="s">
        <v>741</v>
      </c>
      <c r="FE10" t="s">
        <v>741</v>
      </c>
      <c r="FF10" t="s">
        <v>741</v>
      </c>
      <c r="FG10" t="s">
        <v>741</v>
      </c>
      <c r="FH10" t="s">
        <v>812</v>
      </c>
      <c r="FI10">
        <v>1.45</v>
      </c>
      <c r="FJ10">
        <v>134</v>
      </c>
      <c r="FK10">
        <v>150</v>
      </c>
      <c r="FL10" t="s">
        <v>741</v>
      </c>
      <c r="FM10" t="s">
        <v>741</v>
      </c>
      <c r="FN10">
        <v>88</v>
      </c>
      <c r="FO10" t="s">
        <v>1084</v>
      </c>
      <c r="FP10">
        <v>95</v>
      </c>
      <c r="FQ10" t="s">
        <v>1084</v>
      </c>
      <c r="FR10">
        <v>95</v>
      </c>
      <c r="FS10" t="s">
        <v>741</v>
      </c>
      <c r="FT10" t="s">
        <v>741</v>
      </c>
      <c r="FU10" t="s">
        <v>741</v>
      </c>
      <c r="FV10">
        <v>36.299999999999997</v>
      </c>
      <c r="FW10">
        <v>36.299999999999997</v>
      </c>
      <c r="FX10" t="s">
        <v>741</v>
      </c>
      <c r="FY10" t="s">
        <v>741</v>
      </c>
      <c r="FZ10">
        <v>25</v>
      </c>
      <c r="GA10">
        <v>28</v>
      </c>
      <c r="GB10" t="s">
        <v>741</v>
      </c>
      <c r="GC10" t="s">
        <v>741</v>
      </c>
      <c r="GD10" t="s">
        <v>741</v>
      </c>
      <c r="GE10" t="s">
        <v>813</v>
      </c>
      <c r="GF10" t="s">
        <v>814</v>
      </c>
      <c r="GG10" t="s">
        <v>741</v>
      </c>
      <c r="GH10" t="s">
        <v>741</v>
      </c>
      <c r="GI10" t="s">
        <v>750</v>
      </c>
      <c r="GJ10" t="s">
        <v>750</v>
      </c>
      <c r="GK10" t="s">
        <v>741</v>
      </c>
      <c r="GL10" t="s">
        <v>741</v>
      </c>
      <c r="GM10">
        <v>6</v>
      </c>
      <c r="GN10">
        <v>7</v>
      </c>
      <c r="GO10" t="s">
        <v>741</v>
      </c>
      <c r="GP10" t="s">
        <v>741</v>
      </c>
      <c r="GQ10" t="s">
        <v>741</v>
      </c>
      <c r="GR10" t="s">
        <v>741</v>
      </c>
      <c r="GS10" t="s">
        <v>741</v>
      </c>
      <c r="GT10" t="s">
        <v>741</v>
      </c>
      <c r="GU10">
        <v>5</v>
      </c>
      <c r="GV10">
        <v>5</v>
      </c>
      <c r="GW10" t="s">
        <v>741</v>
      </c>
      <c r="GX10" t="s">
        <v>741</v>
      </c>
      <c r="GY10" t="s">
        <v>741</v>
      </c>
      <c r="GZ10" t="str">
        <f t="shared" si="0"/>
        <v>Un-Successful</v>
      </c>
      <c r="HA10">
        <v>6</v>
      </c>
      <c r="HB10">
        <v>4</v>
      </c>
      <c r="HC10" s="2">
        <v>45464</v>
      </c>
      <c r="HD10" t="s">
        <v>815</v>
      </c>
    </row>
    <row r="11" spans="1:212" ht="24.6" customHeight="1" x14ac:dyDescent="0.3">
      <c r="A11">
        <v>10</v>
      </c>
      <c r="B11" t="s">
        <v>816</v>
      </c>
      <c r="C11">
        <v>20240248930</v>
      </c>
      <c r="D11">
        <v>240009469</v>
      </c>
      <c r="E11">
        <v>0</v>
      </c>
      <c r="F11" t="s">
        <v>3</v>
      </c>
      <c r="G11" s="2">
        <v>45441</v>
      </c>
      <c r="H11">
        <v>1.8</v>
      </c>
      <c r="I11">
        <f>Copy_data!H34*1000</f>
        <v>2200</v>
      </c>
      <c r="J11">
        <v>1.8</v>
      </c>
      <c r="K11" t="s">
        <v>70</v>
      </c>
      <c r="L11" t="s">
        <v>69</v>
      </c>
      <c r="M11" t="s">
        <v>817</v>
      </c>
      <c r="N11" t="s">
        <v>737</v>
      </c>
      <c r="O11" t="s">
        <v>63</v>
      </c>
      <c r="P11" t="s">
        <v>44</v>
      </c>
      <c r="Q11" t="s">
        <v>79</v>
      </c>
      <c r="R11">
        <v>1</v>
      </c>
      <c r="S11" s="2">
        <v>45442</v>
      </c>
      <c r="T11" t="s">
        <v>738</v>
      </c>
      <c r="U11" t="s">
        <v>30</v>
      </c>
      <c r="W11" t="s">
        <v>760</v>
      </c>
      <c r="X11" t="s">
        <v>740</v>
      </c>
      <c r="Y11" t="s">
        <v>740</v>
      </c>
      <c r="Z11" t="s">
        <v>741</v>
      </c>
      <c r="AA11" t="s">
        <v>742</v>
      </c>
      <c r="AB11" t="s">
        <v>1081</v>
      </c>
      <c r="AC11" t="s">
        <v>744</v>
      </c>
      <c r="AD11" t="s">
        <v>745</v>
      </c>
      <c r="AE11" t="s">
        <v>746</v>
      </c>
      <c r="AF11">
        <v>135</v>
      </c>
      <c r="AG11">
        <v>38</v>
      </c>
      <c r="AH11">
        <v>36.1</v>
      </c>
      <c r="AI11">
        <v>90</v>
      </c>
      <c r="AJ11" t="s">
        <v>30</v>
      </c>
      <c r="AK11">
        <v>4.7</v>
      </c>
      <c r="AL11">
        <v>16</v>
      </c>
      <c r="AM11">
        <v>22300</v>
      </c>
      <c r="AN11">
        <v>2.36</v>
      </c>
      <c r="AO11">
        <v>140</v>
      </c>
      <c r="AP11">
        <v>4.5999999999999996</v>
      </c>
      <c r="AQ11">
        <v>18</v>
      </c>
      <c r="AR11">
        <v>0.86</v>
      </c>
      <c r="AS11" t="s">
        <v>747</v>
      </c>
      <c r="AT11" t="s">
        <v>741</v>
      </c>
      <c r="AU11" t="s">
        <v>778</v>
      </c>
      <c r="AV11">
        <v>8</v>
      </c>
      <c r="AW11">
        <v>250</v>
      </c>
      <c r="AX11" t="s">
        <v>741</v>
      </c>
      <c r="AY11">
        <v>30</v>
      </c>
      <c r="AZ11" t="s">
        <v>818</v>
      </c>
      <c r="BA11" t="s">
        <v>750</v>
      </c>
      <c r="BB11" t="s">
        <v>741</v>
      </c>
      <c r="BC11">
        <v>5</v>
      </c>
      <c r="BD11" t="s">
        <v>741</v>
      </c>
      <c r="BE11">
        <v>3</v>
      </c>
      <c r="BF11">
        <v>1</v>
      </c>
      <c r="BG11" t="s">
        <v>750</v>
      </c>
      <c r="BH11" t="s">
        <v>741</v>
      </c>
      <c r="BI11">
        <v>30</v>
      </c>
      <c r="BJ11">
        <v>36.1</v>
      </c>
      <c r="BK11">
        <v>36.1</v>
      </c>
      <c r="BL11">
        <v>36.1</v>
      </c>
      <c r="BM11">
        <v>36.200000000000003</v>
      </c>
      <c r="BN11">
        <v>35.799999999999997</v>
      </c>
      <c r="BO11">
        <v>36.799999999999997</v>
      </c>
      <c r="BP11">
        <v>36.1</v>
      </c>
      <c r="BQ11">
        <v>36.1</v>
      </c>
      <c r="BR11">
        <v>35.799999999999997</v>
      </c>
      <c r="BS11">
        <v>35.799999999999997</v>
      </c>
      <c r="BT11">
        <v>36.1</v>
      </c>
      <c r="BU11">
        <v>36.1</v>
      </c>
      <c r="BV11">
        <v>136</v>
      </c>
      <c r="BW11">
        <v>140</v>
      </c>
      <c r="BX11">
        <v>144</v>
      </c>
      <c r="BY11">
        <v>140</v>
      </c>
      <c r="BZ11">
        <v>142</v>
      </c>
      <c r="CA11">
        <v>140</v>
      </c>
      <c r="CB11">
        <v>136</v>
      </c>
      <c r="CC11">
        <v>140</v>
      </c>
      <c r="CD11">
        <v>136</v>
      </c>
      <c r="CE11">
        <v>140</v>
      </c>
      <c r="CF11">
        <v>140</v>
      </c>
      <c r="CG11">
        <v>136</v>
      </c>
      <c r="CH11" t="s">
        <v>317</v>
      </c>
      <c r="CI11" t="s">
        <v>270</v>
      </c>
      <c r="CJ11" t="s">
        <v>318</v>
      </c>
      <c r="CK11" t="s">
        <v>319</v>
      </c>
      <c r="CL11" t="s">
        <v>320</v>
      </c>
      <c r="CM11" t="s">
        <v>321</v>
      </c>
      <c r="CN11" t="s">
        <v>322</v>
      </c>
      <c r="CO11" t="s">
        <v>321</v>
      </c>
      <c r="CP11" t="s">
        <v>323</v>
      </c>
      <c r="CQ11" t="s">
        <v>324</v>
      </c>
      <c r="CR11" t="s">
        <v>311</v>
      </c>
      <c r="CS11" t="s">
        <v>325</v>
      </c>
      <c r="CT11">
        <v>36</v>
      </c>
      <c r="CU11">
        <v>32</v>
      </c>
      <c r="CV11">
        <v>34</v>
      </c>
      <c r="CW11">
        <v>32</v>
      </c>
      <c r="CX11">
        <v>34</v>
      </c>
      <c r="CY11">
        <v>34</v>
      </c>
      <c r="CZ11">
        <v>36</v>
      </c>
      <c r="DA11">
        <v>34</v>
      </c>
      <c r="DB11">
        <v>36</v>
      </c>
      <c r="DC11">
        <v>34</v>
      </c>
      <c r="DD11">
        <v>36</v>
      </c>
      <c r="DE11">
        <v>34</v>
      </c>
      <c r="DH11">
        <v>22</v>
      </c>
      <c r="DI11">
        <v>24</v>
      </c>
      <c r="DJ11">
        <v>24</v>
      </c>
      <c r="DK11">
        <v>24</v>
      </c>
      <c r="DL11">
        <v>22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90</v>
      </c>
      <c r="DS11">
        <v>94</v>
      </c>
      <c r="DT11">
        <v>96</v>
      </c>
      <c r="DU11">
        <v>96</v>
      </c>
      <c r="DV11">
        <v>98</v>
      </c>
      <c r="DW11">
        <v>98</v>
      </c>
      <c r="DX11">
        <v>96</v>
      </c>
      <c r="DY11">
        <v>96</v>
      </c>
      <c r="DZ11">
        <v>88</v>
      </c>
      <c r="EA11">
        <v>96</v>
      </c>
      <c r="EB11">
        <v>96</v>
      </c>
      <c r="EC11">
        <v>98</v>
      </c>
      <c r="FB11" t="s">
        <v>741</v>
      </c>
      <c r="FC11" t="s">
        <v>785</v>
      </c>
      <c r="FD11" t="s">
        <v>741</v>
      </c>
      <c r="FE11">
        <v>16</v>
      </c>
      <c r="FF11">
        <v>0.1</v>
      </c>
      <c r="FG11" t="s">
        <v>765</v>
      </c>
      <c r="FH11" t="s">
        <v>819</v>
      </c>
      <c r="FI11">
        <v>2</v>
      </c>
      <c r="FJ11">
        <v>104</v>
      </c>
      <c r="FK11">
        <v>136</v>
      </c>
      <c r="FL11" t="s">
        <v>741</v>
      </c>
      <c r="FM11">
        <v>140</v>
      </c>
      <c r="FN11">
        <v>98</v>
      </c>
      <c r="FO11" t="s">
        <v>1080</v>
      </c>
      <c r="FP11">
        <v>98</v>
      </c>
      <c r="FQ11" t="s">
        <v>32</v>
      </c>
      <c r="FR11" t="s">
        <v>741</v>
      </c>
      <c r="FS11" t="s">
        <v>741</v>
      </c>
      <c r="FT11">
        <v>98</v>
      </c>
      <c r="FU11" t="s">
        <v>32</v>
      </c>
      <c r="FV11">
        <v>36.4</v>
      </c>
      <c r="FW11">
        <v>36.4</v>
      </c>
      <c r="FX11" t="s">
        <v>741</v>
      </c>
      <c r="FY11">
        <v>36.4</v>
      </c>
      <c r="FZ11">
        <v>40</v>
      </c>
      <c r="GA11">
        <v>60</v>
      </c>
      <c r="GB11" t="s">
        <v>741</v>
      </c>
      <c r="GC11">
        <v>80</v>
      </c>
      <c r="GD11" t="s">
        <v>741</v>
      </c>
      <c r="GE11" t="s">
        <v>741</v>
      </c>
      <c r="GF11" t="s">
        <v>741</v>
      </c>
      <c r="GG11" t="s">
        <v>741</v>
      </c>
      <c r="GH11" t="s">
        <v>741</v>
      </c>
      <c r="GI11" t="s">
        <v>767</v>
      </c>
      <c r="GJ11" t="s">
        <v>767</v>
      </c>
      <c r="GK11" t="s">
        <v>741</v>
      </c>
      <c r="GL11" t="s">
        <v>767</v>
      </c>
      <c r="GM11">
        <v>6</v>
      </c>
      <c r="GN11">
        <v>7</v>
      </c>
      <c r="GO11" t="s">
        <v>741</v>
      </c>
      <c r="GP11">
        <v>7</v>
      </c>
      <c r="GQ11">
        <v>0</v>
      </c>
      <c r="GR11">
        <v>1</v>
      </c>
      <c r="GS11">
        <v>9</v>
      </c>
      <c r="GT11" t="s">
        <v>741</v>
      </c>
      <c r="GU11" t="s">
        <v>741</v>
      </c>
      <c r="GV11">
        <v>11</v>
      </c>
      <c r="GW11">
        <v>11</v>
      </c>
      <c r="GX11">
        <v>9</v>
      </c>
      <c r="GY11" s="2">
        <v>45451</v>
      </c>
      <c r="GZ11" t="str">
        <f t="shared" si="0"/>
        <v>Successful</v>
      </c>
      <c r="HA11" t="s">
        <v>741</v>
      </c>
      <c r="HB11" t="s">
        <v>741</v>
      </c>
      <c r="HC11" t="s">
        <v>741</v>
      </c>
      <c r="HD11" t="s">
        <v>741</v>
      </c>
    </row>
    <row r="12" spans="1:212" x14ac:dyDescent="0.3">
      <c r="A12">
        <v>11</v>
      </c>
      <c r="B12" t="s">
        <v>820</v>
      </c>
      <c r="C12">
        <v>20240289652</v>
      </c>
      <c r="D12">
        <v>240015900</v>
      </c>
      <c r="E12">
        <v>5</v>
      </c>
      <c r="F12" t="s">
        <v>2</v>
      </c>
      <c r="G12" s="2">
        <v>45462</v>
      </c>
      <c r="H12">
        <v>1.5</v>
      </c>
      <c r="I12">
        <f>Copy_data!H38*1000</f>
        <v>2200</v>
      </c>
      <c r="J12">
        <v>1.5</v>
      </c>
      <c r="K12" t="s">
        <v>70</v>
      </c>
      <c r="L12" t="s">
        <v>68</v>
      </c>
      <c r="M12" t="s">
        <v>821</v>
      </c>
      <c r="N12" t="s">
        <v>822</v>
      </c>
      <c r="O12" t="s">
        <v>63</v>
      </c>
      <c r="P12" t="s">
        <v>44</v>
      </c>
      <c r="Q12" t="s">
        <v>79</v>
      </c>
      <c r="R12">
        <v>5</v>
      </c>
      <c r="S12" s="2">
        <v>45466</v>
      </c>
      <c r="T12" t="s">
        <v>1086</v>
      </c>
      <c r="U12" t="s">
        <v>30</v>
      </c>
      <c r="V12" t="s">
        <v>824</v>
      </c>
      <c r="W12" t="s">
        <v>760</v>
      </c>
      <c r="X12" t="s">
        <v>740</v>
      </c>
      <c r="Y12" t="s">
        <v>740</v>
      </c>
      <c r="Z12" t="s">
        <v>741</v>
      </c>
      <c r="AA12" t="s">
        <v>742</v>
      </c>
      <c r="AB12" t="s">
        <v>743</v>
      </c>
      <c r="AC12" t="s">
        <v>744</v>
      </c>
      <c r="AD12" t="s">
        <v>745</v>
      </c>
      <c r="AE12" t="s">
        <v>746</v>
      </c>
      <c r="AF12">
        <v>134</v>
      </c>
      <c r="AG12">
        <v>24</v>
      </c>
      <c r="AH12">
        <v>36.200000000000003</v>
      </c>
      <c r="AI12">
        <v>99</v>
      </c>
      <c r="AJ12" t="s">
        <v>30</v>
      </c>
      <c r="AK12">
        <v>7.7</v>
      </c>
      <c r="AL12">
        <v>17.899999999999999</v>
      </c>
      <c r="AM12">
        <v>1507</v>
      </c>
      <c r="AN12">
        <v>2.17</v>
      </c>
      <c r="AO12">
        <v>134</v>
      </c>
      <c r="AP12">
        <v>5.2</v>
      </c>
      <c r="AQ12">
        <v>37</v>
      </c>
      <c r="AR12">
        <v>0.78</v>
      </c>
      <c r="AS12" t="s">
        <v>747</v>
      </c>
      <c r="AT12" t="s">
        <v>741</v>
      </c>
      <c r="AU12" t="s">
        <v>825</v>
      </c>
      <c r="AV12">
        <v>8</v>
      </c>
      <c r="AW12">
        <v>150</v>
      </c>
      <c r="AX12" t="s">
        <v>741</v>
      </c>
      <c r="AY12">
        <v>20</v>
      </c>
      <c r="AZ12" t="s">
        <v>826</v>
      </c>
      <c r="BA12" t="s">
        <v>741</v>
      </c>
      <c r="BB12">
        <v>4</v>
      </c>
      <c r="BC12" t="s">
        <v>741</v>
      </c>
      <c r="BD12">
        <v>1</v>
      </c>
      <c r="BE12">
        <v>3.5</v>
      </c>
      <c r="BF12" t="s">
        <v>779</v>
      </c>
      <c r="BG12" t="s">
        <v>750</v>
      </c>
      <c r="BH12" t="s">
        <v>741</v>
      </c>
      <c r="BI12">
        <v>20</v>
      </c>
      <c r="BJ12">
        <v>36</v>
      </c>
      <c r="BK12">
        <v>36.200000000000003</v>
      </c>
      <c r="BL12">
        <v>36.4</v>
      </c>
      <c r="BM12">
        <v>36</v>
      </c>
      <c r="BN12">
        <v>36.200000000000003</v>
      </c>
      <c r="BO12">
        <v>36.200000000000003</v>
      </c>
      <c r="BP12">
        <v>36.200000000000003</v>
      </c>
      <c r="BQ12">
        <v>35.799999999999997</v>
      </c>
      <c r="BR12">
        <v>36</v>
      </c>
      <c r="BS12">
        <v>36.200000000000003</v>
      </c>
      <c r="BT12">
        <v>36.200000000000003</v>
      </c>
      <c r="BU12">
        <v>36</v>
      </c>
      <c r="BV12">
        <v>134</v>
      </c>
      <c r="BW12">
        <v>140</v>
      </c>
      <c r="BX12">
        <v>140</v>
      </c>
      <c r="BY12">
        <v>155</v>
      </c>
      <c r="BZ12">
        <v>158</v>
      </c>
      <c r="CA12">
        <v>148</v>
      </c>
      <c r="CB12">
        <v>138</v>
      </c>
      <c r="CC12">
        <v>134</v>
      </c>
      <c r="CD12">
        <v>138</v>
      </c>
      <c r="CE12">
        <v>138</v>
      </c>
      <c r="CF12">
        <v>138</v>
      </c>
      <c r="CG12">
        <v>150</v>
      </c>
      <c r="CH12" t="s">
        <v>301</v>
      </c>
      <c r="CI12" t="s">
        <v>301</v>
      </c>
      <c r="CJ12" t="s">
        <v>326</v>
      </c>
      <c r="CK12" t="s">
        <v>327</v>
      </c>
      <c r="CL12" t="s">
        <v>327</v>
      </c>
      <c r="CM12" t="s">
        <v>328</v>
      </c>
      <c r="CN12" t="s">
        <v>329</v>
      </c>
      <c r="CO12" t="s">
        <v>301</v>
      </c>
      <c r="CP12" t="s">
        <v>301</v>
      </c>
      <c r="CQ12" t="s">
        <v>330</v>
      </c>
      <c r="CR12" t="s">
        <v>331</v>
      </c>
      <c r="CT12">
        <v>24</v>
      </c>
      <c r="CU12">
        <v>26</v>
      </c>
      <c r="CV12">
        <v>26</v>
      </c>
      <c r="CW12">
        <v>28</v>
      </c>
      <c r="CX12">
        <v>24</v>
      </c>
      <c r="CY12">
        <v>26</v>
      </c>
      <c r="CZ12">
        <v>24</v>
      </c>
      <c r="DA12">
        <v>26</v>
      </c>
      <c r="DB12">
        <v>20</v>
      </c>
      <c r="DC12">
        <v>24</v>
      </c>
      <c r="DD12">
        <v>22</v>
      </c>
      <c r="DE12">
        <v>23</v>
      </c>
      <c r="DI12">
        <v>24</v>
      </c>
      <c r="DJ12">
        <v>22</v>
      </c>
      <c r="DK12">
        <v>24</v>
      </c>
      <c r="DL12">
        <v>23</v>
      </c>
      <c r="DM12">
        <v>24</v>
      </c>
      <c r="DN12">
        <v>25</v>
      </c>
      <c r="DO12">
        <v>24</v>
      </c>
      <c r="DP12">
        <v>23</v>
      </c>
      <c r="DR12">
        <v>97</v>
      </c>
      <c r="DS12">
        <v>97</v>
      </c>
      <c r="DT12">
        <v>98</v>
      </c>
      <c r="DU12">
        <v>98</v>
      </c>
      <c r="DV12">
        <v>76</v>
      </c>
      <c r="DW12">
        <v>98</v>
      </c>
      <c r="DX12">
        <v>98</v>
      </c>
      <c r="DY12">
        <v>98</v>
      </c>
      <c r="DZ12">
        <v>80</v>
      </c>
      <c r="EA12">
        <v>94</v>
      </c>
      <c r="EB12">
        <v>98</v>
      </c>
      <c r="EH12" t="s">
        <v>827</v>
      </c>
      <c r="ET12" t="s">
        <v>828</v>
      </c>
      <c r="FB12" t="s">
        <v>741</v>
      </c>
      <c r="FC12" t="s">
        <v>772</v>
      </c>
      <c r="FD12" t="s">
        <v>741</v>
      </c>
      <c r="FE12">
        <v>16</v>
      </c>
      <c r="FF12">
        <v>0.1</v>
      </c>
      <c r="FG12" t="s">
        <v>753</v>
      </c>
      <c r="FH12" t="s">
        <v>829</v>
      </c>
      <c r="FI12">
        <v>1.45</v>
      </c>
      <c r="FJ12">
        <v>165</v>
      </c>
      <c r="FK12">
        <v>160</v>
      </c>
      <c r="FL12" t="s">
        <v>741</v>
      </c>
      <c r="FM12" t="s">
        <v>741</v>
      </c>
      <c r="FN12">
        <v>96</v>
      </c>
      <c r="FO12" t="s">
        <v>1084</v>
      </c>
      <c r="FP12">
        <v>98</v>
      </c>
      <c r="FQ12" t="s">
        <v>1084</v>
      </c>
      <c r="FR12" t="s">
        <v>741</v>
      </c>
      <c r="FS12" t="s">
        <v>741</v>
      </c>
      <c r="FT12" t="s">
        <v>741</v>
      </c>
      <c r="FU12" t="s">
        <v>741</v>
      </c>
      <c r="FV12">
        <v>37.1</v>
      </c>
      <c r="FW12">
        <v>36.200000000000003</v>
      </c>
      <c r="FX12" t="s">
        <v>741</v>
      </c>
      <c r="FY12" t="s">
        <v>741</v>
      </c>
      <c r="FZ12">
        <v>50</v>
      </c>
      <c r="GA12">
        <v>60</v>
      </c>
      <c r="GB12" t="s">
        <v>741</v>
      </c>
      <c r="GC12" t="s">
        <v>741</v>
      </c>
      <c r="GD12" t="s">
        <v>741</v>
      </c>
      <c r="GE12" t="s">
        <v>741</v>
      </c>
      <c r="GF12" t="s">
        <v>741</v>
      </c>
      <c r="GG12" t="s">
        <v>741</v>
      </c>
      <c r="GH12" t="s">
        <v>741</v>
      </c>
      <c r="GI12" t="s">
        <v>750</v>
      </c>
      <c r="GJ12" t="s">
        <v>750</v>
      </c>
      <c r="GK12" t="s">
        <v>741</v>
      </c>
      <c r="GL12" t="s">
        <v>741</v>
      </c>
      <c r="GM12">
        <v>6</v>
      </c>
      <c r="GN12">
        <v>7</v>
      </c>
      <c r="GO12" t="s">
        <v>741</v>
      </c>
      <c r="GP12" t="s">
        <v>741</v>
      </c>
      <c r="GQ12" t="s">
        <v>741</v>
      </c>
      <c r="GR12" t="s">
        <v>741</v>
      </c>
      <c r="GS12" t="s">
        <v>741</v>
      </c>
      <c r="GT12" t="s">
        <v>741</v>
      </c>
      <c r="GU12">
        <v>4</v>
      </c>
      <c r="GV12">
        <v>6</v>
      </c>
      <c r="GW12" t="s">
        <v>741</v>
      </c>
      <c r="GX12" t="s">
        <v>741</v>
      </c>
      <c r="GY12" t="s">
        <v>741</v>
      </c>
      <c r="GZ12" t="str">
        <f t="shared" si="0"/>
        <v>Un-Successful</v>
      </c>
      <c r="HA12">
        <v>7</v>
      </c>
      <c r="HB12">
        <v>4</v>
      </c>
      <c r="HC12" s="2">
        <v>45469</v>
      </c>
      <c r="HD12" t="s">
        <v>830</v>
      </c>
    </row>
    <row r="13" spans="1:212" x14ac:dyDescent="0.3">
      <c r="A13">
        <v>12</v>
      </c>
      <c r="B13" t="s">
        <v>831</v>
      </c>
      <c r="C13">
        <v>20240291275</v>
      </c>
      <c r="D13">
        <v>240016133</v>
      </c>
      <c r="E13">
        <v>1</v>
      </c>
      <c r="F13" t="s">
        <v>2</v>
      </c>
      <c r="G13" s="2">
        <v>45464</v>
      </c>
      <c r="H13">
        <v>1.3</v>
      </c>
      <c r="I13">
        <f>Copy_data!H39*1000</f>
        <v>2000</v>
      </c>
      <c r="J13">
        <v>1.3</v>
      </c>
      <c r="K13" t="s">
        <v>71</v>
      </c>
      <c r="L13" t="s">
        <v>68</v>
      </c>
      <c r="M13" t="s">
        <v>832</v>
      </c>
      <c r="N13" t="s">
        <v>737</v>
      </c>
      <c r="O13" t="s">
        <v>63</v>
      </c>
      <c r="P13" t="s">
        <v>44</v>
      </c>
      <c r="Q13" t="s">
        <v>79</v>
      </c>
      <c r="R13">
        <v>2</v>
      </c>
      <c r="S13" s="2">
        <v>45466</v>
      </c>
      <c r="T13" t="s">
        <v>1085</v>
      </c>
      <c r="U13" t="s">
        <v>30</v>
      </c>
      <c r="V13" t="s">
        <v>824</v>
      </c>
      <c r="W13" t="s">
        <v>760</v>
      </c>
      <c r="X13" t="s">
        <v>740</v>
      </c>
      <c r="Y13" t="s">
        <v>740</v>
      </c>
      <c r="Z13" t="s">
        <v>741</v>
      </c>
      <c r="AA13" t="s">
        <v>742</v>
      </c>
      <c r="AB13" t="s">
        <v>743</v>
      </c>
      <c r="AC13" t="s">
        <v>744</v>
      </c>
      <c r="AD13" t="s">
        <v>745</v>
      </c>
      <c r="AE13" t="s">
        <v>746</v>
      </c>
      <c r="AF13">
        <v>134</v>
      </c>
      <c r="AG13">
        <v>32</v>
      </c>
      <c r="AH13">
        <v>36.200000000000003</v>
      </c>
      <c r="AI13">
        <v>93</v>
      </c>
      <c r="AJ13" t="s">
        <v>30</v>
      </c>
      <c r="AK13">
        <v>4</v>
      </c>
      <c r="AL13">
        <v>14.4</v>
      </c>
      <c r="AM13">
        <v>1637</v>
      </c>
      <c r="AN13">
        <v>2.74</v>
      </c>
      <c r="AO13">
        <v>138</v>
      </c>
      <c r="AP13">
        <v>7</v>
      </c>
      <c r="AQ13">
        <v>36</v>
      </c>
      <c r="AR13">
        <v>0.97</v>
      </c>
      <c r="AS13" t="s">
        <v>747</v>
      </c>
      <c r="AT13" t="s">
        <v>741</v>
      </c>
      <c r="AU13" t="s">
        <v>770</v>
      </c>
      <c r="AV13">
        <v>16</v>
      </c>
      <c r="AW13">
        <v>250</v>
      </c>
      <c r="AX13" t="s">
        <v>741</v>
      </c>
      <c r="AY13">
        <v>30</v>
      </c>
      <c r="AZ13" t="s">
        <v>771</v>
      </c>
      <c r="BA13" t="s">
        <v>741</v>
      </c>
      <c r="BB13">
        <v>4</v>
      </c>
      <c r="BC13" t="s">
        <v>741</v>
      </c>
      <c r="BD13">
        <v>0.5</v>
      </c>
      <c r="BE13">
        <v>2.5</v>
      </c>
      <c r="BF13" t="s">
        <v>779</v>
      </c>
      <c r="BG13" t="s">
        <v>750</v>
      </c>
      <c r="BH13" t="s">
        <v>741</v>
      </c>
      <c r="BI13">
        <v>50</v>
      </c>
      <c r="BJ13">
        <v>36.700000000000003</v>
      </c>
      <c r="BK13">
        <v>36.799999999999997</v>
      </c>
      <c r="BL13">
        <v>36.6</v>
      </c>
      <c r="BM13">
        <v>36.700000000000003</v>
      </c>
      <c r="BN13">
        <v>36.200000000000003</v>
      </c>
      <c r="BO13">
        <v>36.4</v>
      </c>
      <c r="BP13">
        <v>36.200000000000003</v>
      </c>
      <c r="BQ13">
        <v>36.200000000000003</v>
      </c>
      <c r="BR13">
        <v>36.700000000000003</v>
      </c>
      <c r="BS13">
        <v>36.799999999999997</v>
      </c>
      <c r="BT13">
        <v>36.6</v>
      </c>
      <c r="BV13">
        <v>140</v>
      </c>
      <c r="BW13">
        <v>140</v>
      </c>
      <c r="BX13">
        <v>152</v>
      </c>
      <c r="BY13">
        <v>164</v>
      </c>
      <c r="BZ13">
        <v>160</v>
      </c>
      <c r="CA13">
        <v>146</v>
      </c>
      <c r="CB13">
        <v>146</v>
      </c>
      <c r="CC13">
        <v>136</v>
      </c>
      <c r="CD13">
        <v>136</v>
      </c>
      <c r="CE13">
        <v>138</v>
      </c>
      <c r="CF13">
        <v>150</v>
      </c>
      <c r="CH13" t="s">
        <v>301</v>
      </c>
      <c r="CI13" t="s">
        <v>301</v>
      </c>
      <c r="CJ13" t="s">
        <v>332</v>
      </c>
      <c r="CK13" t="s">
        <v>327</v>
      </c>
      <c r="CL13" t="s">
        <v>327</v>
      </c>
      <c r="CM13" t="s">
        <v>333</v>
      </c>
      <c r="CN13" t="s">
        <v>334</v>
      </c>
      <c r="CO13" t="s">
        <v>301</v>
      </c>
      <c r="CP13" t="s">
        <v>301</v>
      </c>
      <c r="CQ13" t="s">
        <v>302</v>
      </c>
      <c r="CR13" t="s">
        <v>335</v>
      </c>
      <c r="CT13">
        <v>32</v>
      </c>
      <c r="CU13">
        <v>34</v>
      </c>
      <c r="CV13">
        <v>36</v>
      </c>
      <c r="CW13">
        <v>32</v>
      </c>
      <c r="CX13">
        <v>34</v>
      </c>
      <c r="CY13">
        <v>32</v>
      </c>
      <c r="CZ13">
        <v>34</v>
      </c>
      <c r="DA13">
        <v>34</v>
      </c>
      <c r="DB13">
        <v>20</v>
      </c>
      <c r="DC13">
        <v>32</v>
      </c>
      <c r="DD13">
        <v>34</v>
      </c>
      <c r="DI13">
        <v>24</v>
      </c>
      <c r="DJ13">
        <v>30</v>
      </c>
      <c r="DK13">
        <v>28</v>
      </c>
      <c r="DL13">
        <v>32</v>
      </c>
      <c r="DM13">
        <v>30</v>
      </c>
      <c r="DN13">
        <v>38</v>
      </c>
      <c r="DO13">
        <v>32</v>
      </c>
      <c r="DP13">
        <v>23</v>
      </c>
      <c r="DR13">
        <v>97</v>
      </c>
      <c r="DS13">
        <v>98</v>
      </c>
      <c r="DT13">
        <v>98</v>
      </c>
      <c r="DU13">
        <v>98</v>
      </c>
      <c r="DV13">
        <v>98</v>
      </c>
      <c r="DW13">
        <v>96</v>
      </c>
      <c r="DX13">
        <v>92</v>
      </c>
      <c r="DY13">
        <v>90</v>
      </c>
      <c r="DZ13">
        <v>70</v>
      </c>
      <c r="EA13">
        <v>92</v>
      </c>
      <c r="EB13">
        <v>94</v>
      </c>
      <c r="FB13" t="s">
        <v>741</v>
      </c>
      <c r="FC13" t="s">
        <v>785</v>
      </c>
      <c r="FD13" t="s">
        <v>741</v>
      </c>
      <c r="FE13">
        <v>16</v>
      </c>
      <c r="FF13">
        <v>0.05</v>
      </c>
      <c r="FG13" t="s">
        <v>753</v>
      </c>
      <c r="FH13" t="s">
        <v>833</v>
      </c>
      <c r="FI13">
        <v>2</v>
      </c>
      <c r="FJ13">
        <v>136</v>
      </c>
      <c r="FK13">
        <v>140</v>
      </c>
      <c r="FL13" t="s">
        <v>741</v>
      </c>
      <c r="FM13" t="s">
        <v>741</v>
      </c>
      <c r="FN13">
        <v>94</v>
      </c>
      <c r="FO13" t="s">
        <v>1084</v>
      </c>
      <c r="FP13">
        <v>94</v>
      </c>
      <c r="FQ13" t="s">
        <v>1084</v>
      </c>
      <c r="FR13" t="s">
        <v>741</v>
      </c>
      <c r="FS13" t="s">
        <v>741</v>
      </c>
      <c r="FT13" t="s">
        <v>741</v>
      </c>
      <c r="FU13" t="s">
        <v>741</v>
      </c>
      <c r="FV13">
        <v>36.200000000000003</v>
      </c>
      <c r="FW13">
        <v>36.200000000000003</v>
      </c>
      <c r="FX13" t="s">
        <v>741</v>
      </c>
      <c r="FY13" t="s">
        <v>741</v>
      </c>
      <c r="FZ13">
        <v>50</v>
      </c>
      <c r="GA13">
        <v>60</v>
      </c>
      <c r="GB13" t="s">
        <v>741</v>
      </c>
      <c r="GC13" t="s">
        <v>741</v>
      </c>
      <c r="GD13" t="s">
        <v>834</v>
      </c>
      <c r="GE13" t="s">
        <v>741</v>
      </c>
      <c r="GF13" t="s">
        <v>741</v>
      </c>
      <c r="GG13" t="s">
        <v>741</v>
      </c>
      <c r="GH13" t="s">
        <v>741</v>
      </c>
      <c r="GI13" t="s">
        <v>750</v>
      </c>
      <c r="GJ13" t="s">
        <v>750</v>
      </c>
      <c r="GK13" t="s">
        <v>741</v>
      </c>
      <c r="GL13" t="s">
        <v>741</v>
      </c>
      <c r="GM13">
        <v>6</v>
      </c>
      <c r="GN13">
        <v>7</v>
      </c>
      <c r="GO13" t="s">
        <v>741</v>
      </c>
      <c r="GP13" t="s">
        <v>741</v>
      </c>
      <c r="GQ13" t="s">
        <v>741</v>
      </c>
      <c r="GR13" t="s">
        <v>741</v>
      </c>
      <c r="GS13" t="s">
        <v>741</v>
      </c>
      <c r="GT13" t="s">
        <v>741</v>
      </c>
      <c r="GU13">
        <v>4</v>
      </c>
      <c r="GV13">
        <v>5</v>
      </c>
      <c r="GW13" t="s">
        <v>741</v>
      </c>
      <c r="GX13" t="s">
        <v>741</v>
      </c>
      <c r="GY13" t="s">
        <v>741</v>
      </c>
      <c r="GZ13" t="str">
        <f t="shared" si="0"/>
        <v>Un-Successful</v>
      </c>
      <c r="HA13">
        <v>5</v>
      </c>
      <c r="HB13">
        <v>3</v>
      </c>
      <c r="HC13" s="2">
        <v>45469</v>
      </c>
      <c r="HD13" t="s">
        <v>830</v>
      </c>
    </row>
    <row r="14" spans="1:212" x14ac:dyDescent="0.3">
      <c r="A14">
        <v>13</v>
      </c>
      <c r="B14" t="s">
        <v>835</v>
      </c>
      <c r="C14">
        <v>20240294851</v>
      </c>
      <c r="D14">
        <v>240016724</v>
      </c>
      <c r="E14">
        <v>4</v>
      </c>
      <c r="F14" t="s">
        <v>3</v>
      </c>
      <c r="G14" s="2">
        <v>45465</v>
      </c>
      <c r="H14">
        <v>2.16</v>
      </c>
      <c r="I14">
        <f>Copy_data!H40*1000</f>
        <v>2300</v>
      </c>
      <c r="J14">
        <v>2.0299999999999998</v>
      </c>
      <c r="K14" t="s">
        <v>71</v>
      </c>
      <c r="L14" t="s">
        <v>69</v>
      </c>
      <c r="M14" t="s">
        <v>836</v>
      </c>
      <c r="N14" t="s">
        <v>737</v>
      </c>
      <c r="O14" t="s">
        <v>63</v>
      </c>
      <c r="P14" t="s">
        <v>41</v>
      </c>
      <c r="Q14" t="s">
        <v>79</v>
      </c>
      <c r="R14">
        <v>4</v>
      </c>
      <c r="S14" s="2">
        <v>45468</v>
      </c>
      <c r="T14" t="s">
        <v>738</v>
      </c>
      <c r="U14" t="s">
        <v>29</v>
      </c>
      <c r="V14" t="s">
        <v>837</v>
      </c>
      <c r="W14" t="s">
        <v>760</v>
      </c>
      <c r="X14" t="s">
        <v>740</v>
      </c>
      <c r="Y14" t="s">
        <v>740</v>
      </c>
      <c r="Z14" t="s">
        <v>838</v>
      </c>
      <c r="AA14" t="s">
        <v>742</v>
      </c>
      <c r="AB14" t="s">
        <v>761</v>
      </c>
      <c r="AC14" t="s">
        <v>839</v>
      </c>
      <c r="AD14" t="s">
        <v>745</v>
      </c>
      <c r="AE14" t="s">
        <v>746</v>
      </c>
      <c r="AF14">
        <v>138</v>
      </c>
      <c r="AG14">
        <v>45</v>
      </c>
      <c r="AH14">
        <v>35.799999999999997</v>
      </c>
      <c r="AI14">
        <v>94</v>
      </c>
      <c r="AJ14" t="s">
        <v>840</v>
      </c>
      <c r="AK14">
        <v>7.5</v>
      </c>
      <c r="AL14">
        <v>17.3</v>
      </c>
      <c r="AM14">
        <v>1099</v>
      </c>
      <c r="AN14">
        <v>1.97</v>
      </c>
      <c r="AO14" t="s">
        <v>741</v>
      </c>
      <c r="AP14" t="s">
        <v>741</v>
      </c>
      <c r="AQ14" t="s">
        <v>741</v>
      </c>
      <c r="AR14">
        <v>1.0900000000000001</v>
      </c>
      <c r="AS14" t="s">
        <v>747</v>
      </c>
      <c r="AT14" t="s">
        <v>841</v>
      </c>
      <c r="AU14" t="s">
        <v>842</v>
      </c>
      <c r="AV14">
        <v>8</v>
      </c>
      <c r="AW14">
        <v>300</v>
      </c>
      <c r="AX14">
        <v>3</v>
      </c>
      <c r="AY14">
        <v>30</v>
      </c>
      <c r="AZ14" t="s">
        <v>843</v>
      </c>
      <c r="BA14" t="s">
        <v>750</v>
      </c>
      <c r="BB14">
        <v>10</v>
      </c>
      <c r="BC14">
        <v>5</v>
      </c>
      <c r="BD14" t="s">
        <v>741</v>
      </c>
      <c r="BE14">
        <v>3</v>
      </c>
      <c r="BF14">
        <v>1</v>
      </c>
      <c r="BG14" t="s">
        <v>750</v>
      </c>
      <c r="BH14" t="s">
        <v>741</v>
      </c>
      <c r="BI14">
        <v>50</v>
      </c>
      <c r="BJ14">
        <v>36.200000000000003</v>
      </c>
      <c r="BK14">
        <v>36.4</v>
      </c>
      <c r="BL14">
        <v>36.299999999999997</v>
      </c>
      <c r="BM14">
        <v>36.5</v>
      </c>
      <c r="BN14">
        <v>36.4</v>
      </c>
      <c r="BO14">
        <v>36.5</v>
      </c>
      <c r="BP14">
        <v>36.5</v>
      </c>
      <c r="BQ14">
        <v>36.6</v>
      </c>
      <c r="BR14">
        <v>36.5</v>
      </c>
      <c r="BS14">
        <v>36.9</v>
      </c>
      <c r="BT14">
        <v>36.200000000000003</v>
      </c>
      <c r="BU14">
        <v>36.6</v>
      </c>
      <c r="BV14">
        <v>151</v>
      </c>
      <c r="BW14">
        <v>150</v>
      </c>
      <c r="BX14">
        <v>149</v>
      </c>
      <c r="BY14">
        <v>152</v>
      </c>
      <c r="BZ14">
        <v>153</v>
      </c>
      <c r="CA14">
        <v>151</v>
      </c>
      <c r="CB14">
        <v>152</v>
      </c>
      <c r="CC14">
        <v>143</v>
      </c>
      <c r="CD14">
        <v>154</v>
      </c>
      <c r="CE14">
        <v>148</v>
      </c>
      <c r="CF14">
        <v>140</v>
      </c>
      <c r="CG14">
        <v>140</v>
      </c>
      <c r="CH14" t="s">
        <v>336</v>
      </c>
      <c r="CI14" t="s">
        <v>337</v>
      </c>
      <c r="CJ14" t="s">
        <v>338</v>
      </c>
      <c r="CK14" t="s">
        <v>339</v>
      </c>
      <c r="CL14" t="s">
        <v>340</v>
      </c>
      <c r="CM14" t="s">
        <v>341</v>
      </c>
      <c r="CN14" t="s">
        <v>342</v>
      </c>
      <c r="CO14" t="s">
        <v>343</v>
      </c>
      <c r="CP14" t="s">
        <v>301</v>
      </c>
      <c r="CQ14" t="s">
        <v>344</v>
      </c>
      <c r="CR14" t="s">
        <v>261</v>
      </c>
      <c r="CS14" t="s">
        <v>345</v>
      </c>
      <c r="CT14">
        <v>30</v>
      </c>
      <c r="CU14">
        <v>32</v>
      </c>
      <c r="CV14">
        <v>30</v>
      </c>
      <c r="CW14">
        <v>34</v>
      </c>
      <c r="CX14">
        <v>34</v>
      </c>
      <c r="CY14">
        <v>32</v>
      </c>
      <c r="CZ14">
        <v>34</v>
      </c>
      <c r="DA14">
        <v>32</v>
      </c>
      <c r="DB14">
        <v>34</v>
      </c>
      <c r="DC14">
        <v>32</v>
      </c>
      <c r="DD14">
        <v>34</v>
      </c>
      <c r="DE14">
        <v>32</v>
      </c>
      <c r="DF14">
        <v>25</v>
      </c>
      <c r="DG14">
        <v>26</v>
      </c>
      <c r="DH14">
        <v>26</v>
      </c>
      <c r="DI14">
        <v>25</v>
      </c>
      <c r="DJ14">
        <v>26</v>
      </c>
      <c r="DK14">
        <v>25</v>
      </c>
      <c r="DL14">
        <v>20</v>
      </c>
      <c r="DM14">
        <v>28</v>
      </c>
      <c r="DN14">
        <v>29</v>
      </c>
      <c r="DO14">
        <v>25</v>
      </c>
      <c r="DP14">
        <v>26</v>
      </c>
      <c r="DQ14">
        <v>25</v>
      </c>
      <c r="DR14">
        <v>99</v>
      </c>
      <c r="DS14">
        <v>99</v>
      </c>
      <c r="DT14">
        <v>99</v>
      </c>
      <c r="DU14">
        <v>98</v>
      </c>
      <c r="DV14">
        <v>98</v>
      </c>
      <c r="DW14">
        <v>98</v>
      </c>
      <c r="DX14">
        <v>99</v>
      </c>
      <c r="DY14">
        <v>72</v>
      </c>
      <c r="DZ14">
        <v>80</v>
      </c>
      <c r="EA14">
        <v>98</v>
      </c>
      <c r="EB14">
        <v>98</v>
      </c>
      <c r="EC14">
        <v>98</v>
      </c>
      <c r="FB14" t="s">
        <v>741</v>
      </c>
      <c r="FC14" t="s">
        <v>785</v>
      </c>
      <c r="FD14" t="s">
        <v>741</v>
      </c>
      <c r="FE14">
        <v>16</v>
      </c>
      <c r="FF14">
        <v>0.1</v>
      </c>
      <c r="FG14" t="s">
        <v>765</v>
      </c>
      <c r="FH14" t="s">
        <v>786</v>
      </c>
      <c r="FI14">
        <v>1.55</v>
      </c>
      <c r="FJ14">
        <v>144</v>
      </c>
      <c r="FK14">
        <v>146</v>
      </c>
      <c r="FL14" t="s">
        <v>741</v>
      </c>
      <c r="FM14" t="s">
        <v>741</v>
      </c>
      <c r="FN14">
        <v>98</v>
      </c>
      <c r="FO14" t="s">
        <v>1080</v>
      </c>
      <c r="FP14">
        <v>98</v>
      </c>
      <c r="FQ14" t="s">
        <v>1080</v>
      </c>
      <c r="FR14" t="s">
        <v>741</v>
      </c>
      <c r="FS14" t="s">
        <v>741</v>
      </c>
      <c r="FT14" t="s">
        <v>741</v>
      </c>
      <c r="FU14" t="s">
        <v>741</v>
      </c>
      <c r="FV14">
        <v>36.200000000000003</v>
      </c>
      <c r="FW14">
        <v>36.200000000000003</v>
      </c>
      <c r="FX14" t="s">
        <v>741</v>
      </c>
      <c r="FY14" t="s">
        <v>741</v>
      </c>
      <c r="FZ14">
        <v>40</v>
      </c>
      <c r="GA14">
        <v>50</v>
      </c>
      <c r="GB14" t="s">
        <v>741</v>
      </c>
      <c r="GC14" t="s">
        <v>741</v>
      </c>
      <c r="GD14" t="s">
        <v>741</v>
      </c>
      <c r="GE14" t="s">
        <v>741</v>
      </c>
      <c r="GF14" t="s">
        <v>741</v>
      </c>
      <c r="GG14" t="s">
        <v>741</v>
      </c>
      <c r="GH14" t="s">
        <v>741</v>
      </c>
      <c r="GI14" t="s">
        <v>767</v>
      </c>
      <c r="GJ14" t="s">
        <v>767</v>
      </c>
      <c r="GK14" t="s">
        <v>741</v>
      </c>
      <c r="GL14" t="s">
        <v>741</v>
      </c>
      <c r="GM14">
        <v>10</v>
      </c>
      <c r="GN14">
        <v>11</v>
      </c>
      <c r="GO14" t="s">
        <v>741</v>
      </c>
      <c r="GP14" t="s">
        <v>741</v>
      </c>
      <c r="GQ14">
        <v>0</v>
      </c>
      <c r="GR14">
        <v>4</v>
      </c>
      <c r="GS14" t="s">
        <v>741</v>
      </c>
      <c r="GT14" t="s">
        <v>741</v>
      </c>
      <c r="GU14" t="s">
        <v>741</v>
      </c>
      <c r="GV14">
        <v>4</v>
      </c>
      <c r="GW14" t="s">
        <v>741</v>
      </c>
      <c r="GX14" t="s">
        <v>741</v>
      </c>
      <c r="GY14" t="s">
        <v>741</v>
      </c>
      <c r="GZ14" t="str">
        <f t="shared" si="0"/>
        <v>Un-Successful</v>
      </c>
      <c r="HA14">
        <v>7</v>
      </c>
      <c r="HB14">
        <v>3</v>
      </c>
      <c r="HC14" s="2">
        <v>45471</v>
      </c>
      <c r="HD14" t="s">
        <v>844</v>
      </c>
    </row>
    <row r="15" spans="1:212" ht="34.200000000000003" customHeight="1" x14ac:dyDescent="0.3">
      <c r="A15">
        <v>14</v>
      </c>
      <c r="B15" t="s">
        <v>845</v>
      </c>
      <c r="C15">
        <v>20240294184</v>
      </c>
      <c r="D15">
        <v>240016645</v>
      </c>
      <c r="E15">
        <v>1</v>
      </c>
      <c r="F15" t="s">
        <v>2</v>
      </c>
      <c r="G15" s="2">
        <v>45467</v>
      </c>
      <c r="H15">
        <v>2.6</v>
      </c>
      <c r="I15">
        <f>Copy_data!H41*1000</f>
        <v>2600</v>
      </c>
      <c r="J15">
        <v>2.6</v>
      </c>
      <c r="K15" t="s">
        <v>70</v>
      </c>
      <c r="L15" t="s">
        <v>69</v>
      </c>
      <c r="M15" t="s">
        <v>846</v>
      </c>
      <c r="N15" t="s">
        <v>737</v>
      </c>
      <c r="O15" t="s">
        <v>63</v>
      </c>
      <c r="P15" t="s">
        <v>42</v>
      </c>
      <c r="Q15" t="s">
        <v>79</v>
      </c>
      <c r="R15">
        <v>1</v>
      </c>
      <c r="S15" s="2">
        <v>45468</v>
      </c>
      <c r="T15" t="s">
        <v>1085</v>
      </c>
      <c r="U15" t="s">
        <v>29</v>
      </c>
      <c r="W15" t="s">
        <v>760</v>
      </c>
      <c r="X15" t="s">
        <v>740</v>
      </c>
      <c r="Y15" t="s">
        <v>740</v>
      </c>
      <c r="Z15" t="s">
        <v>741</v>
      </c>
      <c r="AA15" t="s">
        <v>742</v>
      </c>
      <c r="AB15" t="s">
        <v>743</v>
      </c>
      <c r="AC15" t="s">
        <v>744</v>
      </c>
      <c r="AD15" t="s">
        <v>745</v>
      </c>
      <c r="AE15" t="s">
        <v>746</v>
      </c>
      <c r="AF15">
        <v>162</v>
      </c>
      <c r="AG15">
        <v>48</v>
      </c>
      <c r="AH15">
        <v>37.200000000000003</v>
      </c>
      <c r="AI15">
        <v>95</v>
      </c>
      <c r="AJ15" t="s">
        <v>840</v>
      </c>
      <c r="AK15">
        <v>10</v>
      </c>
      <c r="AL15">
        <v>19.2</v>
      </c>
      <c r="AM15">
        <v>32970</v>
      </c>
      <c r="AN15">
        <v>2.78</v>
      </c>
      <c r="AO15">
        <v>131.9</v>
      </c>
      <c r="AP15">
        <v>6</v>
      </c>
      <c r="AQ15">
        <v>25</v>
      </c>
      <c r="AR15">
        <v>1.1100000000000001</v>
      </c>
      <c r="AS15" t="s">
        <v>747</v>
      </c>
      <c r="AU15" t="s">
        <v>818</v>
      </c>
      <c r="AV15">
        <v>12</v>
      </c>
      <c r="AW15">
        <v>400</v>
      </c>
      <c r="AX15">
        <v>1</v>
      </c>
      <c r="AY15">
        <v>45</v>
      </c>
      <c r="AZ15" t="s">
        <v>847</v>
      </c>
      <c r="BA15" t="s">
        <v>750</v>
      </c>
      <c r="BB15">
        <v>6</v>
      </c>
      <c r="BE15">
        <v>3</v>
      </c>
      <c r="BF15">
        <v>1</v>
      </c>
      <c r="BG15" t="s">
        <v>750</v>
      </c>
      <c r="BH15" t="s">
        <v>741</v>
      </c>
      <c r="BI15">
        <v>20</v>
      </c>
      <c r="BJ15">
        <v>37</v>
      </c>
      <c r="BK15">
        <v>36.799999999999997</v>
      </c>
      <c r="BL15">
        <v>36.799999999999997</v>
      </c>
      <c r="BM15">
        <v>36.799999999999997</v>
      </c>
      <c r="BN15">
        <v>36.9</v>
      </c>
      <c r="BO15">
        <v>36.9</v>
      </c>
      <c r="BP15">
        <v>36.799999999999997</v>
      </c>
      <c r="BQ15">
        <v>36.4</v>
      </c>
      <c r="BR15">
        <v>36.6</v>
      </c>
      <c r="BS15">
        <v>36.799999999999997</v>
      </c>
      <c r="BT15">
        <v>36.799999999999997</v>
      </c>
      <c r="BU15">
        <v>36.799999999999997</v>
      </c>
      <c r="BV15">
        <v>159</v>
      </c>
      <c r="BW15">
        <v>160</v>
      </c>
      <c r="BX15">
        <v>163</v>
      </c>
      <c r="BY15">
        <v>173</v>
      </c>
      <c r="BZ15">
        <v>142</v>
      </c>
      <c r="CA15">
        <v>136</v>
      </c>
      <c r="CB15">
        <v>147</v>
      </c>
      <c r="CC15">
        <v>144</v>
      </c>
      <c r="CD15">
        <v>136</v>
      </c>
      <c r="CE15">
        <v>140</v>
      </c>
      <c r="CF15">
        <v>142</v>
      </c>
      <c r="CG15">
        <v>132</v>
      </c>
      <c r="CH15" t="s">
        <v>346</v>
      </c>
      <c r="CI15" t="s">
        <v>347</v>
      </c>
      <c r="CJ15" t="s">
        <v>348</v>
      </c>
      <c r="CK15" t="s">
        <v>349</v>
      </c>
      <c r="CL15" t="s">
        <v>350</v>
      </c>
      <c r="CM15" t="s">
        <v>351</v>
      </c>
      <c r="CN15" t="s">
        <v>352</v>
      </c>
      <c r="CO15" t="s">
        <v>353</v>
      </c>
      <c r="CP15" t="s">
        <v>285</v>
      </c>
      <c r="CQ15" t="s">
        <v>271</v>
      </c>
      <c r="CR15" t="s">
        <v>354</v>
      </c>
      <c r="CS15" t="s">
        <v>272</v>
      </c>
      <c r="CT15">
        <v>28</v>
      </c>
      <c r="CU15">
        <v>30</v>
      </c>
      <c r="CV15">
        <v>32</v>
      </c>
      <c r="CW15">
        <v>34</v>
      </c>
      <c r="CX15">
        <v>34</v>
      </c>
      <c r="CY15">
        <v>32</v>
      </c>
      <c r="CZ15">
        <v>34</v>
      </c>
      <c r="DA15">
        <v>22</v>
      </c>
      <c r="DB15">
        <v>20</v>
      </c>
      <c r="DC15">
        <v>24</v>
      </c>
      <c r="DD15">
        <v>26</v>
      </c>
      <c r="DE15">
        <v>24</v>
      </c>
      <c r="DF15">
        <v>30</v>
      </c>
      <c r="DG15">
        <v>29</v>
      </c>
      <c r="DH15">
        <v>28</v>
      </c>
      <c r="DI15">
        <v>26</v>
      </c>
      <c r="DJ15">
        <v>25</v>
      </c>
      <c r="DK15">
        <v>25</v>
      </c>
      <c r="DL15">
        <v>21</v>
      </c>
      <c r="DM15">
        <v>22</v>
      </c>
      <c r="DN15">
        <v>24</v>
      </c>
      <c r="DO15">
        <v>26</v>
      </c>
      <c r="DP15">
        <v>30</v>
      </c>
      <c r="DQ15">
        <v>24</v>
      </c>
      <c r="DR15">
        <v>94</v>
      </c>
      <c r="DS15">
        <v>99</v>
      </c>
      <c r="DT15">
        <v>99</v>
      </c>
      <c r="DU15">
        <v>99</v>
      </c>
      <c r="DV15">
        <v>99</v>
      </c>
      <c r="DW15">
        <v>99</v>
      </c>
      <c r="DX15">
        <v>100</v>
      </c>
      <c r="DY15">
        <v>98</v>
      </c>
      <c r="DZ15">
        <v>82</v>
      </c>
      <c r="EA15">
        <v>90</v>
      </c>
      <c r="EB15">
        <v>98</v>
      </c>
      <c r="EC15">
        <v>98</v>
      </c>
      <c r="FB15" t="s">
        <v>741</v>
      </c>
      <c r="FC15" t="s">
        <v>752</v>
      </c>
      <c r="FD15" t="s">
        <v>741</v>
      </c>
      <c r="FE15">
        <v>20</v>
      </c>
      <c r="FF15">
        <v>0.125</v>
      </c>
      <c r="FG15" t="s">
        <v>765</v>
      </c>
      <c r="FH15" t="s">
        <v>754</v>
      </c>
      <c r="FI15">
        <v>1.1499999999999999</v>
      </c>
      <c r="FJ15">
        <v>133</v>
      </c>
      <c r="FK15">
        <v>140</v>
      </c>
      <c r="FL15" t="s">
        <v>741</v>
      </c>
      <c r="FM15" t="s">
        <v>741</v>
      </c>
      <c r="FN15">
        <v>98</v>
      </c>
      <c r="FO15" t="s">
        <v>32</v>
      </c>
      <c r="FP15">
        <v>98</v>
      </c>
      <c r="FQ15" t="s">
        <v>32</v>
      </c>
      <c r="FR15" t="s">
        <v>741</v>
      </c>
      <c r="FS15" t="s">
        <v>741</v>
      </c>
      <c r="FT15" t="s">
        <v>741</v>
      </c>
      <c r="FU15" t="s">
        <v>741</v>
      </c>
      <c r="FV15">
        <v>36.200000000000003</v>
      </c>
      <c r="FW15">
        <v>36.200000000000003</v>
      </c>
      <c r="FX15" t="s">
        <v>741</v>
      </c>
      <c r="FY15" t="s">
        <v>741</v>
      </c>
      <c r="FZ15">
        <v>40</v>
      </c>
      <c r="GA15">
        <v>80</v>
      </c>
      <c r="GB15" t="s">
        <v>741</v>
      </c>
      <c r="GC15" t="s">
        <v>741</v>
      </c>
      <c r="GD15" t="s">
        <v>741</v>
      </c>
      <c r="GE15" t="s">
        <v>741</v>
      </c>
      <c r="GF15" t="s">
        <v>741</v>
      </c>
      <c r="GG15" t="s">
        <v>741</v>
      </c>
      <c r="GH15" t="s">
        <v>741</v>
      </c>
      <c r="GI15" t="s">
        <v>767</v>
      </c>
      <c r="GJ15" t="s">
        <v>767</v>
      </c>
      <c r="GK15" t="s">
        <v>741</v>
      </c>
      <c r="GL15" t="s">
        <v>741</v>
      </c>
      <c r="GM15">
        <v>13</v>
      </c>
      <c r="GN15">
        <v>12</v>
      </c>
      <c r="GO15" t="s">
        <v>741</v>
      </c>
      <c r="GP15" t="s">
        <v>741</v>
      </c>
      <c r="GQ15">
        <v>0</v>
      </c>
      <c r="GZ15" t="str">
        <f t="shared" si="0"/>
        <v>Un-Successful</v>
      </c>
    </row>
    <row r="16" spans="1:212" x14ac:dyDescent="0.3">
      <c r="A16">
        <v>15</v>
      </c>
      <c r="B16" t="s">
        <v>850</v>
      </c>
      <c r="C16">
        <v>20240298486</v>
      </c>
      <c r="D16">
        <v>240017191</v>
      </c>
      <c r="E16">
        <v>2</v>
      </c>
      <c r="F16" t="s">
        <v>2</v>
      </c>
      <c r="G16" s="2">
        <v>45468</v>
      </c>
      <c r="H16">
        <v>1.3</v>
      </c>
      <c r="I16">
        <f>Copy_data!H42*1000</f>
        <v>1700</v>
      </c>
      <c r="J16">
        <v>1.2</v>
      </c>
      <c r="K16" t="s">
        <v>70</v>
      </c>
      <c r="L16" t="s">
        <v>68</v>
      </c>
      <c r="M16" t="s">
        <v>851</v>
      </c>
      <c r="N16" t="s">
        <v>737</v>
      </c>
      <c r="O16" t="s">
        <v>63</v>
      </c>
      <c r="P16" t="s">
        <v>44</v>
      </c>
      <c r="Q16" t="s">
        <v>79</v>
      </c>
      <c r="R16">
        <v>2</v>
      </c>
      <c r="S16" s="2">
        <v>45470</v>
      </c>
      <c r="T16" t="s">
        <v>759</v>
      </c>
      <c r="U16" t="s">
        <v>29</v>
      </c>
      <c r="V16" t="s">
        <v>29</v>
      </c>
      <c r="W16" t="s">
        <v>760</v>
      </c>
      <c r="X16" t="s">
        <v>740</v>
      </c>
      <c r="Y16" t="s">
        <v>740</v>
      </c>
      <c r="Z16" t="s">
        <v>741</v>
      </c>
      <c r="AA16" t="s">
        <v>742</v>
      </c>
      <c r="AB16" t="s">
        <v>743</v>
      </c>
      <c r="AC16" t="s">
        <v>744</v>
      </c>
      <c r="AD16" t="s">
        <v>745</v>
      </c>
      <c r="AE16" t="s">
        <v>746</v>
      </c>
      <c r="AF16">
        <v>140</v>
      </c>
      <c r="AG16">
        <v>32</v>
      </c>
      <c r="AH16">
        <v>37.200000000000003</v>
      </c>
      <c r="AI16">
        <v>97</v>
      </c>
      <c r="AJ16" t="s">
        <v>840</v>
      </c>
      <c r="AK16">
        <v>40</v>
      </c>
      <c r="AL16">
        <v>16.3</v>
      </c>
      <c r="AM16">
        <v>8300</v>
      </c>
      <c r="AN16">
        <v>2.95</v>
      </c>
      <c r="AO16">
        <v>136.30000000000001</v>
      </c>
      <c r="AP16">
        <v>5.5</v>
      </c>
      <c r="AQ16">
        <v>22</v>
      </c>
      <c r="AR16">
        <v>1.04</v>
      </c>
      <c r="AS16" t="s">
        <v>747</v>
      </c>
      <c r="AT16" t="s">
        <v>741</v>
      </c>
      <c r="AU16" t="s">
        <v>809</v>
      </c>
      <c r="AV16">
        <v>4</v>
      </c>
      <c r="AW16">
        <v>150</v>
      </c>
      <c r="AX16">
        <v>2</v>
      </c>
      <c r="AZ16" t="s">
        <v>810</v>
      </c>
      <c r="BA16" t="s">
        <v>750</v>
      </c>
      <c r="BB16">
        <v>6</v>
      </c>
      <c r="BC16">
        <v>2</v>
      </c>
      <c r="BE16">
        <v>3</v>
      </c>
      <c r="BF16">
        <v>0.5</v>
      </c>
      <c r="BG16" t="s">
        <v>750</v>
      </c>
      <c r="BH16" t="s">
        <v>741</v>
      </c>
      <c r="BI16">
        <v>30</v>
      </c>
      <c r="BJ16">
        <v>36.200000000000003</v>
      </c>
      <c r="BK16">
        <v>36.4</v>
      </c>
      <c r="BL16">
        <v>36.200000000000003</v>
      </c>
      <c r="BM16">
        <v>36.4</v>
      </c>
      <c r="BN16">
        <v>36.200000000000003</v>
      </c>
      <c r="BO16">
        <v>36</v>
      </c>
      <c r="BP16">
        <v>35.799999999999997</v>
      </c>
      <c r="BQ16">
        <v>35.6</v>
      </c>
      <c r="BR16">
        <v>36.200000000000003</v>
      </c>
      <c r="BS16">
        <v>36.200000000000003</v>
      </c>
      <c r="BT16">
        <v>36.4</v>
      </c>
      <c r="BU16">
        <v>36.200000000000003</v>
      </c>
      <c r="BV16">
        <v>119</v>
      </c>
      <c r="BW16">
        <v>126</v>
      </c>
      <c r="BX16">
        <v>128</v>
      </c>
      <c r="BY16">
        <v>144</v>
      </c>
      <c r="BZ16">
        <v>128</v>
      </c>
      <c r="CA16">
        <v>130</v>
      </c>
      <c r="CB16">
        <v>132</v>
      </c>
      <c r="CC16">
        <v>110</v>
      </c>
      <c r="CD16">
        <v>114</v>
      </c>
      <c r="CE16">
        <v>118</v>
      </c>
      <c r="CF16">
        <v>126</v>
      </c>
      <c r="CG16">
        <v>138</v>
      </c>
      <c r="CH16" t="s">
        <v>355</v>
      </c>
      <c r="CI16" t="s">
        <v>356</v>
      </c>
      <c r="CJ16" t="s">
        <v>357</v>
      </c>
      <c r="CK16" t="s">
        <v>358</v>
      </c>
      <c r="CL16" t="s">
        <v>359</v>
      </c>
      <c r="CM16" t="s">
        <v>360</v>
      </c>
      <c r="CN16" t="s">
        <v>361</v>
      </c>
      <c r="CO16" t="s">
        <v>362</v>
      </c>
      <c r="CP16" t="s">
        <v>363</v>
      </c>
      <c r="CQ16" t="s">
        <v>364</v>
      </c>
      <c r="CR16" t="s">
        <v>365</v>
      </c>
      <c r="CS16" t="s">
        <v>366</v>
      </c>
      <c r="CT16">
        <v>22</v>
      </c>
      <c r="CU16">
        <v>24</v>
      </c>
      <c r="CV16">
        <v>30</v>
      </c>
      <c r="CW16">
        <v>32</v>
      </c>
      <c r="CX16">
        <v>24</v>
      </c>
      <c r="CY16">
        <v>26</v>
      </c>
      <c r="CZ16">
        <v>28</v>
      </c>
      <c r="DA16">
        <v>30</v>
      </c>
      <c r="DB16">
        <v>22</v>
      </c>
      <c r="DC16">
        <v>28</v>
      </c>
      <c r="DD16">
        <v>30</v>
      </c>
      <c r="DE16">
        <v>32</v>
      </c>
      <c r="DF16">
        <v>22</v>
      </c>
      <c r="DG16">
        <v>20</v>
      </c>
      <c r="DH16">
        <v>32</v>
      </c>
      <c r="DI16">
        <v>30</v>
      </c>
      <c r="DJ16">
        <v>32</v>
      </c>
      <c r="DK16">
        <v>34</v>
      </c>
      <c r="DL16">
        <v>22</v>
      </c>
      <c r="DM16">
        <v>20</v>
      </c>
      <c r="DN16">
        <v>24</v>
      </c>
      <c r="DO16">
        <v>22</v>
      </c>
      <c r="DP16">
        <v>28</v>
      </c>
      <c r="DQ16">
        <v>30</v>
      </c>
      <c r="DR16">
        <v>98</v>
      </c>
      <c r="DS16">
        <v>98</v>
      </c>
      <c r="DT16">
        <v>99</v>
      </c>
      <c r="DU16">
        <v>99</v>
      </c>
      <c r="DV16">
        <v>99</v>
      </c>
      <c r="DW16">
        <v>99</v>
      </c>
      <c r="DX16">
        <v>99</v>
      </c>
      <c r="DY16">
        <v>84</v>
      </c>
      <c r="DZ16">
        <v>96</v>
      </c>
      <c r="EA16">
        <v>97</v>
      </c>
      <c r="EB16">
        <v>98</v>
      </c>
      <c r="EC16">
        <v>99</v>
      </c>
      <c r="FB16" t="s">
        <v>741</v>
      </c>
      <c r="FC16" t="s">
        <v>785</v>
      </c>
      <c r="FD16" t="s">
        <v>741</v>
      </c>
      <c r="FE16">
        <v>10</v>
      </c>
      <c r="FF16">
        <v>0.05</v>
      </c>
      <c r="FG16" t="s">
        <v>765</v>
      </c>
      <c r="FH16" t="s">
        <v>852</v>
      </c>
      <c r="FI16">
        <v>2.1</v>
      </c>
      <c r="FJ16">
        <v>160</v>
      </c>
      <c r="FK16">
        <v>158</v>
      </c>
      <c r="FL16" t="s">
        <v>741</v>
      </c>
      <c r="FM16" t="s">
        <v>741</v>
      </c>
      <c r="FN16">
        <v>97</v>
      </c>
      <c r="FO16" t="s">
        <v>29</v>
      </c>
      <c r="FP16">
        <v>98</v>
      </c>
      <c r="FQ16" t="s">
        <v>840</v>
      </c>
      <c r="FR16" t="s">
        <v>741</v>
      </c>
      <c r="FS16" t="s">
        <v>741</v>
      </c>
      <c r="FT16" t="s">
        <v>741</v>
      </c>
      <c r="FU16" t="s">
        <v>741</v>
      </c>
      <c r="FV16">
        <v>35.799999999999997</v>
      </c>
      <c r="FW16">
        <v>36</v>
      </c>
      <c r="FX16" t="s">
        <v>741</v>
      </c>
      <c r="FY16" t="s">
        <v>741</v>
      </c>
      <c r="FZ16">
        <v>60</v>
      </c>
      <c r="GA16">
        <v>65</v>
      </c>
      <c r="GB16" t="s">
        <v>741</v>
      </c>
      <c r="GC16" t="s">
        <v>741</v>
      </c>
      <c r="GI16" t="s">
        <v>767</v>
      </c>
      <c r="GJ16" t="s">
        <v>767</v>
      </c>
      <c r="GK16" t="s">
        <v>741</v>
      </c>
      <c r="GL16" t="s">
        <v>741</v>
      </c>
      <c r="GM16">
        <v>13</v>
      </c>
      <c r="GN16">
        <v>12</v>
      </c>
      <c r="GO16" t="s">
        <v>741</v>
      </c>
      <c r="GP16" t="s">
        <v>741</v>
      </c>
      <c r="GQ16">
        <v>0</v>
      </c>
      <c r="GZ16" t="str">
        <f t="shared" si="0"/>
        <v>Un-Successful</v>
      </c>
    </row>
    <row r="17" spans="1:212" ht="45" customHeight="1" x14ac:dyDescent="0.3">
      <c r="A17">
        <v>16</v>
      </c>
      <c r="B17" t="s">
        <v>855</v>
      </c>
      <c r="C17">
        <v>20240140106</v>
      </c>
      <c r="D17">
        <v>2918966</v>
      </c>
      <c r="E17">
        <v>0</v>
      </c>
      <c r="F17" t="s">
        <v>3</v>
      </c>
      <c r="G17" s="2">
        <v>45371</v>
      </c>
      <c r="H17">
        <v>2.4</v>
      </c>
      <c r="I17">
        <f>Copy_data!H13*1000</f>
        <v>1300</v>
      </c>
      <c r="J17">
        <v>2.4</v>
      </c>
      <c r="K17" t="s">
        <v>70</v>
      </c>
      <c r="L17" t="s">
        <v>69</v>
      </c>
      <c r="M17" t="s">
        <v>856</v>
      </c>
      <c r="N17" t="s">
        <v>737</v>
      </c>
      <c r="O17" t="s">
        <v>63</v>
      </c>
      <c r="P17" t="s">
        <v>44</v>
      </c>
      <c r="Q17" t="s">
        <v>79</v>
      </c>
      <c r="R17">
        <v>3</v>
      </c>
      <c r="S17" s="2">
        <v>45374</v>
      </c>
      <c r="T17" t="s">
        <v>738</v>
      </c>
      <c r="U17" t="s">
        <v>30</v>
      </c>
      <c r="V17" t="s">
        <v>857</v>
      </c>
      <c r="W17" t="s">
        <v>760</v>
      </c>
      <c r="X17" t="s">
        <v>740</v>
      </c>
      <c r="Y17" t="s">
        <v>740</v>
      </c>
      <c r="Z17" t="s">
        <v>741</v>
      </c>
      <c r="AA17" t="s">
        <v>742</v>
      </c>
      <c r="AB17" t="s">
        <v>761</v>
      </c>
      <c r="AC17" t="s">
        <v>744</v>
      </c>
      <c r="AD17" t="s">
        <v>745</v>
      </c>
      <c r="AE17" t="s">
        <v>746</v>
      </c>
      <c r="AF17">
        <v>128</v>
      </c>
      <c r="AG17">
        <v>34</v>
      </c>
      <c r="AH17">
        <v>36.6</v>
      </c>
      <c r="AI17">
        <v>98</v>
      </c>
      <c r="AJ17" t="s">
        <v>30</v>
      </c>
      <c r="AK17">
        <v>6</v>
      </c>
      <c r="AL17">
        <v>15.3</v>
      </c>
      <c r="AM17">
        <v>13450</v>
      </c>
      <c r="AN17">
        <v>1.68</v>
      </c>
      <c r="AO17">
        <v>133.9</v>
      </c>
      <c r="AP17">
        <v>5.7</v>
      </c>
      <c r="AQ17">
        <v>28</v>
      </c>
      <c r="AR17">
        <v>0.98</v>
      </c>
      <c r="AS17" t="s">
        <v>747</v>
      </c>
      <c r="AU17" t="s">
        <v>858</v>
      </c>
      <c r="AV17">
        <v>12</v>
      </c>
      <c r="AX17">
        <v>4</v>
      </c>
      <c r="AY17">
        <v>30</v>
      </c>
      <c r="AZ17" t="s">
        <v>859</v>
      </c>
      <c r="BB17">
        <v>6</v>
      </c>
      <c r="BC17">
        <v>6</v>
      </c>
      <c r="BE17">
        <v>3</v>
      </c>
      <c r="BF17">
        <v>1.5</v>
      </c>
      <c r="BG17" t="s">
        <v>750</v>
      </c>
      <c r="BH17" t="s">
        <v>741</v>
      </c>
      <c r="BI17">
        <v>30</v>
      </c>
      <c r="BJ17">
        <v>36.1</v>
      </c>
      <c r="BK17">
        <v>36.200000000000003</v>
      </c>
      <c r="BL17">
        <v>36.299999999999997</v>
      </c>
      <c r="BM17">
        <v>36.4</v>
      </c>
      <c r="BN17">
        <v>36.1</v>
      </c>
      <c r="BO17">
        <v>36.200000000000003</v>
      </c>
      <c r="BP17">
        <v>36.1</v>
      </c>
      <c r="BQ17">
        <v>36</v>
      </c>
      <c r="BR17">
        <v>35.799999999999997</v>
      </c>
      <c r="BS17">
        <v>36.1</v>
      </c>
      <c r="BT17">
        <v>36.200000000000003</v>
      </c>
      <c r="BU17">
        <v>36.1</v>
      </c>
      <c r="BV17">
        <v>140</v>
      </c>
      <c r="BW17">
        <v>142</v>
      </c>
      <c r="BX17">
        <v>142</v>
      </c>
      <c r="BY17">
        <v>144</v>
      </c>
      <c r="BZ17">
        <v>140</v>
      </c>
      <c r="CA17">
        <v>138</v>
      </c>
      <c r="CB17">
        <v>142</v>
      </c>
      <c r="CC17">
        <v>160</v>
      </c>
      <c r="CD17">
        <v>162</v>
      </c>
      <c r="CE17">
        <v>142</v>
      </c>
      <c r="CF17">
        <v>138</v>
      </c>
      <c r="CG17">
        <v>140</v>
      </c>
      <c r="CH17" t="s">
        <v>367</v>
      </c>
      <c r="CI17" t="s">
        <v>342</v>
      </c>
      <c r="CJ17" t="s">
        <v>368</v>
      </c>
      <c r="CK17" t="s">
        <v>369</v>
      </c>
      <c r="CL17" t="s">
        <v>286</v>
      </c>
      <c r="CM17" t="s">
        <v>280</v>
      </c>
      <c r="CN17" t="s">
        <v>271</v>
      </c>
      <c r="CO17" t="s">
        <v>370</v>
      </c>
      <c r="CP17" t="s">
        <v>371</v>
      </c>
      <c r="CQ17" t="s">
        <v>372</v>
      </c>
      <c r="CR17" t="s">
        <v>280</v>
      </c>
      <c r="CS17" t="s">
        <v>313</v>
      </c>
      <c r="CT17">
        <v>36</v>
      </c>
      <c r="CU17">
        <v>34</v>
      </c>
      <c r="CV17">
        <v>32</v>
      </c>
      <c r="CW17">
        <v>34</v>
      </c>
      <c r="CX17">
        <v>34</v>
      </c>
      <c r="CY17">
        <v>32</v>
      </c>
      <c r="CZ17">
        <v>34</v>
      </c>
      <c r="DA17">
        <v>32</v>
      </c>
      <c r="DB17">
        <v>20</v>
      </c>
      <c r="DC17">
        <v>22</v>
      </c>
      <c r="DD17">
        <v>34</v>
      </c>
      <c r="DE17">
        <v>32</v>
      </c>
      <c r="DI17">
        <v>38</v>
      </c>
      <c r="DJ17">
        <v>35</v>
      </c>
      <c r="DK17">
        <v>40</v>
      </c>
      <c r="DL17">
        <v>38</v>
      </c>
      <c r="DM17">
        <v>35</v>
      </c>
      <c r="DN17">
        <v>36</v>
      </c>
      <c r="DO17">
        <v>34</v>
      </c>
      <c r="DP17">
        <v>36</v>
      </c>
      <c r="DR17">
        <v>96</v>
      </c>
      <c r="DS17">
        <v>98</v>
      </c>
      <c r="DT17">
        <v>97</v>
      </c>
      <c r="DU17">
        <v>98</v>
      </c>
      <c r="DV17">
        <v>97</v>
      </c>
      <c r="DW17">
        <v>96</v>
      </c>
      <c r="DX17">
        <v>92</v>
      </c>
      <c r="DY17">
        <v>93</v>
      </c>
      <c r="DZ17">
        <v>94</v>
      </c>
      <c r="EA17">
        <v>94</v>
      </c>
      <c r="EB17">
        <v>99</v>
      </c>
      <c r="EC17">
        <v>99</v>
      </c>
      <c r="FB17" t="s">
        <v>741</v>
      </c>
      <c r="FC17" t="s">
        <v>785</v>
      </c>
      <c r="FD17" t="s">
        <v>741</v>
      </c>
      <c r="FE17">
        <v>20</v>
      </c>
      <c r="FF17">
        <v>0.125</v>
      </c>
      <c r="FG17" t="s">
        <v>765</v>
      </c>
      <c r="FH17" t="s">
        <v>860</v>
      </c>
      <c r="FI17">
        <v>2.4</v>
      </c>
      <c r="FJ17">
        <v>130</v>
      </c>
      <c r="FK17">
        <v>140</v>
      </c>
      <c r="FL17" t="s">
        <v>741</v>
      </c>
      <c r="FM17" t="s">
        <v>741</v>
      </c>
      <c r="FN17">
        <v>96</v>
      </c>
      <c r="FO17" t="s">
        <v>31</v>
      </c>
      <c r="FP17">
        <v>95</v>
      </c>
      <c r="FQ17" t="s">
        <v>31</v>
      </c>
      <c r="FV17">
        <v>36.6</v>
      </c>
      <c r="FW17">
        <v>36.6</v>
      </c>
      <c r="FZ17">
        <v>100</v>
      </c>
      <c r="GA17">
        <v>120</v>
      </c>
      <c r="GF17" t="s">
        <v>861</v>
      </c>
      <c r="GI17" t="s">
        <v>767</v>
      </c>
      <c r="GJ17" t="s">
        <v>767</v>
      </c>
      <c r="GQ17">
        <v>0</v>
      </c>
      <c r="GR17">
        <v>2</v>
      </c>
      <c r="GU17">
        <v>1</v>
      </c>
      <c r="GZ17" t="str">
        <f t="shared" si="0"/>
        <v>Un-Successful</v>
      </c>
      <c r="HA17">
        <v>6</v>
      </c>
      <c r="HB17">
        <v>3</v>
      </c>
      <c r="HC17" s="2">
        <v>45377</v>
      </c>
      <c r="HD17" t="s">
        <v>862</v>
      </c>
    </row>
    <row r="18" spans="1:212" ht="48.6" customHeight="1" x14ac:dyDescent="0.3">
      <c r="A18">
        <v>17</v>
      </c>
      <c r="B18" t="s">
        <v>863</v>
      </c>
      <c r="C18">
        <v>20240181657</v>
      </c>
      <c r="D18">
        <v>3035945</v>
      </c>
      <c r="E18">
        <v>1</v>
      </c>
      <c r="F18" t="s">
        <v>2</v>
      </c>
      <c r="G18" s="2">
        <v>45399</v>
      </c>
      <c r="H18">
        <v>1.9</v>
      </c>
      <c r="I18">
        <f>Copy_data!H19*1000</f>
        <v>2000</v>
      </c>
      <c r="J18">
        <v>1.7</v>
      </c>
      <c r="K18" t="s">
        <v>71</v>
      </c>
      <c r="L18" t="s">
        <v>69</v>
      </c>
      <c r="M18" t="s">
        <v>864</v>
      </c>
      <c r="N18" t="s">
        <v>737</v>
      </c>
      <c r="O18" t="s">
        <v>63</v>
      </c>
      <c r="P18" t="s">
        <v>44</v>
      </c>
      <c r="Q18" t="s">
        <v>79</v>
      </c>
      <c r="R18">
        <v>1</v>
      </c>
      <c r="S18" s="2">
        <v>45400</v>
      </c>
      <c r="T18" t="s">
        <v>738</v>
      </c>
      <c r="U18" t="s">
        <v>33</v>
      </c>
      <c r="V18" t="s">
        <v>865</v>
      </c>
      <c r="W18" t="s">
        <v>866</v>
      </c>
      <c r="X18" t="s">
        <v>740</v>
      </c>
      <c r="Y18" t="s">
        <v>740</v>
      </c>
      <c r="Z18" t="s">
        <v>741</v>
      </c>
      <c r="AA18" t="s">
        <v>742</v>
      </c>
      <c r="AB18" t="s">
        <v>761</v>
      </c>
      <c r="AC18" t="s">
        <v>744</v>
      </c>
      <c r="AD18" t="s">
        <v>745</v>
      </c>
      <c r="AE18" t="s">
        <v>746</v>
      </c>
      <c r="AF18">
        <v>124</v>
      </c>
      <c r="AG18">
        <v>34</v>
      </c>
      <c r="AH18">
        <v>36.1</v>
      </c>
      <c r="AI18">
        <v>94</v>
      </c>
      <c r="AJ18" t="s">
        <v>840</v>
      </c>
      <c r="AK18">
        <v>5.6</v>
      </c>
      <c r="AL18">
        <v>19</v>
      </c>
      <c r="AM18">
        <v>18070</v>
      </c>
      <c r="AN18">
        <v>1.97</v>
      </c>
      <c r="AO18">
        <v>135</v>
      </c>
      <c r="AP18">
        <v>4.2</v>
      </c>
      <c r="AQ18">
        <v>22</v>
      </c>
      <c r="AR18">
        <v>0.72</v>
      </c>
      <c r="AS18" t="s">
        <v>747</v>
      </c>
      <c r="AT18" t="s">
        <v>741</v>
      </c>
      <c r="AU18" t="s">
        <v>867</v>
      </c>
      <c r="AV18">
        <v>8</v>
      </c>
      <c r="AW18">
        <v>200</v>
      </c>
      <c r="AX18" t="s">
        <v>741</v>
      </c>
      <c r="AY18">
        <v>30</v>
      </c>
      <c r="AZ18" t="s">
        <v>812</v>
      </c>
      <c r="BA18" t="s">
        <v>750</v>
      </c>
      <c r="BB18">
        <v>5</v>
      </c>
      <c r="BC18" t="s">
        <v>741</v>
      </c>
      <c r="BD18" t="s">
        <v>741</v>
      </c>
      <c r="BE18">
        <v>3</v>
      </c>
      <c r="BF18">
        <v>1</v>
      </c>
      <c r="BG18" t="s">
        <v>750</v>
      </c>
      <c r="BH18" t="s">
        <v>741</v>
      </c>
      <c r="BI18">
        <v>30</v>
      </c>
      <c r="BJ18">
        <v>36.6</v>
      </c>
      <c r="BK18">
        <v>36.700000000000003</v>
      </c>
      <c r="BL18">
        <v>36.6</v>
      </c>
      <c r="BM18">
        <v>36.700000000000003</v>
      </c>
      <c r="BN18">
        <v>36.4</v>
      </c>
      <c r="BO18">
        <v>36.4</v>
      </c>
      <c r="BP18">
        <v>36.6</v>
      </c>
      <c r="BQ18">
        <v>36.700000000000003</v>
      </c>
      <c r="BR18">
        <v>36.5</v>
      </c>
      <c r="BS18">
        <v>36.4</v>
      </c>
      <c r="BT18">
        <v>36.4</v>
      </c>
      <c r="BV18">
        <v>142</v>
      </c>
      <c r="BW18">
        <v>133</v>
      </c>
      <c r="BX18">
        <v>128</v>
      </c>
      <c r="BY18">
        <v>122</v>
      </c>
      <c r="BZ18">
        <v>124</v>
      </c>
      <c r="CA18">
        <v>126</v>
      </c>
      <c r="CB18">
        <v>128</v>
      </c>
      <c r="CC18">
        <v>130</v>
      </c>
      <c r="CD18">
        <v>132</v>
      </c>
      <c r="CE18">
        <v>132</v>
      </c>
      <c r="CF18">
        <v>134</v>
      </c>
      <c r="CH18" t="s">
        <v>373</v>
      </c>
      <c r="CI18" t="s">
        <v>275</v>
      </c>
      <c r="CJ18" t="s">
        <v>374</v>
      </c>
      <c r="CK18" t="s">
        <v>375</v>
      </c>
      <c r="CL18" t="s">
        <v>376</v>
      </c>
      <c r="CM18" t="s">
        <v>317</v>
      </c>
      <c r="CN18" t="s">
        <v>377</v>
      </c>
      <c r="CO18" t="s">
        <v>270</v>
      </c>
      <c r="CP18" t="s">
        <v>271</v>
      </c>
      <c r="CQ18" t="s">
        <v>370</v>
      </c>
      <c r="CR18" t="s">
        <v>286</v>
      </c>
      <c r="CT18">
        <v>36</v>
      </c>
      <c r="CU18">
        <v>34</v>
      </c>
      <c r="CV18">
        <v>36</v>
      </c>
      <c r="CW18">
        <v>32</v>
      </c>
      <c r="CX18">
        <v>34</v>
      </c>
      <c r="CY18">
        <v>32</v>
      </c>
      <c r="CZ18">
        <v>32</v>
      </c>
      <c r="DA18">
        <v>34</v>
      </c>
      <c r="DB18">
        <v>32</v>
      </c>
      <c r="DC18">
        <v>34</v>
      </c>
      <c r="DD18">
        <v>36</v>
      </c>
      <c r="DI18">
        <v>44</v>
      </c>
      <c r="DJ18">
        <v>42</v>
      </c>
      <c r="DK18">
        <v>44</v>
      </c>
      <c r="DL18">
        <v>42</v>
      </c>
      <c r="DM18">
        <v>40</v>
      </c>
      <c r="DN18">
        <v>34</v>
      </c>
      <c r="DO18">
        <v>32</v>
      </c>
      <c r="DP18">
        <v>34</v>
      </c>
      <c r="DR18">
        <v>92</v>
      </c>
      <c r="DS18">
        <v>94</v>
      </c>
      <c r="DT18">
        <v>92</v>
      </c>
      <c r="DU18">
        <v>93</v>
      </c>
      <c r="DV18">
        <v>95</v>
      </c>
      <c r="DW18">
        <v>94</v>
      </c>
      <c r="DX18">
        <v>90</v>
      </c>
      <c r="DY18">
        <v>92</v>
      </c>
      <c r="DZ18">
        <v>80</v>
      </c>
      <c r="EA18">
        <v>82</v>
      </c>
      <c r="EB18">
        <v>96</v>
      </c>
      <c r="FB18" t="s">
        <v>741</v>
      </c>
      <c r="FC18" t="s">
        <v>785</v>
      </c>
      <c r="FD18" t="s">
        <v>741</v>
      </c>
      <c r="FE18" t="s">
        <v>741</v>
      </c>
      <c r="FF18" t="s">
        <v>741</v>
      </c>
      <c r="FG18" t="s">
        <v>741</v>
      </c>
      <c r="FH18" t="s">
        <v>868</v>
      </c>
      <c r="FI18">
        <v>1.35</v>
      </c>
      <c r="FJ18">
        <v>138</v>
      </c>
      <c r="FK18">
        <v>148</v>
      </c>
      <c r="FL18" t="s">
        <v>741</v>
      </c>
      <c r="FM18" t="s">
        <v>741</v>
      </c>
      <c r="FN18">
        <v>95</v>
      </c>
      <c r="FO18" t="s">
        <v>1084</v>
      </c>
      <c r="FP18">
        <v>93</v>
      </c>
      <c r="FQ18" t="s">
        <v>1084</v>
      </c>
      <c r="FR18" t="s">
        <v>741</v>
      </c>
      <c r="FS18" t="s">
        <v>741</v>
      </c>
      <c r="FT18" t="s">
        <v>741</v>
      </c>
      <c r="FU18" t="s">
        <v>741</v>
      </c>
      <c r="FV18">
        <v>35.799999999999997</v>
      </c>
      <c r="FW18">
        <v>36.1</v>
      </c>
      <c r="FX18" t="s">
        <v>741</v>
      </c>
      <c r="FY18" t="s">
        <v>741</v>
      </c>
      <c r="FZ18">
        <v>30</v>
      </c>
      <c r="GA18">
        <v>30</v>
      </c>
      <c r="GB18" t="s">
        <v>741</v>
      </c>
      <c r="GC18" t="s">
        <v>741</v>
      </c>
      <c r="GI18" t="s">
        <v>750</v>
      </c>
      <c r="GJ18" t="s">
        <v>750</v>
      </c>
      <c r="GM18">
        <v>10</v>
      </c>
      <c r="GN18">
        <v>12</v>
      </c>
      <c r="GR18" t="s">
        <v>741</v>
      </c>
      <c r="GS18" t="s">
        <v>741</v>
      </c>
      <c r="GT18" t="s">
        <v>741</v>
      </c>
      <c r="GU18">
        <v>5</v>
      </c>
      <c r="GV18">
        <v>5</v>
      </c>
      <c r="GW18" t="s">
        <v>741</v>
      </c>
      <c r="GX18" t="s">
        <v>741</v>
      </c>
      <c r="GY18" t="s">
        <v>741</v>
      </c>
      <c r="GZ18" t="str">
        <f t="shared" si="0"/>
        <v>Un-Successful</v>
      </c>
      <c r="HA18">
        <v>6</v>
      </c>
      <c r="HB18">
        <v>4</v>
      </c>
      <c r="HC18" s="2">
        <v>45404</v>
      </c>
      <c r="HD18" t="s">
        <v>869</v>
      </c>
    </row>
    <row r="19" spans="1:212" ht="31.2" customHeight="1" x14ac:dyDescent="0.3">
      <c r="A19">
        <v>18</v>
      </c>
      <c r="B19" t="s">
        <v>870</v>
      </c>
      <c r="C19">
        <v>20240210090</v>
      </c>
      <c r="D19">
        <v>240002709</v>
      </c>
      <c r="E19">
        <v>3</v>
      </c>
      <c r="F19" t="s">
        <v>3</v>
      </c>
      <c r="G19" s="2">
        <v>45416</v>
      </c>
      <c r="H19">
        <v>2</v>
      </c>
      <c r="I19">
        <f>Copy_data!H24*1000</f>
        <v>2600</v>
      </c>
      <c r="J19">
        <v>1.8</v>
      </c>
      <c r="K19" t="s">
        <v>71</v>
      </c>
      <c r="L19" t="s">
        <v>69</v>
      </c>
      <c r="M19" t="s">
        <v>871</v>
      </c>
      <c r="N19" t="s">
        <v>737</v>
      </c>
      <c r="O19" t="s">
        <v>61</v>
      </c>
      <c r="P19" t="s">
        <v>44</v>
      </c>
      <c r="Q19" t="s">
        <v>78</v>
      </c>
      <c r="R19">
        <v>4</v>
      </c>
      <c r="S19" s="2">
        <v>45419</v>
      </c>
      <c r="T19" t="s">
        <v>738</v>
      </c>
      <c r="U19" t="s">
        <v>29</v>
      </c>
      <c r="V19" t="s">
        <v>872</v>
      </c>
      <c r="W19" t="s">
        <v>760</v>
      </c>
      <c r="X19" t="s">
        <v>740</v>
      </c>
      <c r="Y19" t="s">
        <v>740</v>
      </c>
      <c r="Z19" t="s">
        <v>741</v>
      </c>
      <c r="AA19" t="s">
        <v>742</v>
      </c>
      <c r="AB19" t="s">
        <v>761</v>
      </c>
      <c r="AC19" t="s">
        <v>744</v>
      </c>
      <c r="AD19" t="s">
        <v>745</v>
      </c>
      <c r="AE19" t="s">
        <v>746</v>
      </c>
      <c r="AF19">
        <v>150</v>
      </c>
      <c r="AG19">
        <v>52</v>
      </c>
      <c r="AH19">
        <v>36.5</v>
      </c>
      <c r="AI19">
        <v>99</v>
      </c>
      <c r="AJ19" t="s">
        <v>31</v>
      </c>
      <c r="AK19">
        <v>6.7</v>
      </c>
      <c r="AL19">
        <v>14.3</v>
      </c>
      <c r="AM19">
        <v>5630</v>
      </c>
      <c r="AN19">
        <v>2.77</v>
      </c>
      <c r="AO19">
        <v>147.1</v>
      </c>
      <c r="AP19">
        <v>6.4</v>
      </c>
      <c r="AQ19">
        <v>79</v>
      </c>
      <c r="AR19">
        <v>0.39</v>
      </c>
      <c r="AS19" t="s">
        <v>873</v>
      </c>
      <c r="AT19" t="s">
        <v>741</v>
      </c>
      <c r="AU19" t="s">
        <v>874</v>
      </c>
      <c r="AV19">
        <v>8</v>
      </c>
      <c r="AW19">
        <v>300</v>
      </c>
      <c r="AX19" t="s">
        <v>741</v>
      </c>
      <c r="AY19">
        <v>30</v>
      </c>
      <c r="AZ19" t="s">
        <v>804</v>
      </c>
      <c r="BA19" t="s">
        <v>741</v>
      </c>
      <c r="BB19">
        <v>5</v>
      </c>
      <c r="BC19" t="s">
        <v>741</v>
      </c>
      <c r="BD19">
        <v>0.5</v>
      </c>
      <c r="BE19">
        <v>3</v>
      </c>
      <c r="BF19" t="s">
        <v>875</v>
      </c>
      <c r="BG19" t="s">
        <v>741</v>
      </c>
      <c r="BH19" t="s">
        <v>750</v>
      </c>
      <c r="BI19">
        <v>12</v>
      </c>
      <c r="BJ19">
        <v>36.200000000000003</v>
      </c>
      <c r="BK19">
        <v>36.1</v>
      </c>
      <c r="BL19">
        <v>36.1</v>
      </c>
      <c r="BM19">
        <v>36.200000000000003</v>
      </c>
      <c r="BN19">
        <v>36.5</v>
      </c>
      <c r="BO19">
        <v>36.4</v>
      </c>
      <c r="BP19">
        <v>36.1</v>
      </c>
      <c r="BQ19">
        <v>36.1</v>
      </c>
      <c r="BR19">
        <v>36.200000000000003</v>
      </c>
      <c r="BS19">
        <v>36.4</v>
      </c>
      <c r="BT19">
        <v>36.4</v>
      </c>
      <c r="BU19">
        <v>36.4</v>
      </c>
      <c r="BV19">
        <v>130</v>
      </c>
      <c r="BW19">
        <v>132</v>
      </c>
      <c r="BX19">
        <v>130</v>
      </c>
      <c r="BY19">
        <v>132</v>
      </c>
      <c r="BZ19">
        <v>134</v>
      </c>
      <c r="CA19">
        <v>136</v>
      </c>
      <c r="CB19">
        <v>136</v>
      </c>
      <c r="CC19">
        <v>134</v>
      </c>
      <c r="CD19">
        <v>130</v>
      </c>
      <c r="CE19">
        <v>132</v>
      </c>
      <c r="CF19">
        <v>130</v>
      </c>
      <c r="CG19">
        <v>132</v>
      </c>
      <c r="CH19" t="s">
        <v>278</v>
      </c>
      <c r="CI19" t="s">
        <v>300</v>
      </c>
      <c r="CJ19" t="s">
        <v>280</v>
      </c>
      <c r="CK19" t="s">
        <v>271</v>
      </c>
      <c r="CL19" t="s">
        <v>279</v>
      </c>
      <c r="CM19" t="s">
        <v>280</v>
      </c>
      <c r="CN19" t="s">
        <v>378</v>
      </c>
      <c r="CO19" t="s">
        <v>379</v>
      </c>
      <c r="CP19" t="s">
        <v>380</v>
      </c>
      <c r="CQ19" t="s">
        <v>381</v>
      </c>
      <c r="CR19" t="s">
        <v>301</v>
      </c>
      <c r="CS19" t="s">
        <v>378</v>
      </c>
      <c r="CT19">
        <v>30</v>
      </c>
      <c r="CU19">
        <v>32</v>
      </c>
      <c r="CV19">
        <v>32</v>
      </c>
      <c r="CW19">
        <v>34</v>
      </c>
      <c r="CX19">
        <v>30</v>
      </c>
      <c r="CY19">
        <v>32</v>
      </c>
      <c r="CZ19">
        <v>34</v>
      </c>
      <c r="DA19">
        <v>34</v>
      </c>
      <c r="DB19">
        <v>32</v>
      </c>
      <c r="DC19">
        <v>34</v>
      </c>
      <c r="DD19">
        <v>30</v>
      </c>
      <c r="DE19">
        <v>34</v>
      </c>
      <c r="DI19">
        <v>30</v>
      </c>
      <c r="DJ19">
        <v>32</v>
      </c>
      <c r="DK19">
        <v>33</v>
      </c>
      <c r="DL19">
        <v>23</v>
      </c>
      <c r="DM19">
        <v>20</v>
      </c>
      <c r="DN19">
        <v>23</v>
      </c>
      <c r="DO19">
        <v>24</v>
      </c>
      <c r="DP19">
        <v>26</v>
      </c>
      <c r="DQ19">
        <v>30</v>
      </c>
      <c r="DR19">
        <v>99</v>
      </c>
      <c r="DS19">
        <v>99</v>
      </c>
      <c r="DT19">
        <v>99</v>
      </c>
      <c r="DU19">
        <v>99</v>
      </c>
      <c r="DV19">
        <v>99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FB19" t="s">
        <v>741</v>
      </c>
      <c r="FC19" t="s">
        <v>785</v>
      </c>
      <c r="FD19" t="s">
        <v>741</v>
      </c>
      <c r="FE19">
        <v>16</v>
      </c>
      <c r="FF19">
        <v>0.05</v>
      </c>
      <c r="FG19" t="s">
        <v>765</v>
      </c>
      <c r="FH19" t="s">
        <v>770</v>
      </c>
      <c r="FI19" t="s">
        <v>1087</v>
      </c>
      <c r="FJ19">
        <v>114</v>
      </c>
      <c r="FK19">
        <v>112</v>
      </c>
      <c r="FL19" t="s">
        <v>741</v>
      </c>
      <c r="FM19" t="s">
        <v>741</v>
      </c>
      <c r="FN19">
        <v>94</v>
      </c>
      <c r="FO19" t="s">
        <v>31</v>
      </c>
      <c r="FP19">
        <v>94</v>
      </c>
      <c r="FQ19" t="s">
        <v>840</v>
      </c>
      <c r="FR19" t="s">
        <v>741</v>
      </c>
      <c r="FS19" t="s">
        <v>741</v>
      </c>
      <c r="FT19" t="s">
        <v>741</v>
      </c>
      <c r="FU19" t="s">
        <v>741</v>
      </c>
      <c r="FV19">
        <v>36.6</v>
      </c>
      <c r="FW19">
        <v>36.6</v>
      </c>
      <c r="FX19" t="s">
        <v>741</v>
      </c>
      <c r="FY19" t="s">
        <v>741</v>
      </c>
      <c r="FZ19">
        <v>30</v>
      </c>
      <c r="GA19">
        <v>30</v>
      </c>
      <c r="GB19" t="s">
        <v>741</v>
      </c>
      <c r="GC19" t="s">
        <v>741</v>
      </c>
      <c r="GD19" t="s">
        <v>741</v>
      </c>
      <c r="GE19" t="s">
        <v>741</v>
      </c>
      <c r="GF19" t="s">
        <v>876</v>
      </c>
      <c r="GG19" t="s">
        <v>741</v>
      </c>
      <c r="GH19" t="s">
        <v>741</v>
      </c>
      <c r="GI19" t="s">
        <v>741</v>
      </c>
      <c r="GJ19" t="s">
        <v>741</v>
      </c>
      <c r="GK19" t="s">
        <v>741</v>
      </c>
      <c r="GL19" t="s">
        <v>741</v>
      </c>
      <c r="GM19">
        <v>8</v>
      </c>
      <c r="GN19">
        <v>9</v>
      </c>
      <c r="GO19" t="s">
        <v>741</v>
      </c>
      <c r="GP19" t="s">
        <v>741</v>
      </c>
      <c r="GQ19">
        <v>0</v>
      </c>
      <c r="GR19">
        <v>5</v>
      </c>
      <c r="GS19" t="s">
        <v>741</v>
      </c>
      <c r="GT19" t="s">
        <v>741</v>
      </c>
      <c r="GU19">
        <v>1</v>
      </c>
      <c r="GV19">
        <v>7</v>
      </c>
      <c r="GW19" t="s">
        <v>741</v>
      </c>
      <c r="GX19" t="s">
        <v>741</v>
      </c>
      <c r="GY19" t="s">
        <v>741</v>
      </c>
      <c r="GZ19" t="str">
        <f t="shared" si="0"/>
        <v>Un-Successful</v>
      </c>
      <c r="HA19">
        <v>9</v>
      </c>
      <c r="HB19">
        <v>5</v>
      </c>
      <c r="HC19" s="2">
        <v>45429</v>
      </c>
      <c r="HD19" t="s">
        <v>877</v>
      </c>
    </row>
    <row r="20" spans="1:212" x14ac:dyDescent="0.3">
      <c r="A20">
        <v>19</v>
      </c>
      <c r="B20" t="s">
        <v>878</v>
      </c>
      <c r="C20">
        <v>20240185649</v>
      </c>
      <c r="D20">
        <v>3046568</v>
      </c>
      <c r="E20">
        <v>1</v>
      </c>
      <c r="F20" t="s">
        <v>2</v>
      </c>
      <c r="G20" s="2">
        <v>45401</v>
      </c>
      <c r="H20">
        <v>1.7</v>
      </c>
      <c r="I20">
        <f>Copy_data!H21*1000</f>
        <v>3000</v>
      </c>
      <c r="J20">
        <v>1.7</v>
      </c>
      <c r="K20" t="s">
        <v>71</v>
      </c>
      <c r="L20" t="s">
        <v>69</v>
      </c>
      <c r="M20" t="s">
        <v>879</v>
      </c>
      <c r="N20" t="s">
        <v>737</v>
      </c>
      <c r="O20" t="s">
        <v>63</v>
      </c>
      <c r="P20" t="s">
        <v>44</v>
      </c>
      <c r="Q20" t="s">
        <v>79</v>
      </c>
      <c r="R20">
        <v>3</v>
      </c>
      <c r="S20" s="2">
        <v>45403</v>
      </c>
      <c r="T20" t="s">
        <v>880</v>
      </c>
      <c r="U20" t="s">
        <v>29</v>
      </c>
      <c r="V20" t="s">
        <v>881</v>
      </c>
      <c r="W20" t="s">
        <v>760</v>
      </c>
      <c r="X20" t="s">
        <v>740</v>
      </c>
      <c r="Y20" t="s">
        <v>740</v>
      </c>
      <c r="Z20" t="s">
        <v>741</v>
      </c>
      <c r="AA20" t="s">
        <v>742</v>
      </c>
      <c r="AB20" t="s">
        <v>761</v>
      </c>
      <c r="AC20" t="s">
        <v>744</v>
      </c>
      <c r="AD20" t="s">
        <v>882</v>
      </c>
      <c r="AE20" t="s">
        <v>746</v>
      </c>
      <c r="AF20">
        <v>165</v>
      </c>
      <c r="AG20">
        <v>34</v>
      </c>
      <c r="AH20">
        <v>36.6</v>
      </c>
      <c r="AI20">
        <v>94</v>
      </c>
      <c r="AJ20" t="s">
        <v>840</v>
      </c>
      <c r="AK20">
        <v>5.3</v>
      </c>
      <c r="AL20">
        <v>18.2</v>
      </c>
      <c r="AM20">
        <v>19220</v>
      </c>
      <c r="AN20">
        <v>1.51</v>
      </c>
      <c r="AO20">
        <v>133.19999999999999</v>
      </c>
      <c r="AP20">
        <v>4.3</v>
      </c>
      <c r="AQ20">
        <v>42</v>
      </c>
      <c r="AR20">
        <v>1.3</v>
      </c>
      <c r="AS20" t="s">
        <v>747</v>
      </c>
      <c r="AT20" t="s">
        <v>741</v>
      </c>
      <c r="AU20" t="s">
        <v>883</v>
      </c>
      <c r="AV20">
        <v>8</v>
      </c>
      <c r="AW20">
        <v>300</v>
      </c>
      <c r="AX20">
        <v>2</v>
      </c>
      <c r="AY20">
        <v>15</v>
      </c>
      <c r="AZ20" t="s">
        <v>884</v>
      </c>
      <c r="BA20" t="s">
        <v>741</v>
      </c>
      <c r="BB20">
        <v>4</v>
      </c>
      <c r="BC20" t="s">
        <v>741</v>
      </c>
      <c r="BD20">
        <v>1</v>
      </c>
      <c r="BE20">
        <v>3</v>
      </c>
      <c r="BF20" t="s">
        <v>875</v>
      </c>
      <c r="BG20" t="s">
        <v>750</v>
      </c>
      <c r="BH20" t="s">
        <v>741</v>
      </c>
      <c r="BI20">
        <v>10</v>
      </c>
      <c r="BJ20">
        <v>36.1</v>
      </c>
      <c r="BK20">
        <v>36.200000000000003</v>
      </c>
      <c r="BL20">
        <v>36.6</v>
      </c>
      <c r="BM20">
        <v>36.6</v>
      </c>
      <c r="BN20">
        <v>36.6</v>
      </c>
      <c r="BO20">
        <v>36.4</v>
      </c>
      <c r="BP20">
        <v>36.1</v>
      </c>
      <c r="BQ20">
        <v>36.200000000000003</v>
      </c>
      <c r="BR20">
        <v>36.4</v>
      </c>
      <c r="BS20">
        <v>36.200000000000003</v>
      </c>
      <c r="BT20">
        <v>36.4</v>
      </c>
      <c r="BV20">
        <v>130</v>
      </c>
      <c r="BW20">
        <v>126</v>
      </c>
      <c r="BX20">
        <v>124</v>
      </c>
      <c r="BY20">
        <v>128</v>
      </c>
      <c r="BZ20">
        <v>122</v>
      </c>
      <c r="CA20">
        <v>120</v>
      </c>
      <c r="CB20">
        <v>124</v>
      </c>
      <c r="CC20">
        <v>126</v>
      </c>
      <c r="CD20">
        <v>128</v>
      </c>
      <c r="CE20">
        <v>126</v>
      </c>
      <c r="CF20">
        <v>124</v>
      </c>
      <c r="CH20" t="s">
        <v>317</v>
      </c>
      <c r="CI20" t="s">
        <v>270</v>
      </c>
      <c r="CJ20" t="s">
        <v>271</v>
      </c>
      <c r="CK20" t="s">
        <v>382</v>
      </c>
      <c r="CL20" t="s">
        <v>376</v>
      </c>
      <c r="CM20" t="s">
        <v>325</v>
      </c>
      <c r="CN20" t="s">
        <v>383</v>
      </c>
      <c r="CO20" t="s">
        <v>384</v>
      </c>
      <c r="CP20" t="s">
        <v>385</v>
      </c>
      <c r="CQ20" t="s">
        <v>384</v>
      </c>
      <c r="CR20" t="s">
        <v>386</v>
      </c>
      <c r="CT20">
        <v>34</v>
      </c>
      <c r="CU20">
        <v>34</v>
      </c>
      <c r="CV20">
        <v>32</v>
      </c>
      <c r="CW20">
        <v>34</v>
      </c>
      <c r="CX20">
        <v>34</v>
      </c>
      <c r="CY20">
        <v>36</v>
      </c>
      <c r="CZ20">
        <v>36</v>
      </c>
      <c r="DA20">
        <v>38</v>
      </c>
      <c r="DB20">
        <v>22</v>
      </c>
      <c r="DC20">
        <v>32</v>
      </c>
      <c r="DD20">
        <v>34</v>
      </c>
      <c r="DI20">
        <v>23</v>
      </c>
      <c r="DJ20">
        <v>24</v>
      </c>
      <c r="DK20">
        <v>23</v>
      </c>
      <c r="DL20">
        <v>24</v>
      </c>
      <c r="DM20">
        <v>20</v>
      </c>
      <c r="DN20">
        <v>24</v>
      </c>
      <c r="DO20">
        <v>24</v>
      </c>
      <c r="DP20">
        <v>24</v>
      </c>
      <c r="DR20">
        <v>94</v>
      </c>
      <c r="DS20">
        <v>96</v>
      </c>
      <c r="DT20">
        <v>94</v>
      </c>
      <c r="DU20">
        <v>95</v>
      </c>
      <c r="DV20">
        <v>96</v>
      </c>
      <c r="DW20">
        <v>98</v>
      </c>
      <c r="DX20">
        <v>99</v>
      </c>
      <c r="DY20">
        <v>96</v>
      </c>
      <c r="DZ20">
        <v>80</v>
      </c>
      <c r="EA20">
        <v>99</v>
      </c>
      <c r="EB20">
        <v>99</v>
      </c>
      <c r="FB20" t="s">
        <v>741</v>
      </c>
      <c r="FC20" t="s">
        <v>785</v>
      </c>
      <c r="FD20" t="s">
        <v>741</v>
      </c>
      <c r="FE20">
        <v>12</v>
      </c>
      <c r="FF20">
        <v>0.08</v>
      </c>
      <c r="FG20" t="s">
        <v>753</v>
      </c>
      <c r="FH20" t="s">
        <v>885</v>
      </c>
      <c r="FI20" t="s">
        <v>1088</v>
      </c>
      <c r="FJ20">
        <v>130</v>
      </c>
      <c r="FK20">
        <v>136</v>
      </c>
      <c r="FL20">
        <v>118</v>
      </c>
      <c r="FM20" t="s">
        <v>741</v>
      </c>
      <c r="FN20">
        <v>98</v>
      </c>
      <c r="FO20" t="s">
        <v>1089</v>
      </c>
      <c r="FP20">
        <v>98</v>
      </c>
      <c r="FQ20" t="s">
        <v>1089</v>
      </c>
      <c r="FR20">
        <v>92</v>
      </c>
      <c r="FS20" t="s">
        <v>886</v>
      </c>
      <c r="FT20" t="s">
        <v>741</v>
      </c>
      <c r="FU20" t="s">
        <v>741</v>
      </c>
      <c r="FV20">
        <v>36.5</v>
      </c>
      <c r="FW20">
        <v>36.5</v>
      </c>
      <c r="FX20">
        <v>36.5</v>
      </c>
      <c r="FY20" t="s">
        <v>741</v>
      </c>
      <c r="FZ20">
        <v>31</v>
      </c>
      <c r="GA20">
        <v>90</v>
      </c>
      <c r="GB20">
        <v>78</v>
      </c>
      <c r="GC20" t="s">
        <v>741</v>
      </c>
      <c r="GD20" t="s">
        <v>741</v>
      </c>
      <c r="GE20" t="s">
        <v>741</v>
      </c>
      <c r="GF20" t="s">
        <v>741</v>
      </c>
      <c r="GG20" t="s">
        <v>887</v>
      </c>
      <c r="GH20" t="s">
        <v>741</v>
      </c>
      <c r="GI20" t="s">
        <v>750</v>
      </c>
      <c r="GJ20" t="s">
        <v>750</v>
      </c>
      <c r="GK20" t="s">
        <v>750</v>
      </c>
      <c r="GL20" t="s">
        <v>741</v>
      </c>
      <c r="GM20">
        <v>10</v>
      </c>
      <c r="GN20">
        <v>12</v>
      </c>
      <c r="GO20">
        <v>8</v>
      </c>
      <c r="GP20" t="s">
        <v>741</v>
      </c>
      <c r="GQ20">
        <v>3</v>
      </c>
      <c r="GR20" t="s">
        <v>741</v>
      </c>
      <c r="GS20" t="s">
        <v>741</v>
      </c>
      <c r="GT20" t="s">
        <v>741</v>
      </c>
      <c r="GU20">
        <v>8</v>
      </c>
      <c r="GV20">
        <v>8</v>
      </c>
      <c r="GW20" t="s">
        <v>741</v>
      </c>
      <c r="GX20" t="s">
        <v>741</v>
      </c>
      <c r="GY20" t="s">
        <v>741</v>
      </c>
      <c r="GZ20" t="str">
        <f t="shared" si="0"/>
        <v>Un-Successful</v>
      </c>
      <c r="HA20">
        <v>9</v>
      </c>
      <c r="HB20">
        <v>6</v>
      </c>
      <c r="HC20" s="2">
        <v>45409</v>
      </c>
      <c r="HD20" t="s">
        <v>756</v>
      </c>
    </row>
    <row r="21" spans="1:212" ht="56.4" customHeight="1" x14ac:dyDescent="0.3">
      <c r="A21">
        <v>20</v>
      </c>
      <c r="B21" t="s">
        <v>888</v>
      </c>
      <c r="C21">
        <v>20240176548</v>
      </c>
      <c r="D21">
        <v>3021819</v>
      </c>
      <c r="E21">
        <v>15</v>
      </c>
      <c r="F21" t="s">
        <v>3</v>
      </c>
      <c r="G21" s="2">
        <v>45383</v>
      </c>
      <c r="H21">
        <v>3</v>
      </c>
      <c r="I21">
        <f>Copy_data!H18*1000</f>
        <v>1900</v>
      </c>
      <c r="J21">
        <v>2.8</v>
      </c>
      <c r="K21" t="s">
        <v>70</v>
      </c>
      <c r="L21" t="s">
        <v>69</v>
      </c>
      <c r="M21" t="s">
        <v>889</v>
      </c>
      <c r="N21" t="s">
        <v>737</v>
      </c>
      <c r="O21" t="s">
        <v>61</v>
      </c>
      <c r="P21" t="s">
        <v>43</v>
      </c>
      <c r="Q21" t="s">
        <v>78</v>
      </c>
      <c r="R21">
        <v>16</v>
      </c>
      <c r="S21" s="2">
        <v>45398</v>
      </c>
      <c r="T21" t="s">
        <v>1090</v>
      </c>
      <c r="U21" t="s">
        <v>29</v>
      </c>
      <c r="V21" t="s">
        <v>891</v>
      </c>
      <c r="W21" t="s">
        <v>760</v>
      </c>
      <c r="X21" t="s">
        <v>740</v>
      </c>
      <c r="Y21" t="s">
        <v>740</v>
      </c>
      <c r="Z21" t="s">
        <v>741</v>
      </c>
      <c r="AA21" t="s">
        <v>742</v>
      </c>
      <c r="AB21" t="s">
        <v>743</v>
      </c>
      <c r="AC21" t="s">
        <v>744</v>
      </c>
      <c r="AD21" t="s">
        <v>745</v>
      </c>
      <c r="AE21" t="s">
        <v>746</v>
      </c>
      <c r="AF21">
        <v>138</v>
      </c>
      <c r="AG21">
        <v>42</v>
      </c>
      <c r="AH21">
        <v>36.5</v>
      </c>
      <c r="AI21">
        <v>97</v>
      </c>
      <c r="AJ21" t="s">
        <v>840</v>
      </c>
      <c r="AK21">
        <v>16.8</v>
      </c>
      <c r="AL21">
        <v>15</v>
      </c>
      <c r="AM21">
        <v>15640</v>
      </c>
      <c r="AN21">
        <v>4.0999999999999996</v>
      </c>
      <c r="AO21">
        <v>132</v>
      </c>
      <c r="AP21">
        <v>4.5999999999999996</v>
      </c>
      <c r="AQ21">
        <v>22</v>
      </c>
      <c r="AR21">
        <v>0.28999999999999998</v>
      </c>
      <c r="AS21" t="s">
        <v>892</v>
      </c>
      <c r="AT21" t="s">
        <v>741</v>
      </c>
      <c r="AU21" t="s">
        <v>893</v>
      </c>
      <c r="AV21">
        <v>12</v>
      </c>
      <c r="AW21">
        <v>450</v>
      </c>
      <c r="AX21" t="s">
        <v>741</v>
      </c>
      <c r="AY21">
        <v>45</v>
      </c>
      <c r="AZ21" t="s">
        <v>894</v>
      </c>
      <c r="BA21" t="s">
        <v>741</v>
      </c>
      <c r="BB21">
        <v>6</v>
      </c>
      <c r="BC21">
        <v>5</v>
      </c>
      <c r="BD21" t="s">
        <v>741</v>
      </c>
      <c r="BE21">
        <v>3</v>
      </c>
      <c r="BF21" t="s">
        <v>895</v>
      </c>
      <c r="BG21" t="s">
        <v>741</v>
      </c>
      <c r="BH21" t="s">
        <v>750</v>
      </c>
      <c r="BI21">
        <v>40</v>
      </c>
      <c r="BJ21">
        <v>36.1</v>
      </c>
      <c r="BK21">
        <v>36.6</v>
      </c>
      <c r="BL21">
        <v>36.200000000000003</v>
      </c>
      <c r="BM21">
        <v>36.6</v>
      </c>
      <c r="BN21">
        <v>36.6</v>
      </c>
      <c r="BO21">
        <v>36.6</v>
      </c>
      <c r="BP21">
        <v>36.1</v>
      </c>
      <c r="BQ21">
        <v>36.1</v>
      </c>
      <c r="BR21">
        <v>36.1</v>
      </c>
      <c r="BS21">
        <v>36.1</v>
      </c>
      <c r="BT21">
        <v>36.1</v>
      </c>
      <c r="BU21">
        <v>36.1</v>
      </c>
      <c r="BV21">
        <v>130</v>
      </c>
      <c r="BW21">
        <v>142</v>
      </c>
      <c r="BX21">
        <v>128</v>
      </c>
      <c r="BY21">
        <v>122</v>
      </c>
      <c r="BZ21">
        <v>138</v>
      </c>
      <c r="CA21">
        <v>134</v>
      </c>
      <c r="CB21">
        <v>140</v>
      </c>
      <c r="CC21">
        <v>142</v>
      </c>
      <c r="CD21">
        <v>146</v>
      </c>
      <c r="CE21">
        <v>148</v>
      </c>
      <c r="CF21">
        <v>138</v>
      </c>
      <c r="CG21">
        <v>140</v>
      </c>
      <c r="CH21" t="s">
        <v>387</v>
      </c>
      <c r="CI21" t="s">
        <v>388</v>
      </c>
      <c r="CJ21" t="s">
        <v>389</v>
      </c>
      <c r="CK21" t="s">
        <v>390</v>
      </c>
      <c r="CL21" t="s">
        <v>391</v>
      </c>
      <c r="CM21" t="s">
        <v>392</v>
      </c>
      <c r="CN21" t="s">
        <v>393</v>
      </c>
      <c r="CO21" t="s">
        <v>394</v>
      </c>
      <c r="CP21" t="s">
        <v>295</v>
      </c>
      <c r="CQ21" t="s">
        <v>395</v>
      </c>
      <c r="CR21" t="s">
        <v>286</v>
      </c>
      <c r="CS21" t="s">
        <v>396</v>
      </c>
      <c r="CT21">
        <v>34</v>
      </c>
      <c r="CU21">
        <v>34</v>
      </c>
      <c r="CV21">
        <v>34</v>
      </c>
      <c r="CW21">
        <v>34</v>
      </c>
      <c r="CX21">
        <v>34</v>
      </c>
      <c r="CY21">
        <v>32</v>
      </c>
      <c r="CZ21">
        <v>34</v>
      </c>
      <c r="DA21">
        <v>34</v>
      </c>
      <c r="DB21">
        <v>34</v>
      </c>
      <c r="DC21">
        <v>32</v>
      </c>
      <c r="DD21">
        <v>34</v>
      </c>
      <c r="DE21">
        <v>36</v>
      </c>
      <c r="DI21">
        <v>32</v>
      </c>
      <c r="DJ21">
        <v>34</v>
      </c>
      <c r="DK21">
        <v>30</v>
      </c>
      <c r="DL21">
        <v>32</v>
      </c>
      <c r="DM21">
        <v>27</v>
      </c>
      <c r="DN21">
        <v>28</v>
      </c>
      <c r="DO21">
        <v>30</v>
      </c>
      <c r="DP21">
        <v>28</v>
      </c>
      <c r="DQ21">
        <v>30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99</v>
      </c>
      <c r="DX21">
        <v>100</v>
      </c>
      <c r="DY21">
        <v>100</v>
      </c>
      <c r="DZ21">
        <v>99</v>
      </c>
      <c r="EA21">
        <v>100</v>
      </c>
      <c r="EB21">
        <v>99</v>
      </c>
      <c r="EC21">
        <v>100</v>
      </c>
      <c r="FB21" t="s">
        <v>741</v>
      </c>
      <c r="FC21" t="s">
        <v>752</v>
      </c>
      <c r="FD21" t="s">
        <v>741</v>
      </c>
      <c r="FE21">
        <v>24</v>
      </c>
      <c r="FF21">
        <v>0.15</v>
      </c>
      <c r="FG21" t="s">
        <v>765</v>
      </c>
      <c r="FH21" t="s">
        <v>896</v>
      </c>
      <c r="FI21" t="s">
        <v>1091</v>
      </c>
      <c r="FJ21">
        <v>110</v>
      </c>
      <c r="FK21">
        <v>130</v>
      </c>
      <c r="FL21" t="s">
        <v>741</v>
      </c>
      <c r="FM21">
        <v>138</v>
      </c>
      <c r="FN21">
        <v>97</v>
      </c>
      <c r="FO21" t="s">
        <v>31</v>
      </c>
      <c r="FP21">
        <v>97</v>
      </c>
      <c r="FQ21" t="s">
        <v>840</v>
      </c>
      <c r="FR21" t="s">
        <v>741</v>
      </c>
      <c r="FS21" t="s">
        <v>741</v>
      </c>
      <c r="FT21">
        <v>98</v>
      </c>
      <c r="FU21" t="s">
        <v>32</v>
      </c>
      <c r="FV21">
        <v>36.5</v>
      </c>
      <c r="FW21">
        <v>36.4</v>
      </c>
      <c r="FX21" t="s">
        <v>741</v>
      </c>
      <c r="FY21">
        <v>36.6</v>
      </c>
      <c r="FZ21">
        <v>60</v>
      </c>
      <c r="GA21">
        <v>80</v>
      </c>
      <c r="GB21" t="s">
        <v>741</v>
      </c>
      <c r="GC21">
        <v>107</v>
      </c>
      <c r="GD21" t="s">
        <v>897</v>
      </c>
      <c r="GE21" t="s">
        <v>898</v>
      </c>
      <c r="GF21" t="s">
        <v>741</v>
      </c>
      <c r="GG21" t="s">
        <v>741</v>
      </c>
      <c r="GH21" t="s">
        <v>741</v>
      </c>
      <c r="GI21" t="s">
        <v>767</v>
      </c>
      <c r="GJ21" t="s">
        <v>767</v>
      </c>
      <c r="GK21" t="s">
        <v>741</v>
      </c>
      <c r="GL21" t="s">
        <v>767</v>
      </c>
      <c r="GM21">
        <v>6</v>
      </c>
      <c r="GN21">
        <v>8</v>
      </c>
      <c r="GO21" t="s">
        <v>741</v>
      </c>
      <c r="GP21">
        <v>6</v>
      </c>
      <c r="GQ21">
        <v>0</v>
      </c>
      <c r="GR21">
        <v>1</v>
      </c>
      <c r="GS21">
        <v>6</v>
      </c>
      <c r="GT21">
        <v>6</v>
      </c>
      <c r="GU21" t="s">
        <v>1092</v>
      </c>
      <c r="GV21">
        <v>28</v>
      </c>
      <c r="GW21">
        <v>29</v>
      </c>
      <c r="GX21">
        <v>13</v>
      </c>
      <c r="GY21" s="2">
        <v>45411</v>
      </c>
      <c r="GZ21" t="str">
        <f t="shared" si="0"/>
        <v>Successful</v>
      </c>
      <c r="HA21" t="s">
        <v>741</v>
      </c>
      <c r="HB21" t="s">
        <v>741</v>
      </c>
      <c r="HC21" t="s">
        <v>741</v>
      </c>
      <c r="HD21" t="s">
        <v>741</v>
      </c>
    </row>
    <row r="22" spans="1:212" ht="47.4" customHeight="1" x14ac:dyDescent="0.3">
      <c r="A22">
        <v>21</v>
      </c>
      <c r="B22" t="s">
        <v>899</v>
      </c>
      <c r="C22">
        <v>20240175481</v>
      </c>
      <c r="D22">
        <v>3016784</v>
      </c>
      <c r="E22">
        <v>1</v>
      </c>
      <c r="F22" t="s">
        <v>2</v>
      </c>
      <c r="G22" s="2">
        <v>45394</v>
      </c>
      <c r="H22">
        <v>2.4900000000000002</v>
      </c>
      <c r="I22">
        <f>Copy_data!H17*1000</f>
        <v>2400</v>
      </c>
      <c r="J22">
        <v>2.2999999999999998</v>
      </c>
      <c r="K22" t="s">
        <v>70</v>
      </c>
      <c r="L22" t="s">
        <v>69</v>
      </c>
      <c r="M22" t="s">
        <v>900</v>
      </c>
      <c r="N22" t="s">
        <v>737</v>
      </c>
      <c r="O22" t="s">
        <v>63</v>
      </c>
      <c r="P22" t="s">
        <v>44</v>
      </c>
      <c r="Q22" t="s">
        <v>1093</v>
      </c>
      <c r="R22">
        <v>3</v>
      </c>
      <c r="S22" s="2">
        <v>45396</v>
      </c>
      <c r="T22" t="s">
        <v>901</v>
      </c>
      <c r="U22" t="s">
        <v>30</v>
      </c>
      <c r="V22" t="s">
        <v>902</v>
      </c>
      <c r="W22" t="s">
        <v>760</v>
      </c>
      <c r="X22" t="s">
        <v>740</v>
      </c>
      <c r="Y22" t="s">
        <v>740</v>
      </c>
      <c r="Z22" t="s">
        <v>741</v>
      </c>
      <c r="AA22" t="s">
        <v>742</v>
      </c>
      <c r="AB22" t="s">
        <v>743</v>
      </c>
      <c r="AC22" t="s">
        <v>744</v>
      </c>
      <c r="AD22" t="s">
        <v>745</v>
      </c>
      <c r="AE22" t="s">
        <v>746</v>
      </c>
      <c r="AF22">
        <v>138</v>
      </c>
      <c r="AG22">
        <v>36</v>
      </c>
      <c r="AH22">
        <v>36.200000000000003</v>
      </c>
      <c r="AI22">
        <v>96</v>
      </c>
      <c r="AJ22" t="s">
        <v>32</v>
      </c>
      <c r="AK22">
        <v>9</v>
      </c>
      <c r="AL22">
        <v>18.7</v>
      </c>
      <c r="AM22">
        <v>23430</v>
      </c>
      <c r="AN22">
        <v>2.31</v>
      </c>
      <c r="AO22">
        <v>142.9</v>
      </c>
      <c r="AP22">
        <v>6</v>
      </c>
      <c r="AQ22">
        <v>35</v>
      </c>
      <c r="AR22">
        <v>1.1000000000000001</v>
      </c>
      <c r="AS22" t="s">
        <v>747</v>
      </c>
      <c r="AT22" t="s">
        <v>741</v>
      </c>
      <c r="AU22" t="s">
        <v>903</v>
      </c>
      <c r="AV22">
        <v>8</v>
      </c>
      <c r="AW22">
        <v>200</v>
      </c>
      <c r="AX22" t="s">
        <v>741</v>
      </c>
      <c r="AY22">
        <v>45</v>
      </c>
      <c r="AZ22" t="s">
        <v>904</v>
      </c>
      <c r="BA22" t="s">
        <v>750</v>
      </c>
      <c r="BB22">
        <v>5</v>
      </c>
      <c r="BC22" t="s">
        <v>741</v>
      </c>
      <c r="BD22">
        <v>1.5</v>
      </c>
      <c r="BE22">
        <v>3</v>
      </c>
      <c r="BF22" t="s">
        <v>875</v>
      </c>
      <c r="BG22" t="s">
        <v>750</v>
      </c>
      <c r="BH22" t="s">
        <v>741</v>
      </c>
      <c r="BI22">
        <v>30</v>
      </c>
      <c r="BJ22">
        <v>36.6</v>
      </c>
      <c r="BK22">
        <v>36.6</v>
      </c>
      <c r="BL22">
        <v>36.6</v>
      </c>
      <c r="BM22">
        <v>36.4</v>
      </c>
      <c r="BN22">
        <v>36.1</v>
      </c>
      <c r="BO22">
        <v>36.1</v>
      </c>
      <c r="BP22">
        <v>36.200000000000003</v>
      </c>
      <c r="BQ22">
        <v>36.4</v>
      </c>
      <c r="BR22">
        <v>36.1</v>
      </c>
      <c r="BS22">
        <v>36.200000000000003</v>
      </c>
      <c r="BT22">
        <v>36.4</v>
      </c>
      <c r="BU22">
        <v>36.4</v>
      </c>
      <c r="BV22">
        <v>130</v>
      </c>
      <c r="BW22">
        <v>136</v>
      </c>
      <c r="BX22">
        <v>138</v>
      </c>
      <c r="BY22">
        <v>139</v>
      </c>
      <c r="BZ22">
        <v>142</v>
      </c>
      <c r="CA22">
        <v>138</v>
      </c>
      <c r="CB22">
        <v>134</v>
      </c>
      <c r="CC22">
        <v>136</v>
      </c>
      <c r="CD22">
        <v>134</v>
      </c>
      <c r="CE22">
        <v>138</v>
      </c>
      <c r="CF22">
        <v>140</v>
      </c>
      <c r="CG22">
        <v>142</v>
      </c>
      <c r="CH22" t="s">
        <v>397</v>
      </c>
      <c r="CI22" t="s">
        <v>398</v>
      </c>
      <c r="CJ22" t="s">
        <v>394</v>
      </c>
      <c r="CK22" t="s">
        <v>270</v>
      </c>
      <c r="CL22" t="s">
        <v>271</v>
      </c>
      <c r="CM22" t="s">
        <v>399</v>
      </c>
      <c r="CN22" t="s">
        <v>398</v>
      </c>
      <c r="CO22" t="s">
        <v>400</v>
      </c>
      <c r="CP22" t="s">
        <v>401</v>
      </c>
      <c r="CQ22" t="s">
        <v>402</v>
      </c>
      <c r="CR22" t="s">
        <v>403</v>
      </c>
      <c r="CS22" t="s">
        <v>398</v>
      </c>
      <c r="CT22">
        <v>34</v>
      </c>
      <c r="CU22">
        <v>32</v>
      </c>
      <c r="CV22">
        <v>34</v>
      </c>
      <c r="CW22">
        <v>34</v>
      </c>
      <c r="CX22">
        <v>34</v>
      </c>
      <c r="CY22">
        <v>32</v>
      </c>
      <c r="CZ22">
        <v>30</v>
      </c>
      <c r="DA22">
        <v>20</v>
      </c>
      <c r="DB22">
        <v>22</v>
      </c>
      <c r="DC22">
        <v>32</v>
      </c>
      <c r="DD22">
        <v>34</v>
      </c>
      <c r="DE22">
        <v>34</v>
      </c>
      <c r="DI22">
        <v>28</v>
      </c>
      <c r="DJ22">
        <v>30</v>
      </c>
      <c r="DK22">
        <v>32</v>
      </c>
      <c r="DL22">
        <v>34</v>
      </c>
      <c r="DM22">
        <v>32</v>
      </c>
      <c r="DN22">
        <v>30</v>
      </c>
      <c r="DO22">
        <v>32</v>
      </c>
      <c r="DP22">
        <v>34</v>
      </c>
      <c r="DR22">
        <v>96</v>
      </c>
      <c r="DS22">
        <v>98</v>
      </c>
      <c r="DT22">
        <v>99</v>
      </c>
      <c r="DU22">
        <v>99</v>
      </c>
      <c r="DV22">
        <v>99</v>
      </c>
      <c r="DW22">
        <v>99</v>
      </c>
      <c r="DX22">
        <v>94</v>
      </c>
      <c r="DY22">
        <v>92</v>
      </c>
      <c r="DZ22">
        <v>82</v>
      </c>
      <c r="EA22">
        <v>99</v>
      </c>
      <c r="EB22">
        <v>99</v>
      </c>
      <c r="EC22">
        <v>99</v>
      </c>
      <c r="FB22" t="s">
        <v>741</v>
      </c>
      <c r="FC22" t="s">
        <v>785</v>
      </c>
      <c r="FD22" t="s">
        <v>741</v>
      </c>
      <c r="FE22">
        <v>16</v>
      </c>
      <c r="FF22">
        <v>0.1</v>
      </c>
      <c r="FG22" t="s">
        <v>765</v>
      </c>
      <c r="FH22" t="s">
        <v>905</v>
      </c>
      <c r="FI22" t="s">
        <v>1094</v>
      </c>
      <c r="FJ22">
        <v>130</v>
      </c>
      <c r="FK22">
        <v>120</v>
      </c>
      <c r="FL22" t="s">
        <v>741</v>
      </c>
      <c r="FM22">
        <v>124</v>
      </c>
      <c r="FN22">
        <v>98</v>
      </c>
      <c r="FO22" t="s">
        <v>32</v>
      </c>
      <c r="FP22">
        <v>98</v>
      </c>
      <c r="FQ22" t="s">
        <v>32</v>
      </c>
      <c r="FR22" t="s">
        <v>741</v>
      </c>
      <c r="FS22" t="s">
        <v>741</v>
      </c>
      <c r="FT22">
        <v>98</v>
      </c>
      <c r="FU22" t="s">
        <v>32</v>
      </c>
      <c r="FV22">
        <v>36.6</v>
      </c>
      <c r="FW22">
        <v>36.700000000000003</v>
      </c>
      <c r="FX22" t="s">
        <v>741</v>
      </c>
      <c r="FY22">
        <v>36.4</v>
      </c>
      <c r="FZ22">
        <v>60</v>
      </c>
      <c r="GA22">
        <v>120</v>
      </c>
      <c r="GB22" t="s">
        <v>741</v>
      </c>
      <c r="GC22">
        <v>170</v>
      </c>
      <c r="GD22" t="s">
        <v>741</v>
      </c>
      <c r="GE22" t="s">
        <v>741</v>
      </c>
      <c r="GF22" t="s">
        <v>741</v>
      </c>
      <c r="GG22" t="s">
        <v>741</v>
      </c>
      <c r="GH22" t="s">
        <v>741</v>
      </c>
      <c r="GI22" t="s">
        <v>767</v>
      </c>
      <c r="GJ22" t="s">
        <v>767</v>
      </c>
      <c r="GK22" t="s">
        <v>741</v>
      </c>
      <c r="GL22" t="s">
        <v>767</v>
      </c>
      <c r="GM22">
        <v>6</v>
      </c>
      <c r="GN22">
        <v>7</v>
      </c>
      <c r="GO22" t="s">
        <v>741</v>
      </c>
      <c r="GP22">
        <v>7</v>
      </c>
      <c r="GQ22">
        <v>0</v>
      </c>
      <c r="GR22">
        <v>1</v>
      </c>
      <c r="GS22">
        <v>7</v>
      </c>
      <c r="GT22" t="s">
        <v>741</v>
      </c>
      <c r="GU22" t="s">
        <v>741</v>
      </c>
      <c r="GV22">
        <v>10</v>
      </c>
      <c r="GW22">
        <v>11</v>
      </c>
      <c r="GX22">
        <v>8</v>
      </c>
      <c r="GY22" s="2">
        <v>45404</v>
      </c>
      <c r="GZ22" t="str">
        <f t="shared" si="0"/>
        <v>Successful</v>
      </c>
      <c r="HA22" t="s">
        <v>741</v>
      </c>
      <c r="HB22" t="s">
        <v>741</v>
      </c>
      <c r="HC22" t="s">
        <v>741</v>
      </c>
      <c r="HD22" t="s">
        <v>741</v>
      </c>
    </row>
    <row r="23" spans="1:212" x14ac:dyDescent="0.3">
      <c r="A23">
        <v>22</v>
      </c>
      <c r="B23" t="s">
        <v>906</v>
      </c>
      <c r="C23">
        <v>20240165338</v>
      </c>
      <c r="D23">
        <v>2988953</v>
      </c>
      <c r="E23">
        <v>0</v>
      </c>
      <c r="F23" t="s">
        <v>3</v>
      </c>
      <c r="G23" s="2">
        <v>45388</v>
      </c>
      <c r="H23">
        <v>2.6</v>
      </c>
      <c r="I23">
        <f>Copy_data!H16*1000</f>
        <v>1300</v>
      </c>
      <c r="J23">
        <v>2.5</v>
      </c>
      <c r="K23" t="s">
        <v>70</v>
      </c>
      <c r="L23" t="s">
        <v>69</v>
      </c>
      <c r="M23" t="s">
        <v>907</v>
      </c>
      <c r="N23" t="s">
        <v>908</v>
      </c>
      <c r="O23" t="s">
        <v>63</v>
      </c>
      <c r="P23" t="s">
        <v>44</v>
      </c>
      <c r="Q23" t="s">
        <v>1093</v>
      </c>
      <c r="R23">
        <v>1</v>
      </c>
      <c r="S23" s="2">
        <v>45389</v>
      </c>
      <c r="T23" t="s">
        <v>738</v>
      </c>
      <c r="U23" t="s">
        <v>33</v>
      </c>
      <c r="V23" t="s">
        <v>909</v>
      </c>
      <c r="W23" t="s">
        <v>760</v>
      </c>
      <c r="X23" t="s">
        <v>740</v>
      </c>
      <c r="Y23" t="s">
        <v>740</v>
      </c>
      <c r="Z23" t="s">
        <v>910</v>
      </c>
      <c r="AA23" t="s">
        <v>742</v>
      </c>
      <c r="AB23" t="s">
        <v>743</v>
      </c>
      <c r="AC23" t="s">
        <v>744</v>
      </c>
      <c r="AD23" t="s">
        <v>745</v>
      </c>
      <c r="AE23" t="s">
        <v>746</v>
      </c>
      <c r="AF23">
        <v>140</v>
      </c>
      <c r="AG23">
        <v>42</v>
      </c>
      <c r="AH23">
        <v>36.6</v>
      </c>
      <c r="AI23">
        <v>98</v>
      </c>
      <c r="AJ23" t="s">
        <v>33</v>
      </c>
      <c r="AK23">
        <v>10</v>
      </c>
      <c r="AL23">
        <v>15.1</v>
      </c>
      <c r="AM23">
        <v>20900</v>
      </c>
      <c r="AN23">
        <v>1.97</v>
      </c>
      <c r="AO23">
        <v>137.4</v>
      </c>
      <c r="AP23">
        <v>4.8</v>
      </c>
      <c r="AQ23">
        <v>20</v>
      </c>
      <c r="AR23">
        <v>0.85</v>
      </c>
      <c r="AS23" t="s">
        <v>747</v>
      </c>
      <c r="AT23" t="s">
        <v>741</v>
      </c>
      <c r="AU23" t="s">
        <v>911</v>
      </c>
      <c r="AV23">
        <v>10</v>
      </c>
      <c r="AW23">
        <v>300</v>
      </c>
      <c r="AX23" t="s">
        <v>741</v>
      </c>
      <c r="AY23">
        <v>45</v>
      </c>
      <c r="AZ23" t="s">
        <v>912</v>
      </c>
      <c r="BA23" t="s">
        <v>750</v>
      </c>
      <c r="BB23">
        <v>10</v>
      </c>
      <c r="BC23" t="s">
        <v>741</v>
      </c>
      <c r="BD23" t="s">
        <v>741</v>
      </c>
      <c r="BE23">
        <v>3</v>
      </c>
      <c r="BF23">
        <v>1</v>
      </c>
      <c r="BG23" t="s">
        <v>750</v>
      </c>
      <c r="BH23" t="s">
        <v>741</v>
      </c>
      <c r="BI23" t="s">
        <v>913</v>
      </c>
      <c r="BJ23">
        <v>36.4</v>
      </c>
      <c r="BK23">
        <v>36.4</v>
      </c>
      <c r="BL23">
        <v>36.4</v>
      </c>
      <c r="BM23">
        <v>36.5</v>
      </c>
      <c r="BN23">
        <v>36.5</v>
      </c>
      <c r="BO23">
        <v>36.4</v>
      </c>
      <c r="BP23">
        <v>36.5</v>
      </c>
      <c r="BQ23">
        <v>36.4</v>
      </c>
      <c r="BR23">
        <v>36.6</v>
      </c>
      <c r="BS23">
        <v>36.6</v>
      </c>
      <c r="BT23">
        <v>36.6</v>
      </c>
      <c r="BV23">
        <v>154</v>
      </c>
      <c r="BW23">
        <v>150</v>
      </c>
      <c r="BX23">
        <v>146</v>
      </c>
      <c r="BY23">
        <v>158</v>
      </c>
      <c r="BZ23">
        <v>160</v>
      </c>
      <c r="CA23">
        <v>130</v>
      </c>
      <c r="CB23">
        <v>144</v>
      </c>
      <c r="CC23">
        <v>140</v>
      </c>
      <c r="CD23">
        <v>146</v>
      </c>
      <c r="CE23">
        <v>148</v>
      </c>
      <c r="CF23">
        <v>140</v>
      </c>
      <c r="CH23" t="s">
        <v>373</v>
      </c>
      <c r="CI23" t="s">
        <v>404</v>
      </c>
      <c r="CJ23" t="s">
        <v>405</v>
      </c>
      <c r="CK23" t="s">
        <v>406</v>
      </c>
      <c r="CL23" t="s">
        <v>407</v>
      </c>
      <c r="CM23" t="s">
        <v>408</v>
      </c>
      <c r="CN23" t="s">
        <v>328</v>
      </c>
      <c r="CO23" t="s">
        <v>343</v>
      </c>
      <c r="CP23" t="s">
        <v>302</v>
      </c>
      <c r="CQ23" t="s">
        <v>409</v>
      </c>
      <c r="CR23" t="s">
        <v>409</v>
      </c>
      <c r="CS23" t="s">
        <v>410</v>
      </c>
      <c r="CT23">
        <v>36</v>
      </c>
      <c r="CU23">
        <v>38</v>
      </c>
      <c r="CV23">
        <v>30</v>
      </c>
      <c r="CW23">
        <v>38</v>
      </c>
      <c r="CX23">
        <v>36</v>
      </c>
      <c r="CY23">
        <v>36</v>
      </c>
      <c r="CZ23">
        <v>38</v>
      </c>
      <c r="DA23">
        <v>38</v>
      </c>
      <c r="DB23">
        <v>30</v>
      </c>
      <c r="DC23">
        <v>36</v>
      </c>
      <c r="DD23">
        <v>36</v>
      </c>
      <c r="DI23">
        <v>24</v>
      </c>
      <c r="DJ23">
        <v>26</v>
      </c>
      <c r="DK23">
        <v>24</v>
      </c>
      <c r="DL23">
        <v>24</v>
      </c>
      <c r="DM23">
        <v>24</v>
      </c>
      <c r="DN23">
        <v>26</v>
      </c>
      <c r="DO23">
        <v>24</v>
      </c>
      <c r="DP23">
        <v>26</v>
      </c>
      <c r="DR23">
        <v>98</v>
      </c>
      <c r="DS23">
        <v>98</v>
      </c>
      <c r="DT23">
        <v>96</v>
      </c>
      <c r="DU23">
        <v>95</v>
      </c>
      <c r="DV23">
        <v>95</v>
      </c>
      <c r="DW23">
        <v>94</v>
      </c>
      <c r="DX23">
        <v>94</v>
      </c>
      <c r="DY23">
        <v>96</v>
      </c>
      <c r="DZ23">
        <v>78</v>
      </c>
      <c r="EA23">
        <v>90</v>
      </c>
      <c r="EB23">
        <v>94</v>
      </c>
      <c r="FB23" t="s">
        <v>741</v>
      </c>
      <c r="FC23" t="s">
        <v>785</v>
      </c>
      <c r="FD23" t="s">
        <v>741</v>
      </c>
      <c r="FE23" t="s">
        <v>741</v>
      </c>
      <c r="FF23" t="s">
        <v>741</v>
      </c>
      <c r="FG23" t="s">
        <v>753</v>
      </c>
      <c r="FH23" t="s">
        <v>778</v>
      </c>
      <c r="FI23" t="s">
        <v>1095</v>
      </c>
      <c r="FJ23">
        <v>180</v>
      </c>
      <c r="FK23">
        <v>170</v>
      </c>
      <c r="FL23" t="s">
        <v>741</v>
      </c>
      <c r="FM23" t="s">
        <v>741</v>
      </c>
      <c r="FN23">
        <v>99</v>
      </c>
      <c r="FO23" t="s">
        <v>1084</v>
      </c>
      <c r="FP23">
        <v>98</v>
      </c>
      <c r="FQ23" t="s">
        <v>1084</v>
      </c>
      <c r="FR23" t="s">
        <v>741</v>
      </c>
      <c r="FS23" t="s">
        <v>741</v>
      </c>
      <c r="FT23" t="s">
        <v>741</v>
      </c>
      <c r="FU23" t="s">
        <v>741</v>
      </c>
      <c r="FV23">
        <v>36.6</v>
      </c>
      <c r="FW23">
        <v>36.6</v>
      </c>
      <c r="FX23" t="s">
        <v>741</v>
      </c>
      <c r="FY23" t="s">
        <v>741</v>
      </c>
      <c r="FZ23">
        <v>100</v>
      </c>
      <c r="GA23">
        <v>50</v>
      </c>
      <c r="GB23" t="s">
        <v>741</v>
      </c>
      <c r="GC23" t="s">
        <v>741</v>
      </c>
      <c r="GD23" t="s">
        <v>741</v>
      </c>
      <c r="GE23" t="s">
        <v>914</v>
      </c>
      <c r="GF23" t="s">
        <v>741</v>
      </c>
      <c r="GG23" t="s">
        <v>741</v>
      </c>
      <c r="GH23" t="s">
        <v>741</v>
      </c>
      <c r="GI23" t="s">
        <v>750</v>
      </c>
      <c r="GJ23" t="s">
        <v>750</v>
      </c>
      <c r="GK23" t="s">
        <v>741</v>
      </c>
      <c r="GL23" t="s">
        <v>741</v>
      </c>
      <c r="GM23">
        <v>10</v>
      </c>
      <c r="GN23">
        <v>11</v>
      </c>
      <c r="GO23" t="s">
        <v>741</v>
      </c>
      <c r="GP23" t="s">
        <v>741</v>
      </c>
      <c r="GQ23">
        <v>0</v>
      </c>
      <c r="GR23" t="s">
        <v>741</v>
      </c>
      <c r="GS23" t="s">
        <v>741</v>
      </c>
      <c r="GT23" t="s">
        <v>741</v>
      </c>
      <c r="GU23">
        <v>4</v>
      </c>
      <c r="GV23">
        <v>4</v>
      </c>
      <c r="GW23" t="s">
        <v>741</v>
      </c>
      <c r="GX23" t="s">
        <v>741</v>
      </c>
      <c r="GY23" t="s">
        <v>741</v>
      </c>
      <c r="GZ23" t="str">
        <f t="shared" si="0"/>
        <v>Un-Successful</v>
      </c>
      <c r="HA23">
        <v>4</v>
      </c>
      <c r="HB23">
        <v>2</v>
      </c>
      <c r="HC23" s="2">
        <v>45391</v>
      </c>
      <c r="HD23" t="s">
        <v>915</v>
      </c>
    </row>
    <row r="24" spans="1:212" x14ac:dyDescent="0.3">
      <c r="A24">
        <v>23</v>
      </c>
      <c r="B24" t="s">
        <v>916</v>
      </c>
      <c r="C24">
        <v>20240078771</v>
      </c>
      <c r="D24">
        <v>2760047</v>
      </c>
      <c r="E24">
        <v>0</v>
      </c>
      <c r="F24" t="s">
        <v>2</v>
      </c>
      <c r="G24" s="2">
        <v>45337</v>
      </c>
      <c r="H24">
        <v>2.6</v>
      </c>
      <c r="I24">
        <f>Copy_data!H3*1000</f>
        <v>1900</v>
      </c>
      <c r="J24">
        <v>2.6</v>
      </c>
      <c r="K24" t="s">
        <v>70</v>
      </c>
      <c r="L24" t="s">
        <v>69</v>
      </c>
      <c r="M24" t="s">
        <v>917</v>
      </c>
      <c r="N24" t="s">
        <v>918</v>
      </c>
      <c r="O24" t="s">
        <v>63</v>
      </c>
      <c r="P24" t="s">
        <v>44</v>
      </c>
      <c r="Q24" t="s">
        <v>1093</v>
      </c>
      <c r="R24">
        <v>2</v>
      </c>
      <c r="S24" s="2">
        <v>45339</v>
      </c>
      <c r="T24" t="s">
        <v>919</v>
      </c>
      <c r="U24" t="s">
        <v>29</v>
      </c>
      <c r="V24" t="s">
        <v>920</v>
      </c>
      <c r="W24" t="s">
        <v>760</v>
      </c>
      <c r="X24" t="s">
        <v>740</v>
      </c>
      <c r="Y24" t="s">
        <v>740</v>
      </c>
      <c r="Z24" t="s">
        <v>741</v>
      </c>
      <c r="AA24" t="s">
        <v>742</v>
      </c>
      <c r="AB24" t="s">
        <v>743</v>
      </c>
      <c r="AC24" t="s">
        <v>744</v>
      </c>
      <c r="AD24" t="s">
        <v>745</v>
      </c>
      <c r="AE24" t="s">
        <v>746</v>
      </c>
      <c r="AF24">
        <v>132</v>
      </c>
      <c r="AG24">
        <v>28</v>
      </c>
      <c r="AH24">
        <v>36.1</v>
      </c>
      <c r="AI24">
        <v>95</v>
      </c>
      <c r="AJ24" t="s">
        <v>840</v>
      </c>
      <c r="AK24">
        <v>10.3</v>
      </c>
      <c r="AL24">
        <v>7.2</v>
      </c>
      <c r="AM24">
        <v>10047</v>
      </c>
      <c r="AN24">
        <v>2.52</v>
      </c>
      <c r="AO24">
        <v>140.69999999999999</v>
      </c>
      <c r="AP24">
        <v>5.9</v>
      </c>
      <c r="AQ24">
        <v>21</v>
      </c>
      <c r="AR24">
        <v>0.97</v>
      </c>
      <c r="AS24" t="s">
        <v>747</v>
      </c>
      <c r="AT24" t="s">
        <v>741</v>
      </c>
      <c r="AU24" t="s">
        <v>748</v>
      </c>
      <c r="AV24">
        <v>12</v>
      </c>
      <c r="AW24">
        <v>300</v>
      </c>
      <c r="AX24" t="s">
        <v>741</v>
      </c>
      <c r="AY24">
        <v>30</v>
      </c>
      <c r="AZ24" t="s">
        <v>749</v>
      </c>
      <c r="BA24" t="s">
        <v>750</v>
      </c>
      <c r="BB24">
        <v>6</v>
      </c>
      <c r="BC24" t="s">
        <v>741</v>
      </c>
      <c r="BD24" t="s">
        <v>741</v>
      </c>
      <c r="BE24">
        <v>3</v>
      </c>
      <c r="BF24">
        <v>2</v>
      </c>
      <c r="BG24" t="s">
        <v>750</v>
      </c>
      <c r="BH24" t="s">
        <v>741</v>
      </c>
      <c r="BI24">
        <v>35</v>
      </c>
      <c r="BJ24">
        <v>36.1</v>
      </c>
      <c r="BK24">
        <v>36.1</v>
      </c>
      <c r="BL24">
        <v>36.200000000000003</v>
      </c>
      <c r="BM24">
        <v>36.200000000000003</v>
      </c>
      <c r="BN24">
        <v>36.1</v>
      </c>
      <c r="BO24">
        <v>36.1</v>
      </c>
      <c r="BP24">
        <v>35.799999999999997</v>
      </c>
      <c r="BQ24">
        <v>35.799999999999997</v>
      </c>
      <c r="BR24">
        <v>36.1</v>
      </c>
      <c r="BS24">
        <v>36.1</v>
      </c>
      <c r="BT24">
        <v>36.1</v>
      </c>
      <c r="BV24">
        <v>150</v>
      </c>
      <c r="BW24">
        <v>148</v>
      </c>
      <c r="BX24">
        <v>146</v>
      </c>
      <c r="BY24">
        <v>150</v>
      </c>
      <c r="BZ24">
        <v>154</v>
      </c>
      <c r="CA24">
        <v>148</v>
      </c>
      <c r="CB24">
        <v>146</v>
      </c>
      <c r="CC24">
        <v>148</v>
      </c>
      <c r="CD24">
        <v>150</v>
      </c>
      <c r="CE24">
        <v>152</v>
      </c>
      <c r="CF24">
        <v>154</v>
      </c>
      <c r="CH24" t="s">
        <v>411</v>
      </c>
      <c r="CI24" t="s">
        <v>412</v>
      </c>
      <c r="CJ24" t="s">
        <v>413</v>
      </c>
      <c r="CK24" t="s">
        <v>342</v>
      </c>
      <c r="CL24" t="s">
        <v>407</v>
      </c>
      <c r="CM24" t="s">
        <v>414</v>
      </c>
      <c r="CN24" t="s">
        <v>415</v>
      </c>
      <c r="CO24" t="s">
        <v>414</v>
      </c>
      <c r="CP24" t="s">
        <v>416</v>
      </c>
      <c r="CQ24" t="s">
        <v>412</v>
      </c>
      <c r="CR24" t="s">
        <v>417</v>
      </c>
      <c r="CT24">
        <v>36</v>
      </c>
      <c r="CU24">
        <v>38</v>
      </c>
      <c r="CV24">
        <v>38</v>
      </c>
      <c r="CW24">
        <v>38</v>
      </c>
      <c r="CX24">
        <v>38</v>
      </c>
      <c r="CY24">
        <v>36</v>
      </c>
      <c r="CZ24">
        <v>36</v>
      </c>
      <c r="DA24">
        <v>36</v>
      </c>
      <c r="DB24">
        <v>20</v>
      </c>
      <c r="DC24">
        <v>32</v>
      </c>
      <c r="DD24">
        <v>36</v>
      </c>
      <c r="DI24">
        <v>32</v>
      </c>
      <c r="DJ24">
        <v>34</v>
      </c>
      <c r="DK24">
        <v>36</v>
      </c>
      <c r="DL24">
        <v>34</v>
      </c>
      <c r="DM24">
        <v>34</v>
      </c>
      <c r="DN24">
        <v>34</v>
      </c>
      <c r="DO24">
        <v>34</v>
      </c>
      <c r="DP24">
        <v>32</v>
      </c>
      <c r="DR24">
        <v>95</v>
      </c>
      <c r="DS24">
        <v>92</v>
      </c>
      <c r="DT24">
        <v>94</v>
      </c>
      <c r="DU24">
        <v>95</v>
      </c>
      <c r="DV24">
        <v>96</v>
      </c>
      <c r="DW24">
        <v>98</v>
      </c>
      <c r="DX24">
        <v>97</v>
      </c>
      <c r="DY24">
        <v>90</v>
      </c>
      <c r="DZ24">
        <v>88</v>
      </c>
      <c r="EA24">
        <v>99</v>
      </c>
      <c r="EB24">
        <v>97</v>
      </c>
      <c r="FB24" t="s">
        <v>741</v>
      </c>
      <c r="FC24" t="s">
        <v>785</v>
      </c>
      <c r="FD24" t="s">
        <v>741</v>
      </c>
      <c r="FE24" t="s">
        <v>741</v>
      </c>
      <c r="FF24" t="s">
        <v>741</v>
      </c>
      <c r="FG24" t="s">
        <v>753</v>
      </c>
      <c r="FH24" t="s">
        <v>819</v>
      </c>
      <c r="FI24" t="s">
        <v>1096</v>
      </c>
      <c r="FJ24">
        <v>152</v>
      </c>
      <c r="FK24">
        <v>154</v>
      </c>
      <c r="FL24" t="s">
        <v>741</v>
      </c>
      <c r="FM24" t="s">
        <v>741</v>
      </c>
      <c r="FN24">
        <v>98</v>
      </c>
      <c r="FO24" t="s">
        <v>1084</v>
      </c>
      <c r="FP24">
        <v>92</v>
      </c>
      <c r="FQ24" t="s">
        <v>1084</v>
      </c>
      <c r="FR24" t="s">
        <v>741</v>
      </c>
      <c r="FS24" t="s">
        <v>741</v>
      </c>
      <c r="FT24" t="s">
        <v>741</v>
      </c>
      <c r="FU24" t="s">
        <v>741</v>
      </c>
      <c r="FV24">
        <v>36.4</v>
      </c>
      <c r="FW24">
        <v>36.5</v>
      </c>
      <c r="FX24" t="s">
        <v>741</v>
      </c>
      <c r="FY24" t="s">
        <v>741</v>
      </c>
      <c r="FZ24">
        <v>80</v>
      </c>
      <c r="GA24">
        <v>200</v>
      </c>
      <c r="GB24" t="s">
        <v>741</v>
      </c>
      <c r="GC24" t="s">
        <v>741</v>
      </c>
      <c r="GD24" t="s">
        <v>741</v>
      </c>
      <c r="GE24" t="s">
        <v>741</v>
      </c>
      <c r="GF24" t="s">
        <v>741</v>
      </c>
      <c r="GG24" t="s">
        <v>741</v>
      </c>
      <c r="GH24" t="s">
        <v>741</v>
      </c>
      <c r="GI24" t="s">
        <v>750</v>
      </c>
      <c r="GJ24" t="s">
        <v>750</v>
      </c>
      <c r="GK24" t="s">
        <v>741</v>
      </c>
      <c r="GL24" t="s">
        <v>741</v>
      </c>
      <c r="GM24">
        <v>10</v>
      </c>
      <c r="GN24">
        <v>12</v>
      </c>
      <c r="GO24" t="s">
        <v>741</v>
      </c>
      <c r="GP24" t="s">
        <v>741</v>
      </c>
      <c r="GQ24" t="s">
        <v>741</v>
      </c>
      <c r="GR24" t="s">
        <v>741</v>
      </c>
      <c r="GS24" t="s">
        <v>741</v>
      </c>
      <c r="GT24" t="s">
        <v>741</v>
      </c>
      <c r="GU24">
        <v>8</v>
      </c>
      <c r="GV24">
        <v>9</v>
      </c>
      <c r="GW24" t="s">
        <v>741</v>
      </c>
      <c r="GX24" t="s">
        <v>741</v>
      </c>
      <c r="GY24" t="s">
        <v>741</v>
      </c>
      <c r="GZ24" t="str">
        <f t="shared" si="0"/>
        <v>Un-Successful</v>
      </c>
      <c r="HA24">
        <v>10</v>
      </c>
      <c r="HB24">
        <v>7</v>
      </c>
      <c r="HC24" s="2">
        <v>45346</v>
      </c>
      <c r="HD24" t="s">
        <v>921</v>
      </c>
    </row>
    <row r="25" spans="1:212" x14ac:dyDescent="0.3">
      <c r="A25">
        <v>24</v>
      </c>
      <c r="B25" t="s">
        <v>922</v>
      </c>
      <c r="C25">
        <v>20240076859</v>
      </c>
      <c r="D25">
        <v>2754883</v>
      </c>
      <c r="E25">
        <v>0</v>
      </c>
      <c r="F25" t="s">
        <v>2</v>
      </c>
      <c r="G25" s="2">
        <v>45336</v>
      </c>
      <c r="H25">
        <v>2.7</v>
      </c>
      <c r="I25">
        <f>Copy_data!H2*1000</f>
        <v>2600</v>
      </c>
      <c r="J25">
        <v>2.7</v>
      </c>
      <c r="K25" t="s">
        <v>70</v>
      </c>
      <c r="L25" t="s">
        <v>69</v>
      </c>
      <c r="M25" t="s">
        <v>923</v>
      </c>
      <c r="N25" t="s">
        <v>737</v>
      </c>
      <c r="O25" t="s">
        <v>63</v>
      </c>
      <c r="P25" t="s">
        <v>37</v>
      </c>
      <c r="Q25" t="s">
        <v>1093</v>
      </c>
      <c r="R25">
        <v>1</v>
      </c>
      <c r="S25" s="2">
        <v>45337</v>
      </c>
      <c r="T25" t="s">
        <v>924</v>
      </c>
      <c r="U25" t="s">
        <v>30</v>
      </c>
      <c r="V25" t="s">
        <v>925</v>
      </c>
      <c r="W25" t="s">
        <v>760</v>
      </c>
      <c r="X25" t="s">
        <v>740</v>
      </c>
      <c r="Y25" t="s">
        <v>740</v>
      </c>
      <c r="Z25" t="s">
        <v>741</v>
      </c>
      <c r="AA25" t="s">
        <v>742</v>
      </c>
      <c r="AB25" t="s">
        <v>761</v>
      </c>
      <c r="AC25" t="s">
        <v>744</v>
      </c>
      <c r="AD25" t="s">
        <v>745</v>
      </c>
      <c r="AE25" t="s">
        <v>746</v>
      </c>
      <c r="AF25">
        <v>120</v>
      </c>
      <c r="AG25">
        <v>32</v>
      </c>
      <c r="AH25">
        <v>36.1</v>
      </c>
      <c r="AI25">
        <v>94</v>
      </c>
      <c r="AJ25" t="s">
        <v>30</v>
      </c>
      <c r="AK25">
        <v>6.9</v>
      </c>
      <c r="AL25">
        <v>21</v>
      </c>
      <c r="AM25">
        <v>20400</v>
      </c>
      <c r="AN25">
        <v>1.84</v>
      </c>
      <c r="AO25">
        <v>135.1</v>
      </c>
      <c r="AP25">
        <v>6.4</v>
      </c>
      <c r="AQ25">
        <v>14</v>
      </c>
      <c r="AR25">
        <v>0.7</v>
      </c>
      <c r="AS25" t="s">
        <v>747</v>
      </c>
      <c r="AT25" t="s">
        <v>741</v>
      </c>
      <c r="AU25" t="s">
        <v>852</v>
      </c>
      <c r="AV25">
        <v>8</v>
      </c>
      <c r="AW25">
        <v>300</v>
      </c>
      <c r="AX25" t="s">
        <v>741</v>
      </c>
      <c r="AY25">
        <v>45</v>
      </c>
      <c r="AZ25" t="s">
        <v>926</v>
      </c>
      <c r="BA25" t="s">
        <v>750</v>
      </c>
      <c r="BB25" t="s">
        <v>741</v>
      </c>
      <c r="BC25" t="s">
        <v>741</v>
      </c>
      <c r="BD25" t="s">
        <v>741</v>
      </c>
      <c r="BE25">
        <v>3</v>
      </c>
      <c r="BF25">
        <v>1.5</v>
      </c>
      <c r="BG25" t="s">
        <v>750</v>
      </c>
      <c r="BH25" t="s">
        <v>741</v>
      </c>
      <c r="BI25">
        <v>20</v>
      </c>
      <c r="BJ25">
        <v>36.6</v>
      </c>
      <c r="BK25">
        <v>36.4</v>
      </c>
      <c r="BL25">
        <v>36.4</v>
      </c>
      <c r="BM25">
        <v>36.4</v>
      </c>
      <c r="BN25">
        <v>36.4</v>
      </c>
      <c r="BO25">
        <v>36.4</v>
      </c>
      <c r="BP25">
        <v>36.4</v>
      </c>
      <c r="BQ25">
        <v>36.4</v>
      </c>
      <c r="BR25">
        <v>36.4</v>
      </c>
      <c r="BS25">
        <v>36.4</v>
      </c>
      <c r="BT25">
        <v>36.4</v>
      </c>
      <c r="BV25">
        <v>130</v>
      </c>
      <c r="BW25">
        <v>128</v>
      </c>
      <c r="BX25">
        <v>130</v>
      </c>
      <c r="BY25">
        <v>132</v>
      </c>
      <c r="BZ25">
        <v>140</v>
      </c>
      <c r="CA25">
        <v>142</v>
      </c>
      <c r="CB25">
        <v>138</v>
      </c>
      <c r="CC25">
        <v>140</v>
      </c>
      <c r="CD25">
        <v>144</v>
      </c>
      <c r="CE25">
        <v>142</v>
      </c>
      <c r="CF25">
        <v>142</v>
      </c>
      <c r="CH25" t="s">
        <v>418</v>
      </c>
      <c r="CI25" t="s">
        <v>419</v>
      </c>
      <c r="CJ25" t="s">
        <v>420</v>
      </c>
      <c r="CK25" t="s">
        <v>421</v>
      </c>
      <c r="CL25" t="s">
        <v>422</v>
      </c>
      <c r="CM25" t="s">
        <v>423</v>
      </c>
      <c r="CN25" t="s">
        <v>424</v>
      </c>
      <c r="CO25" t="s">
        <v>425</v>
      </c>
      <c r="CP25" t="s">
        <v>426</v>
      </c>
      <c r="CQ25" t="s">
        <v>352</v>
      </c>
      <c r="CR25" t="s">
        <v>427</v>
      </c>
      <c r="CT25">
        <v>32</v>
      </c>
      <c r="CU25">
        <v>34</v>
      </c>
      <c r="CV25">
        <v>32</v>
      </c>
      <c r="CW25">
        <v>34</v>
      </c>
      <c r="CX25">
        <v>36</v>
      </c>
      <c r="CY25">
        <v>34</v>
      </c>
      <c r="CZ25">
        <v>32</v>
      </c>
      <c r="DA25">
        <v>34</v>
      </c>
      <c r="DB25">
        <v>30</v>
      </c>
      <c r="DC25">
        <v>34</v>
      </c>
      <c r="DD25">
        <v>34</v>
      </c>
      <c r="DI25">
        <v>40</v>
      </c>
      <c r="DJ25">
        <v>42</v>
      </c>
      <c r="DK25">
        <v>42</v>
      </c>
      <c r="DL25">
        <v>44</v>
      </c>
      <c r="DM25">
        <v>42</v>
      </c>
      <c r="DN25">
        <v>44</v>
      </c>
      <c r="DO25">
        <v>42</v>
      </c>
      <c r="DP25">
        <v>44</v>
      </c>
      <c r="DR25">
        <v>94</v>
      </c>
      <c r="DS25">
        <v>96</v>
      </c>
      <c r="DT25">
        <v>98</v>
      </c>
      <c r="DU25">
        <v>95</v>
      </c>
      <c r="DV25">
        <v>96</v>
      </c>
      <c r="DW25">
        <v>99</v>
      </c>
      <c r="DX25">
        <v>99</v>
      </c>
      <c r="DY25">
        <v>99</v>
      </c>
      <c r="DZ25">
        <v>78</v>
      </c>
      <c r="EA25">
        <v>99</v>
      </c>
      <c r="EB25">
        <v>99</v>
      </c>
      <c r="FB25" t="s">
        <v>741</v>
      </c>
      <c r="FC25" t="s">
        <v>752</v>
      </c>
      <c r="FD25" t="s">
        <v>741</v>
      </c>
      <c r="FE25">
        <v>16</v>
      </c>
      <c r="FF25">
        <v>0.1</v>
      </c>
      <c r="FG25" t="s">
        <v>765</v>
      </c>
      <c r="FH25" t="s">
        <v>927</v>
      </c>
      <c r="FI25" t="s">
        <v>1097</v>
      </c>
      <c r="FJ25">
        <v>120</v>
      </c>
      <c r="FK25">
        <v>140</v>
      </c>
      <c r="FL25" t="s">
        <v>741</v>
      </c>
      <c r="FM25" t="s">
        <v>741</v>
      </c>
      <c r="FN25">
        <v>97</v>
      </c>
      <c r="FO25" t="s">
        <v>31</v>
      </c>
      <c r="FP25">
        <v>94</v>
      </c>
      <c r="FQ25" t="s">
        <v>31</v>
      </c>
      <c r="FR25" t="s">
        <v>741</v>
      </c>
      <c r="FS25" t="s">
        <v>741</v>
      </c>
      <c r="FT25" t="s">
        <v>741</v>
      </c>
      <c r="FU25" t="s">
        <v>741</v>
      </c>
      <c r="FV25">
        <v>35.799999999999997</v>
      </c>
      <c r="FW25">
        <v>35.799999999999997</v>
      </c>
      <c r="FX25" t="s">
        <v>741</v>
      </c>
      <c r="FY25" t="s">
        <v>741</v>
      </c>
      <c r="FZ25">
        <v>232</v>
      </c>
      <c r="GA25">
        <v>216</v>
      </c>
      <c r="GB25" t="s">
        <v>741</v>
      </c>
      <c r="GC25" t="s">
        <v>741</v>
      </c>
      <c r="GD25" t="s">
        <v>741</v>
      </c>
      <c r="GE25" t="s">
        <v>741</v>
      </c>
      <c r="GF25" t="s">
        <v>928</v>
      </c>
      <c r="GG25" t="s">
        <v>741</v>
      </c>
      <c r="GH25" t="s">
        <v>741</v>
      </c>
      <c r="GI25" t="s">
        <v>767</v>
      </c>
      <c r="GJ25" t="s">
        <v>767</v>
      </c>
      <c r="GK25" t="s">
        <v>741</v>
      </c>
      <c r="GL25" t="s">
        <v>741</v>
      </c>
      <c r="GM25">
        <v>8</v>
      </c>
      <c r="GN25">
        <v>9</v>
      </c>
      <c r="GO25" t="s">
        <v>741</v>
      </c>
      <c r="GP25" t="s">
        <v>741</v>
      </c>
      <c r="GQ25">
        <v>0</v>
      </c>
      <c r="GR25">
        <v>2</v>
      </c>
      <c r="GS25" t="s">
        <v>741</v>
      </c>
      <c r="GT25" t="s">
        <v>741</v>
      </c>
      <c r="GU25">
        <v>6</v>
      </c>
      <c r="GV25">
        <v>10</v>
      </c>
      <c r="GW25" t="s">
        <v>741</v>
      </c>
      <c r="GX25" t="s">
        <v>741</v>
      </c>
      <c r="GY25" t="s">
        <v>741</v>
      </c>
      <c r="GZ25" t="str">
        <f t="shared" si="0"/>
        <v>Un-Successful</v>
      </c>
      <c r="HA25">
        <v>10</v>
      </c>
      <c r="HB25">
        <v>8</v>
      </c>
      <c r="HC25" s="2">
        <v>45345</v>
      </c>
      <c r="HD25" t="s">
        <v>756</v>
      </c>
    </row>
    <row r="26" spans="1:212" ht="40.200000000000003" customHeight="1" x14ac:dyDescent="0.3">
      <c r="A26">
        <v>25</v>
      </c>
      <c r="B26" t="s">
        <v>929</v>
      </c>
      <c r="C26">
        <v>20240085068</v>
      </c>
      <c r="D26">
        <v>2777524</v>
      </c>
      <c r="E26">
        <v>1</v>
      </c>
      <c r="F26" t="s">
        <v>2</v>
      </c>
      <c r="G26" s="2">
        <v>45341</v>
      </c>
      <c r="H26">
        <v>1.3</v>
      </c>
      <c r="I26">
        <f>Copy_data!H4*1000</f>
        <v>1500</v>
      </c>
      <c r="J26">
        <v>1.2</v>
      </c>
      <c r="K26" t="s">
        <v>70</v>
      </c>
      <c r="L26" t="s">
        <v>68</v>
      </c>
      <c r="M26" t="s">
        <v>930</v>
      </c>
      <c r="N26" t="s">
        <v>737</v>
      </c>
      <c r="O26" t="s">
        <v>63</v>
      </c>
      <c r="P26" t="s">
        <v>44</v>
      </c>
      <c r="Q26" t="s">
        <v>1093</v>
      </c>
      <c r="R26">
        <v>3</v>
      </c>
      <c r="S26" s="2">
        <v>45343</v>
      </c>
      <c r="T26" t="s">
        <v>738</v>
      </c>
      <c r="U26" t="s">
        <v>30</v>
      </c>
      <c r="V26" t="s">
        <v>931</v>
      </c>
      <c r="W26" t="s">
        <v>760</v>
      </c>
      <c r="X26" t="s">
        <v>740</v>
      </c>
      <c r="Y26" t="s">
        <v>740</v>
      </c>
      <c r="Z26" t="s">
        <v>741</v>
      </c>
      <c r="AA26" t="s">
        <v>742</v>
      </c>
      <c r="AB26" t="s">
        <v>761</v>
      </c>
      <c r="AC26" t="s">
        <v>744</v>
      </c>
      <c r="AD26" t="s">
        <v>745</v>
      </c>
      <c r="AE26" t="s">
        <v>746</v>
      </c>
      <c r="AF26">
        <v>136</v>
      </c>
      <c r="AG26">
        <v>30</v>
      </c>
      <c r="AH26">
        <v>36.1</v>
      </c>
      <c r="AI26">
        <v>95</v>
      </c>
      <c r="AJ26" t="s">
        <v>30</v>
      </c>
      <c r="AK26">
        <v>4.3</v>
      </c>
      <c r="AL26">
        <v>16.8</v>
      </c>
      <c r="AM26">
        <v>18400</v>
      </c>
      <c r="AN26">
        <v>3.63</v>
      </c>
      <c r="AO26">
        <v>134.69999999999999</v>
      </c>
      <c r="AP26">
        <v>5.3</v>
      </c>
      <c r="AQ26">
        <v>24</v>
      </c>
      <c r="AR26">
        <v>0.85</v>
      </c>
      <c r="AS26" t="s">
        <v>747</v>
      </c>
      <c r="AT26" t="s">
        <v>741</v>
      </c>
      <c r="AU26" t="s">
        <v>812</v>
      </c>
      <c r="AV26">
        <v>4</v>
      </c>
      <c r="AW26">
        <v>150</v>
      </c>
      <c r="AX26">
        <v>2</v>
      </c>
      <c r="AY26">
        <v>15</v>
      </c>
      <c r="AZ26" t="s">
        <v>932</v>
      </c>
      <c r="BA26" t="s">
        <v>741</v>
      </c>
      <c r="BB26">
        <v>3</v>
      </c>
      <c r="BC26">
        <v>2</v>
      </c>
      <c r="BD26" t="s">
        <v>741</v>
      </c>
      <c r="BE26">
        <v>2.5</v>
      </c>
      <c r="BF26">
        <v>0.5</v>
      </c>
      <c r="BG26" t="s">
        <v>750</v>
      </c>
      <c r="BH26" t="s">
        <v>741</v>
      </c>
      <c r="BI26">
        <v>10</v>
      </c>
      <c r="BJ26">
        <v>36.1</v>
      </c>
      <c r="BK26">
        <v>36.1</v>
      </c>
      <c r="BL26">
        <v>36.1</v>
      </c>
      <c r="BM26">
        <v>36.1</v>
      </c>
      <c r="BN26">
        <v>36.1</v>
      </c>
      <c r="BO26">
        <v>36.1</v>
      </c>
      <c r="BP26">
        <v>36.1</v>
      </c>
      <c r="BQ26">
        <v>36.1</v>
      </c>
      <c r="BR26">
        <v>36.1</v>
      </c>
      <c r="BS26">
        <v>36.1</v>
      </c>
      <c r="BT26">
        <v>36.1</v>
      </c>
      <c r="BV26">
        <v>130</v>
      </c>
      <c r="BW26">
        <v>134</v>
      </c>
      <c r="BX26">
        <v>138</v>
      </c>
      <c r="BY26">
        <v>120</v>
      </c>
      <c r="BZ26">
        <v>124</v>
      </c>
      <c r="CA26">
        <v>122</v>
      </c>
      <c r="CB26">
        <v>128</v>
      </c>
      <c r="CC26">
        <v>126</v>
      </c>
      <c r="CD26">
        <v>138</v>
      </c>
      <c r="CE26">
        <v>132</v>
      </c>
      <c r="CF26">
        <v>130</v>
      </c>
      <c r="CH26" t="s">
        <v>342</v>
      </c>
      <c r="CI26" t="s">
        <v>428</v>
      </c>
      <c r="CJ26" t="s">
        <v>429</v>
      </c>
      <c r="CK26" t="s">
        <v>409</v>
      </c>
      <c r="CL26" t="s">
        <v>430</v>
      </c>
      <c r="CM26" t="s">
        <v>329</v>
      </c>
      <c r="CN26" t="s">
        <v>302</v>
      </c>
      <c r="CO26" t="s">
        <v>330</v>
      </c>
      <c r="CP26" t="s">
        <v>301</v>
      </c>
      <c r="CQ26" t="s">
        <v>431</v>
      </c>
      <c r="CR26" t="s">
        <v>432</v>
      </c>
      <c r="CT26">
        <v>36</v>
      </c>
      <c r="CU26">
        <v>38</v>
      </c>
      <c r="CV26">
        <v>38</v>
      </c>
      <c r="CW26">
        <v>36</v>
      </c>
      <c r="CX26">
        <v>36</v>
      </c>
      <c r="CY26">
        <v>36</v>
      </c>
      <c r="CZ26">
        <v>38</v>
      </c>
      <c r="DA26">
        <v>40</v>
      </c>
      <c r="DB26">
        <v>24</v>
      </c>
      <c r="DC26">
        <v>42</v>
      </c>
      <c r="DD26">
        <v>34</v>
      </c>
      <c r="DI26">
        <v>34</v>
      </c>
      <c r="DJ26">
        <v>36</v>
      </c>
      <c r="DK26">
        <v>34</v>
      </c>
      <c r="DL26">
        <v>34</v>
      </c>
      <c r="DM26">
        <v>34</v>
      </c>
      <c r="DN26">
        <v>36</v>
      </c>
      <c r="DO26">
        <v>34</v>
      </c>
      <c r="DP26">
        <v>34</v>
      </c>
      <c r="DR26">
        <v>95</v>
      </c>
      <c r="DS26">
        <v>96</v>
      </c>
      <c r="DT26">
        <v>98</v>
      </c>
      <c r="DU26">
        <v>98</v>
      </c>
      <c r="DV26">
        <v>98</v>
      </c>
      <c r="DW26">
        <v>99</v>
      </c>
      <c r="DX26">
        <v>81</v>
      </c>
      <c r="DY26">
        <v>84</v>
      </c>
      <c r="DZ26">
        <v>80</v>
      </c>
      <c r="EA26">
        <v>88</v>
      </c>
      <c r="EB26">
        <v>98</v>
      </c>
      <c r="FB26" t="s">
        <v>741</v>
      </c>
      <c r="FC26" t="s">
        <v>764</v>
      </c>
      <c r="FD26" t="s">
        <v>741</v>
      </c>
      <c r="FE26" t="s">
        <v>741</v>
      </c>
      <c r="FF26" t="s">
        <v>741</v>
      </c>
      <c r="FG26" t="s">
        <v>753</v>
      </c>
      <c r="FH26" t="s">
        <v>933</v>
      </c>
      <c r="FI26" t="s">
        <v>1094</v>
      </c>
      <c r="FJ26">
        <v>136</v>
      </c>
      <c r="FK26">
        <v>132</v>
      </c>
      <c r="FL26" t="s">
        <v>741</v>
      </c>
      <c r="FM26" t="s">
        <v>741</v>
      </c>
      <c r="FN26">
        <v>97</v>
      </c>
      <c r="FO26" t="s">
        <v>755</v>
      </c>
      <c r="FP26">
        <v>96</v>
      </c>
      <c r="FQ26" t="s">
        <v>755</v>
      </c>
      <c r="FR26" t="s">
        <v>741</v>
      </c>
      <c r="FS26" t="s">
        <v>741</v>
      </c>
      <c r="FT26" t="s">
        <v>741</v>
      </c>
      <c r="FU26" t="s">
        <v>741</v>
      </c>
      <c r="FV26">
        <v>36.1</v>
      </c>
      <c r="FW26">
        <v>36.1</v>
      </c>
      <c r="FX26" t="s">
        <v>741</v>
      </c>
      <c r="FY26" t="s">
        <v>741</v>
      </c>
      <c r="FZ26">
        <v>40</v>
      </c>
      <c r="GA26">
        <v>50</v>
      </c>
      <c r="GB26" t="s">
        <v>741</v>
      </c>
      <c r="GC26" t="s">
        <v>741</v>
      </c>
      <c r="GD26" t="s">
        <v>741</v>
      </c>
      <c r="GE26" t="s">
        <v>741</v>
      </c>
      <c r="GF26" t="s">
        <v>741</v>
      </c>
      <c r="GG26" t="s">
        <v>741</v>
      </c>
      <c r="GH26" t="s">
        <v>741</v>
      </c>
      <c r="GI26" t="s">
        <v>750</v>
      </c>
      <c r="GJ26" t="s">
        <v>750</v>
      </c>
      <c r="GK26" t="s">
        <v>741</v>
      </c>
      <c r="GL26" t="s">
        <v>741</v>
      </c>
      <c r="GM26">
        <v>8</v>
      </c>
      <c r="GN26">
        <v>9</v>
      </c>
      <c r="GO26" t="s">
        <v>741</v>
      </c>
      <c r="GP26" t="s">
        <v>741</v>
      </c>
      <c r="GQ26" t="s">
        <v>741</v>
      </c>
      <c r="GR26" t="s">
        <v>741</v>
      </c>
      <c r="GS26" t="s">
        <v>741</v>
      </c>
      <c r="GT26" t="s">
        <v>741</v>
      </c>
      <c r="GU26">
        <v>4</v>
      </c>
      <c r="GV26">
        <v>5</v>
      </c>
      <c r="GW26" t="s">
        <v>741</v>
      </c>
      <c r="GX26" t="s">
        <v>741</v>
      </c>
      <c r="GY26" t="s">
        <v>741</v>
      </c>
      <c r="GZ26" t="str">
        <f t="shared" si="0"/>
        <v>Un-Successful</v>
      </c>
      <c r="HA26">
        <v>6</v>
      </c>
      <c r="HB26">
        <v>3</v>
      </c>
      <c r="HC26" s="2">
        <v>45346</v>
      </c>
      <c r="HD26" t="s">
        <v>934</v>
      </c>
    </row>
    <row r="27" spans="1:212" ht="40.200000000000003" customHeight="1" x14ac:dyDescent="0.3">
      <c r="A27">
        <v>26</v>
      </c>
      <c r="B27" t="s">
        <v>935</v>
      </c>
      <c r="C27">
        <v>20240105308</v>
      </c>
      <c r="D27">
        <v>2828405</v>
      </c>
      <c r="E27">
        <v>4</v>
      </c>
      <c r="F27" t="s">
        <v>2</v>
      </c>
      <c r="G27" s="2">
        <v>45349</v>
      </c>
      <c r="H27">
        <v>1.5</v>
      </c>
      <c r="I27">
        <f>Copy_data!H9*1000</f>
        <v>2400</v>
      </c>
      <c r="J27">
        <v>1.5</v>
      </c>
      <c r="K27" t="s">
        <v>70</v>
      </c>
      <c r="L27" t="s">
        <v>68</v>
      </c>
      <c r="M27" t="s">
        <v>936</v>
      </c>
      <c r="N27" t="s">
        <v>737</v>
      </c>
      <c r="O27" t="s">
        <v>63</v>
      </c>
      <c r="P27" t="s">
        <v>44</v>
      </c>
      <c r="Q27" t="s">
        <v>1093</v>
      </c>
      <c r="R27">
        <v>5</v>
      </c>
      <c r="S27" s="2">
        <v>45353</v>
      </c>
      <c r="T27" t="s">
        <v>738</v>
      </c>
      <c r="U27" t="s">
        <v>30</v>
      </c>
      <c r="V27" t="s">
        <v>741</v>
      </c>
      <c r="W27" t="s">
        <v>760</v>
      </c>
      <c r="X27" t="s">
        <v>740</v>
      </c>
      <c r="Y27" t="s">
        <v>740</v>
      </c>
      <c r="Z27" t="s">
        <v>741</v>
      </c>
      <c r="AA27" t="s">
        <v>742</v>
      </c>
      <c r="AB27" t="s">
        <v>761</v>
      </c>
      <c r="AC27" t="s">
        <v>744</v>
      </c>
      <c r="AD27" t="s">
        <v>745</v>
      </c>
      <c r="AE27" t="s">
        <v>746</v>
      </c>
      <c r="AF27">
        <v>120</v>
      </c>
      <c r="AG27">
        <v>26</v>
      </c>
      <c r="AH27">
        <v>36.6</v>
      </c>
      <c r="AI27">
        <v>90</v>
      </c>
      <c r="AJ27" t="s">
        <v>30</v>
      </c>
      <c r="AK27">
        <v>6</v>
      </c>
      <c r="AL27">
        <v>16</v>
      </c>
      <c r="AM27">
        <v>7450</v>
      </c>
      <c r="AN27">
        <v>3.12</v>
      </c>
      <c r="AO27">
        <v>140.6</v>
      </c>
      <c r="AP27">
        <v>4.72</v>
      </c>
      <c r="AQ27">
        <v>20</v>
      </c>
      <c r="AR27">
        <v>0.51</v>
      </c>
      <c r="AS27" t="s">
        <v>747</v>
      </c>
      <c r="AT27" t="s">
        <v>741</v>
      </c>
      <c r="AU27" t="s">
        <v>937</v>
      </c>
      <c r="AV27">
        <v>4</v>
      </c>
      <c r="AW27">
        <v>150</v>
      </c>
      <c r="AX27">
        <v>3</v>
      </c>
      <c r="AY27">
        <v>15</v>
      </c>
      <c r="AZ27" t="s">
        <v>938</v>
      </c>
      <c r="BA27" t="s">
        <v>741</v>
      </c>
      <c r="BB27">
        <v>4</v>
      </c>
      <c r="BC27">
        <v>3</v>
      </c>
      <c r="BD27" t="s">
        <v>741</v>
      </c>
      <c r="BE27">
        <v>2.5</v>
      </c>
      <c r="BF27">
        <v>1</v>
      </c>
      <c r="BG27" t="s">
        <v>750</v>
      </c>
      <c r="BH27" t="s">
        <v>741</v>
      </c>
      <c r="BI27">
        <v>20</v>
      </c>
      <c r="BJ27">
        <v>36.6</v>
      </c>
      <c r="BK27">
        <v>36.4</v>
      </c>
      <c r="BL27">
        <v>36.4</v>
      </c>
      <c r="BM27">
        <v>36.4</v>
      </c>
      <c r="BN27">
        <v>36.4</v>
      </c>
      <c r="BO27">
        <v>36.4</v>
      </c>
      <c r="BP27">
        <v>36.4</v>
      </c>
      <c r="BQ27">
        <v>36.4</v>
      </c>
      <c r="BR27">
        <v>36.4</v>
      </c>
      <c r="BS27">
        <v>36.4</v>
      </c>
      <c r="BT27">
        <v>36.4</v>
      </c>
      <c r="BU27">
        <v>36.4</v>
      </c>
      <c r="BV27">
        <v>156</v>
      </c>
      <c r="BW27">
        <v>150</v>
      </c>
      <c r="BX27">
        <v>148</v>
      </c>
      <c r="BY27">
        <v>144</v>
      </c>
      <c r="BZ27">
        <v>152</v>
      </c>
      <c r="CA27">
        <v>156</v>
      </c>
      <c r="CB27">
        <v>148</v>
      </c>
      <c r="CC27">
        <v>154</v>
      </c>
      <c r="CD27">
        <v>156</v>
      </c>
      <c r="CE27">
        <v>154</v>
      </c>
      <c r="CF27">
        <v>150</v>
      </c>
      <c r="CG27">
        <v>152</v>
      </c>
      <c r="CH27" t="s">
        <v>433</v>
      </c>
      <c r="CI27" t="s">
        <v>327</v>
      </c>
      <c r="CJ27" t="s">
        <v>433</v>
      </c>
      <c r="CK27" t="s">
        <v>434</v>
      </c>
      <c r="CL27" t="s">
        <v>435</v>
      </c>
      <c r="CM27" t="s">
        <v>436</v>
      </c>
      <c r="CN27" t="s">
        <v>374</v>
      </c>
      <c r="CO27" t="s">
        <v>278</v>
      </c>
      <c r="CP27" t="s">
        <v>437</v>
      </c>
      <c r="CQ27" t="s">
        <v>438</v>
      </c>
      <c r="CR27" t="s">
        <v>439</v>
      </c>
      <c r="CS27" t="s">
        <v>330</v>
      </c>
      <c r="CT27">
        <v>36</v>
      </c>
      <c r="CU27">
        <v>36</v>
      </c>
      <c r="CV27">
        <v>34</v>
      </c>
      <c r="CW27">
        <v>34</v>
      </c>
      <c r="CX27">
        <v>32</v>
      </c>
      <c r="CY27">
        <v>32</v>
      </c>
      <c r="CZ27">
        <v>34</v>
      </c>
      <c r="DA27">
        <v>34</v>
      </c>
      <c r="DB27">
        <v>23</v>
      </c>
      <c r="DC27">
        <v>32</v>
      </c>
      <c r="DD27">
        <v>34</v>
      </c>
      <c r="DE27">
        <v>34</v>
      </c>
      <c r="DI27">
        <v>24</v>
      </c>
      <c r="DJ27">
        <v>20</v>
      </c>
      <c r="DK27">
        <v>22</v>
      </c>
      <c r="DL27">
        <v>24</v>
      </c>
      <c r="DM27">
        <v>22</v>
      </c>
      <c r="DN27">
        <v>24</v>
      </c>
      <c r="DO27">
        <v>22</v>
      </c>
      <c r="DP27">
        <v>24</v>
      </c>
      <c r="DR27">
        <v>98</v>
      </c>
      <c r="DS27">
        <v>99</v>
      </c>
      <c r="DT27">
        <v>97</v>
      </c>
      <c r="DU27">
        <v>98</v>
      </c>
      <c r="DV27">
        <v>96</v>
      </c>
      <c r="DW27">
        <v>96</v>
      </c>
      <c r="DX27">
        <v>97</v>
      </c>
      <c r="DY27">
        <v>96</v>
      </c>
      <c r="DZ27">
        <v>88</v>
      </c>
      <c r="EA27">
        <v>99</v>
      </c>
      <c r="EB27">
        <v>99</v>
      </c>
      <c r="EC27">
        <v>99</v>
      </c>
      <c r="FB27" t="s">
        <v>741</v>
      </c>
      <c r="FC27" t="s">
        <v>764</v>
      </c>
      <c r="FD27" t="s">
        <v>741</v>
      </c>
      <c r="FE27">
        <v>8</v>
      </c>
      <c r="FF27">
        <v>0.05</v>
      </c>
      <c r="FG27" t="s">
        <v>765</v>
      </c>
      <c r="FH27" t="s">
        <v>939</v>
      </c>
      <c r="FI27" t="s">
        <v>1040</v>
      </c>
      <c r="FJ27">
        <v>180</v>
      </c>
      <c r="FK27">
        <v>110</v>
      </c>
      <c r="FL27" t="s">
        <v>741</v>
      </c>
      <c r="FM27" t="s">
        <v>741</v>
      </c>
      <c r="FN27">
        <v>96</v>
      </c>
      <c r="FO27" t="s">
        <v>31</v>
      </c>
      <c r="FP27">
        <v>94</v>
      </c>
      <c r="FQ27" t="s">
        <v>31</v>
      </c>
      <c r="FR27" t="s">
        <v>741</v>
      </c>
      <c r="FS27" t="s">
        <v>741</v>
      </c>
      <c r="FT27" t="s">
        <v>741</v>
      </c>
      <c r="FU27" t="s">
        <v>741</v>
      </c>
      <c r="FV27">
        <v>36.5</v>
      </c>
      <c r="FW27">
        <v>36.5</v>
      </c>
      <c r="FX27" t="s">
        <v>741</v>
      </c>
      <c r="FY27" t="s">
        <v>741</v>
      </c>
      <c r="FZ27">
        <v>70</v>
      </c>
      <c r="GA27">
        <v>65</v>
      </c>
      <c r="GB27" t="s">
        <v>741</v>
      </c>
      <c r="GC27" t="s">
        <v>741</v>
      </c>
      <c r="GD27" t="s">
        <v>940</v>
      </c>
      <c r="GE27" t="s">
        <v>741</v>
      </c>
      <c r="GF27" t="s">
        <v>941</v>
      </c>
      <c r="GG27" t="s">
        <v>741</v>
      </c>
      <c r="GH27" t="s">
        <v>741</v>
      </c>
      <c r="GI27" t="s">
        <v>767</v>
      </c>
      <c r="GJ27" t="s">
        <v>767</v>
      </c>
      <c r="GK27" t="s">
        <v>741</v>
      </c>
      <c r="GL27" t="s">
        <v>741</v>
      </c>
      <c r="GM27">
        <v>10</v>
      </c>
      <c r="GN27">
        <v>13</v>
      </c>
      <c r="GO27" t="s">
        <v>741</v>
      </c>
      <c r="GP27" t="s">
        <v>741</v>
      </c>
      <c r="GQ27">
        <v>0</v>
      </c>
      <c r="GR27">
        <v>2</v>
      </c>
      <c r="GS27" t="s">
        <v>741</v>
      </c>
      <c r="GT27">
        <v>7</v>
      </c>
      <c r="GU27">
        <v>1</v>
      </c>
      <c r="GV27">
        <v>10</v>
      </c>
      <c r="GW27" t="s">
        <v>741</v>
      </c>
      <c r="GX27" t="s">
        <v>741</v>
      </c>
      <c r="GY27" t="s">
        <v>741</v>
      </c>
      <c r="GZ27" t="str">
        <f t="shared" si="0"/>
        <v>Un-Successful</v>
      </c>
      <c r="HA27">
        <v>14</v>
      </c>
      <c r="HB27">
        <v>9</v>
      </c>
      <c r="HC27" s="2">
        <v>45362</v>
      </c>
      <c r="HD27" t="s">
        <v>942</v>
      </c>
    </row>
    <row r="28" spans="1:212" ht="24.6" customHeight="1" x14ac:dyDescent="0.3">
      <c r="A28">
        <v>27</v>
      </c>
      <c r="B28" t="s">
        <v>943</v>
      </c>
      <c r="C28">
        <v>20240103130</v>
      </c>
      <c r="D28">
        <v>2822866</v>
      </c>
      <c r="E28">
        <v>0</v>
      </c>
      <c r="F28" t="s">
        <v>3</v>
      </c>
      <c r="G28" s="2">
        <v>45351</v>
      </c>
      <c r="H28">
        <v>2.6</v>
      </c>
      <c r="I28">
        <f>Copy_data!H10*1000</f>
        <v>1200</v>
      </c>
      <c r="J28">
        <v>2.5</v>
      </c>
      <c r="K28" t="s">
        <v>70</v>
      </c>
      <c r="L28" t="s">
        <v>69</v>
      </c>
      <c r="M28" t="s">
        <v>944</v>
      </c>
      <c r="N28" t="s">
        <v>737</v>
      </c>
      <c r="O28" t="s">
        <v>63</v>
      </c>
      <c r="P28" t="s">
        <v>44</v>
      </c>
      <c r="Q28" t="s">
        <v>1093</v>
      </c>
      <c r="R28">
        <v>3</v>
      </c>
      <c r="S28" s="2">
        <v>45353</v>
      </c>
      <c r="T28" t="s">
        <v>738</v>
      </c>
      <c r="U28" t="s">
        <v>32</v>
      </c>
      <c r="V28" t="s">
        <v>945</v>
      </c>
      <c r="W28" t="s">
        <v>760</v>
      </c>
      <c r="X28" t="s">
        <v>740</v>
      </c>
      <c r="Y28" t="s">
        <v>740</v>
      </c>
      <c r="Z28" t="s">
        <v>741</v>
      </c>
      <c r="AA28" t="s">
        <v>742</v>
      </c>
      <c r="AB28" t="s">
        <v>743</v>
      </c>
      <c r="AC28" t="s">
        <v>744</v>
      </c>
      <c r="AD28" t="s">
        <v>745</v>
      </c>
      <c r="AE28" t="s">
        <v>746</v>
      </c>
      <c r="AF28">
        <v>160</v>
      </c>
      <c r="AG28">
        <v>30</v>
      </c>
      <c r="AH28">
        <v>36.6</v>
      </c>
      <c r="AI28">
        <v>96</v>
      </c>
      <c r="AJ28" t="s">
        <v>32</v>
      </c>
      <c r="AK28">
        <v>9</v>
      </c>
      <c r="AL28">
        <v>18.600000000000001</v>
      </c>
      <c r="AM28">
        <v>7890</v>
      </c>
      <c r="AN28">
        <v>1.26</v>
      </c>
      <c r="AO28">
        <v>133.19999999999999</v>
      </c>
      <c r="AP28">
        <v>4.2</v>
      </c>
      <c r="AQ28">
        <v>24</v>
      </c>
      <c r="AR28">
        <v>0.68</v>
      </c>
      <c r="AS28" t="s">
        <v>747</v>
      </c>
      <c r="AT28" t="s">
        <v>741</v>
      </c>
      <c r="AU28" t="s">
        <v>946</v>
      </c>
      <c r="AV28">
        <v>8</v>
      </c>
      <c r="AW28">
        <v>300</v>
      </c>
      <c r="AX28">
        <v>3</v>
      </c>
      <c r="AY28">
        <v>30</v>
      </c>
      <c r="AZ28" t="s">
        <v>947</v>
      </c>
      <c r="BA28" t="s">
        <v>741</v>
      </c>
      <c r="BB28">
        <v>5</v>
      </c>
      <c r="BC28">
        <v>3</v>
      </c>
      <c r="BD28" t="s">
        <v>741</v>
      </c>
      <c r="BE28">
        <v>3</v>
      </c>
      <c r="BF28">
        <v>1</v>
      </c>
      <c r="BG28" t="s">
        <v>750</v>
      </c>
      <c r="BH28" t="s">
        <v>741</v>
      </c>
      <c r="BI28">
        <v>15</v>
      </c>
      <c r="BJ28">
        <v>36.1</v>
      </c>
      <c r="BK28">
        <v>36.1</v>
      </c>
      <c r="BL28">
        <v>36.200000000000003</v>
      </c>
      <c r="BM28">
        <v>36.1</v>
      </c>
      <c r="BN28">
        <v>36.1</v>
      </c>
      <c r="BO28">
        <v>36.200000000000003</v>
      </c>
      <c r="BP28">
        <v>36.1</v>
      </c>
      <c r="BQ28">
        <v>36.1</v>
      </c>
      <c r="BR28">
        <v>36.1</v>
      </c>
      <c r="BS28">
        <v>36.1</v>
      </c>
      <c r="BT28">
        <v>36.200000000000003</v>
      </c>
      <c r="BV28">
        <v>150</v>
      </c>
      <c r="BW28">
        <v>154</v>
      </c>
      <c r="BX28">
        <v>152</v>
      </c>
      <c r="BY28">
        <v>142</v>
      </c>
      <c r="BZ28">
        <v>140</v>
      </c>
      <c r="CA28">
        <v>135</v>
      </c>
      <c r="CB28">
        <v>150</v>
      </c>
      <c r="CC28">
        <v>132</v>
      </c>
      <c r="CD28">
        <v>134</v>
      </c>
      <c r="CE28">
        <v>144</v>
      </c>
      <c r="CF28">
        <v>146</v>
      </c>
      <c r="CH28" t="s">
        <v>433</v>
      </c>
      <c r="CI28" t="s">
        <v>432</v>
      </c>
      <c r="CJ28" t="s">
        <v>409</v>
      </c>
      <c r="CK28" t="s">
        <v>440</v>
      </c>
      <c r="CL28" t="s">
        <v>433</v>
      </c>
      <c r="CM28" t="s">
        <v>335</v>
      </c>
      <c r="CN28" t="s">
        <v>431</v>
      </c>
      <c r="CO28" t="s">
        <v>379</v>
      </c>
      <c r="CP28" t="s">
        <v>302</v>
      </c>
      <c r="CQ28" t="s">
        <v>441</v>
      </c>
      <c r="CR28" t="s">
        <v>341</v>
      </c>
      <c r="CT28">
        <v>36</v>
      </c>
      <c r="CU28">
        <v>32</v>
      </c>
      <c r="CV28">
        <v>34</v>
      </c>
      <c r="CW28">
        <v>32</v>
      </c>
      <c r="CX28">
        <v>34</v>
      </c>
      <c r="CY28">
        <v>36</v>
      </c>
      <c r="CZ28">
        <v>34</v>
      </c>
      <c r="DA28">
        <v>32</v>
      </c>
      <c r="DB28">
        <v>34</v>
      </c>
      <c r="DC28">
        <v>36</v>
      </c>
      <c r="DD28">
        <v>36</v>
      </c>
      <c r="DI28">
        <v>34</v>
      </c>
      <c r="DJ28">
        <v>32</v>
      </c>
      <c r="DK28">
        <v>30</v>
      </c>
      <c r="DL28">
        <v>32</v>
      </c>
      <c r="DM28">
        <v>32</v>
      </c>
      <c r="DN28">
        <v>30</v>
      </c>
      <c r="DO28">
        <v>32</v>
      </c>
      <c r="DP28">
        <v>32</v>
      </c>
      <c r="DR28">
        <v>98</v>
      </c>
      <c r="DS28">
        <v>90</v>
      </c>
      <c r="DT28">
        <v>94</v>
      </c>
      <c r="DU28">
        <v>95</v>
      </c>
      <c r="DV28">
        <v>94</v>
      </c>
      <c r="DW28">
        <v>96</v>
      </c>
      <c r="DX28">
        <v>97</v>
      </c>
      <c r="DY28">
        <v>96</v>
      </c>
      <c r="DZ28">
        <v>88</v>
      </c>
      <c r="EA28">
        <v>99</v>
      </c>
      <c r="EB28">
        <v>99</v>
      </c>
      <c r="FB28" t="s">
        <v>741</v>
      </c>
      <c r="FC28" t="s">
        <v>785</v>
      </c>
      <c r="FD28" t="s">
        <v>741</v>
      </c>
      <c r="FE28">
        <v>16</v>
      </c>
      <c r="FF28">
        <v>0.1</v>
      </c>
      <c r="FG28" t="s">
        <v>753</v>
      </c>
      <c r="FH28" t="s">
        <v>948</v>
      </c>
      <c r="FI28" t="s">
        <v>1040</v>
      </c>
      <c r="FJ28">
        <v>150</v>
      </c>
      <c r="FK28">
        <v>148</v>
      </c>
      <c r="FL28" t="s">
        <v>741</v>
      </c>
      <c r="FM28">
        <v>140</v>
      </c>
      <c r="FN28">
        <v>96</v>
      </c>
      <c r="FO28" t="s">
        <v>1098</v>
      </c>
      <c r="FP28">
        <v>98</v>
      </c>
      <c r="FQ28" t="s">
        <v>840</v>
      </c>
      <c r="FR28" t="s">
        <v>741</v>
      </c>
      <c r="FS28" t="s">
        <v>741</v>
      </c>
      <c r="FT28">
        <v>98</v>
      </c>
      <c r="FU28" t="s">
        <v>32</v>
      </c>
      <c r="FV28">
        <v>36.6</v>
      </c>
      <c r="FW28">
        <v>36.6</v>
      </c>
      <c r="FX28" t="s">
        <v>741</v>
      </c>
      <c r="FY28">
        <v>36.6</v>
      </c>
      <c r="FZ28">
        <v>100</v>
      </c>
      <c r="GA28">
        <v>110</v>
      </c>
      <c r="GB28" t="s">
        <v>741</v>
      </c>
      <c r="GC28">
        <v>130</v>
      </c>
      <c r="GD28" t="s">
        <v>741</v>
      </c>
      <c r="GE28" t="s">
        <v>741</v>
      </c>
      <c r="GF28" t="s">
        <v>741</v>
      </c>
      <c r="GG28" t="s">
        <v>741</v>
      </c>
      <c r="GH28" t="s">
        <v>741</v>
      </c>
      <c r="GI28" t="s">
        <v>767</v>
      </c>
      <c r="GJ28" t="s">
        <v>767</v>
      </c>
      <c r="GK28" t="s">
        <v>741</v>
      </c>
      <c r="GL28" t="s">
        <v>767</v>
      </c>
      <c r="GM28">
        <v>8</v>
      </c>
      <c r="GN28">
        <v>7</v>
      </c>
      <c r="GO28" t="s">
        <v>741</v>
      </c>
      <c r="GP28">
        <v>6</v>
      </c>
      <c r="GQ28">
        <v>0</v>
      </c>
      <c r="GR28">
        <v>10</v>
      </c>
      <c r="GS28">
        <v>6</v>
      </c>
      <c r="GT28">
        <v>10</v>
      </c>
      <c r="GU28" t="s">
        <v>741</v>
      </c>
      <c r="GV28">
        <v>26</v>
      </c>
      <c r="GW28">
        <v>26</v>
      </c>
      <c r="GX28">
        <v>23</v>
      </c>
      <c r="GY28" s="2">
        <v>45376</v>
      </c>
      <c r="GZ28" t="str">
        <f t="shared" si="0"/>
        <v>Successful</v>
      </c>
      <c r="HA28" t="s">
        <v>741</v>
      </c>
      <c r="HB28" t="s">
        <v>741</v>
      </c>
      <c r="HC28" t="s">
        <v>741</v>
      </c>
      <c r="HD28" t="s">
        <v>741</v>
      </c>
    </row>
    <row r="29" spans="1:212" ht="46.95" customHeight="1" x14ac:dyDescent="0.3">
      <c r="A29">
        <v>28</v>
      </c>
      <c r="B29" t="s">
        <v>949</v>
      </c>
      <c r="C29">
        <v>20240099126</v>
      </c>
      <c r="D29">
        <v>2813102</v>
      </c>
      <c r="E29">
        <v>1</v>
      </c>
      <c r="F29" t="s">
        <v>2</v>
      </c>
      <c r="G29" s="2">
        <v>45349</v>
      </c>
      <c r="H29">
        <v>2.6</v>
      </c>
      <c r="I29">
        <f>Copy_data!H8*1000</f>
        <v>2800</v>
      </c>
      <c r="J29">
        <v>2.6</v>
      </c>
      <c r="K29" t="s">
        <v>70</v>
      </c>
      <c r="L29" t="s">
        <v>69</v>
      </c>
      <c r="M29" t="s">
        <v>950</v>
      </c>
      <c r="N29" t="s">
        <v>737</v>
      </c>
      <c r="O29" t="s">
        <v>63</v>
      </c>
      <c r="P29" t="s">
        <v>45</v>
      </c>
      <c r="Q29" t="s">
        <v>1093</v>
      </c>
      <c r="R29">
        <v>1</v>
      </c>
      <c r="S29" s="2">
        <v>45350</v>
      </c>
      <c r="T29" t="s">
        <v>738</v>
      </c>
      <c r="U29" t="s">
        <v>31</v>
      </c>
      <c r="V29" t="s">
        <v>741</v>
      </c>
      <c r="W29" t="s">
        <v>760</v>
      </c>
      <c r="X29" t="s">
        <v>740</v>
      </c>
      <c r="Y29" t="s">
        <v>740</v>
      </c>
      <c r="Z29" t="s">
        <v>741</v>
      </c>
      <c r="AA29" t="s">
        <v>742</v>
      </c>
      <c r="AB29" t="s">
        <v>761</v>
      </c>
      <c r="AC29" t="s">
        <v>744</v>
      </c>
      <c r="AD29" t="s">
        <v>745</v>
      </c>
      <c r="AE29" t="s">
        <v>746</v>
      </c>
      <c r="AF29">
        <v>155</v>
      </c>
      <c r="AG29">
        <v>34</v>
      </c>
      <c r="AH29">
        <v>36.6</v>
      </c>
      <c r="AI29">
        <v>87</v>
      </c>
      <c r="AJ29" t="s">
        <v>31</v>
      </c>
      <c r="AK29">
        <v>10.5</v>
      </c>
      <c r="AL29">
        <v>15.5</v>
      </c>
      <c r="AM29">
        <v>9800</v>
      </c>
      <c r="AN29">
        <v>2.31</v>
      </c>
      <c r="AO29">
        <v>136.4</v>
      </c>
      <c r="AP29">
        <v>3.6</v>
      </c>
      <c r="AQ29">
        <v>23</v>
      </c>
      <c r="AR29">
        <v>0.65</v>
      </c>
      <c r="AS29" t="s">
        <v>747</v>
      </c>
      <c r="AT29" t="s">
        <v>741</v>
      </c>
      <c r="AU29" t="s">
        <v>951</v>
      </c>
      <c r="AV29">
        <v>8</v>
      </c>
      <c r="AW29">
        <v>300</v>
      </c>
      <c r="AX29">
        <v>6</v>
      </c>
      <c r="AY29">
        <v>30</v>
      </c>
      <c r="AZ29" t="s">
        <v>952</v>
      </c>
      <c r="BA29" t="s">
        <v>741</v>
      </c>
      <c r="BB29">
        <v>10</v>
      </c>
      <c r="BC29">
        <v>5</v>
      </c>
      <c r="BD29" t="s">
        <v>741</v>
      </c>
      <c r="BE29">
        <v>3</v>
      </c>
      <c r="BF29">
        <v>1</v>
      </c>
      <c r="BG29" t="s">
        <v>750</v>
      </c>
      <c r="BH29" t="s">
        <v>741</v>
      </c>
      <c r="BI29">
        <v>30</v>
      </c>
      <c r="BJ29">
        <v>36.6</v>
      </c>
      <c r="BK29">
        <v>36.6</v>
      </c>
      <c r="BL29">
        <v>36.6</v>
      </c>
      <c r="BM29">
        <v>36.6</v>
      </c>
      <c r="BN29">
        <v>36.6</v>
      </c>
      <c r="BO29">
        <v>36.6</v>
      </c>
      <c r="BP29">
        <v>36.1</v>
      </c>
      <c r="BQ29">
        <v>36.1</v>
      </c>
      <c r="BR29">
        <v>36.1</v>
      </c>
      <c r="BS29">
        <v>36.1</v>
      </c>
      <c r="BT29">
        <v>36.1</v>
      </c>
      <c r="BV29">
        <v>151</v>
      </c>
      <c r="BW29">
        <v>142</v>
      </c>
      <c r="BX29">
        <v>148</v>
      </c>
      <c r="BY29">
        <v>152</v>
      </c>
      <c r="BZ29">
        <v>151</v>
      </c>
      <c r="CA29">
        <v>148</v>
      </c>
      <c r="CB29">
        <v>154</v>
      </c>
      <c r="CC29">
        <v>146</v>
      </c>
      <c r="CD29">
        <v>154</v>
      </c>
      <c r="CE29">
        <v>146</v>
      </c>
      <c r="CF29">
        <v>150</v>
      </c>
      <c r="CH29" t="s">
        <v>442</v>
      </c>
      <c r="CI29" t="s">
        <v>280</v>
      </c>
      <c r="CJ29" t="s">
        <v>286</v>
      </c>
      <c r="CK29" t="s">
        <v>280</v>
      </c>
      <c r="CL29" t="s">
        <v>286</v>
      </c>
      <c r="CM29" t="s">
        <v>300</v>
      </c>
      <c r="CN29" t="s">
        <v>278</v>
      </c>
      <c r="CO29" t="s">
        <v>300</v>
      </c>
      <c r="CP29" t="s">
        <v>280</v>
      </c>
      <c r="CQ29" t="s">
        <v>286</v>
      </c>
      <c r="CR29" t="s">
        <v>280</v>
      </c>
      <c r="CT29">
        <v>32</v>
      </c>
      <c r="CU29">
        <v>34</v>
      </c>
      <c r="CV29">
        <v>32</v>
      </c>
      <c r="CW29">
        <v>28</v>
      </c>
      <c r="CX29">
        <v>30</v>
      </c>
      <c r="CY29">
        <v>28</v>
      </c>
      <c r="CZ29">
        <v>26</v>
      </c>
      <c r="DA29">
        <v>26</v>
      </c>
      <c r="DB29">
        <v>26</v>
      </c>
      <c r="DC29">
        <v>28</v>
      </c>
      <c r="DD29">
        <v>30</v>
      </c>
      <c r="DI29">
        <v>30</v>
      </c>
      <c r="DJ29">
        <v>32</v>
      </c>
      <c r="DK29">
        <v>32</v>
      </c>
      <c r="DL29">
        <v>34</v>
      </c>
      <c r="DM29">
        <v>32</v>
      </c>
      <c r="DN29">
        <v>32</v>
      </c>
      <c r="DO29">
        <v>30</v>
      </c>
      <c r="DP29">
        <v>32</v>
      </c>
      <c r="DR29">
        <v>87</v>
      </c>
      <c r="DS29">
        <v>90</v>
      </c>
      <c r="DT29">
        <v>92</v>
      </c>
      <c r="DU29">
        <v>90</v>
      </c>
      <c r="DV29">
        <v>90</v>
      </c>
      <c r="DW29">
        <v>94</v>
      </c>
      <c r="DX29">
        <v>96</v>
      </c>
      <c r="DY29">
        <v>95</v>
      </c>
      <c r="DZ29">
        <v>94</v>
      </c>
      <c r="EA29">
        <v>78</v>
      </c>
      <c r="EB29">
        <v>96</v>
      </c>
      <c r="FB29" t="s">
        <v>741</v>
      </c>
      <c r="FC29" t="s">
        <v>785</v>
      </c>
      <c r="FD29" t="s">
        <v>741</v>
      </c>
      <c r="FE29" t="s">
        <v>741</v>
      </c>
      <c r="FF29" t="s">
        <v>741</v>
      </c>
      <c r="FG29" t="s">
        <v>753</v>
      </c>
      <c r="FH29" t="s">
        <v>905</v>
      </c>
      <c r="FI29" t="s">
        <v>1099</v>
      </c>
      <c r="FJ29">
        <v>132</v>
      </c>
      <c r="FK29">
        <v>120</v>
      </c>
      <c r="FL29" t="s">
        <v>741</v>
      </c>
      <c r="FM29" t="s">
        <v>741</v>
      </c>
      <c r="FN29">
        <v>96</v>
      </c>
      <c r="FO29" t="s">
        <v>755</v>
      </c>
      <c r="FP29">
        <v>92</v>
      </c>
      <c r="FQ29" t="s">
        <v>755</v>
      </c>
      <c r="FR29" t="s">
        <v>741</v>
      </c>
      <c r="FS29" t="s">
        <v>741</v>
      </c>
      <c r="FT29" t="s">
        <v>741</v>
      </c>
      <c r="FU29" t="s">
        <v>741</v>
      </c>
      <c r="FV29">
        <v>36.1</v>
      </c>
      <c r="FW29">
        <v>36.1</v>
      </c>
      <c r="FX29" t="s">
        <v>741</v>
      </c>
      <c r="FY29" t="s">
        <v>741</v>
      </c>
      <c r="FZ29">
        <v>119</v>
      </c>
      <c r="GA29">
        <v>100</v>
      </c>
      <c r="GB29" t="s">
        <v>741</v>
      </c>
      <c r="GC29" t="s">
        <v>741</v>
      </c>
      <c r="GD29" t="s">
        <v>741</v>
      </c>
      <c r="GE29" t="s">
        <v>741</v>
      </c>
      <c r="GF29" t="s">
        <v>741</v>
      </c>
      <c r="GG29" t="s">
        <v>741</v>
      </c>
      <c r="GH29" t="s">
        <v>741</v>
      </c>
      <c r="GI29" t="s">
        <v>750</v>
      </c>
      <c r="GJ29" t="s">
        <v>750</v>
      </c>
      <c r="GK29" t="s">
        <v>741</v>
      </c>
      <c r="GL29" t="s">
        <v>741</v>
      </c>
      <c r="GM29">
        <v>10</v>
      </c>
      <c r="GN29">
        <v>13</v>
      </c>
      <c r="GO29" t="s">
        <v>741</v>
      </c>
      <c r="GP29" t="s">
        <v>741</v>
      </c>
      <c r="GQ29" t="s">
        <v>741</v>
      </c>
      <c r="GR29" t="s">
        <v>741</v>
      </c>
      <c r="GS29" t="s">
        <v>741</v>
      </c>
      <c r="GT29" t="s">
        <v>741</v>
      </c>
      <c r="GU29">
        <v>7</v>
      </c>
      <c r="GV29">
        <v>8</v>
      </c>
      <c r="GW29" t="s">
        <v>741</v>
      </c>
      <c r="GX29" t="s">
        <v>741</v>
      </c>
      <c r="GY29" t="s">
        <v>741</v>
      </c>
      <c r="GZ29" t="str">
        <f t="shared" si="0"/>
        <v>Un-Successful</v>
      </c>
      <c r="HA29">
        <v>8</v>
      </c>
      <c r="HB29">
        <v>6</v>
      </c>
      <c r="HC29" s="2">
        <v>45356</v>
      </c>
      <c r="HD29" t="s">
        <v>756</v>
      </c>
    </row>
    <row r="30" spans="1:212" ht="37.950000000000003" customHeight="1" x14ac:dyDescent="0.3">
      <c r="A30">
        <v>29</v>
      </c>
      <c r="B30" t="s">
        <v>953</v>
      </c>
      <c r="C30">
        <v>20240109319</v>
      </c>
      <c r="D30">
        <v>2839286</v>
      </c>
      <c r="E30">
        <v>0</v>
      </c>
      <c r="F30" t="s">
        <v>2</v>
      </c>
      <c r="G30" s="2">
        <v>45355</v>
      </c>
      <c r="H30">
        <v>2</v>
      </c>
      <c r="I30">
        <f>Copy_data!H11*1000</f>
        <v>1800</v>
      </c>
      <c r="J30">
        <v>2.1</v>
      </c>
      <c r="K30" t="s">
        <v>71</v>
      </c>
      <c r="L30" t="s">
        <v>69</v>
      </c>
      <c r="M30" t="s">
        <v>954</v>
      </c>
      <c r="N30" t="s">
        <v>737</v>
      </c>
      <c r="O30" t="s">
        <v>63</v>
      </c>
      <c r="P30" t="s">
        <v>40</v>
      </c>
      <c r="Q30" t="s">
        <v>1093</v>
      </c>
      <c r="R30">
        <v>1</v>
      </c>
      <c r="S30" s="2">
        <v>45356</v>
      </c>
      <c r="T30" t="s">
        <v>955</v>
      </c>
      <c r="U30" t="s">
        <v>31</v>
      </c>
      <c r="V30" t="s">
        <v>956</v>
      </c>
      <c r="W30" t="s">
        <v>760</v>
      </c>
      <c r="X30" t="s">
        <v>740</v>
      </c>
      <c r="Y30" t="s">
        <v>740</v>
      </c>
      <c r="Z30" t="s">
        <v>741</v>
      </c>
      <c r="AA30" t="s">
        <v>742</v>
      </c>
      <c r="AB30" t="s">
        <v>761</v>
      </c>
      <c r="AC30" t="s">
        <v>744</v>
      </c>
      <c r="AD30" t="s">
        <v>745</v>
      </c>
      <c r="AE30" t="s">
        <v>746</v>
      </c>
      <c r="AF30">
        <v>140</v>
      </c>
      <c r="AG30">
        <v>30</v>
      </c>
      <c r="AH30">
        <v>36.6</v>
      </c>
      <c r="AI30">
        <v>99</v>
      </c>
      <c r="AJ30" t="s">
        <v>31</v>
      </c>
      <c r="AK30">
        <v>8</v>
      </c>
      <c r="AL30">
        <v>14.6</v>
      </c>
      <c r="AM30">
        <v>13000</v>
      </c>
      <c r="AN30">
        <v>2.2799999999999998</v>
      </c>
      <c r="AO30">
        <v>140</v>
      </c>
      <c r="AP30">
        <v>6</v>
      </c>
      <c r="AQ30">
        <v>32</v>
      </c>
      <c r="AR30">
        <v>0.65</v>
      </c>
      <c r="AS30" t="s">
        <v>747</v>
      </c>
      <c r="AT30" t="s">
        <v>741</v>
      </c>
      <c r="AU30" t="s">
        <v>786</v>
      </c>
      <c r="AV30">
        <v>8</v>
      </c>
      <c r="AW30">
        <v>300</v>
      </c>
      <c r="AX30">
        <v>3</v>
      </c>
      <c r="AY30">
        <v>30</v>
      </c>
      <c r="AZ30" t="s">
        <v>789</v>
      </c>
      <c r="BA30" t="s">
        <v>741</v>
      </c>
      <c r="BB30">
        <v>5</v>
      </c>
      <c r="BC30" t="s">
        <v>741</v>
      </c>
      <c r="BD30">
        <v>1</v>
      </c>
      <c r="BE30">
        <v>3</v>
      </c>
      <c r="BF30" t="s">
        <v>875</v>
      </c>
      <c r="BG30" t="s">
        <v>750</v>
      </c>
      <c r="BH30" t="s">
        <v>741</v>
      </c>
      <c r="BI30">
        <v>20</v>
      </c>
      <c r="BJ30">
        <v>36.1</v>
      </c>
      <c r="BK30">
        <v>36.1</v>
      </c>
      <c r="BL30">
        <v>36.1</v>
      </c>
      <c r="BM30">
        <v>36.1</v>
      </c>
      <c r="BN30">
        <v>36.1</v>
      </c>
      <c r="BO30">
        <v>36.1</v>
      </c>
      <c r="BP30">
        <v>36.1</v>
      </c>
      <c r="BQ30">
        <v>36.1</v>
      </c>
      <c r="BR30">
        <v>36.1</v>
      </c>
      <c r="BS30">
        <v>36.1</v>
      </c>
      <c r="BT30">
        <v>36.1</v>
      </c>
      <c r="BV30">
        <v>122</v>
      </c>
      <c r="BW30">
        <v>118</v>
      </c>
      <c r="BX30">
        <v>116</v>
      </c>
      <c r="BY30">
        <v>120</v>
      </c>
      <c r="BZ30">
        <v>122</v>
      </c>
      <c r="CA30">
        <v>118</v>
      </c>
      <c r="CB30">
        <v>120</v>
      </c>
      <c r="CC30">
        <v>116</v>
      </c>
      <c r="CD30">
        <v>118</v>
      </c>
      <c r="CE30">
        <v>122</v>
      </c>
      <c r="CF30">
        <v>122</v>
      </c>
      <c r="CH30" t="s">
        <v>443</v>
      </c>
      <c r="CI30" t="s">
        <v>444</v>
      </c>
      <c r="CJ30" t="s">
        <v>445</v>
      </c>
      <c r="CK30" t="s">
        <v>301</v>
      </c>
      <c r="CL30" t="s">
        <v>330</v>
      </c>
      <c r="CM30" t="s">
        <v>379</v>
      </c>
      <c r="CN30" t="s">
        <v>380</v>
      </c>
      <c r="CO30" t="s">
        <v>446</v>
      </c>
      <c r="CP30" t="s">
        <v>447</v>
      </c>
      <c r="CQ30" t="s">
        <v>445</v>
      </c>
      <c r="CR30" t="s">
        <v>448</v>
      </c>
      <c r="CT30">
        <v>28</v>
      </c>
      <c r="CU30">
        <v>30</v>
      </c>
      <c r="CV30">
        <v>30</v>
      </c>
      <c r="CW30">
        <v>28</v>
      </c>
      <c r="CX30">
        <v>32</v>
      </c>
      <c r="CY30">
        <v>32</v>
      </c>
      <c r="CZ30">
        <v>32</v>
      </c>
      <c r="DA30">
        <v>34</v>
      </c>
      <c r="DB30">
        <v>20</v>
      </c>
      <c r="DC30">
        <v>32</v>
      </c>
      <c r="DD30">
        <v>34</v>
      </c>
      <c r="DI30">
        <v>24</v>
      </c>
      <c r="DJ30">
        <v>22</v>
      </c>
      <c r="DK30">
        <v>22</v>
      </c>
      <c r="DL30">
        <v>24</v>
      </c>
      <c r="DM30">
        <v>23</v>
      </c>
      <c r="DN30">
        <v>24</v>
      </c>
      <c r="DO30">
        <v>24</v>
      </c>
      <c r="DP30">
        <v>23</v>
      </c>
      <c r="DR30">
        <v>99</v>
      </c>
      <c r="DS30">
        <v>91</v>
      </c>
      <c r="DT30">
        <v>85</v>
      </c>
      <c r="DU30">
        <v>92</v>
      </c>
      <c r="DV30">
        <v>95</v>
      </c>
      <c r="DW30">
        <v>96</v>
      </c>
      <c r="DX30">
        <v>95</v>
      </c>
      <c r="DY30">
        <v>96</v>
      </c>
      <c r="DZ30">
        <v>96</v>
      </c>
      <c r="EA30">
        <v>95</v>
      </c>
      <c r="EB30">
        <v>98</v>
      </c>
      <c r="FB30" t="s">
        <v>741</v>
      </c>
      <c r="FC30" t="s">
        <v>785</v>
      </c>
      <c r="FD30" t="s">
        <v>741</v>
      </c>
      <c r="FE30" t="s">
        <v>741</v>
      </c>
      <c r="FF30" t="s">
        <v>741</v>
      </c>
      <c r="FG30" t="s">
        <v>753</v>
      </c>
      <c r="FH30" t="s">
        <v>778</v>
      </c>
      <c r="FI30" t="s">
        <v>1094</v>
      </c>
      <c r="FJ30">
        <v>132</v>
      </c>
      <c r="FK30">
        <v>160</v>
      </c>
      <c r="FL30" t="s">
        <v>741</v>
      </c>
      <c r="FM30" t="s">
        <v>741</v>
      </c>
      <c r="FN30">
        <v>94</v>
      </c>
      <c r="FO30" t="s">
        <v>755</v>
      </c>
      <c r="FP30">
        <v>94</v>
      </c>
      <c r="FQ30" t="s">
        <v>840</v>
      </c>
      <c r="FR30" t="s">
        <v>741</v>
      </c>
      <c r="FS30" t="s">
        <v>741</v>
      </c>
      <c r="FT30" t="s">
        <v>741</v>
      </c>
      <c r="FU30" t="s">
        <v>741</v>
      </c>
      <c r="FV30">
        <v>36.4</v>
      </c>
      <c r="FW30">
        <v>36.5</v>
      </c>
      <c r="FX30" t="s">
        <v>741</v>
      </c>
      <c r="FY30" t="s">
        <v>741</v>
      </c>
      <c r="FZ30">
        <v>80</v>
      </c>
      <c r="GA30">
        <v>90</v>
      </c>
      <c r="GB30" t="s">
        <v>741</v>
      </c>
      <c r="GC30" t="s">
        <v>741</v>
      </c>
      <c r="GD30" t="s">
        <v>957</v>
      </c>
      <c r="GE30" t="s">
        <v>741</v>
      </c>
      <c r="GF30" t="s">
        <v>958</v>
      </c>
      <c r="GG30" t="s">
        <v>741</v>
      </c>
      <c r="GH30" t="s">
        <v>741</v>
      </c>
      <c r="GI30" t="s">
        <v>750</v>
      </c>
      <c r="GJ30" t="s">
        <v>767</v>
      </c>
      <c r="GK30" t="s">
        <v>741</v>
      </c>
      <c r="GL30" t="s">
        <v>741</v>
      </c>
      <c r="GM30">
        <v>9</v>
      </c>
      <c r="GN30">
        <v>10</v>
      </c>
      <c r="GO30" t="s">
        <v>741</v>
      </c>
      <c r="GP30" t="s">
        <v>741</v>
      </c>
      <c r="GQ30">
        <v>1</v>
      </c>
      <c r="GR30" t="s">
        <v>741</v>
      </c>
      <c r="GS30" t="s">
        <v>741</v>
      </c>
      <c r="GT30">
        <v>2</v>
      </c>
      <c r="GU30">
        <v>2</v>
      </c>
      <c r="GV30">
        <v>5</v>
      </c>
      <c r="GW30" t="s">
        <v>741</v>
      </c>
      <c r="GX30" t="s">
        <v>741</v>
      </c>
      <c r="GY30" t="s">
        <v>741</v>
      </c>
      <c r="GZ30" t="str">
        <f t="shared" si="0"/>
        <v>Un-Successful</v>
      </c>
      <c r="HA30">
        <v>5</v>
      </c>
      <c r="HB30">
        <v>3</v>
      </c>
      <c r="HC30" s="2">
        <v>45359</v>
      </c>
      <c r="HD30" t="s">
        <v>959</v>
      </c>
    </row>
    <row r="31" spans="1:212" ht="12" customHeight="1" x14ac:dyDescent="0.3">
      <c r="A31">
        <v>30</v>
      </c>
      <c r="B31" t="s">
        <v>960</v>
      </c>
      <c r="C31">
        <v>20240090952</v>
      </c>
      <c r="D31">
        <v>2791510</v>
      </c>
      <c r="E31">
        <v>1</v>
      </c>
      <c r="F31" t="s">
        <v>2</v>
      </c>
      <c r="G31" s="2">
        <v>45343</v>
      </c>
      <c r="H31">
        <v>3.2</v>
      </c>
      <c r="I31">
        <f>Copy_data!H6*1000</f>
        <v>1900</v>
      </c>
      <c r="J31">
        <v>3</v>
      </c>
      <c r="K31" t="s">
        <v>70</v>
      </c>
      <c r="L31" t="s">
        <v>69</v>
      </c>
      <c r="M31" t="s">
        <v>961</v>
      </c>
      <c r="N31" t="s">
        <v>737</v>
      </c>
      <c r="O31" t="s">
        <v>63</v>
      </c>
      <c r="P31" t="s">
        <v>44</v>
      </c>
      <c r="Q31" t="s">
        <v>1093</v>
      </c>
      <c r="R31">
        <v>3</v>
      </c>
      <c r="S31" s="2">
        <v>45345</v>
      </c>
      <c r="T31" t="s">
        <v>738</v>
      </c>
      <c r="U31" t="s">
        <v>32</v>
      </c>
      <c r="V31" t="s">
        <v>962</v>
      </c>
      <c r="W31" t="s">
        <v>760</v>
      </c>
      <c r="X31" t="s">
        <v>740</v>
      </c>
      <c r="Y31" t="s">
        <v>740</v>
      </c>
      <c r="Z31" t="s">
        <v>741</v>
      </c>
      <c r="AA31" t="s">
        <v>742</v>
      </c>
      <c r="AB31" t="s">
        <v>761</v>
      </c>
      <c r="AC31" t="s">
        <v>744</v>
      </c>
      <c r="AD31" t="s">
        <v>745</v>
      </c>
      <c r="AE31" t="s">
        <v>746</v>
      </c>
      <c r="AF31">
        <v>130</v>
      </c>
      <c r="AG31">
        <v>34</v>
      </c>
      <c r="AH31">
        <v>36.4</v>
      </c>
      <c r="AI31">
        <v>98</v>
      </c>
      <c r="AJ31" t="s">
        <v>32</v>
      </c>
      <c r="AK31">
        <v>9.4</v>
      </c>
      <c r="AL31">
        <v>22.3</v>
      </c>
      <c r="AM31">
        <v>8800</v>
      </c>
      <c r="AN31">
        <v>1.54</v>
      </c>
      <c r="AO31">
        <v>135.19999999999999</v>
      </c>
      <c r="AP31">
        <v>7.2</v>
      </c>
      <c r="AQ31">
        <v>32</v>
      </c>
      <c r="AR31">
        <v>0.9</v>
      </c>
      <c r="AS31" t="s">
        <v>747</v>
      </c>
      <c r="AT31" t="s">
        <v>741</v>
      </c>
      <c r="AU31" t="s">
        <v>963</v>
      </c>
      <c r="AV31">
        <v>12</v>
      </c>
      <c r="AW31">
        <v>450</v>
      </c>
      <c r="AX31">
        <v>3</v>
      </c>
      <c r="AY31">
        <v>45</v>
      </c>
      <c r="AZ31" t="s">
        <v>964</v>
      </c>
      <c r="BA31" t="s">
        <v>741</v>
      </c>
      <c r="BB31">
        <v>9</v>
      </c>
      <c r="BC31" t="s">
        <v>741</v>
      </c>
      <c r="BD31">
        <v>1.5</v>
      </c>
      <c r="BE31">
        <v>3.5</v>
      </c>
      <c r="BF31" t="s">
        <v>875</v>
      </c>
      <c r="BG31" t="s">
        <v>750</v>
      </c>
      <c r="BH31" t="s">
        <v>741</v>
      </c>
      <c r="BI31">
        <v>40</v>
      </c>
      <c r="BJ31">
        <v>36.4</v>
      </c>
      <c r="BK31">
        <v>36.4</v>
      </c>
      <c r="BL31">
        <v>36.4</v>
      </c>
      <c r="BM31">
        <v>36.6</v>
      </c>
      <c r="BN31">
        <v>36.4</v>
      </c>
      <c r="BO31">
        <v>36.200000000000003</v>
      </c>
      <c r="BP31">
        <v>36.4</v>
      </c>
      <c r="BQ31">
        <v>36.4</v>
      </c>
      <c r="BR31">
        <v>36.4</v>
      </c>
      <c r="BS31">
        <v>36.4</v>
      </c>
      <c r="BT31">
        <v>36.4</v>
      </c>
      <c r="BV31">
        <v>138</v>
      </c>
      <c r="BW31">
        <v>148</v>
      </c>
      <c r="BX31">
        <v>138</v>
      </c>
      <c r="BY31">
        <v>140</v>
      </c>
      <c r="BZ31">
        <v>146</v>
      </c>
      <c r="CA31">
        <v>140</v>
      </c>
      <c r="CB31">
        <v>148</v>
      </c>
      <c r="CC31">
        <v>142</v>
      </c>
      <c r="CD31">
        <v>144</v>
      </c>
      <c r="CE31">
        <v>146</v>
      </c>
      <c r="CF31">
        <v>142</v>
      </c>
      <c r="CH31" t="s">
        <v>445</v>
      </c>
      <c r="CI31" t="s">
        <v>449</v>
      </c>
      <c r="CJ31" t="s">
        <v>450</v>
      </c>
      <c r="CK31" t="s">
        <v>451</v>
      </c>
      <c r="CL31" t="s">
        <v>452</v>
      </c>
      <c r="CM31" t="s">
        <v>453</v>
      </c>
      <c r="CN31" t="s">
        <v>454</v>
      </c>
      <c r="CO31" t="s">
        <v>408</v>
      </c>
      <c r="CP31" t="s">
        <v>329</v>
      </c>
      <c r="CQ31" t="s">
        <v>431</v>
      </c>
      <c r="CR31" t="s">
        <v>379</v>
      </c>
      <c r="CT31">
        <v>36</v>
      </c>
      <c r="CU31">
        <v>36</v>
      </c>
      <c r="CV31">
        <v>36</v>
      </c>
      <c r="CW31">
        <v>34</v>
      </c>
      <c r="CX31">
        <v>40</v>
      </c>
      <c r="CY31">
        <v>42</v>
      </c>
      <c r="CZ31">
        <v>44</v>
      </c>
      <c r="DA31">
        <v>40</v>
      </c>
      <c r="DB31">
        <v>44</v>
      </c>
      <c r="DC31">
        <v>30</v>
      </c>
      <c r="DD31">
        <v>36</v>
      </c>
      <c r="DI31">
        <v>20</v>
      </c>
      <c r="DJ31">
        <v>22</v>
      </c>
      <c r="DK31">
        <v>22</v>
      </c>
      <c r="DL31">
        <v>22</v>
      </c>
      <c r="DM31">
        <v>24</v>
      </c>
      <c r="DN31">
        <v>22</v>
      </c>
      <c r="DO31">
        <v>24</v>
      </c>
      <c r="DP31">
        <v>22</v>
      </c>
      <c r="DR31">
        <v>98</v>
      </c>
      <c r="DS31">
        <v>97</v>
      </c>
      <c r="DT31">
        <v>96</v>
      </c>
      <c r="DU31">
        <v>95</v>
      </c>
      <c r="DV31">
        <v>90</v>
      </c>
      <c r="DW31">
        <v>84</v>
      </c>
      <c r="DX31">
        <v>86</v>
      </c>
      <c r="DY31">
        <v>80</v>
      </c>
      <c r="DZ31">
        <v>68</v>
      </c>
      <c r="EA31">
        <v>99</v>
      </c>
      <c r="EB31">
        <v>94</v>
      </c>
      <c r="EI31" t="s">
        <v>965</v>
      </c>
      <c r="EK31" t="s">
        <v>966</v>
      </c>
      <c r="EL31" t="s">
        <v>966</v>
      </c>
      <c r="FB31" t="s">
        <v>741</v>
      </c>
      <c r="FC31" t="s">
        <v>752</v>
      </c>
      <c r="FD31" t="s">
        <v>741</v>
      </c>
      <c r="FE31" t="s">
        <v>741</v>
      </c>
      <c r="FF31" t="s">
        <v>741</v>
      </c>
      <c r="FG31" t="s">
        <v>753</v>
      </c>
      <c r="FH31" t="s">
        <v>867</v>
      </c>
      <c r="FI31" t="s">
        <v>1100</v>
      </c>
      <c r="FJ31">
        <v>140</v>
      </c>
      <c r="FK31">
        <v>130</v>
      </c>
      <c r="FL31" t="s">
        <v>741</v>
      </c>
      <c r="FM31" t="s">
        <v>741</v>
      </c>
      <c r="FN31">
        <v>99</v>
      </c>
      <c r="FO31" t="s">
        <v>755</v>
      </c>
      <c r="FP31">
        <v>95</v>
      </c>
      <c r="FQ31" t="s">
        <v>840</v>
      </c>
      <c r="FR31" t="s">
        <v>741</v>
      </c>
      <c r="FS31" t="s">
        <v>741</v>
      </c>
      <c r="FT31" t="s">
        <v>741</v>
      </c>
      <c r="FU31" t="s">
        <v>741</v>
      </c>
      <c r="FV31">
        <v>36.4</v>
      </c>
      <c r="FW31">
        <v>36.5</v>
      </c>
      <c r="FX31" t="s">
        <v>741</v>
      </c>
      <c r="FY31" t="s">
        <v>741</v>
      </c>
      <c r="FZ31">
        <v>70</v>
      </c>
      <c r="GA31">
        <v>130</v>
      </c>
      <c r="GB31" t="s">
        <v>741</v>
      </c>
      <c r="GC31" t="s">
        <v>741</v>
      </c>
      <c r="GD31" t="s">
        <v>741</v>
      </c>
      <c r="GE31" t="s">
        <v>957</v>
      </c>
      <c r="GF31" t="s">
        <v>967</v>
      </c>
      <c r="GG31" t="s">
        <v>741</v>
      </c>
      <c r="GH31" t="s">
        <v>741</v>
      </c>
      <c r="GI31" t="s">
        <v>750</v>
      </c>
      <c r="GJ31" t="s">
        <v>767</v>
      </c>
      <c r="GK31" t="s">
        <v>741</v>
      </c>
      <c r="GL31" t="s">
        <v>741</v>
      </c>
      <c r="GM31">
        <v>8</v>
      </c>
      <c r="GN31">
        <v>9</v>
      </c>
      <c r="GO31" t="s">
        <v>741</v>
      </c>
      <c r="GP31" t="s">
        <v>741</v>
      </c>
      <c r="GQ31">
        <v>2</v>
      </c>
      <c r="GR31" t="s">
        <v>741</v>
      </c>
      <c r="GS31" t="s">
        <v>741</v>
      </c>
      <c r="GT31">
        <v>9</v>
      </c>
      <c r="GU31">
        <v>4</v>
      </c>
      <c r="GV31">
        <v>15</v>
      </c>
      <c r="GW31" t="s">
        <v>741</v>
      </c>
      <c r="GX31" t="s">
        <v>741</v>
      </c>
      <c r="GY31" t="s">
        <v>741</v>
      </c>
      <c r="GZ31" t="str">
        <f t="shared" si="0"/>
        <v>Un-Successful</v>
      </c>
      <c r="HA31">
        <v>16</v>
      </c>
      <c r="HB31">
        <v>13</v>
      </c>
      <c r="HC31" s="2">
        <v>45358</v>
      </c>
      <c r="HD31" t="s">
        <v>968</v>
      </c>
    </row>
    <row r="32" spans="1:212" x14ac:dyDescent="0.3">
      <c r="A32">
        <v>31</v>
      </c>
      <c r="B32" t="s">
        <v>969</v>
      </c>
      <c r="C32">
        <v>20240096983</v>
      </c>
      <c r="D32">
        <v>2808216</v>
      </c>
      <c r="E32">
        <v>1</v>
      </c>
      <c r="F32" t="s">
        <v>2</v>
      </c>
      <c r="G32" s="2">
        <v>45347</v>
      </c>
      <c r="H32">
        <v>1.7</v>
      </c>
      <c r="I32">
        <f>Copy_data!H7*1000</f>
        <v>2400</v>
      </c>
      <c r="J32">
        <v>1.7</v>
      </c>
      <c r="K32" t="s">
        <v>70</v>
      </c>
      <c r="L32" t="s">
        <v>68</v>
      </c>
      <c r="M32" t="s">
        <v>970</v>
      </c>
      <c r="N32" t="s">
        <v>971</v>
      </c>
      <c r="O32" t="s">
        <v>63</v>
      </c>
      <c r="P32" t="s">
        <v>44</v>
      </c>
      <c r="Q32" t="s">
        <v>1093</v>
      </c>
      <c r="R32">
        <v>3</v>
      </c>
      <c r="S32" s="2">
        <v>45349</v>
      </c>
      <c r="T32" t="s">
        <v>1101</v>
      </c>
      <c r="U32" t="s">
        <v>29</v>
      </c>
      <c r="V32" t="s">
        <v>973</v>
      </c>
      <c r="W32" t="s">
        <v>760</v>
      </c>
      <c r="X32" t="s">
        <v>740</v>
      </c>
      <c r="Y32" t="s">
        <v>740</v>
      </c>
      <c r="Z32" t="s">
        <v>741</v>
      </c>
      <c r="AA32" t="s">
        <v>742</v>
      </c>
      <c r="AB32" t="s">
        <v>761</v>
      </c>
      <c r="AC32" t="s">
        <v>744</v>
      </c>
      <c r="AD32" t="s">
        <v>745</v>
      </c>
      <c r="AE32" t="s">
        <v>746</v>
      </c>
      <c r="AF32">
        <v>156</v>
      </c>
      <c r="AG32">
        <v>36</v>
      </c>
      <c r="AH32">
        <v>36.6</v>
      </c>
      <c r="AI32">
        <v>88</v>
      </c>
      <c r="AJ32" t="s">
        <v>974</v>
      </c>
      <c r="AK32">
        <v>6</v>
      </c>
      <c r="AL32">
        <v>14.1</v>
      </c>
      <c r="AM32">
        <v>14620</v>
      </c>
      <c r="AN32">
        <v>1.36</v>
      </c>
      <c r="AO32">
        <v>136</v>
      </c>
      <c r="AP32">
        <v>4.3</v>
      </c>
      <c r="AQ32">
        <v>28</v>
      </c>
      <c r="AR32">
        <v>0.96</v>
      </c>
      <c r="AS32" t="s">
        <v>747</v>
      </c>
      <c r="AT32" t="s">
        <v>741</v>
      </c>
      <c r="AU32" t="s">
        <v>975</v>
      </c>
      <c r="AV32">
        <v>4</v>
      </c>
      <c r="AW32">
        <v>150</v>
      </c>
      <c r="AX32" t="s">
        <v>741</v>
      </c>
      <c r="AY32">
        <v>15</v>
      </c>
      <c r="AZ32" t="s">
        <v>963</v>
      </c>
      <c r="BA32" t="s">
        <v>741</v>
      </c>
      <c r="BB32">
        <v>6</v>
      </c>
      <c r="BC32">
        <v>2</v>
      </c>
      <c r="BD32" t="s">
        <v>741</v>
      </c>
      <c r="BE32">
        <v>3</v>
      </c>
      <c r="BF32">
        <v>1</v>
      </c>
      <c r="BG32" t="s">
        <v>750</v>
      </c>
      <c r="BH32" t="s">
        <v>741</v>
      </c>
      <c r="BI32">
        <v>25</v>
      </c>
      <c r="BJ32">
        <v>36.4</v>
      </c>
      <c r="BK32">
        <v>36.4</v>
      </c>
      <c r="BL32">
        <v>36.4</v>
      </c>
      <c r="BM32">
        <v>36.4</v>
      </c>
      <c r="BN32">
        <v>36.6</v>
      </c>
      <c r="BO32">
        <v>36.6</v>
      </c>
      <c r="BP32">
        <v>36.4</v>
      </c>
      <c r="BQ32">
        <v>36.4</v>
      </c>
      <c r="BR32">
        <v>36.4</v>
      </c>
      <c r="BS32">
        <v>36.4</v>
      </c>
      <c r="BT32">
        <v>36.4</v>
      </c>
      <c r="BV32">
        <v>148</v>
      </c>
      <c r="BW32">
        <v>155</v>
      </c>
      <c r="BX32">
        <v>138</v>
      </c>
      <c r="BY32">
        <v>128</v>
      </c>
      <c r="BZ32">
        <v>140</v>
      </c>
      <c r="CA32">
        <v>138</v>
      </c>
      <c r="CB32">
        <v>128</v>
      </c>
      <c r="CC32">
        <v>112</v>
      </c>
      <c r="CD32">
        <v>118</v>
      </c>
      <c r="CE32">
        <v>122</v>
      </c>
      <c r="CF32">
        <v>124</v>
      </c>
      <c r="CH32" t="s">
        <v>455</v>
      </c>
      <c r="CI32" t="s">
        <v>456</v>
      </c>
      <c r="CJ32" t="s">
        <v>457</v>
      </c>
      <c r="CK32" t="s">
        <v>458</v>
      </c>
      <c r="CL32" t="s">
        <v>459</v>
      </c>
      <c r="CM32" t="s">
        <v>460</v>
      </c>
      <c r="CN32" t="s">
        <v>461</v>
      </c>
      <c r="CO32" t="s">
        <v>462</v>
      </c>
      <c r="CP32" t="s">
        <v>448</v>
      </c>
      <c r="CQ32" t="s">
        <v>447</v>
      </c>
      <c r="CR32" t="s">
        <v>463</v>
      </c>
      <c r="CT32">
        <v>32</v>
      </c>
      <c r="CU32">
        <v>34</v>
      </c>
      <c r="CV32">
        <v>34</v>
      </c>
      <c r="CW32">
        <v>36</v>
      </c>
      <c r="CX32">
        <v>36</v>
      </c>
      <c r="CY32">
        <v>34</v>
      </c>
      <c r="CZ32">
        <v>36</v>
      </c>
      <c r="DA32">
        <v>34</v>
      </c>
      <c r="DB32">
        <v>36</v>
      </c>
      <c r="DC32">
        <v>34</v>
      </c>
      <c r="DD32">
        <v>36</v>
      </c>
      <c r="DI32">
        <v>24</v>
      </c>
      <c r="DJ32">
        <v>24</v>
      </c>
      <c r="DK32">
        <v>23</v>
      </c>
      <c r="DL32">
        <v>24</v>
      </c>
      <c r="DM32">
        <v>24</v>
      </c>
      <c r="DN32">
        <v>24</v>
      </c>
      <c r="DO32">
        <v>24</v>
      </c>
      <c r="DP32">
        <v>24</v>
      </c>
      <c r="DR32">
        <v>96</v>
      </c>
      <c r="DS32">
        <v>98</v>
      </c>
      <c r="DT32">
        <v>97</v>
      </c>
      <c r="DU32">
        <v>98</v>
      </c>
      <c r="DV32">
        <v>98</v>
      </c>
      <c r="DW32">
        <v>98</v>
      </c>
      <c r="DX32">
        <v>90</v>
      </c>
      <c r="DY32">
        <v>94</v>
      </c>
      <c r="DZ32">
        <v>70</v>
      </c>
      <c r="EA32">
        <v>99</v>
      </c>
      <c r="EB32">
        <v>99</v>
      </c>
      <c r="FB32" t="s">
        <v>741</v>
      </c>
      <c r="FC32" t="s">
        <v>764</v>
      </c>
      <c r="FD32" t="s">
        <v>741</v>
      </c>
      <c r="FE32" t="s">
        <v>741</v>
      </c>
      <c r="FF32" t="s">
        <v>741</v>
      </c>
      <c r="FG32" t="s">
        <v>753</v>
      </c>
      <c r="FH32" t="s">
        <v>894</v>
      </c>
      <c r="FI32" t="s">
        <v>1102</v>
      </c>
      <c r="FJ32">
        <v>130</v>
      </c>
      <c r="FK32">
        <v>114</v>
      </c>
      <c r="FL32" t="s">
        <v>741</v>
      </c>
      <c r="FM32" t="s">
        <v>741</v>
      </c>
      <c r="FN32">
        <v>100</v>
      </c>
      <c r="FO32" t="s">
        <v>755</v>
      </c>
      <c r="FP32">
        <v>98</v>
      </c>
      <c r="FQ32" t="s">
        <v>755</v>
      </c>
      <c r="FR32" t="s">
        <v>741</v>
      </c>
      <c r="FS32" t="s">
        <v>741</v>
      </c>
      <c r="FT32" t="s">
        <v>741</v>
      </c>
      <c r="FU32" t="s">
        <v>741</v>
      </c>
      <c r="FV32">
        <v>36.4</v>
      </c>
      <c r="FW32">
        <v>36.4</v>
      </c>
      <c r="FX32" t="s">
        <v>741</v>
      </c>
      <c r="FY32" t="s">
        <v>741</v>
      </c>
      <c r="FZ32">
        <v>58</v>
      </c>
      <c r="GA32">
        <v>146</v>
      </c>
      <c r="GB32" t="s">
        <v>741</v>
      </c>
      <c r="GC32" t="s">
        <v>741</v>
      </c>
      <c r="GD32" t="s">
        <v>741</v>
      </c>
      <c r="GE32" t="s">
        <v>741</v>
      </c>
      <c r="GF32" t="s">
        <v>976</v>
      </c>
      <c r="GG32" t="s">
        <v>741</v>
      </c>
      <c r="GH32" t="s">
        <v>741</v>
      </c>
      <c r="GI32" t="s">
        <v>750</v>
      </c>
      <c r="GJ32" t="s">
        <v>750</v>
      </c>
      <c r="GK32" t="s">
        <v>741</v>
      </c>
      <c r="GL32" t="s">
        <v>741</v>
      </c>
      <c r="GM32">
        <v>6</v>
      </c>
      <c r="GN32">
        <v>7</v>
      </c>
      <c r="GO32" t="s">
        <v>741</v>
      </c>
      <c r="GP32" t="s">
        <v>741</v>
      </c>
      <c r="GQ32">
        <v>4</v>
      </c>
      <c r="GR32" t="s">
        <v>741</v>
      </c>
      <c r="GS32" t="s">
        <v>741</v>
      </c>
      <c r="GT32" t="s">
        <v>741</v>
      </c>
      <c r="GU32">
        <v>11</v>
      </c>
      <c r="GV32">
        <v>12</v>
      </c>
      <c r="GW32" t="s">
        <v>741</v>
      </c>
      <c r="GX32" t="s">
        <v>741</v>
      </c>
      <c r="GY32" t="s">
        <v>741</v>
      </c>
      <c r="GZ32" t="str">
        <f t="shared" si="0"/>
        <v>Un-Successful</v>
      </c>
      <c r="HA32">
        <v>13</v>
      </c>
      <c r="HB32">
        <v>10</v>
      </c>
      <c r="HC32" s="2">
        <v>45359</v>
      </c>
      <c r="HD32" t="s">
        <v>977</v>
      </c>
    </row>
    <row r="33" spans="1:212" x14ac:dyDescent="0.3">
      <c r="A33">
        <v>32</v>
      </c>
      <c r="B33" t="s">
        <v>978</v>
      </c>
      <c r="C33">
        <v>20240087080</v>
      </c>
      <c r="D33">
        <v>2781708</v>
      </c>
      <c r="E33">
        <v>1</v>
      </c>
      <c r="F33" t="s">
        <v>3</v>
      </c>
      <c r="G33" s="2">
        <v>45341</v>
      </c>
      <c r="H33">
        <v>1.2</v>
      </c>
      <c r="I33">
        <f>Copy_data!H5*1000</f>
        <v>2900</v>
      </c>
      <c r="J33">
        <v>1.2</v>
      </c>
      <c r="K33" t="s">
        <v>70</v>
      </c>
      <c r="L33" t="s">
        <v>68</v>
      </c>
      <c r="M33" t="s">
        <v>979</v>
      </c>
      <c r="N33" t="s">
        <v>737</v>
      </c>
      <c r="O33" t="s">
        <v>63</v>
      </c>
      <c r="P33" t="s">
        <v>44</v>
      </c>
      <c r="Q33" t="s">
        <v>1093</v>
      </c>
      <c r="R33">
        <v>3</v>
      </c>
      <c r="S33" s="2">
        <v>45343</v>
      </c>
      <c r="T33" t="s">
        <v>1103</v>
      </c>
      <c r="U33" t="s">
        <v>29</v>
      </c>
      <c r="V33" t="s">
        <v>741</v>
      </c>
      <c r="W33" t="s">
        <v>760</v>
      </c>
      <c r="X33" t="s">
        <v>740</v>
      </c>
      <c r="Y33" t="s">
        <v>740</v>
      </c>
      <c r="Z33" t="s">
        <v>741</v>
      </c>
      <c r="AA33" t="s">
        <v>742</v>
      </c>
      <c r="AB33" t="s">
        <v>761</v>
      </c>
      <c r="AC33" t="s">
        <v>744</v>
      </c>
      <c r="AD33" t="s">
        <v>745</v>
      </c>
      <c r="AE33" t="s">
        <v>746</v>
      </c>
      <c r="AF33">
        <v>175</v>
      </c>
      <c r="AG33">
        <v>48</v>
      </c>
      <c r="AH33">
        <v>36.9</v>
      </c>
      <c r="AI33">
        <v>97</v>
      </c>
      <c r="AJ33" t="s">
        <v>840</v>
      </c>
      <c r="AK33">
        <v>3</v>
      </c>
      <c r="AL33">
        <v>19.2</v>
      </c>
      <c r="AM33">
        <v>7620</v>
      </c>
      <c r="AN33">
        <v>1.64</v>
      </c>
      <c r="AO33">
        <v>141.69999999999999</v>
      </c>
      <c r="AP33">
        <v>7.5</v>
      </c>
      <c r="AQ33">
        <v>30</v>
      </c>
      <c r="AR33">
        <v>1.08</v>
      </c>
      <c r="AS33" t="s">
        <v>747</v>
      </c>
      <c r="AT33" t="s">
        <v>741</v>
      </c>
      <c r="AU33" t="s">
        <v>778</v>
      </c>
      <c r="AV33">
        <v>4</v>
      </c>
      <c r="AW33">
        <v>150</v>
      </c>
      <c r="AX33">
        <v>3</v>
      </c>
      <c r="AY33">
        <v>15</v>
      </c>
      <c r="AZ33" t="s">
        <v>818</v>
      </c>
      <c r="BA33" t="s">
        <v>741</v>
      </c>
      <c r="BB33">
        <v>5</v>
      </c>
      <c r="BC33">
        <v>2</v>
      </c>
      <c r="BD33" t="s">
        <v>741</v>
      </c>
      <c r="BE33">
        <v>2.5</v>
      </c>
      <c r="BF33">
        <v>0.5</v>
      </c>
      <c r="BG33" t="s">
        <v>750</v>
      </c>
      <c r="BH33" t="s">
        <v>741</v>
      </c>
      <c r="BI33">
        <v>40</v>
      </c>
      <c r="BJ33">
        <v>36.200000000000003</v>
      </c>
      <c r="BK33">
        <v>36.200000000000003</v>
      </c>
      <c r="BL33">
        <v>36.200000000000003</v>
      </c>
      <c r="BM33">
        <v>36.200000000000003</v>
      </c>
      <c r="BN33">
        <v>36.200000000000003</v>
      </c>
      <c r="BO33">
        <v>36.200000000000003</v>
      </c>
      <c r="BP33">
        <v>36.200000000000003</v>
      </c>
      <c r="BQ33">
        <v>36.200000000000003</v>
      </c>
      <c r="BR33">
        <v>36.200000000000003</v>
      </c>
      <c r="BS33">
        <v>36.200000000000003</v>
      </c>
      <c r="BT33">
        <v>36.200000000000003</v>
      </c>
      <c r="BV33">
        <v>160</v>
      </c>
      <c r="BW33">
        <v>164</v>
      </c>
      <c r="BX33">
        <v>170</v>
      </c>
      <c r="BY33">
        <v>170</v>
      </c>
      <c r="BZ33">
        <v>178</v>
      </c>
      <c r="CA33">
        <v>174</v>
      </c>
      <c r="CB33">
        <v>176</v>
      </c>
      <c r="CC33">
        <v>170</v>
      </c>
      <c r="CD33">
        <v>170</v>
      </c>
      <c r="CE33">
        <v>172</v>
      </c>
      <c r="CF33">
        <v>178</v>
      </c>
      <c r="CH33" t="s">
        <v>409</v>
      </c>
      <c r="CI33" t="s">
        <v>433</v>
      </c>
      <c r="CJ33" t="s">
        <v>412</v>
      </c>
      <c r="CK33" t="s">
        <v>385</v>
      </c>
      <c r="CL33" t="s">
        <v>412</v>
      </c>
      <c r="CM33" t="s">
        <v>408</v>
      </c>
      <c r="CN33" t="s">
        <v>428</v>
      </c>
      <c r="CO33" t="s">
        <v>385</v>
      </c>
      <c r="CP33" t="s">
        <v>384</v>
      </c>
      <c r="CQ33" t="s">
        <v>385</v>
      </c>
      <c r="CR33" t="s">
        <v>407</v>
      </c>
      <c r="CT33">
        <v>36</v>
      </c>
      <c r="CU33">
        <v>36</v>
      </c>
      <c r="CV33">
        <v>34</v>
      </c>
      <c r="CW33">
        <v>32</v>
      </c>
      <c r="CX33">
        <v>34</v>
      </c>
      <c r="CY33">
        <v>34</v>
      </c>
      <c r="CZ33">
        <v>36</v>
      </c>
      <c r="DA33">
        <v>36</v>
      </c>
      <c r="DB33">
        <v>36</v>
      </c>
      <c r="DC33">
        <v>36</v>
      </c>
      <c r="DD33">
        <v>36</v>
      </c>
      <c r="DH33">
        <v>24</v>
      </c>
      <c r="DI33">
        <v>26</v>
      </c>
      <c r="DJ33">
        <v>26</v>
      </c>
      <c r="DK33">
        <v>22</v>
      </c>
      <c r="DL33">
        <v>22</v>
      </c>
      <c r="DM33">
        <v>20</v>
      </c>
      <c r="DN33">
        <v>22</v>
      </c>
      <c r="DO33">
        <v>20</v>
      </c>
      <c r="DP33">
        <v>20</v>
      </c>
      <c r="DR33">
        <v>97</v>
      </c>
      <c r="DS33">
        <v>98</v>
      </c>
      <c r="DT33">
        <v>98</v>
      </c>
      <c r="DU33">
        <v>96</v>
      </c>
      <c r="DV33">
        <v>95</v>
      </c>
      <c r="DW33">
        <v>98</v>
      </c>
      <c r="DX33">
        <v>97</v>
      </c>
      <c r="DY33">
        <v>98</v>
      </c>
      <c r="DZ33">
        <v>78</v>
      </c>
      <c r="EA33">
        <v>98</v>
      </c>
      <c r="EB33">
        <v>98</v>
      </c>
      <c r="FB33" t="s">
        <v>741</v>
      </c>
      <c r="FC33" t="s">
        <v>764</v>
      </c>
      <c r="FD33" t="s">
        <v>741</v>
      </c>
      <c r="FE33" t="s">
        <v>741</v>
      </c>
      <c r="FF33" t="s">
        <v>741</v>
      </c>
      <c r="FG33" t="s">
        <v>753</v>
      </c>
      <c r="FH33" t="s">
        <v>980</v>
      </c>
      <c r="FI33" t="s">
        <v>1039</v>
      </c>
      <c r="FJ33">
        <v>122</v>
      </c>
      <c r="FK33">
        <v>110</v>
      </c>
      <c r="FL33" t="s">
        <v>741</v>
      </c>
      <c r="FM33" t="s">
        <v>741</v>
      </c>
      <c r="FN33">
        <v>97</v>
      </c>
      <c r="FO33" t="s">
        <v>755</v>
      </c>
      <c r="FP33">
        <v>93</v>
      </c>
      <c r="FQ33" t="s">
        <v>755</v>
      </c>
      <c r="FR33" t="s">
        <v>741</v>
      </c>
      <c r="FS33" t="s">
        <v>741</v>
      </c>
      <c r="FT33" t="s">
        <v>741</v>
      </c>
      <c r="FU33" t="s">
        <v>741</v>
      </c>
      <c r="FV33">
        <v>36.1</v>
      </c>
      <c r="FW33">
        <v>36.1</v>
      </c>
      <c r="FX33" t="s">
        <v>741</v>
      </c>
      <c r="FY33" t="s">
        <v>741</v>
      </c>
      <c r="FZ33">
        <v>75</v>
      </c>
      <c r="GA33">
        <v>50</v>
      </c>
      <c r="GB33" t="s">
        <v>741</v>
      </c>
      <c r="GC33" t="s">
        <v>741</v>
      </c>
      <c r="GD33" t="s">
        <v>741</v>
      </c>
      <c r="GE33" t="s">
        <v>741</v>
      </c>
      <c r="GF33" t="s">
        <v>741</v>
      </c>
      <c r="GG33" t="s">
        <v>741</v>
      </c>
      <c r="GH33" t="s">
        <v>741</v>
      </c>
      <c r="GI33" t="s">
        <v>750</v>
      </c>
      <c r="GJ33" t="s">
        <v>750</v>
      </c>
      <c r="GK33" t="s">
        <v>741</v>
      </c>
      <c r="GL33" t="s">
        <v>741</v>
      </c>
      <c r="GM33">
        <v>13</v>
      </c>
      <c r="GN33">
        <v>12</v>
      </c>
      <c r="GO33" t="s">
        <v>741</v>
      </c>
      <c r="GP33" t="s">
        <v>741</v>
      </c>
      <c r="GQ33" t="s">
        <v>741</v>
      </c>
      <c r="GR33" t="s">
        <v>741</v>
      </c>
      <c r="GS33" t="s">
        <v>741</v>
      </c>
      <c r="GT33" t="s">
        <v>741</v>
      </c>
      <c r="GU33">
        <v>5</v>
      </c>
      <c r="GV33">
        <v>7</v>
      </c>
      <c r="GW33" t="s">
        <v>741</v>
      </c>
      <c r="GX33" t="s">
        <v>741</v>
      </c>
      <c r="GY33" t="s">
        <v>741</v>
      </c>
      <c r="GZ33" t="str">
        <f t="shared" si="0"/>
        <v>Un-Successful</v>
      </c>
      <c r="HA33">
        <v>8</v>
      </c>
      <c r="HB33">
        <v>5</v>
      </c>
      <c r="HC33" s="2">
        <v>45348</v>
      </c>
      <c r="HD33" t="s">
        <v>981</v>
      </c>
    </row>
    <row r="34" spans="1:212" x14ac:dyDescent="0.3">
      <c r="A34">
        <v>33</v>
      </c>
      <c r="B34" t="s">
        <v>982</v>
      </c>
      <c r="C34">
        <v>20240151430</v>
      </c>
      <c r="D34">
        <v>2952108</v>
      </c>
      <c r="E34">
        <v>3</v>
      </c>
      <c r="F34" t="s">
        <v>3</v>
      </c>
      <c r="G34" s="2">
        <v>45377</v>
      </c>
      <c r="H34">
        <v>2.2000000000000002</v>
      </c>
      <c r="I34">
        <f>Copy_data!H14*1000</f>
        <v>2160</v>
      </c>
      <c r="J34">
        <v>2.2000000000000002</v>
      </c>
      <c r="K34" t="s">
        <v>70</v>
      </c>
      <c r="L34" t="s">
        <v>69</v>
      </c>
      <c r="M34" t="s">
        <v>983</v>
      </c>
      <c r="N34" t="s">
        <v>737</v>
      </c>
      <c r="O34" t="s">
        <v>63</v>
      </c>
      <c r="P34" t="s">
        <v>44</v>
      </c>
      <c r="Q34" t="s">
        <v>1093</v>
      </c>
      <c r="R34">
        <v>5</v>
      </c>
      <c r="S34" s="2">
        <v>45381</v>
      </c>
      <c r="T34" t="s">
        <v>738</v>
      </c>
      <c r="U34" t="s">
        <v>30</v>
      </c>
      <c r="V34" t="s">
        <v>741</v>
      </c>
      <c r="W34" t="s">
        <v>760</v>
      </c>
      <c r="X34" t="s">
        <v>740</v>
      </c>
      <c r="Y34" t="s">
        <v>740</v>
      </c>
      <c r="Z34" t="s">
        <v>741</v>
      </c>
      <c r="AA34" t="s">
        <v>742</v>
      </c>
      <c r="AB34" t="s">
        <v>761</v>
      </c>
      <c r="AC34" t="s">
        <v>744</v>
      </c>
      <c r="AD34" t="s">
        <v>745</v>
      </c>
      <c r="AE34" t="s">
        <v>746</v>
      </c>
      <c r="AF34">
        <v>122</v>
      </c>
      <c r="AG34">
        <v>32</v>
      </c>
      <c r="AH34">
        <v>36.4</v>
      </c>
      <c r="AI34">
        <v>98</v>
      </c>
      <c r="AJ34" t="s">
        <v>30</v>
      </c>
      <c r="AK34">
        <v>8.8000000000000007</v>
      </c>
      <c r="AL34">
        <v>12.6</v>
      </c>
      <c r="AM34">
        <v>9960</v>
      </c>
      <c r="AN34">
        <v>2.57</v>
      </c>
      <c r="AO34">
        <v>146.30000000000001</v>
      </c>
      <c r="AP34">
        <v>4.5999999999999996</v>
      </c>
      <c r="AQ34">
        <v>63</v>
      </c>
      <c r="AR34">
        <v>1.02</v>
      </c>
      <c r="AS34" t="s">
        <v>747</v>
      </c>
      <c r="AT34" t="s">
        <v>741</v>
      </c>
      <c r="AU34" t="s">
        <v>984</v>
      </c>
      <c r="AV34">
        <v>8</v>
      </c>
      <c r="AW34">
        <v>200</v>
      </c>
      <c r="AX34">
        <v>3</v>
      </c>
      <c r="AY34">
        <v>30</v>
      </c>
      <c r="AZ34" t="s">
        <v>985</v>
      </c>
      <c r="BA34" t="s">
        <v>741</v>
      </c>
      <c r="BB34">
        <v>5</v>
      </c>
      <c r="BC34">
        <v>3</v>
      </c>
      <c r="BD34" t="s">
        <v>741</v>
      </c>
      <c r="BE34">
        <v>3</v>
      </c>
      <c r="BF34">
        <v>1</v>
      </c>
      <c r="BG34" t="s">
        <v>750</v>
      </c>
      <c r="BH34" t="s">
        <v>741</v>
      </c>
      <c r="BI34">
        <v>10</v>
      </c>
      <c r="BJ34">
        <v>36.200000000000003</v>
      </c>
      <c r="BK34">
        <v>36.200000000000003</v>
      </c>
      <c r="BL34">
        <v>36.4</v>
      </c>
      <c r="BM34">
        <v>36.4</v>
      </c>
      <c r="BN34">
        <v>36.4</v>
      </c>
      <c r="BO34">
        <v>36.4</v>
      </c>
      <c r="BP34">
        <v>36.200000000000003</v>
      </c>
      <c r="BQ34">
        <v>36.200000000000003</v>
      </c>
      <c r="BR34">
        <v>36.4</v>
      </c>
      <c r="BS34">
        <v>36.200000000000003</v>
      </c>
      <c r="BT34">
        <v>36.200000000000003</v>
      </c>
      <c r="BU34">
        <v>36.200000000000003</v>
      </c>
      <c r="BV34">
        <v>140</v>
      </c>
      <c r="BW34">
        <v>142</v>
      </c>
      <c r="BX34">
        <v>146</v>
      </c>
      <c r="BY34">
        <v>132</v>
      </c>
      <c r="BZ34">
        <v>133</v>
      </c>
      <c r="CA34">
        <v>140</v>
      </c>
      <c r="CB34">
        <v>130</v>
      </c>
      <c r="CC34">
        <v>127</v>
      </c>
      <c r="CD34">
        <v>126</v>
      </c>
      <c r="CE34">
        <v>128</v>
      </c>
      <c r="CF34">
        <v>130</v>
      </c>
      <c r="CG34">
        <v>134</v>
      </c>
      <c r="CH34" t="s">
        <v>464</v>
      </c>
      <c r="CI34" t="s">
        <v>465</v>
      </c>
      <c r="CJ34" t="s">
        <v>466</v>
      </c>
      <c r="CK34" t="s">
        <v>467</v>
      </c>
      <c r="CL34" t="s">
        <v>468</v>
      </c>
      <c r="CM34" t="s">
        <v>285</v>
      </c>
      <c r="CN34" t="s">
        <v>280</v>
      </c>
      <c r="CO34" t="s">
        <v>442</v>
      </c>
      <c r="CP34" t="s">
        <v>396</v>
      </c>
      <c r="CQ34" t="s">
        <v>442</v>
      </c>
      <c r="CR34" t="s">
        <v>468</v>
      </c>
      <c r="CS34" t="s">
        <v>317</v>
      </c>
      <c r="CT34">
        <v>32</v>
      </c>
      <c r="CU34">
        <v>34</v>
      </c>
      <c r="CV34">
        <v>34</v>
      </c>
      <c r="CW34">
        <v>36</v>
      </c>
      <c r="CX34">
        <v>36</v>
      </c>
      <c r="CY34">
        <v>34</v>
      </c>
      <c r="CZ34">
        <v>36</v>
      </c>
      <c r="DA34">
        <v>34</v>
      </c>
      <c r="DB34">
        <v>36</v>
      </c>
      <c r="DC34">
        <v>36</v>
      </c>
      <c r="DD34">
        <v>34</v>
      </c>
      <c r="DI34">
        <v>30</v>
      </c>
      <c r="DJ34">
        <v>32</v>
      </c>
      <c r="DK34">
        <v>34</v>
      </c>
      <c r="DL34">
        <v>34</v>
      </c>
      <c r="DM34">
        <v>36</v>
      </c>
      <c r="DN34">
        <v>34</v>
      </c>
      <c r="DO34">
        <v>36</v>
      </c>
      <c r="DP34">
        <v>36</v>
      </c>
      <c r="DR34">
        <v>98</v>
      </c>
      <c r="DS34">
        <v>99</v>
      </c>
      <c r="DT34">
        <v>99</v>
      </c>
      <c r="DU34">
        <v>98</v>
      </c>
      <c r="DV34">
        <v>97</v>
      </c>
      <c r="DW34">
        <v>98</v>
      </c>
      <c r="DX34">
        <v>97</v>
      </c>
      <c r="DY34">
        <v>95</v>
      </c>
      <c r="DZ34">
        <v>80</v>
      </c>
      <c r="EA34">
        <v>99</v>
      </c>
      <c r="EB34">
        <v>99</v>
      </c>
      <c r="EC34">
        <v>99</v>
      </c>
      <c r="FB34" t="s">
        <v>741</v>
      </c>
      <c r="FC34" t="s">
        <v>785</v>
      </c>
      <c r="FD34" t="s">
        <v>741</v>
      </c>
      <c r="FE34">
        <v>16</v>
      </c>
      <c r="FF34">
        <v>0.1</v>
      </c>
      <c r="FG34" t="s">
        <v>765</v>
      </c>
      <c r="FH34" t="s">
        <v>963</v>
      </c>
      <c r="FI34" t="s">
        <v>1104</v>
      </c>
      <c r="FJ34">
        <v>130</v>
      </c>
      <c r="FK34">
        <v>130</v>
      </c>
      <c r="FL34" t="s">
        <v>741</v>
      </c>
      <c r="FM34" t="s">
        <v>741</v>
      </c>
      <c r="FN34">
        <v>93</v>
      </c>
      <c r="FO34" t="s">
        <v>31</v>
      </c>
      <c r="FP34">
        <v>98</v>
      </c>
      <c r="FQ34" t="s">
        <v>31</v>
      </c>
      <c r="FR34" t="s">
        <v>741</v>
      </c>
      <c r="FS34" t="s">
        <v>741</v>
      </c>
      <c r="FT34" t="s">
        <v>741</v>
      </c>
      <c r="FU34" t="s">
        <v>741</v>
      </c>
      <c r="FV34">
        <v>36.4</v>
      </c>
      <c r="FW34">
        <v>36.4</v>
      </c>
      <c r="FX34" t="s">
        <v>741</v>
      </c>
      <c r="FY34" t="s">
        <v>741</v>
      </c>
      <c r="FZ34">
        <v>80</v>
      </c>
      <c r="GA34">
        <v>56</v>
      </c>
      <c r="GB34" t="s">
        <v>741</v>
      </c>
      <c r="GC34" t="s">
        <v>741</v>
      </c>
      <c r="GD34" t="s">
        <v>741</v>
      </c>
      <c r="GE34" t="s">
        <v>741</v>
      </c>
      <c r="GF34" t="s">
        <v>986</v>
      </c>
      <c r="GG34" t="s">
        <v>741</v>
      </c>
      <c r="GH34" t="s">
        <v>741</v>
      </c>
      <c r="GI34" t="s">
        <v>767</v>
      </c>
      <c r="GJ34" t="s">
        <v>767</v>
      </c>
      <c r="GK34" t="s">
        <v>741</v>
      </c>
      <c r="GL34" t="s">
        <v>741</v>
      </c>
      <c r="GM34">
        <v>6</v>
      </c>
      <c r="GN34">
        <v>7</v>
      </c>
      <c r="GO34" t="s">
        <v>741</v>
      </c>
      <c r="GP34" t="s">
        <v>741</v>
      </c>
      <c r="GQ34">
        <v>0</v>
      </c>
      <c r="GR34">
        <v>2</v>
      </c>
      <c r="GS34">
        <v>5</v>
      </c>
      <c r="GT34">
        <v>1</v>
      </c>
      <c r="GU34">
        <v>2</v>
      </c>
      <c r="GV34">
        <v>12</v>
      </c>
      <c r="GW34" t="s">
        <v>741</v>
      </c>
      <c r="GX34" t="s">
        <v>741</v>
      </c>
      <c r="GY34" t="s">
        <v>741</v>
      </c>
      <c r="GZ34" t="str">
        <f t="shared" ref="GZ34:GZ50" si="1">IF(OR(GY34="-",ISBLANK(GY34)),"Un-Successful","Successful")</f>
        <v>Un-Successful</v>
      </c>
      <c r="HA34">
        <v>15</v>
      </c>
      <c r="HB34">
        <v>10</v>
      </c>
      <c r="HC34" s="2">
        <v>45391</v>
      </c>
      <c r="HD34" t="s">
        <v>987</v>
      </c>
    </row>
    <row r="35" spans="1:212" x14ac:dyDescent="0.3">
      <c r="A35">
        <v>34</v>
      </c>
      <c r="B35" t="s">
        <v>988</v>
      </c>
      <c r="C35">
        <v>20240198185</v>
      </c>
      <c r="D35">
        <v>3083986</v>
      </c>
      <c r="E35">
        <v>1</v>
      </c>
      <c r="F35" t="s">
        <v>3</v>
      </c>
      <c r="G35" s="2">
        <v>45410</v>
      </c>
      <c r="H35">
        <v>2.2000000000000002</v>
      </c>
      <c r="I35">
        <f>Copy_data!H23*1000</f>
        <v>2600</v>
      </c>
      <c r="J35">
        <v>1.9</v>
      </c>
      <c r="K35" t="s">
        <v>70</v>
      </c>
      <c r="L35" t="s">
        <v>1105</v>
      </c>
      <c r="M35" t="s">
        <v>989</v>
      </c>
      <c r="N35" t="s">
        <v>737</v>
      </c>
      <c r="O35" t="s">
        <v>63</v>
      </c>
      <c r="P35" t="s">
        <v>44</v>
      </c>
      <c r="Q35" t="s">
        <v>1093</v>
      </c>
      <c r="R35">
        <v>3</v>
      </c>
      <c r="S35" s="2">
        <v>45412</v>
      </c>
      <c r="T35" t="s">
        <v>738</v>
      </c>
      <c r="U35" t="s">
        <v>30</v>
      </c>
      <c r="V35" t="s">
        <v>990</v>
      </c>
      <c r="W35" t="s">
        <v>760</v>
      </c>
      <c r="X35" t="s">
        <v>740</v>
      </c>
      <c r="Y35" t="s">
        <v>740</v>
      </c>
      <c r="Z35" t="s">
        <v>741</v>
      </c>
      <c r="AA35" t="s">
        <v>742</v>
      </c>
      <c r="AB35" t="s">
        <v>761</v>
      </c>
      <c r="AC35" t="s">
        <v>991</v>
      </c>
      <c r="AD35" t="s">
        <v>745</v>
      </c>
      <c r="AE35" t="s">
        <v>746</v>
      </c>
      <c r="AF35">
        <v>150</v>
      </c>
      <c r="AG35">
        <v>38</v>
      </c>
      <c r="AH35">
        <v>36.6</v>
      </c>
      <c r="AI35">
        <v>99</v>
      </c>
      <c r="AJ35" t="s">
        <v>30</v>
      </c>
      <c r="AK35">
        <v>5</v>
      </c>
      <c r="AL35">
        <v>16.3</v>
      </c>
      <c r="AM35">
        <v>12700</v>
      </c>
      <c r="AN35">
        <v>1.7</v>
      </c>
      <c r="AO35">
        <v>138</v>
      </c>
      <c r="AP35">
        <v>4.8</v>
      </c>
      <c r="AQ35">
        <v>16</v>
      </c>
      <c r="AR35">
        <v>0.92</v>
      </c>
      <c r="AS35" t="s">
        <v>747</v>
      </c>
      <c r="AT35" t="s">
        <v>741</v>
      </c>
      <c r="AU35" t="s">
        <v>809</v>
      </c>
      <c r="AV35">
        <v>8</v>
      </c>
      <c r="AW35">
        <v>300</v>
      </c>
      <c r="AX35" t="s">
        <v>741</v>
      </c>
      <c r="AY35">
        <v>30</v>
      </c>
      <c r="AZ35" t="s">
        <v>810</v>
      </c>
      <c r="BA35" t="s">
        <v>741</v>
      </c>
      <c r="BB35">
        <v>2</v>
      </c>
      <c r="BC35" t="s">
        <v>741</v>
      </c>
      <c r="BD35">
        <v>1</v>
      </c>
      <c r="BE35">
        <v>2.5</v>
      </c>
      <c r="BF35" t="s">
        <v>875</v>
      </c>
      <c r="BG35" t="s">
        <v>750</v>
      </c>
      <c r="BH35" t="s">
        <v>741</v>
      </c>
      <c r="BI35">
        <v>20</v>
      </c>
      <c r="BJ35">
        <v>36.200000000000003</v>
      </c>
      <c r="BK35">
        <v>36.4</v>
      </c>
      <c r="BL35">
        <v>36.200000000000003</v>
      </c>
      <c r="BM35">
        <v>36.4</v>
      </c>
      <c r="BN35">
        <v>36.200000000000003</v>
      </c>
      <c r="BO35">
        <v>36.4</v>
      </c>
      <c r="BP35">
        <v>36.4</v>
      </c>
      <c r="BQ35">
        <v>36.4</v>
      </c>
      <c r="BR35">
        <v>36.4</v>
      </c>
      <c r="BS35">
        <v>36.6</v>
      </c>
      <c r="BT35">
        <v>36.4</v>
      </c>
      <c r="BV35">
        <v>140</v>
      </c>
      <c r="BW35">
        <v>136</v>
      </c>
      <c r="BX35">
        <v>130</v>
      </c>
      <c r="BY35">
        <v>136</v>
      </c>
      <c r="BZ35">
        <v>140</v>
      </c>
      <c r="CA35">
        <v>140</v>
      </c>
      <c r="CB35">
        <v>142</v>
      </c>
      <c r="CC35">
        <v>144</v>
      </c>
      <c r="CD35">
        <v>140</v>
      </c>
      <c r="CE35">
        <v>148</v>
      </c>
      <c r="CF35">
        <v>140</v>
      </c>
      <c r="CH35" t="s">
        <v>382</v>
      </c>
      <c r="CI35" t="s">
        <v>469</v>
      </c>
      <c r="CJ35" t="s">
        <v>300</v>
      </c>
      <c r="CK35" t="s">
        <v>470</v>
      </c>
      <c r="CL35" t="s">
        <v>280</v>
      </c>
      <c r="CM35" t="s">
        <v>286</v>
      </c>
      <c r="CN35" t="s">
        <v>280</v>
      </c>
      <c r="CO35" t="s">
        <v>300</v>
      </c>
      <c r="CP35" t="s">
        <v>468</v>
      </c>
      <c r="CQ35" t="s">
        <v>280</v>
      </c>
      <c r="CR35" t="s">
        <v>442</v>
      </c>
      <c r="CT35">
        <v>32</v>
      </c>
      <c r="CU35">
        <v>34</v>
      </c>
      <c r="CV35">
        <v>34</v>
      </c>
      <c r="CW35">
        <v>36</v>
      </c>
      <c r="CX35">
        <v>34</v>
      </c>
      <c r="CY35">
        <v>34</v>
      </c>
      <c r="CZ35">
        <v>36</v>
      </c>
      <c r="DA35">
        <v>34</v>
      </c>
      <c r="DB35">
        <v>34</v>
      </c>
      <c r="DC35">
        <v>30</v>
      </c>
      <c r="DD35">
        <v>32</v>
      </c>
      <c r="DI35">
        <v>32</v>
      </c>
      <c r="DJ35">
        <v>30</v>
      </c>
      <c r="DK35">
        <v>30</v>
      </c>
      <c r="DL35">
        <v>28</v>
      </c>
      <c r="DM35">
        <v>30</v>
      </c>
      <c r="DN35">
        <v>28</v>
      </c>
      <c r="DO35">
        <v>30</v>
      </c>
      <c r="DP35">
        <v>30</v>
      </c>
      <c r="DR35">
        <v>98</v>
      </c>
      <c r="DS35">
        <v>99</v>
      </c>
      <c r="DT35">
        <v>97</v>
      </c>
      <c r="DU35">
        <v>98</v>
      </c>
      <c r="DV35">
        <v>96</v>
      </c>
      <c r="DW35">
        <v>95</v>
      </c>
      <c r="DX35">
        <v>99</v>
      </c>
      <c r="DY35">
        <v>96</v>
      </c>
      <c r="DZ35">
        <v>90</v>
      </c>
      <c r="EA35">
        <v>99</v>
      </c>
      <c r="EB35">
        <v>99</v>
      </c>
      <c r="FB35" t="s">
        <v>741</v>
      </c>
      <c r="FC35" t="s">
        <v>785</v>
      </c>
      <c r="FD35" t="s">
        <v>741</v>
      </c>
      <c r="FE35">
        <v>16</v>
      </c>
      <c r="FF35">
        <v>0.1</v>
      </c>
      <c r="FG35" t="s">
        <v>753</v>
      </c>
      <c r="FH35" t="s">
        <v>992</v>
      </c>
      <c r="FI35" t="s">
        <v>1088</v>
      </c>
      <c r="FJ35">
        <v>128</v>
      </c>
      <c r="FK35">
        <v>164</v>
      </c>
      <c r="FL35" t="s">
        <v>741</v>
      </c>
      <c r="FM35" t="s">
        <v>741</v>
      </c>
      <c r="FN35">
        <v>98</v>
      </c>
      <c r="FO35" t="s">
        <v>755</v>
      </c>
      <c r="FP35">
        <v>95</v>
      </c>
      <c r="FQ35" t="s">
        <v>755</v>
      </c>
      <c r="FR35" t="s">
        <v>741</v>
      </c>
      <c r="FS35" t="s">
        <v>741</v>
      </c>
      <c r="FT35" t="s">
        <v>741</v>
      </c>
      <c r="FU35" t="s">
        <v>741</v>
      </c>
      <c r="FV35">
        <v>36.5</v>
      </c>
      <c r="FW35">
        <v>36.5</v>
      </c>
      <c r="FX35" t="s">
        <v>741</v>
      </c>
      <c r="FY35" t="s">
        <v>741</v>
      </c>
      <c r="FZ35">
        <v>50</v>
      </c>
      <c r="GA35">
        <v>95</v>
      </c>
      <c r="GB35" t="s">
        <v>741</v>
      </c>
      <c r="GC35" t="s">
        <v>741</v>
      </c>
      <c r="GF35" t="s">
        <v>993</v>
      </c>
      <c r="GG35" t="s">
        <v>741</v>
      </c>
      <c r="GH35" t="s">
        <v>741</v>
      </c>
      <c r="GI35" t="s">
        <v>750</v>
      </c>
      <c r="GJ35" t="s">
        <v>750</v>
      </c>
      <c r="GK35" t="s">
        <v>741</v>
      </c>
      <c r="GL35" t="s">
        <v>741</v>
      </c>
      <c r="GM35">
        <v>10</v>
      </c>
      <c r="GN35">
        <v>11</v>
      </c>
      <c r="GO35" t="s">
        <v>741</v>
      </c>
      <c r="GP35" t="s">
        <v>741</v>
      </c>
      <c r="GQ35" t="s">
        <v>741</v>
      </c>
      <c r="GR35" t="s">
        <v>741</v>
      </c>
      <c r="GS35" t="s">
        <v>741</v>
      </c>
      <c r="GT35" t="s">
        <v>741</v>
      </c>
      <c r="GU35">
        <v>6</v>
      </c>
      <c r="GV35">
        <v>9</v>
      </c>
      <c r="GW35" t="s">
        <v>741</v>
      </c>
      <c r="GX35" t="s">
        <v>741</v>
      </c>
      <c r="GY35" t="s">
        <v>741</v>
      </c>
      <c r="GZ35" t="str">
        <f t="shared" si="1"/>
        <v>Un-Successful</v>
      </c>
      <c r="HA35">
        <v>9</v>
      </c>
      <c r="HB35">
        <v>5</v>
      </c>
      <c r="HC35" s="2">
        <v>45418</v>
      </c>
      <c r="HD35" t="s">
        <v>994</v>
      </c>
    </row>
    <row r="36" spans="1:212" x14ac:dyDescent="0.3">
      <c r="A36">
        <v>35</v>
      </c>
      <c r="B36" t="s">
        <v>995</v>
      </c>
      <c r="C36">
        <v>20240188956</v>
      </c>
      <c r="D36">
        <v>3057708</v>
      </c>
      <c r="E36">
        <v>2</v>
      </c>
      <c r="F36" t="s">
        <v>2</v>
      </c>
      <c r="G36" s="2">
        <v>45404</v>
      </c>
      <c r="H36">
        <v>2.9</v>
      </c>
      <c r="I36">
        <f>Copy_data!H22*1000</f>
        <v>2490</v>
      </c>
      <c r="J36">
        <v>2.9</v>
      </c>
      <c r="K36" t="s">
        <v>70</v>
      </c>
      <c r="L36" t="s">
        <v>69</v>
      </c>
      <c r="M36" t="s">
        <v>996</v>
      </c>
      <c r="N36" t="s">
        <v>737</v>
      </c>
      <c r="O36" t="s">
        <v>63</v>
      </c>
      <c r="P36" t="s">
        <v>44</v>
      </c>
      <c r="Q36" t="s">
        <v>1093</v>
      </c>
      <c r="R36">
        <v>3</v>
      </c>
      <c r="S36" s="2">
        <v>45406</v>
      </c>
      <c r="T36" t="s">
        <v>738</v>
      </c>
      <c r="U36" t="s">
        <v>30</v>
      </c>
      <c r="V36" t="s">
        <v>997</v>
      </c>
      <c r="W36" t="s">
        <v>760</v>
      </c>
      <c r="X36" t="s">
        <v>740</v>
      </c>
      <c r="Y36" t="s">
        <v>740</v>
      </c>
      <c r="Z36" t="s">
        <v>741</v>
      </c>
      <c r="AA36" t="s">
        <v>742</v>
      </c>
      <c r="AB36" t="s">
        <v>761</v>
      </c>
      <c r="AC36" t="s">
        <v>744</v>
      </c>
      <c r="AD36" t="s">
        <v>745</v>
      </c>
      <c r="AE36" t="s">
        <v>746</v>
      </c>
      <c r="AF36">
        <v>150</v>
      </c>
      <c r="AG36">
        <v>30</v>
      </c>
      <c r="AH36">
        <v>36.6</v>
      </c>
      <c r="AI36">
        <v>99</v>
      </c>
      <c r="AJ36" t="s">
        <v>30</v>
      </c>
      <c r="AK36">
        <v>7.2</v>
      </c>
      <c r="AL36">
        <v>18.3</v>
      </c>
      <c r="AM36">
        <v>24320</v>
      </c>
      <c r="AN36">
        <v>2.52</v>
      </c>
      <c r="AO36">
        <v>137.5</v>
      </c>
      <c r="AP36">
        <v>5.6</v>
      </c>
      <c r="AQ36">
        <v>11</v>
      </c>
      <c r="AR36">
        <v>0.68</v>
      </c>
      <c r="AS36" t="s">
        <v>747</v>
      </c>
      <c r="AT36" t="s">
        <v>741</v>
      </c>
      <c r="AU36" t="s">
        <v>998</v>
      </c>
      <c r="AV36">
        <v>8</v>
      </c>
      <c r="AW36">
        <v>200</v>
      </c>
      <c r="AX36">
        <v>2</v>
      </c>
      <c r="AY36">
        <v>45</v>
      </c>
      <c r="AZ36" t="s">
        <v>999</v>
      </c>
      <c r="BA36" t="s">
        <v>741</v>
      </c>
      <c r="BB36">
        <v>10</v>
      </c>
      <c r="BC36">
        <v>5</v>
      </c>
      <c r="BD36" t="s">
        <v>741</v>
      </c>
      <c r="BE36">
        <v>3.5</v>
      </c>
      <c r="BF36">
        <v>1.5</v>
      </c>
      <c r="BG36" t="s">
        <v>750</v>
      </c>
      <c r="BH36" t="s">
        <v>741</v>
      </c>
      <c r="BI36">
        <v>12</v>
      </c>
      <c r="BJ36">
        <v>36.4</v>
      </c>
      <c r="BK36">
        <v>36.4</v>
      </c>
      <c r="BL36">
        <v>36.4</v>
      </c>
      <c r="BM36">
        <v>36.4</v>
      </c>
      <c r="BN36">
        <v>36.200000000000003</v>
      </c>
      <c r="BO36">
        <v>36.1</v>
      </c>
      <c r="BP36">
        <v>36.1</v>
      </c>
      <c r="BQ36">
        <v>36.1</v>
      </c>
      <c r="BR36">
        <v>36.4</v>
      </c>
      <c r="BS36">
        <v>36.200000000000003</v>
      </c>
      <c r="BT36">
        <v>36.200000000000003</v>
      </c>
      <c r="BU36">
        <v>36.200000000000003</v>
      </c>
      <c r="BV36">
        <v>160</v>
      </c>
      <c r="BW36">
        <v>159</v>
      </c>
      <c r="BX36">
        <v>155</v>
      </c>
      <c r="BY36">
        <v>156</v>
      </c>
      <c r="BZ36">
        <v>158</v>
      </c>
      <c r="CA36">
        <v>155</v>
      </c>
      <c r="CB36">
        <v>160</v>
      </c>
      <c r="CC36">
        <v>162</v>
      </c>
      <c r="CD36">
        <v>163</v>
      </c>
      <c r="CE36">
        <v>160</v>
      </c>
      <c r="CF36">
        <v>158</v>
      </c>
      <c r="CG36">
        <v>156</v>
      </c>
      <c r="CH36" t="s">
        <v>471</v>
      </c>
      <c r="CI36" t="s">
        <v>472</v>
      </c>
      <c r="CJ36" t="s">
        <v>473</v>
      </c>
      <c r="CK36" t="s">
        <v>383</v>
      </c>
      <c r="CL36" t="s">
        <v>474</v>
      </c>
      <c r="CM36" t="s">
        <v>325</v>
      </c>
      <c r="CN36" t="s">
        <v>475</v>
      </c>
      <c r="CO36" t="s">
        <v>473</v>
      </c>
      <c r="CP36" t="s">
        <v>472</v>
      </c>
      <c r="CQ36" t="s">
        <v>473</v>
      </c>
      <c r="CR36" t="s">
        <v>300</v>
      </c>
      <c r="CS36" t="s">
        <v>278</v>
      </c>
      <c r="CT36">
        <v>36</v>
      </c>
      <c r="CU36">
        <v>36</v>
      </c>
      <c r="CV36">
        <v>36</v>
      </c>
      <c r="CW36">
        <v>34</v>
      </c>
      <c r="CX36">
        <v>36</v>
      </c>
      <c r="CY36">
        <v>34</v>
      </c>
      <c r="CZ36">
        <v>36</v>
      </c>
      <c r="DA36">
        <v>34</v>
      </c>
      <c r="DB36">
        <v>36</v>
      </c>
      <c r="DC36">
        <v>36</v>
      </c>
      <c r="DD36">
        <v>36</v>
      </c>
      <c r="DE36">
        <v>34</v>
      </c>
      <c r="DI36">
        <v>32</v>
      </c>
      <c r="DJ36">
        <v>34</v>
      </c>
      <c r="DK36">
        <v>32</v>
      </c>
      <c r="DL36">
        <v>32</v>
      </c>
      <c r="DM36">
        <v>34</v>
      </c>
      <c r="DN36">
        <v>30</v>
      </c>
      <c r="DO36">
        <v>32</v>
      </c>
      <c r="DP36">
        <v>30</v>
      </c>
      <c r="DR36">
        <v>98</v>
      </c>
      <c r="DS36">
        <v>99</v>
      </c>
      <c r="DT36">
        <v>98</v>
      </c>
      <c r="DU36">
        <v>99</v>
      </c>
      <c r="DV36">
        <v>95</v>
      </c>
      <c r="DW36">
        <v>96</v>
      </c>
      <c r="DX36">
        <v>98</v>
      </c>
      <c r="DY36">
        <v>90</v>
      </c>
      <c r="DZ36">
        <v>80</v>
      </c>
      <c r="EA36">
        <v>99</v>
      </c>
      <c r="EB36">
        <v>99</v>
      </c>
      <c r="EC36">
        <v>99</v>
      </c>
      <c r="FB36" t="s">
        <v>741</v>
      </c>
      <c r="FC36" t="s">
        <v>752</v>
      </c>
      <c r="FD36" t="s">
        <v>741</v>
      </c>
      <c r="FE36">
        <v>16</v>
      </c>
      <c r="FF36">
        <v>0.1</v>
      </c>
      <c r="FG36" t="s">
        <v>765</v>
      </c>
      <c r="FH36" t="s">
        <v>1000</v>
      </c>
      <c r="FI36" t="s">
        <v>1039</v>
      </c>
      <c r="FJ36">
        <v>126</v>
      </c>
      <c r="FK36">
        <v>134</v>
      </c>
      <c r="FL36" t="s">
        <v>741</v>
      </c>
      <c r="FM36" t="s">
        <v>741</v>
      </c>
      <c r="FN36">
        <v>99</v>
      </c>
      <c r="FO36" t="s">
        <v>32</v>
      </c>
      <c r="FP36">
        <v>98</v>
      </c>
      <c r="FQ36" t="s">
        <v>32</v>
      </c>
      <c r="FR36" t="s">
        <v>741</v>
      </c>
      <c r="FS36" t="s">
        <v>741</v>
      </c>
      <c r="FT36" t="s">
        <v>741</v>
      </c>
      <c r="FU36" t="s">
        <v>741</v>
      </c>
      <c r="FV36">
        <v>36.6</v>
      </c>
      <c r="FW36">
        <v>36.6</v>
      </c>
      <c r="FX36" t="s">
        <v>741</v>
      </c>
      <c r="FY36" t="s">
        <v>741</v>
      </c>
      <c r="FZ36">
        <v>190</v>
      </c>
      <c r="GA36">
        <v>210</v>
      </c>
      <c r="GB36" t="s">
        <v>741</v>
      </c>
      <c r="GC36" t="s">
        <v>741</v>
      </c>
      <c r="GD36" t="s">
        <v>741</v>
      </c>
      <c r="GE36" t="s">
        <v>741</v>
      </c>
      <c r="GF36" t="s">
        <v>741</v>
      </c>
      <c r="GG36" t="s">
        <v>741</v>
      </c>
      <c r="GH36" t="s">
        <v>741</v>
      </c>
      <c r="GI36" t="s">
        <v>767</v>
      </c>
      <c r="GJ36" t="s">
        <v>767</v>
      </c>
      <c r="GK36" t="s">
        <v>741</v>
      </c>
      <c r="GL36" t="s">
        <v>741</v>
      </c>
      <c r="GM36">
        <v>7</v>
      </c>
      <c r="GN36">
        <v>6</v>
      </c>
      <c r="GO36" t="s">
        <v>741</v>
      </c>
      <c r="GP36" t="s">
        <v>741</v>
      </c>
      <c r="GQ36">
        <v>0</v>
      </c>
      <c r="GR36" t="s">
        <v>741</v>
      </c>
      <c r="GS36">
        <v>9</v>
      </c>
      <c r="GT36" t="s">
        <v>741</v>
      </c>
      <c r="GU36" t="s">
        <v>741</v>
      </c>
      <c r="GW36">
        <v>11</v>
      </c>
      <c r="GX36">
        <v>8</v>
      </c>
      <c r="GY36" s="2">
        <v>45414</v>
      </c>
      <c r="GZ36" t="str">
        <f t="shared" si="1"/>
        <v>Successful</v>
      </c>
      <c r="HA36" t="s">
        <v>741</v>
      </c>
      <c r="HB36" t="s">
        <v>741</v>
      </c>
      <c r="HC36" t="s">
        <v>741</v>
      </c>
      <c r="HD36" t="s">
        <v>741</v>
      </c>
    </row>
    <row r="37" spans="1:212" x14ac:dyDescent="0.3">
      <c r="A37">
        <v>36</v>
      </c>
      <c r="B37" t="s">
        <v>1001</v>
      </c>
      <c r="C37">
        <v>20240185004</v>
      </c>
      <c r="D37">
        <v>3044542</v>
      </c>
      <c r="E37">
        <v>1</v>
      </c>
      <c r="F37" t="s">
        <v>3</v>
      </c>
      <c r="G37" s="2">
        <v>45400</v>
      </c>
      <c r="H37">
        <v>2.6</v>
      </c>
      <c r="I37">
        <f>Copy_data!H20*1000</f>
        <v>1700</v>
      </c>
      <c r="J37">
        <v>2.6</v>
      </c>
      <c r="K37" t="s">
        <v>70</v>
      </c>
      <c r="L37" t="s">
        <v>69</v>
      </c>
      <c r="M37" t="s">
        <v>1002</v>
      </c>
      <c r="N37" t="s">
        <v>737</v>
      </c>
      <c r="O37" t="s">
        <v>63</v>
      </c>
      <c r="P37" t="s">
        <v>36</v>
      </c>
      <c r="Q37" t="s">
        <v>80</v>
      </c>
      <c r="R37">
        <v>3</v>
      </c>
      <c r="S37" s="2">
        <v>45402</v>
      </c>
      <c r="T37" t="s">
        <v>738</v>
      </c>
      <c r="U37" t="s">
        <v>31</v>
      </c>
      <c r="V37" t="s">
        <v>741</v>
      </c>
      <c r="W37" t="s">
        <v>760</v>
      </c>
      <c r="X37" t="s">
        <v>740</v>
      </c>
      <c r="Y37" t="s">
        <v>740</v>
      </c>
      <c r="Z37" t="s">
        <v>741</v>
      </c>
      <c r="AA37" t="s">
        <v>742</v>
      </c>
      <c r="AB37" t="s">
        <v>761</v>
      </c>
      <c r="AC37" t="s">
        <v>744</v>
      </c>
      <c r="AD37" t="s">
        <v>745</v>
      </c>
      <c r="AE37" t="s">
        <v>746</v>
      </c>
      <c r="AF37">
        <v>130</v>
      </c>
      <c r="AG37">
        <v>36</v>
      </c>
      <c r="AH37">
        <v>36.6</v>
      </c>
      <c r="AI37">
        <v>93</v>
      </c>
      <c r="AJ37" t="s">
        <v>31</v>
      </c>
      <c r="AK37">
        <v>10</v>
      </c>
      <c r="AL37">
        <v>15.2</v>
      </c>
      <c r="AM37">
        <v>8240</v>
      </c>
      <c r="AN37">
        <v>2.48</v>
      </c>
      <c r="AO37">
        <v>139</v>
      </c>
      <c r="AP37">
        <v>3.9</v>
      </c>
      <c r="AQ37">
        <v>11</v>
      </c>
      <c r="AR37">
        <v>0.42</v>
      </c>
      <c r="AS37" t="s">
        <v>747</v>
      </c>
      <c r="AT37" t="s">
        <v>741</v>
      </c>
      <c r="AU37" t="s">
        <v>1003</v>
      </c>
      <c r="AV37">
        <v>10</v>
      </c>
      <c r="AW37">
        <v>300</v>
      </c>
      <c r="AX37" t="s">
        <v>741</v>
      </c>
      <c r="AY37">
        <v>45</v>
      </c>
      <c r="AZ37" t="s">
        <v>1004</v>
      </c>
      <c r="BA37" t="s">
        <v>741</v>
      </c>
      <c r="BB37">
        <v>6</v>
      </c>
      <c r="BC37">
        <v>5</v>
      </c>
      <c r="BD37" t="s">
        <v>741</v>
      </c>
      <c r="BE37">
        <v>3</v>
      </c>
      <c r="BF37">
        <v>1</v>
      </c>
      <c r="BG37" t="s">
        <v>750</v>
      </c>
      <c r="BH37" t="s">
        <v>741</v>
      </c>
      <c r="BI37">
        <v>20</v>
      </c>
      <c r="BJ37">
        <v>36.6</v>
      </c>
      <c r="BK37">
        <v>36.6</v>
      </c>
      <c r="BL37">
        <v>36.4</v>
      </c>
      <c r="BM37">
        <v>36.4</v>
      </c>
      <c r="BN37">
        <v>36.4</v>
      </c>
      <c r="BO37">
        <v>36.4</v>
      </c>
      <c r="BP37">
        <v>36.4</v>
      </c>
      <c r="BQ37">
        <v>36.6</v>
      </c>
      <c r="BR37">
        <v>36.6</v>
      </c>
      <c r="BS37">
        <v>36.6</v>
      </c>
      <c r="BT37">
        <v>36.6</v>
      </c>
      <c r="BU37">
        <v>36.6</v>
      </c>
      <c r="BV37">
        <v>136</v>
      </c>
      <c r="BW37">
        <v>142</v>
      </c>
      <c r="BX37">
        <v>146</v>
      </c>
      <c r="BY37">
        <v>134</v>
      </c>
      <c r="BZ37">
        <v>144</v>
      </c>
      <c r="CA37">
        <v>140</v>
      </c>
      <c r="CB37">
        <v>140</v>
      </c>
      <c r="CC37">
        <v>148</v>
      </c>
      <c r="CD37">
        <v>140</v>
      </c>
      <c r="CE37">
        <v>146</v>
      </c>
      <c r="CF37">
        <v>148</v>
      </c>
      <c r="CG37">
        <v>140</v>
      </c>
      <c r="CH37" t="s">
        <v>476</v>
      </c>
      <c r="CI37" t="s">
        <v>405</v>
      </c>
      <c r="CJ37" t="s">
        <v>383</v>
      </c>
      <c r="CK37" t="s">
        <v>477</v>
      </c>
      <c r="CL37" t="s">
        <v>478</v>
      </c>
      <c r="CM37" t="s">
        <v>479</v>
      </c>
      <c r="CN37" t="s">
        <v>480</v>
      </c>
      <c r="CO37" t="s">
        <v>285</v>
      </c>
      <c r="CP37" t="s">
        <v>280</v>
      </c>
      <c r="CQ37" t="s">
        <v>471</v>
      </c>
      <c r="CR37" t="s">
        <v>316</v>
      </c>
      <c r="CS37" t="s">
        <v>442</v>
      </c>
      <c r="CT37">
        <v>34</v>
      </c>
      <c r="CU37">
        <v>36</v>
      </c>
      <c r="CV37">
        <v>36</v>
      </c>
      <c r="CW37">
        <v>34</v>
      </c>
      <c r="CX37">
        <v>36</v>
      </c>
      <c r="CY37">
        <v>36</v>
      </c>
      <c r="CZ37">
        <v>34</v>
      </c>
      <c r="DA37">
        <v>34</v>
      </c>
      <c r="DB37">
        <v>20</v>
      </c>
      <c r="DC37">
        <v>30</v>
      </c>
      <c r="DD37">
        <v>34</v>
      </c>
      <c r="DE37">
        <v>34</v>
      </c>
      <c r="DI37">
        <v>26</v>
      </c>
      <c r="DJ37">
        <v>28</v>
      </c>
      <c r="DK37">
        <v>28</v>
      </c>
      <c r="DL37">
        <v>26</v>
      </c>
      <c r="DM37">
        <v>28</v>
      </c>
      <c r="DN37">
        <v>28</v>
      </c>
      <c r="DO37">
        <v>26</v>
      </c>
      <c r="DP37">
        <v>28</v>
      </c>
      <c r="DR37">
        <v>93</v>
      </c>
      <c r="DS37">
        <v>94</v>
      </c>
      <c r="DT37">
        <v>92</v>
      </c>
      <c r="DU37">
        <v>89</v>
      </c>
      <c r="DV37">
        <v>84</v>
      </c>
      <c r="DW37">
        <v>93</v>
      </c>
      <c r="DX37">
        <v>96</v>
      </c>
      <c r="DY37">
        <v>90</v>
      </c>
      <c r="DZ37">
        <v>78</v>
      </c>
      <c r="EA37">
        <v>99</v>
      </c>
      <c r="EB37">
        <v>99</v>
      </c>
      <c r="EC37">
        <v>99</v>
      </c>
      <c r="FB37" t="s">
        <v>741</v>
      </c>
      <c r="FC37" t="s">
        <v>752</v>
      </c>
      <c r="FD37" t="s">
        <v>741</v>
      </c>
      <c r="FE37">
        <v>16</v>
      </c>
      <c r="FF37">
        <v>0.1</v>
      </c>
      <c r="FG37" t="s">
        <v>765</v>
      </c>
      <c r="FH37" t="s">
        <v>1005</v>
      </c>
      <c r="FI37" t="s">
        <v>1099</v>
      </c>
      <c r="FJ37">
        <v>130</v>
      </c>
      <c r="FK37">
        <v>128</v>
      </c>
      <c r="FL37" t="s">
        <v>741</v>
      </c>
      <c r="FM37" t="s">
        <v>741</v>
      </c>
      <c r="FN37">
        <v>96</v>
      </c>
      <c r="FO37" t="s">
        <v>31</v>
      </c>
      <c r="FP37">
        <v>95</v>
      </c>
      <c r="FQ37" t="s">
        <v>31</v>
      </c>
      <c r="FR37" t="s">
        <v>741</v>
      </c>
      <c r="FS37" t="s">
        <v>741</v>
      </c>
      <c r="FT37" t="s">
        <v>741</v>
      </c>
      <c r="FU37" t="s">
        <v>741</v>
      </c>
      <c r="FV37">
        <v>36.4</v>
      </c>
      <c r="FW37">
        <v>36.5</v>
      </c>
      <c r="FX37" t="s">
        <v>741</v>
      </c>
      <c r="FY37" t="s">
        <v>741</v>
      </c>
      <c r="FZ37">
        <v>100</v>
      </c>
      <c r="GA37">
        <v>125</v>
      </c>
      <c r="GB37" t="s">
        <v>741</v>
      </c>
      <c r="GC37" t="s">
        <v>741</v>
      </c>
      <c r="GD37" t="s">
        <v>741</v>
      </c>
      <c r="GE37" t="s">
        <v>741</v>
      </c>
      <c r="GF37" t="s">
        <v>741</v>
      </c>
      <c r="GG37" t="s">
        <v>741</v>
      </c>
      <c r="GH37" t="s">
        <v>741</v>
      </c>
      <c r="GI37" t="s">
        <v>767</v>
      </c>
      <c r="GJ37" t="s">
        <v>767</v>
      </c>
      <c r="GK37" t="s">
        <v>741</v>
      </c>
      <c r="GL37" t="s">
        <v>741</v>
      </c>
      <c r="GM37">
        <v>10</v>
      </c>
      <c r="GN37">
        <v>11</v>
      </c>
      <c r="GO37" t="s">
        <v>741</v>
      </c>
      <c r="GP37" t="s">
        <v>741</v>
      </c>
      <c r="GQ37">
        <v>0</v>
      </c>
      <c r="GR37">
        <v>5</v>
      </c>
      <c r="GS37">
        <v>7</v>
      </c>
      <c r="GT37" t="s">
        <v>741</v>
      </c>
      <c r="GU37" t="s">
        <v>741</v>
      </c>
      <c r="GV37">
        <v>14</v>
      </c>
      <c r="GW37">
        <v>15</v>
      </c>
      <c r="GX37">
        <v>12</v>
      </c>
      <c r="GY37" s="2">
        <v>45414</v>
      </c>
      <c r="GZ37" t="str">
        <f t="shared" si="1"/>
        <v>Successful</v>
      </c>
      <c r="HA37" t="s">
        <v>741</v>
      </c>
      <c r="HB37" t="s">
        <v>741</v>
      </c>
      <c r="HC37" t="s">
        <v>741</v>
      </c>
      <c r="HD37" t="s">
        <v>741</v>
      </c>
    </row>
    <row r="38" spans="1:212" ht="27" customHeight="1" x14ac:dyDescent="0.3">
      <c r="A38">
        <v>37</v>
      </c>
      <c r="B38" t="s">
        <v>1006</v>
      </c>
      <c r="C38">
        <v>20240115680</v>
      </c>
      <c r="D38">
        <v>2855165</v>
      </c>
      <c r="E38">
        <v>1</v>
      </c>
      <c r="F38" t="s">
        <v>3</v>
      </c>
      <c r="G38" s="2">
        <v>45358</v>
      </c>
      <c r="H38">
        <v>2.2000000000000002</v>
      </c>
      <c r="I38">
        <f>Copy_data!H12*1000</f>
        <v>1500</v>
      </c>
      <c r="J38">
        <v>2.2000000000000002</v>
      </c>
      <c r="K38" t="s">
        <v>70</v>
      </c>
      <c r="L38" t="s">
        <v>1105</v>
      </c>
      <c r="M38" t="s">
        <v>1007</v>
      </c>
      <c r="N38" t="s">
        <v>737</v>
      </c>
      <c r="O38" t="s">
        <v>63</v>
      </c>
      <c r="P38" t="s">
        <v>44</v>
      </c>
      <c r="Q38" t="s">
        <v>1093</v>
      </c>
      <c r="R38">
        <v>3</v>
      </c>
      <c r="S38" s="2">
        <v>45360</v>
      </c>
      <c r="T38" t="s">
        <v>1008</v>
      </c>
      <c r="U38" t="s">
        <v>30</v>
      </c>
      <c r="V38" t="s">
        <v>1009</v>
      </c>
      <c r="W38" t="s">
        <v>760</v>
      </c>
      <c r="X38" t="s">
        <v>740</v>
      </c>
      <c r="Y38" t="s">
        <v>740</v>
      </c>
      <c r="Z38" t="s">
        <v>741</v>
      </c>
      <c r="AA38" t="s">
        <v>742</v>
      </c>
      <c r="AB38" t="s">
        <v>743</v>
      </c>
      <c r="AC38" t="s">
        <v>744</v>
      </c>
      <c r="AD38" t="s">
        <v>745</v>
      </c>
      <c r="AE38" t="s">
        <v>746</v>
      </c>
      <c r="AF38">
        <v>140</v>
      </c>
      <c r="AG38">
        <v>28</v>
      </c>
      <c r="AH38">
        <v>36.6</v>
      </c>
      <c r="AI38">
        <v>99</v>
      </c>
      <c r="AJ38" t="s">
        <v>30</v>
      </c>
      <c r="AK38">
        <v>6.4</v>
      </c>
      <c r="AL38">
        <v>16.2</v>
      </c>
      <c r="AM38">
        <v>16320</v>
      </c>
      <c r="AN38">
        <v>3.48</v>
      </c>
      <c r="AO38">
        <v>137.80000000000001</v>
      </c>
      <c r="AP38">
        <v>6</v>
      </c>
      <c r="AQ38">
        <v>23</v>
      </c>
      <c r="AR38">
        <v>0.69</v>
      </c>
      <c r="AS38" t="s">
        <v>747</v>
      </c>
      <c r="AT38" t="s">
        <v>741</v>
      </c>
      <c r="AU38" t="s">
        <v>762</v>
      </c>
      <c r="AV38">
        <v>8</v>
      </c>
      <c r="AW38">
        <v>300</v>
      </c>
      <c r="AX38" t="s">
        <v>741</v>
      </c>
      <c r="AY38">
        <v>30</v>
      </c>
      <c r="AZ38" t="s">
        <v>763</v>
      </c>
      <c r="BA38" t="s">
        <v>741</v>
      </c>
      <c r="BB38">
        <v>4</v>
      </c>
      <c r="BC38" t="s">
        <v>741</v>
      </c>
      <c r="BD38">
        <v>1</v>
      </c>
      <c r="BE38">
        <v>3</v>
      </c>
      <c r="BF38" t="s">
        <v>875</v>
      </c>
      <c r="BG38" t="s">
        <v>750</v>
      </c>
      <c r="BH38" t="s">
        <v>741</v>
      </c>
      <c r="BI38">
        <v>16</v>
      </c>
      <c r="BJ38">
        <v>36.6</v>
      </c>
      <c r="BK38">
        <v>36.6</v>
      </c>
      <c r="BL38">
        <v>36.6</v>
      </c>
      <c r="BM38">
        <v>36.6</v>
      </c>
      <c r="BN38">
        <v>36.6</v>
      </c>
      <c r="BO38">
        <v>36.6</v>
      </c>
      <c r="BP38">
        <v>36.6</v>
      </c>
      <c r="BQ38">
        <v>36.6</v>
      </c>
      <c r="BR38">
        <v>36.6</v>
      </c>
      <c r="BS38">
        <v>36.6</v>
      </c>
      <c r="BT38">
        <v>36.6</v>
      </c>
      <c r="BU38">
        <v>36.6</v>
      </c>
      <c r="BV38">
        <v>144</v>
      </c>
      <c r="BW38">
        <v>146</v>
      </c>
      <c r="BX38">
        <v>150</v>
      </c>
      <c r="BY38">
        <v>152</v>
      </c>
      <c r="BZ38">
        <v>152</v>
      </c>
      <c r="CA38">
        <v>154</v>
      </c>
      <c r="CB38">
        <v>160</v>
      </c>
      <c r="CC38">
        <v>158</v>
      </c>
      <c r="CD38">
        <v>156</v>
      </c>
      <c r="CE38">
        <v>154</v>
      </c>
      <c r="CF38">
        <v>168</v>
      </c>
      <c r="CG38">
        <v>160</v>
      </c>
      <c r="CH38" t="s">
        <v>380</v>
      </c>
      <c r="CI38" t="s">
        <v>414</v>
      </c>
      <c r="CJ38" t="s">
        <v>407</v>
      </c>
      <c r="CK38" t="s">
        <v>417</v>
      </c>
      <c r="CL38" t="s">
        <v>302</v>
      </c>
      <c r="CM38" t="s">
        <v>409</v>
      </c>
      <c r="CN38" t="s">
        <v>331</v>
      </c>
      <c r="CO38" t="s">
        <v>432</v>
      </c>
      <c r="CP38" t="s">
        <v>431</v>
      </c>
      <c r="CQ38" t="s">
        <v>335</v>
      </c>
      <c r="CR38" t="s">
        <v>433</v>
      </c>
      <c r="CS38" t="s">
        <v>409</v>
      </c>
      <c r="CT38">
        <v>36</v>
      </c>
      <c r="CU38">
        <v>34</v>
      </c>
      <c r="CV38">
        <v>32</v>
      </c>
      <c r="CW38">
        <v>34</v>
      </c>
      <c r="CX38">
        <v>36</v>
      </c>
      <c r="CY38">
        <v>34</v>
      </c>
      <c r="CZ38">
        <v>36</v>
      </c>
      <c r="DA38">
        <v>34</v>
      </c>
      <c r="DB38">
        <v>36</v>
      </c>
      <c r="DC38">
        <v>34</v>
      </c>
      <c r="DD38">
        <v>36</v>
      </c>
      <c r="DE38">
        <v>34</v>
      </c>
      <c r="DI38">
        <v>30</v>
      </c>
      <c r="DJ38">
        <v>32</v>
      </c>
      <c r="DK38">
        <v>28</v>
      </c>
      <c r="DL38">
        <v>28</v>
      </c>
      <c r="DM38">
        <v>28</v>
      </c>
      <c r="DN38">
        <v>28</v>
      </c>
      <c r="DO38">
        <v>30</v>
      </c>
      <c r="DP38">
        <v>28</v>
      </c>
      <c r="DR38">
        <v>93</v>
      </c>
      <c r="DS38">
        <v>92</v>
      </c>
      <c r="DT38">
        <v>98</v>
      </c>
      <c r="DU38">
        <v>96</v>
      </c>
      <c r="DV38">
        <v>96</v>
      </c>
      <c r="DW38">
        <v>96</v>
      </c>
      <c r="DX38">
        <v>91</v>
      </c>
      <c r="DY38">
        <v>92</v>
      </c>
      <c r="DZ38">
        <v>70</v>
      </c>
      <c r="EA38">
        <v>98</v>
      </c>
      <c r="EB38">
        <v>98</v>
      </c>
      <c r="EC38">
        <v>98</v>
      </c>
      <c r="FB38" t="s">
        <v>741</v>
      </c>
      <c r="FC38" t="s">
        <v>785</v>
      </c>
      <c r="FD38" t="s">
        <v>741</v>
      </c>
      <c r="FE38">
        <v>16</v>
      </c>
      <c r="FF38">
        <v>0.1</v>
      </c>
      <c r="FG38" t="s">
        <v>765</v>
      </c>
      <c r="FH38" t="s">
        <v>749</v>
      </c>
      <c r="FI38" t="s">
        <v>1106</v>
      </c>
      <c r="FJ38">
        <v>120</v>
      </c>
      <c r="FK38">
        <v>122</v>
      </c>
      <c r="FL38" t="s">
        <v>741</v>
      </c>
      <c r="FM38" t="s">
        <v>741</v>
      </c>
      <c r="FN38">
        <v>95</v>
      </c>
      <c r="FO38" t="s">
        <v>31</v>
      </c>
      <c r="FP38">
        <v>98</v>
      </c>
      <c r="FQ38" t="s">
        <v>30</v>
      </c>
      <c r="FR38" t="s">
        <v>741</v>
      </c>
      <c r="FS38" t="s">
        <v>741</v>
      </c>
      <c r="FT38" t="s">
        <v>741</v>
      </c>
      <c r="FU38" t="s">
        <v>741</v>
      </c>
      <c r="FV38">
        <v>36.4</v>
      </c>
      <c r="FW38">
        <v>36.4</v>
      </c>
      <c r="FX38" t="s">
        <v>741</v>
      </c>
      <c r="FY38" t="s">
        <v>741</v>
      </c>
      <c r="FZ38">
        <v>110</v>
      </c>
      <c r="GA38">
        <v>110</v>
      </c>
      <c r="GB38" t="s">
        <v>741</v>
      </c>
      <c r="GC38" t="s">
        <v>741</v>
      </c>
      <c r="GD38" t="s">
        <v>741</v>
      </c>
      <c r="GE38" t="s">
        <v>741</v>
      </c>
      <c r="GF38" t="s">
        <v>1010</v>
      </c>
      <c r="GG38" t="s">
        <v>741</v>
      </c>
      <c r="GH38" t="s">
        <v>741</v>
      </c>
      <c r="GI38" t="s">
        <v>767</v>
      </c>
      <c r="GJ38" t="s">
        <v>767</v>
      </c>
      <c r="GK38" t="s">
        <v>741</v>
      </c>
      <c r="GL38" t="s">
        <v>741</v>
      </c>
      <c r="GM38">
        <v>8</v>
      </c>
      <c r="GN38">
        <v>7</v>
      </c>
      <c r="GO38" t="s">
        <v>741</v>
      </c>
      <c r="GP38" t="s">
        <v>741</v>
      </c>
      <c r="GQ38">
        <v>0</v>
      </c>
      <c r="GR38">
        <v>9</v>
      </c>
      <c r="GS38" t="s">
        <v>741</v>
      </c>
      <c r="GT38" t="s">
        <v>741</v>
      </c>
      <c r="GU38">
        <v>2</v>
      </c>
      <c r="GV38">
        <v>14</v>
      </c>
      <c r="GW38" t="s">
        <v>741</v>
      </c>
      <c r="GX38" t="s">
        <v>741</v>
      </c>
      <c r="GY38" t="s">
        <v>741</v>
      </c>
      <c r="GZ38" t="str">
        <f t="shared" si="1"/>
        <v>Un-Successful</v>
      </c>
      <c r="HA38">
        <v>15</v>
      </c>
      <c r="HB38">
        <v>14</v>
      </c>
      <c r="HC38" s="2">
        <v>45372</v>
      </c>
      <c r="HD38" t="s">
        <v>987</v>
      </c>
    </row>
    <row r="39" spans="1:212" ht="22.2" customHeight="1" x14ac:dyDescent="0.3">
      <c r="A39">
        <v>38</v>
      </c>
      <c r="B39" t="s">
        <v>1011</v>
      </c>
      <c r="C39">
        <v>20240215420</v>
      </c>
      <c r="D39">
        <v>240003597</v>
      </c>
      <c r="E39">
        <v>2</v>
      </c>
      <c r="F39" t="s">
        <v>2</v>
      </c>
      <c r="G39" s="2">
        <v>45420</v>
      </c>
      <c r="H39">
        <v>2</v>
      </c>
      <c r="I39">
        <f>Copy_data!H26*1000</f>
        <v>1300</v>
      </c>
      <c r="J39">
        <v>1.8</v>
      </c>
      <c r="K39" t="s">
        <v>70</v>
      </c>
      <c r="L39" t="s">
        <v>69</v>
      </c>
      <c r="M39" t="s">
        <v>1012</v>
      </c>
      <c r="N39" t="s">
        <v>737</v>
      </c>
      <c r="O39" t="s">
        <v>61</v>
      </c>
      <c r="P39" t="s">
        <v>44</v>
      </c>
      <c r="Q39" t="s">
        <v>78</v>
      </c>
      <c r="R39">
        <v>3</v>
      </c>
      <c r="S39" s="2">
        <v>45422</v>
      </c>
      <c r="T39" t="s">
        <v>759</v>
      </c>
      <c r="U39" t="s">
        <v>32</v>
      </c>
      <c r="V39" t="s">
        <v>741</v>
      </c>
      <c r="W39" t="s">
        <v>760</v>
      </c>
      <c r="X39" t="s">
        <v>740</v>
      </c>
      <c r="Y39" t="s">
        <v>740</v>
      </c>
      <c r="Z39" t="s">
        <v>741</v>
      </c>
      <c r="AA39" t="s">
        <v>742</v>
      </c>
      <c r="AB39" t="s">
        <v>743</v>
      </c>
      <c r="AC39" t="s">
        <v>744</v>
      </c>
      <c r="AD39" t="s">
        <v>745</v>
      </c>
      <c r="AE39" t="s">
        <v>746</v>
      </c>
      <c r="AF39">
        <v>151</v>
      </c>
      <c r="AG39">
        <v>34</v>
      </c>
      <c r="AH39">
        <v>36.6</v>
      </c>
      <c r="AI39">
        <v>99</v>
      </c>
      <c r="AJ39" t="s">
        <v>32</v>
      </c>
      <c r="AK39">
        <v>7.5</v>
      </c>
      <c r="AL39">
        <v>16.3</v>
      </c>
      <c r="AM39">
        <v>12000</v>
      </c>
      <c r="AN39">
        <v>1.77</v>
      </c>
      <c r="AO39">
        <v>136.9</v>
      </c>
      <c r="AP39">
        <v>5.39</v>
      </c>
      <c r="AQ39">
        <v>16</v>
      </c>
      <c r="AR39">
        <v>0.98</v>
      </c>
      <c r="AS39" t="s">
        <v>892</v>
      </c>
      <c r="AT39" t="s">
        <v>741</v>
      </c>
      <c r="AU39" t="s">
        <v>1013</v>
      </c>
      <c r="AV39">
        <v>8</v>
      </c>
      <c r="AW39">
        <v>300</v>
      </c>
      <c r="AX39" t="s">
        <v>741</v>
      </c>
      <c r="AY39">
        <v>30</v>
      </c>
      <c r="AZ39" t="s">
        <v>798</v>
      </c>
      <c r="BA39" t="s">
        <v>741</v>
      </c>
      <c r="BB39">
        <v>4</v>
      </c>
      <c r="BC39">
        <v>2</v>
      </c>
      <c r="BD39" t="s">
        <v>741</v>
      </c>
      <c r="BE39">
        <v>2.5</v>
      </c>
      <c r="BF39">
        <v>1</v>
      </c>
      <c r="BG39" t="s">
        <v>741</v>
      </c>
      <c r="BH39" t="s">
        <v>750</v>
      </c>
      <c r="BI39">
        <v>10</v>
      </c>
      <c r="BJ39">
        <v>36.1</v>
      </c>
      <c r="BK39">
        <v>36.1</v>
      </c>
      <c r="BL39">
        <v>36.1</v>
      </c>
      <c r="BM39">
        <v>36.1</v>
      </c>
      <c r="BN39">
        <v>36.1</v>
      </c>
      <c r="BO39">
        <v>36.200000000000003</v>
      </c>
      <c r="BP39">
        <v>36.200000000000003</v>
      </c>
      <c r="BQ39">
        <v>36.200000000000003</v>
      </c>
      <c r="BR39">
        <v>36.1</v>
      </c>
      <c r="BS39">
        <v>36.1</v>
      </c>
      <c r="BT39">
        <v>36.1</v>
      </c>
      <c r="BV39">
        <v>140</v>
      </c>
      <c r="BW39">
        <v>142</v>
      </c>
      <c r="BX39">
        <v>138</v>
      </c>
      <c r="BY39">
        <v>130</v>
      </c>
      <c r="BZ39">
        <v>136</v>
      </c>
      <c r="CA39">
        <v>132</v>
      </c>
      <c r="CB39">
        <v>130</v>
      </c>
      <c r="CC39">
        <v>134</v>
      </c>
      <c r="CD39">
        <v>136</v>
      </c>
      <c r="CE39">
        <v>134</v>
      </c>
      <c r="CF39">
        <v>134</v>
      </c>
      <c r="CH39" t="s">
        <v>272</v>
      </c>
      <c r="CI39" t="s">
        <v>465</v>
      </c>
      <c r="CJ39" t="s">
        <v>464</v>
      </c>
      <c r="CK39" t="s">
        <v>465</v>
      </c>
      <c r="CL39" t="s">
        <v>481</v>
      </c>
      <c r="CM39" t="s">
        <v>482</v>
      </c>
      <c r="CN39" t="s">
        <v>483</v>
      </c>
      <c r="CO39" t="s">
        <v>484</v>
      </c>
      <c r="CP39" t="s">
        <v>485</v>
      </c>
      <c r="CQ39" t="s">
        <v>486</v>
      </c>
      <c r="CR39" t="s">
        <v>487</v>
      </c>
      <c r="CT39">
        <v>36</v>
      </c>
      <c r="CU39">
        <v>34</v>
      </c>
      <c r="CV39">
        <v>34</v>
      </c>
      <c r="CW39">
        <v>34</v>
      </c>
      <c r="CX39">
        <v>32</v>
      </c>
      <c r="CY39">
        <v>34</v>
      </c>
      <c r="CZ39">
        <v>32</v>
      </c>
      <c r="DA39">
        <v>34</v>
      </c>
      <c r="DB39">
        <v>34</v>
      </c>
      <c r="DC39">
        <v>32</v>
      </c>
      <c r="DD39">
        <v>34</v>
      </c>
      <c r="DI39">
        <v>32</v>
      </c>
      <c r="DJ39">
        <v>34</v>
      </c>
      <c r="DK39">
        <v>34</v>
      </c>
      <c r="DL39">
        <v>36</v>
      </c>
      <c r="DM39">
        <v>36</v>
      </c>
      <c r="DN39">
        <v>34</v>
      </c>
      <c r="DO39">
        <v>32</v>
      </c>
      <c r="DP39">
        <v>34</v>
      </c>
      <c r="DR39">
        <v>100</v>
      </c>
      <c r="DS39">
        <v>100</v>
      </c>
      <c r="DT39">
        <v>100</v>
      </c>
      <c r="DU39">
        <v>100</v>
      </c>
      <c r="DV39">
        <v>100</v>
      </c>
      <c r="DW39">
        <v>100</v>
      </c>
      <c r="DX39">
        <v>100</v>
      </c>
      <c r="DY39">
        <v>100</v>
      </c>
      <c r="DZ39">
        <v>100</v>
      </c>
      <c r="EA39">
        <v>100</v>
      </c>
      <c r="EB39">
        <v>100</v>
      </c>
      <c r="EC39">
        <v>100</v>
      </c>
      <c r="FB39" t="s">
        <v>741</v>
      </c>
      <c r="FC39" t="s">
        <v>785</v>
      </c>
      <c r="FD39" t="s">
        <v>741</v>
      </c>
      <c r="FE39" t="s">
        <v>741</v>
      </c>
      <c r="FF39" t="s">
        <v>741</v>
      </c>
      <c r="FG39" t="s">
        <v>753</v>
      </c>
      <c r="FH39" t="s">
        <v>984</v>
      </c>
      <c r="FI39" t="s">
        <v>1088</v>
      </c>
      <c r="FJ39">
        <v>140</v>
      </c>
      <c r="FK39">
        <v>148</v>
      </c>
      <c r="FL39" t="s">
        <v>741</v>
      </c>
      <c r="FM39">
        <v>140</v>
      </c>
      <c r="FN39">
        <v>94</v>
      </c>
      <c r="FO39" t="s">
        <v>755</v>
      </c>
      <c r="FP39">
        <v>94</v>
      </c>
      <c r="FQ39" t="s">
        <v>840</v>
      </c>
      <c r="FR39" t="s">
        <v>741</v>
      </c>
      <c r="FS39" t="s">
        <v>741</v>
      </c>
      <c r="FT39">
        <v>96</v>
      </c>
      <c r="FU39" t="s">
        <v>32</v>
      </c>
      <c r="FV39">
        <v>36.5</v>
      </c>
      <c r="FW39">
        <v>36.4</v>
      </c>
      <c r="FX39" t="s">
        <v>741</v>
      </c>
      <c r="FY39">
        <v>36.6</v>
      </c>
      <c r="FZ39">
        <v>21</v>
      </c>
      <c r="GA39">
        <v>34</v>
      </c>
      <c r="GB39" t="s">
        <v>741</v>
      </c>
      <c r="GC39">
        <v>50</v>
      </c>
      <c r="GD39" t="s">
        <v>741</v>
      </c>
      <c r="GE39" t="s">
        <v>741</v>
      </c>
      <c r="GF39" t="s">
        <v>741</v>
      </c>
      <c r="GG39" t="s">
        <v>741</v>
      </c>
      <c r="GH39" t="s">
        <v>741</v>
      </c>
      <c r="GI39" t="s">
        <v>750</v>
      </c>
      <c r="GJ39" t="s">
        <v>767</v>
      </c>
      <c r="GK39" t="s">
        <v>741</v>
      </c>
      <c r="GL39" t="s">
        <v>767</v>
      </c>
      <c r="GM39">
        <v>10</v>
      </c>
      <c r="GN39">
        <v>7</v>
      </c>
      <c r="GO39" t="s">
        <v>741</v>
      </c>
      <c r="GP39">
        <v>6</v>
      </c>
      <c r="GQ39">
        <v>1</v>
      </c>
      <c r="GR39">
        <v>2</v>
      </c>
      <c r="GS39">
        <v>5</v>
      </c>
      <c r="GT39">
        <v>5</v>
      </c>
      <c r="GU39">
        <v>1</v>
      </c>
      <c r="GV39">
        <v>14</v>
      </c>
      <c r="GW39">
        <v>15</v>
      </c>
      <c r="GX39">
        <v>13</v>
      </c>
      <c r="GY39" s="2">
        <v>45435</v>
      </c>
      <c r="GZ39" t="str">
        <f t="shared" si="1"/>
        <v>Successful</v>
      </c>
      <c r="HA39" t="s">
        <v>741</v>
      </c>
      <c r="HB39" t="s">
        <v>741</v>
      </c>
      <c r="HC39" t="s">
        <v>741</v>
      </c>
      <c r="HD39" t="s">
        <v>741</v>
      </c>
    </row>
    <row r="40" spans="1:212" x14ac:dyDescent="0.3">
      <c r="A40">
        <v>39</v>
      </c>
      <c r="B40" t="s">
        <v>1014</v>
      </c>
      <c r="C40">
        <v>20240210646</v>
      </c>
      <c r="D40">
        <v>240002933</v>
      </c>
      <c r="E40">
        <v>1</v>
      </c>
      <c r="F40" t="s">
        <v>3</v>
      </c>
      <c r="G40" s="2">
        <v>45418</v>
      </c>
      <c r="H40">
        <v>2.2999999999999998</v>
      </c>
      <c r="I40">
        <f>Copy_data!H25*1000</f>
        <v>2700</v>
      </c>
      <c r="J40">
        <v>2.2000000000000002</v>
      </c>
      <c r="K40" t="s">
        <v>70</v>
      </c>
      <c r="L40" t="s">
        <v>69</v>
      </c>
      <c r="M40" t="s">
        <v>1015</v>
      </c>
      <c r="N40" t="s">
        <v>737</v>
      </c>
      <c r="O40" t="s">
        <v>63</v>
      </c>
      <c r="P40" t="s">
        <v>44</v>
      </c>
      <c r="Q40" t="s">
        <v>1093</v>
      </c>
      <c r="R40">
        <v>3</v>
      </c>
      <c r="S40" s="2">
        <v>45420</v>
      </c>
      <c r="T40" t="s">
        <v>1016</v>
      </c>
      <c r="U40" t="s">
        <v>31</v>
      </c>
      <c r="V40" t="s">
        <v>741</v>
      </c>
      <c r="W40" t="s">
        <v>760</v>
      </c>
      <c r="X40" t="s">
        <v>740</v>
      </c>
      <c r="Y40" t="s">
        <v>740</v>
      </c>
      <c r="Z40" t="s">
        <v>741</v>
      </c>
      <c r="AA40" t="s">
        <v>742</v>
      </c>
      <c r="AB40" t="s">
        <v>761</v>
      </c>
      <c r="AC40" t="s">
        <v>744</v>
      </c>
      <c r="AD40" t="s">
        <v>745</v>
      </c>
      <c r="AE40" t="s">
        <v>746</v>
      </c>
      <c r="AF40">
        <v>160</v>
      </c>
      <c r="AG40">
        <v>36</v>
      </c>
      <c r="AH40">
        <v>36.4</v>
      </c>
      <c r="AI40">
        <v>94</v>
      </c>
      <c r="AJ40" t="s">
        <v>31</v>
      </c>
      <c r="AK40">
        <v>8</v>
      </c>
      <c r="AL40">
        <v>22.6</v>
      </c>
      <c r="AM40">
        <v>3620</v>
      </c>
      <c r="AN40">
        <v>1.34</v>
      </c>
      <c r="AO40">
        <v>120</v>
      </c>
      <c r="AP40">
        <v>4.7</v>
      </c>
      <c r="AQ40">
        <v>37</v>
      </c>
      <c r="AR40">
        <v>0.9</v>
      </c>
      <c r="AS40" t="s">
        <v>747</v>
      </c>
      <c r="AT40" t="s">
        <v>741</v>
      </c>
      <c r="AU40" t="s">
        <v>980</v>
      </c>
      <c r="AV40">
        <v>8</v>
      </c>
      <c r="AW40">
        <v>300</v>
      </c>
      <c r="AX40">
        <v>2</v>
      </c>
      <c r="AY40">
        <v>30</v>
      </c>
      <c r="AZ40" t="s">
        <v>1017</v>
      </c>
      <c r="BA40" t="s">
        <v>741</v>
      </c>
      <c r="BB40">
        <v>5</v>
      </c>
      <c r="BC40">
        <v>2</v>
      </c>
      <c r="BD40" t="s">
        <v>741</v>
      </c>
      <c r="BE40">
        <v>3</v>
      </c>
      <c r="BF40">
        <v>1</v>
      </c>
      <c r="BG40" t="s">
        <v>750</v>
      </c>
      <c r="BH40" t="s">
        <v>741</v>
      </c>
      <c r="BI40">
        <v>10</v>
      </c>
      <c r="BJ40">
        <v>36.200000000000003</v>
      </c>
      <c r="BK40">
        <v>36.200000000000003</v>
      </c>
      <c r="BL40">
        <v>36.200000000000003</v>
      </c>
      <c r="BM40">
        <v>36.1</v>
      </c>
      <c r="BN40">
        <v>36.1</v>
      </c>
      <c r="BO40">
        <v>36.1</v>
      </c>
      <c r="BP40">
        <v>36.1</v>
      </c>
      <c r="BQ40">
        <v>36.200000000000003</v>
      </c>
      <c r="BR40">
        <v>36.200000000000003</v>
      </c>
      <c r="BS40">
        <v>36.1</v>
      </c>
      <c r="BT40">
        <v>36.1</v>
      </c>
      <c r="BV40">
        <v>140</v>
      </c>
      <c r="BW40">
        <v>142</v>
      </c>
      <c r="BX40">
        <v>144</v>
      </c>
      <c r="BY40">
        <v>146</v>
      </c>
      <c r="BZ40">
        <v>140</v>
      </c>
      <c r="CA40">
        <v>130</v>
      </c>
      <c r="CB40">
        <v>132</v>
      </c>
      <c r="CC40">
        <v>134</v>
      </c>
      <c r="CD40">
        <v>134</v>
      </c>
      <c r="CE40">
        <v>132</v>
      </c>
      <c r="CF40">
        <v>134</v>
      </c>
      <c r="CH40" t="s">
        <v>476</v>
      </c>
      <c r="CI40" t="s">
        <v>319</v>
      </c>
      <c r="CJ40" t="s">
        <v>376</v>
      </c>
      <c r="CK40" t="s">
        <v>475</v>
      </c>
      <c r="CL40" t="s">
        <v>312</v>
      </c>
      <c r="CM40" t="s">
        <v>475</v>
      </c>
      <c r="CN40" t="s">
        <v>438</v>
      </c>
      <c r="CO40" t="s">
        <v>275</v>
      </c>
      <c r="CP40" t="s">
        <v>374</v>
      </c>
      <c r="CQ40" t="s">
        <v>271</v>
      </c>
      <c r="CR40" t="s">
        <v>488</v>
      </c>
      <c r="CT40">
        <v>34</v>
      </c>
      <c r="CU40">
        <v>36</v>
      </c>
      <c r="CV40">
        <v>36</v>
      </c>
      <c r="CW40">
        <v>40</v>
      </c>
      <c r="CX40">
        <v>42</v>
      </c>
      <c r="CY40">
        <v>44</v>
      </c>
      <c r="CZ40">
        <v>44</v>
      </c>
      <c r="DA40">
        <v>42</v>
      </c>
      <c r="DB40">
        <v>40</v>
      </c>
      <c r="DC40">
        <v>42</v>
      </c>
      <c r="DD40">
        <v>42</v>
      </c>
      <c r="DH40">
        <v>36</v>
      </c>
      <c r="DI40">
        <v>34</v>
      </c>
      <c r="DJ40">
        <v>32</v>
      </c>
      <c r="DK40">
        <v>34</v>
      </c>
      <c r="DL40">
        <v>30</v>
      </c>
      <c r="DM40">
        <v>28</v>
      </c>
      <c r="DN40">
        <v>28</v>
      </c>
      <c r="DO40">
        <v>26</v>
      </c>
      <c r="DP40">
        <v>28</v>
      </c>
      <c r="DR40">
        <v>96</v>
      </c>
      <c r="DS40">
        <v>92</v>
      </c>
      <c r="DT40">
        <v>90</v>
      </c>
      <c r="DU40">
        <v>86</v>
      </c>
      <c r="DV40">
        <v>84</v>
      </c>
      <c r="DW40">
        <v>84</v>
      </c>
      <c r="DX40">
        <v>84</v>
      </c>
      <c r="DY40">
        <v>90</v>
      </c>
      <c r="DZ40">
        <v>78</v>
      </c>
      <c r="EA40">
        <v>80</v>
      </c>
      <c r="EB40">
        <v>84</v>
      </c>
      <c r="EC40">
        <v>84</v>
      </c>
      <c r="EH40" t="s">
        <v>1018</v>
      </c>
      <c r="EL40" t="s">
        <v>1018</v>
      </c>
      <c r="FB40" t="s">
        <v>741</v>
      </c>
      <c r="FC40" t="s">
        <v>785</v>
      </c>
      <c r="FD40" t="s">
        <v>741</v>
      </c>
      <c r="FE40" t="s">
        <v>741</v>
      </c>
      <c r="FF40" t="s">
        <v>741</v>
      </c>
      <c r="FG40" t="s">
        <v>753</v>
      </c>
      <c r="FH40" t="s">
        <v>927</v>
      </c>
      <c r="FI40" t="s">
        <v>1107</v>
      </c>
      <c r="FJ40">
        <v>122</v>
      </c>
      <c r="FK40">
        <v>113</v>
      </c>
      <c r="FL40" t="s">
        <v>1019</v>
      </c>
      <c r="FM40" t="s">
        <v>741</v>
      </c>
      <c r="FN40">
        <v>100</v>
      </c>
      <c r="FO40" t="s">
        <v>755</v>
      </c>
      <c r="FP40">
        <v>95</v>
      </c>
      <c r="FQ40" t="s">
        <v>755</v>
      </c>
      <c r="FR40">
        <v>95</v>
      </c>
      <c r="FS40" t="s">
        <v>840</v>
      </c>
      <c r="FT40" t="s">
        <v>741</v>
      </c>
      <c r="FU40" t="s">
        <v>741</v>
      </c>
      <c r="FV40">
        <v>36.6</v>
      </c>
      <c r="FW40">
        <v>36.6</v>
      </c>
      <c r="FX40">
        <v>36.4</v>
      </c>
      <c r="FY40" t="s">
        <v>741</v>
      </c>
      <c r="FZ40">
        <v>100</v>
      </c>
      <c r="GA40">
        <v>110</v>
      </c>
      <c r="GB40">
        <v>110</v>
      </c>
      <c r="GC40" t="s">
        <v>741</v>
      </c>
      <c r="GD40" t="s">
        <v>741</v>
      </c>
      <c r="GE40" t="s">
        <v>741</v>
      </c>
      <c r="GF40" t="s">
        <v>1020</v>
      </c>
      <c r="GG40" t="s">
        <v>741</v>
      </c>
      <c r="GH40" t="s">
        <v>741</v>
      </c>
      <c r="GI40" t="s">
        <v>750</v>
      </c>
      <c r="GJ40" t="s">
        <v>750</v>
      </c>
      <c r="GK40" t="s">
        <v>767</v>
      </c>
      <c r="GL40" t="s">
        <v>741</v>
      </c>
      <c r="GM40">
        <v>11</v>
      </c>
      <c r="GN40">
        <v>10</v>
      </c>
      <c r="GO40">
        <v>7</v>
      </c>
      <c r="GP40" t="s">
        <v>741</v>
      </c>
      <c r="GQ40">
        <v>3</v>
      </c>
      <c r="GR40" t="s">
        <v>741</v>
      </c>
      <c r="GS40" t="s">
        <v>741</v>
      </c>
      <c r="GT40">
        <v>1</v>
      </c>
      <c r="GU40">
        <v>3</v>
      </c>
      <c r="GV40">
        <v>6</v>
      </c>
      <c r="GW40" t="s">
        <v>741</v>
      </c>
      <c r="GX40" t="s">
        <v>741</v>
      </c>
      <c r="GY40" t="s">
        <v>741</v>
      </c>
      <c r="GZ40" t="str">
        <f t="shared" si="1"/>
        <v>Un-Successful</v>
      </c>
      <c r="HA40">
        <v>7</v>
      </c>
      <c r="HB40">
        <v>4</v>
      </c>
      <c r="HC40" s="2">
        <v>45424</v>
      </c>
      <c r="HD40" t="s">
        <v>981</v>
      </c>
    </row>
    <row r="41" spans="1:212" ht="39.6" customHeight="1" x14ac:dyDescent="0.3">
      <c r="A41">
        <v>40</v>
      </c>
      <c r="B41" t="s">
        <v>1021</v>
      </c>
      <c r="C41">
        <v>20240155706</v>
      </c>
      <c r="D41">
        <v>2965733</v>
      </c>
      <c r="E41">
        <v>1</v>
      </c>
      <c r="F41" t="s">
        <v>2</v>
      </c>
      <c r="G41" s="2">
        <v>45383</v>
      </c>
      <c r="H41">
        <v>2.6</v>
      </c>
      <c r="I41">
        <f>Copy_data!H15*1000</f>
        <v>2600</v>
      </c>
      <c r="J41">
        <v>2.5</v>
      </c>
      <c r="K41" t="s">
        <v>70</v>
      </c>
      <c r="L41" t="s">
        <v>69</v>
      </c>
      <c r="M41" t="s">
        <v>1022</v>
      </c>
      <c r="N41" t="s">
        <v>737</v>
      </c>
      <c r="O41" t="s">
        <v>63</v>
      </c>
      <c r="P41" t="s">
        <v>44</v>
      </c>
      <c r="Q41" t="s">
        <v>1093</v>
      </c>
      <c r="R41">
        <v>3</v>
      </c>
      <c r="S41" s="2">
        <v>45385</v>
      </c>
      <c r="T41" t="s">
        <v>738</v>
      </c>
      <c r="U41" t="s">
        <v>32</v>
      </c>
      <c r="V41" t="s">
        <v>1023</v>
      </c>
      <c r="W41" t="s">
        <v>760</v>
      </c>
      <c r="X41" t="s">
        <v>740</v>
      </c>
      <c r="Y41" t="s">
        <v>740</v>
      </c>
      <c r="Z41" t="s">
        <v>741</v>
      </c>
      <c r="AA41" t="s">
        <v>742</v>
      </c>
      <c r="AB41" t="s">
        <v>761</v>
      </c>
      <c r="AC41" t="s">
        <v>744</v>
      </c>
      <c r="AD41" t="s">
        <v>745</v>
      </c>
      <c r="AE41" t="s">
        <v>746</v>
      </c>
      <c r="AF41">
        <v>126</v>
      </c>
      <c r="AG41">
        <v>30</v>
      </c>
      <c r="AH41">
        <v>36.4</v>
      </c>
      <c r="AI41">
        <v>96</v>
      </c>
      <c r="AJ41" t="s">
        <v>32</v>
      </c>
      <c r="AK41">
        <v>6.25</v>
      </c>
      <c r="AL41">
        <v>16.7</v>
      </c>
      <c r="AM41">
        <v>28230</v>
      </c>
      <c r="AN41">
        <v>3.67</v>
      </c>
      <c r="AO41">
        <v>134</v>
      </c>
      <c r="AP41">
        <v>4.5999999999999996</v>
      </c>
      <c r="AQ41">
        <v>12</v>
      </c>
      <c r="AR41">
        <v>7.0000000000000007E-2</v>
      </c>
      <c r="AS41" t="s">
        <v>747</v>
      </c>
      <c r="AT41" t="s">
        <v>741</v>
      </c>
      <c r="AU41" t="s">
        <v>819</v>
      </c>
      <c r="AV41">
        <v>10</v>
      </c>
      <c r="AW41">
        <v>300</v>
      </c>
      <c r="AX41">
        <v>5</v>
      </c>
      <c r="AY41">
        <v>45</v>
      </c>
      <c r="AZ41" t="s">
        <v>1024</v>
      </c>
      <c r="BA41" t="s">
        <v>750</v>
      </c>
      <c r="BB41">
        <v>5</v>
      </c>
      <c r="BC41" t="s">
        <v>741</v>
      </c>
      <c r="BD41" t="s">
        <v>741</v>
      </c>
      <c r="BE41">
        <v>3</v>
      </c>
      <c r="BF41">
        <v>1.25</v>
      </c>
      <c r="BG41" t="s">
        <v>750</v>
      </c>
      <c r="BH41" t="s">
        <v>741</v>
      </c>
      <c r="BI41">
        <v>20</v>
      </c>
      <c r="BJ41">
        <v>36.4</v>
      </c>
      <c r="BK41">
        <v>36.4</v>
      </c>
      <c r="BL41">
        <v>36.4</v>
      </c>
      <c r="BM41">
        <v>36.5</v>
      </c>
      <c r="BN41">
        <v>36.5</v>
      </c>
      <c r="BO41">
        <v>36.5</v>
      </c>
      <c r="BP41">
        <v>36.5</v>
      </c>
      <c r="BQ41">
        <v>36.4</v>
      </c>
      <c r="BR41">
        <v>36.4</v>
      </c>
      <c r="BS41">
        <v>36.4</v>
      </c>
      <c r="BT41">
        <v>36.4</v>
      </c>
      <c r="BU41">
        <v>36.4</v>
      </c>
      <c r="BV41">
        <v>146</v>
      </c>
      <c r="BW41">
        <v>160</v>
      </c>
      <c r="BX41">
        <v>162</v>
      </c>
      <c r="BY41">
        <v>164</v>
      </c>
      <c r="BZ41">
        <v>162</v>
      </c>
      <c r="CA41">
        <v>160</v>
      </c>
      <c r="CB41">
        <v>164</v>
      </c>
      <c r="CC41">
        <v>166</v>
      </c>
      <c r="CD41">
        <v>162</v>
      </c>
      <c r="CE41">
        <v>160</v>
      </c>
      <c r="CF41">
        <v>152</v>
      </c>
      <c r="CG41">
        <v>154</v>
      </c>
      <c r="CH41" t="s">
        <v>271</v>
      </c>
      <c r="CI41" t="s">
        <v>285</v>
      </c>
      <c r="CJ41" t="s">
        <v>280</v>
      </c>
      <c r="CK41" t="s">
        <v>442</v>
      </c>
      <c r="CL41" t="s">
        <v>476</v>
      </c>
      <c r="CM41" t="s">
        <v>276</v>
      </c>
      <c r="CN41" t="s">
        <v>373</v>
      </c>
      <c r="CO41" t="s">
        <v>376</v>
      </c>
      <c r="CP41" t="s">
        <v>489</v>
      </c>
      <c r="CQ41" t="s">
        <v>476</v>
      </c>
      <c r="CR41" t="s">
        <v>276</v>
      </c>
      <c r="CS41" t="s">
        <v>378</v>
      </c>
      <c r="CT41">
        <v>36</v>
      </c>
      <c r="CU41">
        <v>34</v>
      </c>
      <c r="CV41">
        <v>34</v>
      </c>
      <c r="CW41">
        <v>36</v>
      </c>
      <c r="CX41">
        <v>38</v>
      </c>
      <c r="CY41">
        <v>38</v>
      </c>
      <c r="CZ41">
        <v>38</v>
      </c>
      <c r="DA41">
        <v>40</v>
      </c>
      <c r="DB41">
        <v>24</v>
      </c>
      <c r="DC41">
        <v>32</v>
      </c>
      <c r="DD41">
        <v>32</v>
      </c>
      <c r="DE41">
        <v>32</v>
      </c>
      <c r="DI41">
        <v>24</v>
      </c>
      <c r="DJ41">
        <v>24</v>
      </c>
      <c r="DK41">
        <v>23</v>
      </c>
      <c r="DL41">
        <v>24</v>
      </c>
      <c r="DM41">
        <v>24</v>
      </c>
      <c r="DN41">
        <v>23</v>
      </c>
      <c r="DO41">
        <v>24</v>
      </c>
      <c r="DP41">
        <v>24</v>
      </c>
      <c r="DR41">
        <v>96</v>
      </c>
      <c r="DS41">
        <v>99</v>
      </c>
      <c r="DT41">
        <v>95</v>
      </c>
      <c r="DU41">
        <v>93</v>
      </c>
      <c r="DV41">
        <v>91</v>
      </c>
      <c r="DW41">
        <v>85</v>
      </c>
      <c r="DX41">
        <v>97</v>
      </c>
      <c r="DY41">
        <v>88</v>
      </c>
      <c r="DZ41">
        <v>98</v>
      </c>
      <c r="EA41">
        <v>99</v>
      </c>
      <c r="EB41">
        <v>99</v>
      </c>
      <c r="EC41">
        <v>99</v>
      </c>
      <c r="FB41" t="s">
        <v>741</v>
      </c>
      <c r="FC41" t="s">
        <v>752</v>
      </c>
      <c r="FD41" t="s">
        <v>741</v>
      </c>
      <c r="FE41">
        <v>20</v>
      </c>
      <c r="FF41">
        <v>0.1</v>
      </c>
      <c r="FG41" t="s">
        <v>765</v>
      </c>
      <c r="FH41" t="s">
        <v>933</v>
      </c>
      <c r="FI41" t="s">
        <v>1095</v>
      </c>
      <c r="FJ41">
        <v>132</v>
      </c>
      <c r="FK41">
        <v>122</v>
      </c>
      <c r="FL41" t="s">
        <v>741</v>
      </c>
      <c r="FM41">
        <v>120</v>
      </c>
      <c r="FN41">
        <v>98</v>
      </c>
      <c r="FO41" t="s">
        <v>31</v>
      </c>
      <c r="FP41">
        <v>99</v>
      </c>
      <c r="FQ41" t="s">
        <v>32</v>
      </c>
      <c r="FR41" t="s">
        <v>741</v>
      </c>
      <c r="FS41" t="s">
        <v>741</v>
      </c>
      <c r="FT41">
        <v>98</v>
      </c>
      <c r="FU41" t="s">
        <v>32</v>
      </c>
      <c r="FV41">
        <v>36.4</v>
      </c>
      <c r="FW41">
        <v>36.4</v>
      </c>
      <c r="FX41" t="s">
        <v>741</v>
      </c>
      <c r="FY41">
        <v>36.6</v>
      </c>
      <c r="FZ41">
        <v>110</v>
      </c>
      <c r="GA41">
        <v>190</v>
      </c>
      <c r="GB41" t="s">
        <v>741</v>
      </c>
      <c r="GC41">
        <v>200</v>
      </c>
      <c r="GD41" t="s">
        <v>741</v>
      </c>
      <c r="GE41" t="s">
        <v>741</v>
      </c>
      <c r="GF41" t="s">
        <v>741</v>
      </c>
      <c r="GG41" t="s">
        <v>741</v>
      </c>
      <c r="GH41" t="s">
        <v>741</v>
      </c>
      <c r="GI41" t="s">
        <v>767</v>
      </c>
      <c r="GJ41" t="s">
        <v>767</v>
      </c>
      <c r="GK41" t="s">
        <v>741</v>
      </c>
      <c r="GL41" t="s">
        <v>767</v>
      </c>
      <c r="GM41">
        <v>8</v>
      </c>
      <c r="GN41">
        <v>9</v>
      </c>
      <c r="GO41" t="s">
        <v>741</v>
      </c>
      <c r="GP41">
        <v>6</v>
      </c>
      <c r="GQ41">
        <v>0</v>
      </c>
      <c r="GR41">
        <v>1</v>
      </c>
      <c r="GS41">
        <v>9</v>
      </c>
      <c r="GT41" t="s">
        <v>741</v>
      </c>
      <c r="GU41" t="s">
        <v>741</v>
      </c>
      <c r="GV41">
        <v>10</v>
      </c>
      <c r="GW41">
        <v>11</v>
      </c>
      <c r="GX41">
        <v>8</v>
      </c>
      <c r="GY41" s="2">
        <v>45393</v>
      </c>
      <c r="GZ41" t="str">
        <f t="shared" si="1"/>
        <v>Successful</v>
      </c>
      <c r="HA41" t="s">
        <v>741</v>
      </c>
      <c r="HB41" t="s">
        <v>741</v>
      </c>
      <c r="HC41" t="s">
        <v>741</v>
      </c>
      <c r="HD41" t="s">
        <v>741</v>
      </c>
    </row>
    <row r="42" spans="1:212" ht="51" customHeight="1" x14ac:dyDescent="0.3">
      <c r="A42">
        <v>41</v>
      </c>
      <c r="B42" t="s">
        <v>1025</v>
      </c>
      <c r="C42">
        <v>20240216446</v>
      </c>
      <c r="D42">
        <v>240003742</v>
      </c>
      <c r="E42">
        <v>0</v>
      </c>
      <c r="F42" t="s">
        <v>3</v>
      </c>
      <c r="G42" s="2">
        <v>45422</v>
      </c>
      <c r="H42">
        <v>1.7</v>
      </c>
      <c r="I42">
        <f>Copy_data!H27*1000</f>
        <v>1500</v>
      </c>
      <c r="J42">
        <v>1.7</v>
      </c>
      <c r="K42" t="s">
        <v>70</v>
      </c>
      <c r="L42" t="s">
        <v>69</v>
      </c>
      <c r="M42" t="s">
        <v>1026</v>
      </c>
      <c r="N42" t="s">
        <v>737</v>
      </c>
      <c r="O42" t="s">
        <v>63</v>
      </c>
      <c r="P42" t="s">
        <v>36</v>
      </c>
      <c r="Q42" t="s">
        <v>81</v>
      </c>
      <c r="R42">
        <v>1</v>
      </c>
      <c r="S42" s="2">
        <v>45423</v>
      </c>
      <c r="T42" t="s">
        <v>759</v>
      </c>
      <c r="U42" t="s">
        <v>32</v>
      </c>
      <c r="V42" t="s">
        <v>741</v>
      </c>
      <c r="W42" t="s">
        <v>760</v>
      </c>
      <c r="X42" t="s">
        <v>740</v>
      </c>
      <c r="Y42" t="s">
        <v>740</v>
      </c>
      <c r="Z42" t="s">
        <v>741</v>
      </c>
      <c r="AA42" t="s">
        <v>742</v>
      </c>
      <c r="AB42" t="s">
        <v>743</v>
      </c>
      <c r="AC42" t="s">
        <v>744</v>
      </c>
      <c r="AD42" t="s">
        <v>745</v>
      </c>
      <c r="AE42" t="s">
        <v>746</v>
      </c>
      <c r="AF42">
        <v>132</v>
      </c>
      <c r="AG42">
        <v>34</v>
      </c>
      <c r="AH42">
        <v>35.799999999999997</v>
      </c>
      <c r="AI42">
        <v>100</v>
      </c>
      <c r="AJ42" t="s">
        <v>32</v>
      </c>
      <c r="AK42">
        <v>4</v>
      </c>
      <c r="AL42">
        <v>17.3</v>
      </c>
      <c r="AM42">
        <v>17400</v>
      </c>
      <c r="AN42">
        <v>1.85</v>
      </c>
      <c r="AO42">
        <v>138.4</v>
      </c>
      <c r="AP42">
        <v>5.8</v>
      </c>
      <c r="AQ42">
        <v>21</v>
      </c>
      <c r="AR42">
        <v>0.78</v>
      </c>
      <c r="AS42" t="s">
        <v>747</v>
      </c>
      <c r="AT42" t="s">
        <v>741</v>
      </c>
      <c r="AU42" t="s">
        <v>762</v>
      </c>
      <c r="AV42">
        <v>8</v>
      </c>
      <c r="AW42">
        <v>300</v>
      </c>
      <c r="AX42">
        <v>2</v>
      </c>
      <c r="AY42">
        <v>30</v>
      </c>
      <c r="AZ42" t="s">
        <v>763</v>
      </c>
      <c r="BA42" t="s">
        <v>741</v>
      </c>
      <c r="BB42">
        <v>5</v>
      </c>
      <c r="BC42">
        <v>2</v>
      </c>
      <c r="BD42" t="s">
        <v>741</v>
      </c>
      <c r="BE42">
        <v>3.5</v>
      </c>
      <c r="BF42">
        <v>1</v>
      </c>
      <c r="BG42" t="s">
        <v>750</v>
      </c>
      <c r="BH42" t="s">
        <v>741</v>
      </c>
      <c r="BI42">
        <v>20</v>
      </c>
      <c r="BJ42">
        <v>36.4</v>
      </c>
      <c r="BK42">
        <v>36.4</v>
      </c>
      <c r="BL42">
        <v>36.200000000000003</v>
      </c>
      <c r="BM42">
        <v>36.200000000000003</v>
      </c>
      <c r="BN42">
        <v>36.200000000000003</v>
      </c>
      <c r="BO42">
        <v>36.200000000000003</v>
      </c>
      <c r="BP42">
        <v>36.1</v>
      </c>
      <c r="BQ42">
        <v>36.1</v>
      </c>
      <c r="BR42">
        <v>36.1</v>
      </c>
      <c r="BS42">
        <v>36.1</v>
      </c>
      <c r="BT42">
        <v>36.1</v>
      </c>
      <c r="BV42">
        <v>140</v>
      </c>
      <c r="BW42">
        <v>136</v>
      </c>
      <c r="BX42">
        <v>138</v>
      </c>
      <c r="BY42">
        <v>140</v>
      </c>
      <c r="BZ42">
        <v>140</v>
      </c>
      <c r="CA42">
        <v>136</v>
      </c>
      <c r="CB42">
        <v>140</v>
      </c>
      <c r="CC42">
        <v>142</v>
      </c>
      <c r="CD42">
        <v>140</v>
      </c>
      <c r="CE42">
        <v>140</v>
      </c>
      <c r="CF42">
        <v>144</v>
      </c>
      <c r="CH42" t="s">
        <v>409</v>
      </c>
      <c r="CI42" t="s">
        <v>490</v>
      </c>
      <c r="CJ42" t="s">
        <v>380</v>
      </c>
      <c r="CK42" t="s">
        <v>412</v>
      </c>
      <c r="CL42" t="s">
        <v>385</v>
      </c>
      <c r="CM42" t="s">
        <v>407</v>
      </c>
      <c r="CN42" t="s">
        <v>491</v>
      </c>
      <c r="CO42" t="s">
        <v>416</v>
      </c>
      <c r="CP42" t="s">
        <v>302</v>
      </c>
      <c r="CQ42" t="s">
        <v>409</v>
      </c>
      <c r="CR42" t="s">
        <v>410</v>
      </c>
      <c r="CT42">
        <v>32</v>
      </c>
      <c r="CU42">
        <v>32</v>
      </c>
      <c r="CV42">
        <v>34</v>
      </c>
      <c r="CW42">
        <v>34</v>
      </c>
      <c r="CX42">
        <v>32</v>
      </c>
      <c r="CY42">
        <v>32</v>
      </c>
      <c r="CZ42">
        <v>34</v>
      </c>
      <c r="DA42">
        <v>34</v>
      </c>
      <c r="DB42">
        <v>28</v>
      </c>
      <c r="DC42">
        <v>32</v>
      </c>
      <c r="DD42">
        <v>34</v>
      </c>
      <c r="DI42">
        <v>24</v>
      </c>
      <c r="DJ42">
        <v>26</v>
      </c>
      <c r="DK42">
        <v>24</v>
      </c>
      <c r="DL42">
        <v>24</v>
      </c>
      <c r="DM42">
        <v>26</v>
      </c>
      <c r="DN42">
        <v>25</v>
      </c>
      <c r="DO42">
        <v>23</v>
      </c>
      <c r="DP42">
        <v>23</v>
      </c>
      <c r="DR42">
        <v>96</v>
      </c>
      <c r="DS42">
        <v>99</v>
      </c>
      <c r="DT42">
        <v>96</v>
      </c>
      <c r="DU42">
        <v>92</v>
      </c>
      <c r="DV42">
        <v>96</v>
      </c>
      <c r="DW42">
        <v>96</v>
      </c>
      <c r="DX42">
        <v>98</v>
      </c>
      <c r="DY42">
        <v>96</v>
      </c>
      <c r="DZ42">
        <v>88</v>
      </c>
      <c r="EA42">
        <v>98</v>
      </c>
      <c r="EB42">
        <v>98</v>
      </c>
      <c r="FB42" t="s">
        <v>741</v>
      </c>
      <c r="FC42" t="s">
        <v>785</v>
      </c>
      <c r="FD42" t="s">
        <v>741</v>
      </c>
      <c r="FE42" t="s">
        <v>741</v>
      </c>
      <c r="FF42" t="s">
        <v>741</v>
      </c>
      <c r="FG42" t="s">
        <v>753</v>
      </c>
      <c r="FH42" t="s">
        <v>963</v>
      </c>
      <c r="FI42" t="s">
        <v>1108</v>
      </c>
      <c r="FJ42">
        <v>130</v>
      </c>
      <c r="FK42">
        <v>120</v>
      </c>
      <c r="FL42" t="s">
        <v>741</v>
      </c>
      <c r="FM42" t="s">
        <v>741</v>
      </c>
      <c r="FN42">
        <v>99</v>
      </c>
      <c r="FO42" t="s">
        <v>755</v>
      </c>
      <c r="FP42">
        <v>97</v>
      </c>
      <c r="FQ42" t="s">
        <v>755</v>
      </c>
      <c r="FR42" t="s">
        <v>741</v>
      </c>
      <c r="FS42" t="s">
        <v>741</v>
      </c>
      <c r="FT42" t="s">
        <v>741</v>
      </c>
      <c r="FU42" t="s">
        <v>741</v>
      </c>
      <c r="FV42">
        <v>36.6</v>
      </c>
      <c r="FW42">
        <v>36.6</v>
      </c>
      <c r="FX42" t="s">
        <v>741</v>
      </c>
      <c r="FY42" t="s">
        <v>741</v>
      </c>
      <c r="FZ42">
        <v>30</v>
      </c>
      <c r="GA42">
        <v>50</v>
      </c>
      <c r="GB42" t="s">
        <v>741</v>
      </c>
      <c r="GC42" t="s">
        <v>741</v>
      </c>
      <c r="GD42" t="s">
        <v>741</v>
      </c>
      <c r="GE42" t="s">
        <v>741</v>
      </c>
      <c r="GF42" t="s">
        <v>741</v>
      </c>
      <c r="GG42" t="s">
        <v>741</v>
      </c>
      <c r="GH42" t="s">
        <v>741</v>
      </c>
      <c r="GI42" t="s">
        <v>750</v>
      </c>
      <c r="GJ42" t="s">
        <v>750</v>
      </c>
      <c r="GK42" t="s">
        <v>741</v>
      </c>
      <c r="GL42" t="s">
        <v>741</v>
      </c>
      <c r="GM42">
        <v>9</v>
      </c>
      <c r="GN42">
        <v>11</v>
      </c>
      <c r="GO42" t="s">
        <v>741</v>
      </c>
      <c r="GP42" t="s">
        <v>741</v>
      </c>
      <c r="GQ42" t="s">
        <v>741</v>
      </c>
      <c r="GR42" t="s">
        <v>741</v>
      </c>
      <c r="GS42" t="s">
        <v>741</v>
      </c>
      <c r="GT42" t="s">
        <v>741</v>
      </c>
      <c r="GU42">
        <v>8</v>
      </c>
      <c r="GV42">
        <v>9</v>
      </c>
      <c r="GW42" t="s">
        <v>741</v>
      </c>
      <c r="GX42" t="s">
        <v>741</v>
      </c>
      <c r="GY42" t="s">
        <v>741</v>
      </c>
      <c r="GZ42" t="str">
        <f t="shared" si="1"/>
        <v>Un-Successful</v>
      </c>
      <c r="HA42">
        <v>9</v>
      </c>
      <c r="HB42">
        <v>7</v>
      </c>
      <c r="HC42" s="2">
        <v>45430</v>
      </c>
      <c r="HD42" t="s">
        <v>981</v>
      </c>
    </row>
    <row r="43" spans="1:212" ht="37.200000000000003" customHeight="1" x14ac:dyDescent="0.3">
      <c r="A43">
        <v>42</v>
      </c>
      <c r="B43" t="s">
        <v>1027</v>
      </c>
      <c r="C43">
        <v>20240317250</v>
      </c>
      <c r="D43">
        <v>240020077</v>
      </c>
      <c r="E43">
        <v>1</v>
      </c>
      <c r="F43" t="s">
        <v>2</v>
      </c>
      <c r="G43" s="2">
        <v>45479</v>
      </c>
      <c r="H43">
        <v>1.64</v>
      </c>
      <c r="I43">
        <f>Copy_data!H33*1000</f>
        <v>1200</v>
      </c>
      <c r="J43">
        <v>1.64</v>
      </c>
      <c r="K43" t="s">
        <v>71</v>
      </c>
      <c r="L43" t="s">
        <v>69</v>
      </c>
      <c r="M43" t="s">
        <v>1028</v>
      </c>
      <c r="N43" t="s">
        <v>737</v>
      </c>
      <c r="O43" t="s">
        <v>63</v>
      </c>
      <c r="P43" t="s">
        <v>45</v>
      </c>
      <c r="Q43" t="s">
        <v>79</v>
      </c>
      <c r="R43">
        <v>1</v>
      </c>
      <c r="S43" s="2">
        <v>45480</v>
      </c>
      <c r="T43" t="s">
        <v>759</v>
      </c>
      <c r="U43" t="s">
        <v>30</v>
      </c>
      <c r="V43" t="s">
        <v>1029</v>
      </c>
      <c r="W43" t="s">
        <v>760</v>
      </c>
      <c r="X43" t="s">
        <v>740</v>
      </c>
      <c r="Y43" t="s">
        <v>740</v>
      </c>
      <c r="Z43" t="s">
        <v>741</v>
      </c>
      <c r="AA43" t="s">
        <v>742</v>
      </c>
      <c r="AB43" t="s">
        <v>743</v>
      </c>
      <c r="AC43" t="s">
        <v>744</v>
      </c>
      <c r="AD43" t="s">
        <v>745</v>
      </c>
      <c r="AE43" t="s">
        <v>746</v>
      </c>
      <c r="AF43">
        <v>130</v>
      </c>
      <c r="AG43">
        <v>34</v>
      </c>
      <c r="AH43">
        <v>36.6</v>
      </c>
      <c r="AI43">
        <v>99</v>
      </c>
      <c r="AJ43" t="s">
        <v>30</v>
      </c>
      <c r="AK43">
        <v>4</v>
      </c>
      <c r="AL43">
        <v>16.600000000000001</v>
      </c>
      <c r="AM43">
        <v>17000</v>
      </c>
      <c r="AN43">
        <v>2.34</v>
      </c>
      <c r="AO43">
        <v>134.4</v>
      </c>
      <c r="AP43">
        <v>3.9</v>
      </c>
      <c r="AQ43">
        <v>18</v>
      </c>
      <c r="AR43">
        <v>0.97</v>
      </c>
      <c r="AS43" t="s">
        <v>747</v>
      </c>
      <c r="AT43" t="s">
        <v>741</v>
      </c>
      <c r="AU43" t="s">
        <v>770</v>
      </c>
      <c r="AV43">
        <v>6</v>
      </c>
      <c r="AW43">
        <v>200</v>
      </c>
      <c r="AX43" t="s">
        <v>741</v>
      </c>
      <c r="AY43">
        <v>30</v>
      </c>
      <c r="AZ43" t="s">
        <v>771</v>
      </c>
      <c r="BA43" t="s">
        <v>741</v>
      </c>
      <c r="BB43">
        <v>4</v>
      </c>
      <c r="BD43">
        <v>1</v>
      </c>
      <c r="BE43">
        <v>3</v>
      </c>
      <c r="BF43" t="s">
        <v>875</v>
      </c>
      <c r="BG43" t="s">
        <v>750</v>
      </c>
      <c r="BH43" t="s">
        <v>741</v>
      </c>
      <c r="BI43">
        <v>20</v>
      </c>
      <c r="BJ43">
        <v>36.6</v>
      </c>
      <c r="BK43">
        <v>36.4</v>
      </c>
      <c r="BL43">
        <v>36.4</v>
      </c>
      <c r="BM43">
        <v>36.5</v>
      </c>
      <c r="BN43">
        <v>36.5</v>
      </c>
      <c r="BO43">
        <v>36.4</v>
      </c>
      <c r="BP43">
        <v>36.4</v>
      </c>
      <c r="BQ43">
        <v>36.5</v>
      </c>
      <c r="BR43">
        <v>36.4</v>
      </c>
      <c r="BS43">
        <v>36.4</v>
      </c>
      <c r="BT43">
        <v>36.4</v>
      </c>
      <c r="BU43">
        <v>36.4</v>
      </c>
      <c r="BV43">
        <v>118</v>
      </c>
      <c r="BW43">
        <v>114</v>
      </c>
      <c r="BX43">
        <v>110</v>
      </c>
      <c r="BY43">
        <v>124</v>
      </c>
      <c r="BZ43">
        <v>112</v>
      </c>
      <c r="CA43">
        <v>114</v>
      </c>
      <c r="CB43">
        <v>116</v>
      </c>
      <c r="CC43">
        <v>120</v>
      </c>
      <c r="CD43">
        <v>122</v>
      </c>
      <c r="CE43">
        <v>124</v>
      </c>
      <c r="CF43">
        <v>112</v>
      </c>
      <c r="CG43">
        <v>116</v>
      </c>
      <c r="CH43" t="s">
        <v>492</v>
      </c>
      <c r="CI43" t="s">
        <v>493</v>
      </c>
      <c r="CJ43" t="s">
        <v>284</v>
      </c>
      <c r="CK43" t="s">
        <v>494</v>
      </c>
      <c r="CL43" t="s">
        <v>486</v>
      </c>
      <c r="CM43" t="s">
        <v>421</v>
      </c>
      <c r="CN43" t="s">
        <v>495</v>
      </c>
      <c r="CO43" t="s">
        <v>493</v>
      </c>
      <c r="CP43" t="s">
        <v>496</v>
      </c>
      <c r="CQ43" t="s">
        <v>493</v>
      </c>
      <c r="CR43" t="s">
        <v>497</v>
      </c>
      <c r="CS43" t="s">
        <v>498</v>
      </c>
      <c r="CT43">
        <v>34</v>
      </c>
      <c r="CU43">
        <v>36</v>
      </c>
      <c r="CV43">
        <v>36</v>
      </c>
      <c r="CW43">
        <v>34</v>
      </c>
      <c r="CX43">
        <v>34</v>
      </c>
      <c r="CY43">
        <v>36</v>
      </c>
      <c r="CZ43">
        <v>32</v>
      </c>
      <c r="DA43">
        <v>32</v>
      </c>
      <c r="DB43">
        <v>34</v>
      </c>
      <c r="DC43">
        <v>32</v>
      </c>
      <c r="DD43">
        <v>36</v>
      </c>
      <c r="DE43">
        <v>34</v>
      </c>
      <c r="DI43">
        <v>24</v>
      </c>
      <c r="DJ43">
        <v>23</v>
      </c>
      <c r="DK43">
        <v>23</v>
      </c>
      <c r="DL43">
        <v>25</v>
      </c>
      <c r="DM43">
        <v>30</v>
      </c>
      <c r="DN43">
        <v>32</v>
      </c>
      <c r="DO43">
        <v>34</v>
      </c>
      <c r="DP43">
        <v>32</v>
      </c>
      <c r="DQ43">
        <v>30</v>
      </c>
      <c r="DR43">
        <v>98</v>
      </c>
      <c r="DS43">
        <v>96</v>
      </c>
      <c r="DT43">
        <v>96</v>
      </c>
      <c r="DU43">
        <v>92</v>
      </c>
      <c r="DV43">
        <v>96</v>
      </c>
      <c r="DW43">
        <v>96</v>
      </c>
      <c r="DX43">
        <v>95</v>
      </c>
      <c r="DY43">
        <v>92</v>
      </c>
      <c r="DZ43">
        <v>80</v>
      </c>
      <c r="EA43">
        <v>98</v>
      </c>
      <c r="EB43">
        <v>96</v>
      </c>
      <c r="EC43">
        <v>96</v>
      </c>
      <c r="FB43" t="s">
        <v>741</v>
      </c>
      <c r="FC43" t="s">
        <v>785</v>
      </c>
      <c r="FD43" t="s">
        <v>741</v>
      </c>
      <c r="FE43">
        <v>16</v>
      </c>
      <c r="FF43">
        <v>0.01</v>
      </c>
      <c r="FG43" t="s">
        <v>765</v>
      </c>
      <c r="FH43" t="s">
        <v>843</v>
      </c>
      <c r="FI43" t="s">
        <v>1039</v>
      </c>
      <c r="FJ43">
        <v>130</v>
      </c>
      <c r="FK43">
        <v>118</v>
      </c>
      <c r="FL43" t="s">
        <v>741</v>
      </c>
      <c r="FM43" t="s">
        <v>741</v>
      </c>
      <c r="FN43">
        <v>91</v>
      </c>
      <c r="FO43" t="s">
        <v>31</v>
      </c>
      <c r="FP43">
        <v>90</v>
      </c>
      <c r="FQ43" t="s">
        <v>31</v>
      </c>
      <c r="FR43" t="s">
        <v>741</v>
      </c>
      <c r="FS43" t="s">
        <v>741</v>
      </c>
      <c r="FT43" t="s">
        <v>741</v>
      </c>
      <c r="FU43" t="s">
        <v>741</v>
      </c>
      <c r="FV43">
        <v>36.4</v>
      </c>
      <c r="FW43">
        <v>36.4</v>
      </c>
      <c r="FX43" t="s">
        <v>741</v>
      </c>
      <c r="FY43" t="s">
        <v>741</v>
      </c>
      <c r="FZ43">
        <v>70</v>
      </c>
      <c r="GA43">
        <v>40</v>
      </c>
      <c r="GB43" t="s">
        <v>741</v>
      </c>
      <c r="GC43" t="s">
        <v>741</v>
      </c>
      <c r="GD43" t="s">
        <v>741</v>
      </c>
      <c r="GE43" t="s">
        <v>741</v>
      </c>
      <c r="GF43" t="s">
        <v>1030</v>
      </c>
      <c r="GG43" t="s">
        <v>741</v>
      </c>
      <c r="GH43" t="s">
        <v>741</v>
      </c>
      <c r="GI43" t="s">
        <v>741</v>
      </c>
      <c r="GJ43" t="s">
        <v>741</v>
      </c>
      <c r="GK43" t="s">
        <v>741</v>
      </c>
      <c r="GL43" t="s">
        <v>741</v>
      </c>
      <c r="GM43">
        <v>10</v>
      </c>
      <c r="GN43">
        <v>11</v>
      </c>
      <c r="GO43" t="s">
        <v>741</v>
      </c>
      <c r="GP43" t="s">
        <v>741</v>
      </c>
      <c r="GQ43">
        <v>0</v>
      </c>
      <c r="GR43">
        <v>6</v>
      </c>
      <c r="GS43" t="s">
        <v>741</v>
      </c>
      <c r="GT43">
        <v>1</v>
      </c>
      <c r="GU43">
        <v>10</v>
      </c>
      <c r="GV43">
        <v>17</v>
      </c>
      <c r="GW43" t="s">
        <v>741</v>
      </c>
      <c r="GX43" t="s">
        <v>741</v>
      </c>
      <c r="GY43" t="s">
        <v>741</v>
      </c>
      <c r="GZ43" t="str">
        <f t="shared" si="1"/>
        <v>Un-Successful</v>
      </c>
      <c r="HA43">
        <v>18</v>
      </c>
      <c r="HB43">
        <v>16</v>
      </c>
      <c r="HC43" s="2">
        <v>45496</v>
      </c>
      <c r="HD43" t="s">
        <v>756</v>
      </c>
    </row>
    <row r="44" spans="1:212" ht="64.2" customHeight="1" x14ac:dyDescent="0.3">
      <c r="A44">
        <v>43</v>
      </c>
      <c r="B44" t="s">
        <v>1031</v>
      </c>
      <c r="C44">
        <v>20240327518</v>
      </c>
      <c r="D44">
        <v>240021462</v>
      </c>
      <c r="E44">
        <v>2</v>
      </c>
      <c r="F44" t="s">
        <v>3</v>
      </c>
      <c r="G44" s="2">
        <v>45484</v>
      </c>
      <c r="H44">
        <v>2.9</v>
      </c>
      <c r="I44">
        <f>Copy_data!H34*1000</f>
        <v>2200</v>
      </c>
      <c r="J44">
        <v>2.9</v>
      </c>
      <c r="K44" t="s">
        <v>70</v>
      </c>
      <c r="L44" t="s">
        <v>69</v>
      </c>
      <c r="M44" t="s">
        <v>1032</v>
      </c>
      <c r="N44" t="s">
        <v>737</v>
      </c>
      <c r="O44" t="s">
        <v>63</v>
      </c>
      <c r="P44" t="s">
        <v>44</v>
      </c>
      <c r="Q44" t="s">
        <v>79</v>
      </c>
      <c r="R44">
        <v>1</v>
      </c>
      <c r="S44" s="2">
        <v>45485</v>
      </c>
      <c r="T44" t="s">
        <v>738</v>
      </c>
      <c r="U44" t="s">
        <v>30</v>
      </c>
      <c r="V44" t="s">
        <v>1033</v>
      </c>
      <c r="W44" t="s">
        <v>760</v>
      </c>
      <c r="X44" t="s">
        <v>740</v>
      </c>
      <c r="Y44" t="s">
        <v>740</v>
      </c>
      <c r="Z44" t="s">
        <v>741</v>
      </c>
      <c r="AA44" t="s">
        <v>742</v>
      </c>
      <c r="AB44" t="s">
        <v>761</v>
      </c>
      <c r="AC44" t="s">
        <v>744</v>
      </c>
      <c r="AD44" t="s">
        <v>745</v>
      </c>
      <c r="AE44" t="s">
        <v>746</v>
      </c>
      <c r="AF44">
        <v>112</v>
      </c>
      <c r="AG44">
        <v>30</v>
      </c>
      <c r="AH44">
        <v>36.6</v>
      </c>
      <c r="AI44">
        <v>97</v>
      </c>
      <c r="AJ44" t="s">
        <v>31</v>
      </c>
      <c r="AK44">
        <v>7.2</v>
      </c>
      <c r="AL44">
        <v>17.600000000000001</v>
      </c>
      <c r="AM44">
        <v>27250</v>
      </c>
      <c r="AN44">
        <v>2.64</v>
      </c>
      <c r="AO44">
        <v>130.5</v>
      </c>
      <c r="AP44">
        <v>4.9000000000000004</v>
      </c>
      <c r="AQ44">
        <v>24</v>
      </c>
      <c r="AR44">
        <v>1.1599999999999999</v>
      </c>
      <c r="AS44" t="s">
        <v>747</v>
      </c>
      <c r="AT44" t="s">
        <v>741</v>
      </c>
      <c r="AU44" t="s">
        <v>911</v>
      </c>
      <c r="AV44">
        <v>12</v>
      </c>
      <c r="AW44">
        <v>500</v>
      </c>
      <c r="AX44">
        <v>3</v>
      </c>
      <c r="AY44">
        <v>45</v>
      </c>
      <c r="AZ44" t="s">
        <v>912</v>
      </c>
      <c r="BA44" t="s">
        <v>741</v>
      </c>
      <c r="BB44">
        <v>9</v>
      </c>
      <c r="BC44">
        <v>6</v>
      </c>
      <c r="BD44" t="s">
        <v>741</v>
      </c>
      <c r="BE44">
        <v>3.5</v>
      </c>
      <c r="BF44">
        <v>1.5</v>
      </c>
      <c r="BG44" t="s">
        <v>750</v>
      </c>
      <c r="BH44" t="s">
        <v>741</v>
      </c>
      <c r="BI44">
        <v>20</v>
      </c>
      <c r="BJ44">
        <v>35.6</v>
      </c>
      <c r="BK44">
        <v>35.4</v>
      </c>
      <c r="BL44">
        <v>35.6</v>
      </c>
      <c r="BM44">
        <v>35.5</v>
      </c>
      <c r="BN44">
        <v>35.6</v>
      </c>
      <c r="BO44">
        <v>35.299999999999997</v>
      </c>
      <c r="BP44">
        <v>35.4</v>
      </c>
      <c r="BQ44">
        <v>35.4</v>
      </c>
      <c r="BR44">
        <v>35.4</v>
      </c>
      <c r="BS44">
        <v>35.6</v>
      </c>
      <c r="BT44">
        <v>35.6</v>
      </c>
      <c r="BV44">
        <v>132</v>
      </c>
      <c r="BW44">
        <v>134</v>
      </c>
      <c r="BX44">
        <v>130</v>
      </c>
      <c r="BY44">
        <v>132</v>
      </c>
      <c r="BZ44">
        <v>136</v>
      </c>
      <c r="CA44">
        <v>134</v>
      </c>
      <c r="CB44">
        <v>132</v>
      </c>
      <c r="CC44">
        <v>134</v>
      </c>
      <c r="CD44">
        <v>138</v>
      </c>
      <c r="CE44">
        <v>132</v>
      </c>
      <c r="CF44">
        <v>140</v>
      </c>
      <c r="CH44" t="s">
        <v>302</v>
      </c>
      <c r="CI44" t="s">
        <v>499</v>
      </c>
      <c r="CJ44" t="s">
        <v>343</v>
      </c>
      <c r="CK44" t="s">
        <v>409</v>
      </c>
      <c r="CL44" t="s">
        <v>328</v>
      </c>
      <c r="CM44" t="s">
        <v>500</v>
      </c>
      <c r="CN44" t="s">
        <v>501</v>
      </c>
      <c r="CO44" t="s">
        <v>502</v>
      </c>
      <c r="CP44" t="s">
        <v>461</v>
      </c>
      <c r="CQ44" t="s">
        <v>447</v>
      </c>
      <c r="CR44" t="s">
        <v>503</v>
      </c>
      <c r="CT44">
        <v>34</v>
      </c>
      <c r="CU44">
        <v>36</v>
      </c>
      <c r="CV44">
        <v>34</v>
      </c>
      <c r="CW44">
        <v>36</v>
      </c>
      <c r="CX44">
        <v>36</v>
      </c>
      <c r="CY44">
        <v>34</v>
      </c>
      <c r="CZ44">
        <v>36</v>
      </c>
      <c r="DA44">
        <v>36</v>
      </c>
      <c r="DB44">
        <v>34</v>
      </c>
      <c r="DC44">
        <v>36</v>
      </c>
      <c r="DD44">
        <v>34</v>
      </c>
      <c r="DH44">
        <v>36</v>
      </c>
      <c r="DI44">
        <v>34</v>
      </c>
      <c r="DJ44">
        <v>30</v>
      </c>
      <c r="DK44">
        <v>32</v>
      </c>
      <c r="DL44">
        <v>32</v>
      </c>
      <c r="DM44">
        <v>30</v>
      </c>
      <c r="DN44">
        <v>24</v>
      </c>
      <c r="DO44">
        <v>30</v>
      </c>
      <c r="DP44">
        <v>24</v>
      </c>
      <c r="DR44">
        <v>99</v>
      </c>
      <c r="DS44">
        <v>100</v>
      </c>
      <c r="DT44">
        <v>99</v>
      </c>
      <c r="DU44">
        <v>98</v>
      </c>
      <c r="DV44">
        <v>96</v>
      </c>
      <c r="DW44">
        <v>100</v>
      </c>
      <c r="DX44">
        <v>95</v>
      </c>
      <c r="DY44">
        <v>96</v>
      </c>
      <c r="DZ44">
        <v>80</v>
      </c>
      <c r="EA44">
        <v>98</v>
      </c>
      <c r="EB44">
        <v>99</v>
      </c>
      <c r="FB44" t="s">
        <v>741</v>
      </c>
      <c r="FC44" t="s">
        <v>752</v>
      </c>
      <c r="FD44" t="s">
        <v>741</v>
      </c>
      <c r="FE44">
        <v>24</v>
      </c>
      <c r="FF44">
        <v>0.1</v>
      </c>
      <c r="FG44" t="s">
        <v>753</v>
      </c>
      <c r="FH44" t="s">
        <v>985</v>
      </c>
      <c r="FI44" t="s">
        <v>1088</v>
      </c>
      <c r="FJ44">
        <v>142</v>
      </c>
      <c r="FK44">
        <v>138</v>
      </c>
      <c r="FL44" t="s">
        <v>741</v>
      </c>
      <c r="FM44">
        <v>132</v>
      </c>
      <c r="FN44">
        <v>98</v>
      </c>
      <c r="FO44" t="s">
        <v>33</v>
      </c>
      <c r="FP44">
        <v>98</v>
      </c>
      <c r="FQ44" t="s">
        <v>840</v>
      </c>
      <c r="FR44" t="s">
        <v>741</v>
      </c>
      <c r="FS44" t="s">
        <v>741</v>
      </c>
      <c r="FT44">
        <v>98</v>
      </c>
      <c r="FU44" t="s">
        <v>32</v>
      </c>
      <c r="FV44">
        <v>36.4</v>
      </c>
      <c r="FW44">
        <v>36.4</v>
      </c>
      <c r="FX44" t="s">
        <v>741</v>
      </c>
      <c r="FY44">
        <v>36.6</v>
      </c>
      <c r="FZ44">
        <v>40</v>
      </c>
      <c r="GA44">
        <v>90</v>
      </c>
      <c r="GB44" t="s">
        <v>741</v>
      </c>
      <c r="GC44">
        <v>90</v>
      </c>
      <c r="GD44" t="s">
        <v>741</v>
      </c>
      <c r="GE44" t="s">
        <v>741</v>
      </c>
      <c r="GF44" t="s">
        <v>741</v>
      </c>
      <c r="GG44" t="s">
        <v>741</v>
      </c>
      <c r="GH44" t="s">
        <v>741</v>
      </c>
      <c r="GI44" t="s">
        <v>750</v>
      </c>
      <c r="GJ44" t="s">
        <v>767</v>
      </c>
      <c r="GK44" t="s">
        <v>741</v>
      </c>
      <c r="GL44" t="s">
        <v>767</v>
      </c>
      <c r="GM44">
        <v>8</v>
      </c>
      <c r="GN44">
        <v>10</v>
      </c>
      <c r="GO44" t="s">
        <v>741</v>
      </c>
      <c r="GP44" t="s">
        <v>741</v>
      </c>
      <c r="GQ44">
        <v>2</v>
      </c>
      <c r="GR44">
        <v>1</v>
      </c>
      <c r="GS44">
        <v>3</v>
      </c>
      <c r="GT44">
        <v>6</v>
      </c>
      <c r="GU44">
        <v>2</v>
      </c>
      <c r="GV44">
        <v>13</v>
      </c>
      <c r="GW44">
        <v>13</v>
      </c>
      <c r="GX44">
        <v>11</v>
      </c>
      <c r="GY44" s="2">
        <v>45503</v>
      </c>
      <c r="GZ44" t="str">
        <f t="shared" si="1"/>
        <v>Successful</v>
      </c>
      <c r="HA44" t="s">
        <v>741</v>
      </c>
      <c r="HB44" t="s">
        <v>741</v>
      </c>
      <c r="HC44" t="s">
        <v>741</v>
      </c>
      <c r="HD44" t="s">
        <v>741</v>
      </c>
    </row>
    <row r="45" spans="1:212" ht="50.4" customHeight="1" x14ac:dyDescent="0.3">
      <c r="A45">
        <v>44</v>
      </c>
      <c r="B45" t="s">
        <v>1034</v>
      </c>
      <c r="C45">
        <v>20240329517</v>
      </c>
      <c r="D45">
        <v>240021741</v>
      </c>
      <c r="E45">
        <v>0</v>
      </c>
      <c r="F45" t="s">
        <v>3</v>
      </c>
      <c r="G45" s="2">
        <v>45485</v>
      </c>
      <c r="H45">
        <v>2.58</v>
      </c>
      <c r="I45">
        <f>Copy_data!H35*1000</f>
        <v>2200</v>
      </c>
      <c r="J45">
        <v>2.5</v>
      </c>
      <c r="K45" t="s">
        <v>70</v>
      </c>
      <c r="L45" t="s">
        <v>69</v>
      </c>
      <c r="M45" t="s">
        <v>1035</v>
      </c>
      <c r="N45" t="s">
        <v>737</v>
      </c>
      <c r="O45" t="s">
        <v>63</v>
      </c>
      <c r="P45" t="s">
        <v>44</v>
      </c>
      <c r="Q45" t="s">
        <v>79</v>
      </c>
      <c r="R45">
        <v>1</v>
      </c>
      <c r="S45" s="2">
        <v>45486</v>
      </c>
      <c r="T45" t="s">
        <v>738</v>
      </c>
      <c r="U45" t="s">
        <v>31</v>
      </c>
      <c r="V45" t="s">
        <v>741</v>
      </c>
      <c r="W45" t="s">
        <v>760</v>
      </c>
      <c r="X45" t="s">
        <v>740</v>
      </c>
      <c r="Y45" t="s">
        <v>740</v>
      </c>
      <c r="Z45" t="s">
        <v>741</v>
      </c>
      <c r="AA45" t="s">
        <v>742</v>
      </c>
      <c r="AB45" t="s">
        <v>743</v>
      </c>
      <c r="AC45" t="s">
        <v>744</v>
      </c>
      <c r="AD45" t="s">
        <v>745</v>
      </c>
      <c r="AE45" t="s">
        <v>746</v>
      </c>
      <c r="AF45">
        <v>152</v>
      </c>
      <c r="AG45">
        <v>34</v>
      </c>
      <c r="AH45">
        <v>35.799999999999997</v>
      </c>
      <c r="AI45">
        <v>99</v>
      </c>
      <c r="AJ45" t="s">
        <v>31</v>
      </c>
      <c r="AK45">
        <v>6.25</v>
      </c>
      <c r="AL45">
        <v>17.3</v>
      </c>
      <c r="AM45">
        <v>22730</v>
      </c>
      <c r="AN45">
        <v>3.3</v>
      </c>
      <c r="AO45">
        <v>134.19999999999999</v>
      </c>
      <c r="AP45">
        <v>4.2</v>
      </c>
      <c r="AQ45">
        <v>28</v>
      </c>
      <c r="AR45">
        <v>0.78</v>
      </c>
      <c r="AS45" t="s">
        <v>747</v>
      </c>
      <c r="AT45" t="s">
        <v>741</v>
      </c>
      <c r="AU45" t="s">
        <v>874</v>
      </c>
      <c r="AV45">
        <v>12</v>
      </c>
      <c r="AW45">
        <v>500</v>
      </c>
      <c r="AX45">
        <v>5</v>
      </c>
      <c r="AY45">
        <v>45</v>
      </c>
      <c r="AZ45" t="s">
        <v>804</v>
      </c>
      <c r="BA45" t="s">
        <v>741</v>
      </c>
      <c r="BB45">
        <v>8</v>
      </c>
      <c r="BC45">
        <v>5</v>
      </c>
      <c r="BD45" t="s">
        <v>741</v>
      </c>
      <c r="BE45">
        <v>3.5</v>
      </c>
      <c r="BF45">
        <v>1.5</v>
      </c>
      <c r="BG45" t="s">
        <v>750</v>
      </c>
      <c r="BH45" t="s">
        <v>741</v>
      </c>
      <c r="BI45">
        <v>20</v>
      </c>
      <c r="BJ45">
        <v>36.200000000000003</v>
      </c>
      <c r="BK45">
        <v>36.200000000000003</v>
      </c>
      <c r="BL45">
        <v>36.200000000000003</v>
      </c>
      <c r="BM45">
        <v>36.200000000000003</v>
      </c>
      <c r="BN45">
        <v>36.200000000000003</v>
      </c>
      <c r="BO45">
        <v>36.200000000000003</v>
      </c>
      <c r="BP45">
        <v>36.200000000000003</v>
      </c>
      <c r="BQ45">
        <v>36.200000000000003</v>
      </c>
      <c r="BR45">
        <v>36.200000000000003</v>
      </c>
      <c r="BS45">
        <v>36.200000000000003</v>
      </c>
      <c r="BT45">
        <v>36.200000000000003</v>
      </c>
      <c r="BU45">
        <v>36.200000000000003</v>
      </c>
      <c r="BV45">
        <v>142</v>
      </c>
      <c r="BW45">
        <v>146</v>
      </c>
      <c r="BX45">
        <v>144</v>
      </c>
      <c r="BY45">
        <v>146</v>
      </c>
      <c r="BZ45">
        <v>148</v>
      </c>
      <c r="CA45">
        <v>146</v>
      </c>
      <c r="CB45">
        <v>142</v>
      </c>
      <c r="CC45">
        <v>148</v>
      </c>
      <c r="CD45">
        <v>146</v>
      </c>
      <c r="CE45">
        <v>144</v>
      </c>
      <c r="CF45">
        <v>148</v>
      </c>
      <c r="CG45">
        <v>144</v>
      </c>
      <c r="CH45" t="s">
        <v>382</v>
      </c>
      <c r="CI45" t="s">
        <v>285</v>
      </c>
      <c r="CJ45" t="s">
        <v>280</v>
      </c>
      <c r="CK45" t="s">
        <v>286</v>
      </c>
      <c r="CL45" t="s">
        <v>280</v>
      </c>
      <c r="CM45" t="s">
        <v>285</v>
      </c>
      <c r="CN45" t="s">
        <v>437</v>
      </c>
      <c r="CO45" t="s">
        <v>504</v>
      </c>
      <c r="CP45" t="s">
        <v>505</v>
      </c>
      <c r="CQ45" t="s">
        <v>506</v>
      </c>
      <c r="CR45" t="s">
        <v>438</v>
      </c>
      <c r="CS45" t="s">
        <v>285</v>
      </c>
      <c r="CT45">
        <v>34</v>
      </c>
      <c r="CU45">
        <v>34</v>
      </c>
      <c r="CV45">
        <v>34</v>
      </c>
      <c r="CW45">
        <v>34</v>
      </c>
      <c r="CX45">
        <v>34</v>
      </c>
      <c r="CY45">
        <v>36</v>
      </c>
      <c r="CZ45">
        <v>36</v>
      </c>
      <c r="DA45">
        <v>38</v>
      </c>
      <c r="DB45">
        <v>38</v>
      </c>
      <c r="DC45">
        <v>36</v>
      </c>
      <c r="DD45">
        <v>34</v>
      </c>
      <c r="DE45">
        <v>34</v>
      </c>
      <c r="DI45">
        <v>32</v>
      </c>
      <c r="DJ45">
        <v>34</v>
      </c>
      <c r="DK45">
        <v>32</v>
      </c>
      <c r="DL45">
        <v>30</v>
      </c>
      <c r="DM45">
        <v>28</v>
      </c>
      <c r="DN45">
        <v>30</v>
      </c>
      <c r="DO45">
        <v>28</v>
      </c>
      <c r="DP45">
        <v>30</v>
      </c>
      <c r="DQ45">
        <v>32</v>
      </c>
      <c r="DR45">
        <v>99</v>
      </c>
      <c r="DS45">
        <v>99</v>
      </c>
      <c r="DT45">
        <v>98</v>
      </c>
      <c r="DU45">
        <v>96</v>
      </c>
      <c r="DV45">
        <v>98</v>
      </c>
      <c r="DW45">
        <v>96</v>
      </c>
      <c r="DX45">
        <v>95</v>
      </c>
      <c r="DY45">
        <v>96</v>
      </c>
      <c r="DZ45">
        <v>90</v>
      </c>
      <c r="EA45">
        <v>96</v>
      </c>
      <c r="EB45">
        <v>98</v>
      </c>
      <c r="EC45">
        <v>98</v>
      </c>
      <c r="FB45" t="s">
        <v>741</v>
      </c>
      <c r="FC45" t="s">
        <v>752</v>
      </c>
      <c r="FD45" t="s">
        <v>741</v>
      </c>
      <c r="FE45">
        <v>24</v>
      </c>
      <c r="FF45">
        <v>0.15</v>
      </c>
      <c r="FG45" t="s">
        <v>765</v>
      </c>
      <c r="FH45" t="s">
        <v>797</v>
      </c>
      <c r="FI45" t="s">
        <v>1096</v>
      </c>
      <c r="FJ45">
        <v>138</v>
      </c>
      <c r="FK45">
        <v>154</v>
      </c>
      <c r="FL45" t="s">
        <v>741</v>
      </c>
      <c r="FM45">
        <v>148</v>
      </c>
      <c r="FN45">
        <v>98</v>
      </c>
      <c r="FO45" t="s">
        <v>31</v>
      </c>
      <c r="FP45">
        <v>99</v>
      </c>
      <c r="FQ45" t="s">
        <v>32</v>
      </c>
      <c r="FR45" t="s">
        <v>741</v>
      </c>
      <c r="FS45" t="s">
        <v>741</v>
      </c>
      <c r="FT45">
        <v>98</v>
      </c>
      <c r="FU45" t="s">
        <v>32</v>
      </c>
      <c r="FV45">
        <v>36.4</v>
      </c>
      <c r="FW45">
        <v>36.5</v>
      </c>
      <c r="FX45" t="s">
        <v>741</v>
      </c>
      <c r="FY45">
        <v>36.6</v>
      </c>
      <c r="FZ45">
        <v>58</v>
      </c>
      <c r="GA45">
        <v>60</v>
      </c>
      <c r="GB45" t="s">
        <v>741</v>
      </c>
      <c r="GC45">
        <v>70</v>
      </c>
      <c r="GD45" t="s">
        <v>741</v>
      </c>
      <c r="GE45" t="s">
        <v>741</v>
      </c>
      <c r="GF45" t="s">
        <v>741</v>
      </c>
      <c r="GG45" t="s">
        <v>741</v>
      </c>
      <c r="GH45" t="s">
        <v>741</v>
      </c>
      <c r="GI45" t="s">
        <v>767</v>
      </c>
      <c r="GJ45" t="s">
        <v>767</v>
      </c>
      <c r="GK45" t="s">
        <v>741</v>
      </c>
      <c r="GL45" t="s">
        <v>767</v>
      </c>
      <c r="GM45">
        <v>10</v>
      </c>
      <c r="GN45">
        <v>13</v>
      </c>
      <c r="GO45" t="s">
        <v>741</v>
      </c>
      <c r="GP45" t="s">
        <v>741</v>
      </c>
      <c r="GQ45">
        <v>0</v>
      </c>
      <c r="GR45">
        <v>3</v>
      </c>
      <c r="GS45">
        <v>3</v>
      </c>
      <c r="GT45">
        <v>7</v>
      </c>
      <c r="GU45" t="s">
        <v>741</v>
      </c>
      <c r="GV45">
        <v>13</v>
      </c>
      <c r="GW45">
        <v>13</v>
      </c>
      <c r="GX45">
        <v>11</v>
      </c>
      <c r="GY45" s="2">
        <v>45497</v>
      </c>
      <c r="GZ45" t="str">
        <f t="shared" si="1"/>
        <v>Successful</v>
      </c>
      <c r="HA45" t="s">
        <v>741</v>
      </c>
      <c r="HB45" t="s">
        <v>741</v>
      </c>
      <c r="HC45" t="s">
        <v>741</v>
      </c>
      <c r="HD45" t="s">
        <v>741</v>
      </c>
    </row>
    <row r="46" spans="1:212" ht="31.95" customHeight="1" x14ac:dyDescent="0.3">
      <c r="A46">
        <v>45</v>
      </c>
      <c r="B46" t="s">
        <v>1036</v>
      </c>
      <c r="C46">
        <v>20240335083</v>
      </c>
      <c r="D46">
        <v>240022720</v>
      </c>
      <c r="E46">
        <v>0</v>
      </c>
      <c r="F46" t="s">
        <v>2</v>
      </c>
      <c r="G46" s="2">
        <v>45488</v>
      </c>
      <c r="H46">
        <v>2.2000000000000002</v>
      </c>
      <c r="I46">
        <f>Copy_data!H36*1000</f>
        <v>2900</v>
      </c>
      <c r="J46">
        <v>2.0699999999999998</v>
      </c>
      <c r="K46" t="s">
        <v>71</v>
      </c>
      <c r="L46" t="s">
        <v>69</v>
      </c>
      <c r="M46" t="s">
        <v>1037</v>
      </c>
      <c r="N46" t="s">
        <v>737</v>
      </c>
      <c r="O46" t="s">
        <v>63</v>
      </c>
      <c r="P46" t="s">
        <v>44</v>
      </c>
      <c r="Q46" t="s">
        <v>79</v>
      </c>
      <c r="R46">
        <v>1</v>
      </c>
      <c r="S46" s="2">
        <v>45489</v>
      </c>
      <c r="T46" t="s">
        <v>738</v>
      </c>
      <c r="U46" t="s">
        <v>30</v>
      </c>
      <c r="V46" t="s">
        <v>1038</v>
      </c>
      <c r="W46" t="s">
        <v>760</v>
      </c>
      <c r="X46" t="s">
        <v>740</v>
      </c>
      <c r="Y46" t="s">
        <v>740</v>
      </c>
      <c r="Z46" t="s">
        <v>741</v>
      </c>
      <c r="AA46" t="s">
        <v>742</v>
      </c>
      <c r="AB46" t="s">
        <v>743</v>
      </c>
      <c r="AC46" t="s">
        <v>744</v>
      </c>
      <c r="AD46" t="s">
        <v>745</v>
      </c>
      <c r="AE46" t="s">
        <v>746</v>
      </c>
      <c r="AF46">
        <v>142</v>
      </c>
      <c r="AG46">
        <v>38</v>
      </c>
      <c r="AH46">
        <v>36.4</v>
      </c>
      <c r="AI46">
        <v>99</v>
      </c>
      <c r="AJ46" t="s">
        <v>840</v>
      </c>
      <c r="AK46">
        <v>4.5999999999999996</v>
      </c>
      <c r="AL46">
        <v>15</v>
      </c>
      <c r="AM46">
        <v>16440</v>
      </c>
      <c r="AN46">
        <v>3.34</v>
      </c>
      <c r="AO46">
        <v>131</v>
      </c>
      <c r="AP46">
        <v>6.4</v>
      </c>
      <c r="AQ46">
        <v>20</v>
      </c>
      <c r="AR46">
        <v>0.63</v>
      </c>
      <c r="AS46" t="s">
        <v>747</v>
      </c>
      <c r="AT46" t="s">
        <v>741</v>
      </c>
      <c r="AU46" t="s">
        <v>1039</v>
      </c>
      <c r="AV46">
        <v>8</v>
      </c>
      <c r="AW46">
        <v>300</v>
      </c>
      <c r="AX46" t="s">
        <v>741</v>
      </c>
      <c r="AY46">
        <v>30</v>
      </c>
      <c r="AZ46" t="s">
        <v>1040</v>
      </c>
      <c r="BA46" t="s">
        <v>750</v>
      </c>
      <c r="BB46" t="s">
        <v>741</v>
      </c>
      <c r="BC46" t="s">
        <v>741</v>
      </c>
      <c r="BD46" t="s">
        <v>741</v>
      </c>
      <c r="BE46">
        <v>3</v>
      </c>
      <c r="BF46">
        <v>1</v>
      </c>
      <c r="BG46" t="s">
        <v>750</v>
      </c>
      <c r="BH46" t="s">
        <v>741</v>
      </c>
      <c r="BI46">
        <v>16</v>
      </c>
      <c r="BJ46">
        <v>36.4</v>
      </c>
      <c r="BK46">
        <v>36.4</v>
      </c>
      <c r="BL46">
        <v>36.4</v>
      </c>
      <c r="BM46">
        <v>36.299999999999997</v>
      </c>
      <c r="BN46">
        <v>36.299999999999997</v>
      </c>
      <c r="BO46">
        <v>36.299999999999997</v>
      </c>
      <c r="BP46">
        <v>36.299999999999997</v>
      </c>
      <c r="BQ46">
        <v>36.299999999999997</v>
      </c>
      <c r="BR46">
        <v>36.299999999999997</v>
      </c>
      <c r="BS46">
        <v>36.4</v>
      </c>
      <c r="BT46">
        <v>36.4</v>
      </c>
      <c r="BU46">
        <v>36.4</v>
      </c>
      <c r="BV46">
        <v>130</v>
      </c>
      <c r="BW46">
        <v>128</v>
      </c>
      <c r="BX46">
        <v>134</v>
      </c>
      <c r="BY46">
        <v>136</v>
      </c>
      <c r="BZ46">
        <v>138</v>
      </c>
      <c r="CA46">
        <v>136</v>
      </c>
      <c r="CB46">
        <v>138</v>
      </c>
      <c r="CC46">
        <v>140</v>
      </c>
      <c r="CD46">
        <v>138</v>
      </c>
      <c r="CE46">
        <v>130</v>
      </c>
      <c r="CF46">
        <v>138</v>
      </c>
      <c r="CG46">
        <v>140</v>
      </c>
      <c r="CH46" t="s">
        <v>329</v>
      </c>
      <c r="CI46" t="s">
        <v>335</v>
      </c>
      <c r="CJ46" t="s">
        <v>430</v>
      </c>
      <c r="CK46" t="s">
        <v>432</v>
      </c>
      <c r="CL46" t="s">
        <v>440</v>
      </c>
      <c r="CM46" t="s">
        <v>380</v>
      </c>
      <c r="CN46" t="s">
        <v>335</v>
      </c>
      <c r="CO46" t="s">
        <v>429</v>
      </c>
      <c r="CP46" t="s">
        <v>384</v>
      </c>
      <c r="CQ46" t="s">
        <v>380</v>
      </c>
      <c r="CR46" t="s">
        <v>417</v>
      </c>
      <c r="CS46" t="s">
        <v>507</v>
      </c>
      <c r="CT46">
        <v>36</v>
      </c>
      <c r="CU46">
        <v>36</v>
      </c>
      <c r="CV46">
        <v>36</v>
      </c>
      <c r="CW46">
        <v>36</v>
      </c>
      <c r="CX46">
        <v>36</v>
      </c>
      <c r="CY46">
        <v>36</v>
      </c>
      <c r="CZ46">
        <v>36</v>
      </c>
      <c r="DA46">
        <v>36</v>
      </c>
      <c r="DB46">
        <v>36</v>
      </c>
      <c r="DC46">
        <v>36</v>
      </c>
      <c r="DD46">
        <v>36</v>
      </c>
      <c r="DE46">
        <v>36</v>
      </c>
      <c r="DI46">
        <v>22</v>
      </c>
      <c r="DJ46">
        <v>23</v>
      </c>
      <c r="DK46">
        <v>24</v>
      </c>
      <c r="DL46">
        <v>24</v>
      </c>
      <c r="DM46">
        <v>24</v>
      </c>
      <c r="DN46">
        <v>23</v>
      </c>
      <c r="DO46">
        <v>24</v>
      </c>
      <c r="DP46">
        <v>24</v>
      </c>
      <c r="DQ46">
        <v>24</v>
      </c>
      <c r="DR46">
        <v>100</v>
      </c>
      <c r="DS46">
        <v>100</v>
      </c>
      <c r="DT46">
        <v>98</v>
      </c>
      <c r="DU46">
        <v>96</v>
      </c>
      <c r="DV46">
        <v>70</v>
      </c>
      <c r="DW46">
        <v>92</v>
      </c>
      <c r="DX46">
        <v>94</v>
      </c>
      <c r="DY46">
        <v>95</v>
      </c>
      <c r="DZ46">
        <v>90</v>
      </c>
      <c r="EA46">
        <v>98</v>
      </c>
      <c r="EB46">
        <v>99</v>
      </c>
      <c r="EC46">
        <v>100</v>
      </c>
      <c r="FB46" t="s">
        <v>741</v>
      </c>
      <c r="FC46" t="s">
        <v>785</v>
      </c>
      <c r="FD46" t="s">
        <v>741</v>
      </c>
      <c r="FE46">
        <v>16</v>
      </c>
      <c r="FF46">
        <v>0.1</v>
      </c>
      <c r="FG46" t="s">
        <v>765</v>
      </c>
      <c r="FH46" t="s">
        <v>1041</v>
      </c>
      <c r="FI46" t="s">
        <v>1106</v>
      </c>
      <c r="FJ46">
        <v>134</v>
      </c>
      <c r="FK46">
        <v>128</v>
      </c>
      <c r="FL46" t="s">
        <v>741</v>
      </c>
      <c r="FM46" t="s">
        <v>741</v>
      </c>
      <c r="FN46">
        <v>96</v>
      </c>
      <c r="FO46" t="s">
        <v>31</v>
      </c>
      <c r="FP46">
        <v>99</v>
      </c>
      <c r="FQ46" t="s">
        <v>32</v>
      </c>
      <c r="FR46" t="s">
        <v>741</v>
      </c>
      <c r="FS46" t="s">
        <v>741</v>
      </c>
      <c r="FT46" t="s">
        <v>741</v>
      </c>
      <c r="FU46" t="s">
        <v>741</v>
      </c>
      <c r="FV46">
        <v>36.4</v>
      </c>
      <c r="FW46">
        <v>36.4</v>
      </c>
      <c r="FX46" t="s">
        <v>741</v>
      </c>
      <c r="FY46" t="s">
        <v>741</v>
      </c>
      <c r="FZ46">
        <v>145</v>
      </c>
      <c r="GA46">
        <v>230</v>
      </c>
      <c r="GB46" t="s">
        <v>741</v>
      </c>
      <c r="GC46" t="s">
        <v>741</v>
      </c>
      <c r="GD46" t="s">
        <v>741</v>
      </c>
      <c r="GE46" t="s">
        <v>741</v>
      </c>
      <c r="GF46" t="s">
        <v>1042</v>
      </c>
      <c r="GG46" t="s">
        <v>741</v>
      </c>
      <c r="GH46" t="s">
        <v>741</v>
      </c>
      <c r="GI46" t="s">
        <v>767</v>
      </c>
      <c r="GJ46" t="s">
        <v>767</v>
      </c>
      <c r="GK46" t="s">
        <v>741</v>
      </c>
      <c r="GL46" t="s">
        <v>741</v>
      </c>
      <c r="GM46">
        <v>9</v>
      </c>
      <c r="GN46">
        <v>13</v>
      </c>
      <c r="GO46" t="s">
        <v>741</v>
      </c>
      <c r="GP46" t="s">
        <v>741</v>
      </c>
      <c r="GQ46">
        <v>0</v>
      </c>
      <c r="GR46">
        <v>1</v>
      </c>
      <c r="GS46">
        <v>1</v>
      </c>
      <c r="GT46">
        <v>2</v>
      </c>
      <c r="GU46">
        <v>5</v>
      </c>
      <c r="GV46">
        <v>11</v>
      </c>
      <c r="GW46" t="s">
        <v>741</v>
      </c>
      <c r="GX46" t="s">
        <v>741</v>
      </c>
      <c r="GY46" t="s">
        <v>741</v>
      </c>
      <c r="GZ46" t="str">
        <f t="shared" si="1"/>
        <v>Un-Successful</v>
      </c>
      <c r="HA46">
        <v>11</v>
      </c>
      <c r="HB46">
        <v>9</v>
      </c>
      <c r="HC46" s="2">
        <v>45498</v>
      </c>
      <c r="HD46" t="s">
        <v>756</v>
      </c>
    </row>
    <row r="47" spans="1:212" x14ac:dyDescent="0.3">
      <c r="A47">
        <v>46</v>
      </c>
      <c r="B47" t="s">
        <v>1043</v>
      </c>
      <c r="C47">
        <v>20240337522</v>
      </c>
      <c r="D47">
        <v>240023048</v>
      </c>
      <c r="E47">
        <v>1</v>
      </c>
      <c r="F47" t="s">
        <v>3</v>
      </c>
      <c r="G47" s="2">
        <v>45488</v>
      </c>
      <c r="H47">
        <v>2.6</v>
      </c>
      <c r="I47">
        <f>Copy_data!H37*1000</f>
        <v>2600</v>
      </c>
      <c r="J47">
        <v>2.5</v>
      </c>
      <c r="K47" t="s">
        <v>70</v>
      </c>
      <c r="L47" t="s">
        <v>69</v>
      </c>
      <c r="M47" t="s">
        <v>1044</v>
      </c>
      <c r="N47" t="s">
        <v>737</v>
      </c>
      <c r="O47" t="s">
        <v>63</v>
      </c>
      <c r="P47" t="s">
        <v>44</v>
      </c>
      <c r="Q47" t="s">
        <v>79</v>
      </c>
      <c r="R47">
        <v>2</v>
      </c>
      <c r="S47" s="2">
        <v>45490</v>
      </c>
      <c r="T47" t="s">
        <v>738</v>
      </c>
      <c r="U47" t="s">
        <v>32</v>
      </c>
      <c r="V47" t="s">
        <v>741</v>
      </c>
      <c r="W47" t="s">
        <v>760</v>
      </c>
      <c r="X47" t="s">
        <v>740</v>
      </c>
      <c r="Y47" t="s">
        <v>740</v>
      </c>
      <c r="Z47" t="s">
        <v>741</v>
      </c>
      <c r="AA47" t="s">
        <v>742</v>
      </c>
      <c r="AB47" t="s">
        <v>761</v>
      </c>
      <c r="AC47" t="s">
        <v>744</v>
      </c>
      <c r="AD47" t="s">
        <v>745</v>
      </c>
      <c r="AE47" t="s">
        <v>746</v>
      </c>
      <c r="AF47">
        <v>142</v>
      </c>
      <c r="AG47">
        <v>28</v>
      </c>
      <c r="AH47">
        <v>35.799999999999997</v>
      </c>
      <c r="AI47">
        <v>99</v>
      </c>
      <c r="AJ47" t="s">
        <v>32</v>
      </c>
      <c r="AK47">
        <v>5.5</v>
      </c>
      <c r="AL47">
        <v>16.5</v>
      </c>
      <c r="AM47">
        <v>16600</v>
      </c>
      <c r="AN47">
        <v>1.91</v>
      </c>
      <c r="AO47">
        <v>136</v>
      </c>
      <c r="AP47">
        <v>4.7</v>
      </c>
      <c r="AQ47">
        <v>20</v>
      </c>
      <c r="AR47">
        <v>0.71</v>
      </c>
      <c r="AS47" t="s">
        <v>747</v>
      </c>
      <c r="AT47" t="s">
        <v>741</v>
      </c>
      <c r="AU47" t="s">
        <v>952</v>
      </c>
      <c r="AV47">
        <v>10</v>
      </c>
      <c r="AW47">
        <v>300</v>
      </c>
      <c r="AX47" t="s">
        <v>741</v>
      </c>
      <c r="AY47">
        <v>40</v>
      </c>
      <c r="AZ47" t="s">
        <v>1045</v>
      </c>
      <c r="BA47" t="s">
        <v>750</v>
      </c>
      <c r="BB47" t="s">
        <v>741</v>
      </c>
      <c r="BC47">
        <v>3</v>
      </c>
      <c r="BD47" t="s">
        <v>741</v>
      </c>
      <c r="BE47">
        <v>3</v>
      </c>
      <c r="BF47">
        <v>1.5</v>
      </c>
      <c r="BG47" t="s">
        <v>750</v>
      </c>
      <c r="BH47" t="s">
        <v>741</v>
      </c>
      <c r="BI47">
        <v>20</v>
      </c>
      <c r="BJ47">
        <v>36.4</v>
      </c>
      <c r="BK47">
        <v>36.4</v>
      </c>
      <c r="BL47">
        <v>36.4</v>
      </c>
      <c r="BM47">
        <v>36.4</v>
      </c>
      <c r="BN47">
        <v>36.5</v>
      </c>
      <c r="BO47">
        <v>36.5</v>
      </c>
      <c r="BP47">
        <v>36.799999999999997</v>
      </c>
      <c r="BQ47">
        <v>36.799999999999997</v>
      </c>
      <c r="BR47">
        <v>36.6</v>
      </c>
      <c r="BS47">
        <v>36.6</v>
      </c>
      <c r="BT47">
        <v>36.6</v>
      </c>
      <c r="BU47">
        <v>36.6</v>
      </c>
      <c r="BV47">
        <v>132</v>
      </c>
      <c r="BW47">
        <v>134</v>
      </c>
      <c r="BX47">
        <v>132</v>
      </c>
      <c r="BY47">
        <v>130</v>
      </c>
      <c r="BZ47">
        <v>128</v>
      </c>
      <c r="CA47">
        <v>130</v>
      </c>
      <c r="CB47">
        <v>138</v>
      </c>
      <c r="CC47">
        <v>138</v>
      </c>
      <c r="CD47">
        <v>140</v>
      </c>
      <c r="CE47">
        <v>120</v>
      </c>
      <c r="CF47">
        <v>128</v>
      </c>
      <c r="CG47">
        <v>130</v>
      </c>
      <c r="CH47" t="s">
        <v>270</v>
      </c>
      <c r="CI47" t="s">
        <v>317</v>
      </c>
      <c r="CJ47" t="s">
        <v>280</v>
      </c>
      <c r="CK47" t="s">
        <v>275</v>
      </c>
      <c r="CL47" t="s">
        <v>280</v>
      </c>
      <c r="CM47" t="s">
        <v>442</v>
      </c>
      <c r="CN47" t="s">
        <v>280</v>
      </c>
      <c r="CO47" t="s">
        <v>340</v>
      </c>
      <c r="CP47" t="s">
        <v>495</v>
      </c>
      <c r="CQ47" t="s">
        <v>494</v>
      </c>
      <c r="CR47" t="s">
        <v>508</v>
      </c>
      <c r="CS47" t="s">
        <v>392</v>
      </c>
      <c r="CT47">
        <v>34</v>
      </c>
      <c r="CU47">
        <v>36</v>
      </c>
      <c r="CV47">
        <v>36</v>
      </c>
      <c r="CW47">
        <v>34</v>
      </c>
      <c r="CX47">
        <v>34</v>
      </c>
      <c r="CY47">
        <v>36</v>
      </c>
      <c r="CZ47">
        <v>36</v>
      </c>
      <c r="DA47">
        <v>34</v>
      </c>
      <c r="DB47">
        <v>32</v>
      </c>
      <c r="DC47">
        <v>34</v>
      </c>
      <c r="DD47">
        <v>36</v>
      </c>
      <c r="DE47">
        <v>34</v>
      </c>
      <c r="DI47">
        <v>38</v>
      </c>
      <c r="DJ47">
        <v>40</v>
      </c>
      <c r="DK47">
        <v>42</v>
      </c>
      <c r="DL47">
        <v>38</v>
      </c>
      <c r="DM47">
        <v>40</v>
      </c>
      <c r="DN47">
        <v>42</v>
      </c>
      <c r="DO47">
        <v>40</v>
      </c>
      <c r="DP47">
        <v>38</v>
      </c>
      <c r="DQ47">
        <v>30</v>
      </c>
      <c r="DR47">
        <v>99</v>
      </c>
      <c r="DS47">
        <v>99</v>
      </c>
      <c r="DT47">
        <v>99</v>
      </c>
      <c r="DU47">
        <v>99</v>
      </c>
      <c r="DV47">
        <v>99</v>
      </c>
      <c r="DW47">
        <v>98</v>
      </c>
      <c r="DX47">
        <v>96</v>
      </c>
      <c r="DY47">
        <v>98</v>
      </c>
      <c r="DZ47">
        <v>96</v>
      </c>
      <c r="EA47">
        <v>95</v>
      </c>
      <c r="EB47">
        <v>98</v>
      </c>
      <c r="EC47">
        <v>99</v>
      </c>
      <c r="FB47" t="s">
        <v>741</v>
      </c>
      <c r="FC47" t="s">
        <v>1046</v>
      </c>
      <c r="FD47" t="s">
        <v>741</v>
      </c>
      <c r="FE47">
        <v>24</v>
      </c>
      <c r="FF47">
        <v>0.15</v>
      </c>
      <c r="FG47" t="s">
        <v>765</v>
      </c>
      <c r="FH47" t="s">
        <v>797</v>
      </c>
      <c r="FI47" t="s">
        <v>1088</v>
      </c>
      <c r="FJ47">
        <v>114</v>
      </c>
      <c r="FK47">
        <v>130</v>
      </c>
      <c r="FL47" t="s">
        <v>741</v>
      </c>
      <c r="FM47">
        <v>134</v>
      </c>
      <c r="FN47">
        <v>98</v>
      </c>
      <c r="FO47" t="s">
        <v>32</v>
      </c>
      <c r="FP47">
        <v>98</v>
      </c>
      <c r="FQ47" t="s">
        <v>31</v>
      </c>
      <c r="FR47" t="s">
        <v>741</v>
      </c>
      <c r="FS47" t="s">
        <v>741</v>
      </c>
      <c r="FT47">
        <v>98</v>
      </c>
      <c r="FU47" t="s">
        <v>32</v>
      </c>
      <c r="FV47">
        <v>36.200000000000003</v>
      </c>
      <c r="FW47">
        <v>36.200000000000003</v>
      </c>
      <c r="FX47" t="s">
        <v>741</v>
      </c>
      <c r="FY47">
        <v>36.200000000000003</v>
      </c>
      <c r="FZ47">
        <v>110</v>
      </c>
      <c r="GA47">
        <v>150</v>
      </c>
      <c r="GB47" t="s">
        <v>741</v>
      </c>
      <c r="GC47">
        <v>140</v>
      </c>
      <c r="GD47" t="s">
        <v>741</v>
      </c>
      <c r="GE47" t="s">
        <v>1047</v>
      </c>
      <c r="GF47" t="s">
        <v>741</v>
      </c>
      <c r="GG47" t="s">
        <v>741</v>
      </c>
      <c r="GH47" t="s">
        <v>741</v>
      </c>
      <c r="GI47" t="s">
        <v>767</v>
      </c>
      <c r="GJ47" t="s">
        <v>767</v>
      </c>
      <c r="GK47" t="s">
        <v>741</v>
      </c>
      <c r="GL47" t="s">
        <v>741</v>
      </c>
      <c r="GM47">
        <v>6</v>
      </c>
      <c r="GN47">
        <v>7</v>
      </c>
      <c r="GO47" t="s">
        <v>741</v>
      </c>
      <c r="GP47" t="s">
        <v>741</v>
      </c>
      <c r="GQ47">
        <v>0</v>
      </c>
      <c r="GR47">
        <v>3</v>
      </c>
      <c r="GS47">
        <v>7</v>
      </c>
      <c r="GT47" t="s">
        <v>741</v>
      </c>
      <c r="GU47" t="s">
        <v>741</v>
      </c>
      <c r="GV47">
        <v>12</v>
      </c>
      <c r="GW47">
        <v>13</v>
      </c>
      <c r="GX47">
        <v>10</v>
      </c>
      <c r="GY47" s="2">
        <v>45500</v>
      </c>
      <c r="GZ47" t="str">
        <f t="shared" si="1"/>
        <v>Successful</v>
      </c>
      <c r="HA47" t="s">
        <v>741</v>
      </c>
      <c r="HB47" t="s">
        <v>741</v>
      </c>
      <c r="HC47" t="s">
        <v>741</v>
      </c>
      <c r="HD47" t="s">
        <v>741</v>
      </c>
    </row>
    <row r="48" spans="1:212" x14ac:dyDescent="0.3">
      <c r="A48">
        <v>47</v>
      </c>
      <c r="B48" t="s">
        <v>1048</v>
      </c>
      <c r="C48">
        <v>20240345681</v>
      </c>
      <c r="D48">
        <v>240024481</v>
      </c>
      <c r="E48">
        <v>1</v>
      </c>
      <c r="F48" t="s">
        <v>2</v>
      </c>
      <c r="G48" s="2">
        <v>45493</v>
      </c>
      <c r="H48">
        <v>2.4</v>
      </c>
      <c r="I48">
        <f>Copy_data!H38*1000</f>
        <v>2200</v>
      </c>
      <c r="J48">
        <v>2.2000000000000002</v>
      </c>
      <c r="K48" t="s">
        <v>70</v>
      </c>
      <c r="L48" t="s">
        <v>69</v>
      </c>
      <c r="M48" t="s">
        <v>1049</v>
      </c>
      <c r="N48" t="s">
        <v>737</v>
      </c>
      <c r="O48" t="s">
        <v>63</v>
      </c>
      <c r="P48" t="s">
        <v>44</v>
      </c>
      <c r="Q48" t="s">
        <v>79</v>
      </c>
      <c r="R48">
        <v>4</v>
      </c>
      <c r="S48" s="2">
        <v>45496</v>
      </c>
      <c r="T48" t="s">
        <v>1050</v>
      </c>
      <c r="U48" t="s">
        <v>30</v>
      </c>
      <c r="V48" t="s">
        <v>1051</v>
      </c>
      <c r="W48" t="s">
        <v>760</v>
      </c>
      <c r="X48" t="s">
        <v>740</v>
      </c>
      <c r="Y48" t="s">
        <v>740</v>
      </c>
      <c r="Z48" t="s">
        <v>741</v>
      </c>
      <c r="AA48" t="s">
        <v>742</v>
      </c>
      <c r="AB48" t="s">
        <v>743</v>
      </c>
      <c r="AC48" t="s">
        <v>744</v>
      </c>
      <c r="AD48" t="s">
        <v>745</v>
      </c>
      <c r="AE48" t="s">
        <v>746</v>
      </c>
      <c r="AF48">
        <v>130</v>
      </c>
      <c r="AG48">
        <v>36</v>
      </c>
      <c r="AH48">
        <v>36.6</v>
      </c>
      <c r="AI48">
        <v>99</v>
      </c>
      <c r="AJ48" t="s">
        <v>31</v>
      </c>
      <c r="AK48">
        <v>7.5</v>
      </c>
      <c r="AL48">
        <v>16.8</v>
      </c>
      <c r="AM48">
        <v>15020</v>
      </c>
      <c r="AN48">
        <v>2.4900000000000002</v>
      </c>
      <c r="AO48">
        <v>136</v>
      </c>
      <c r="AP48">
        <v>4.5</v>
      </c>
      <c r="AQ48">
        <v>25</v>
      </c>
      <c r="AR48">
        <v>0.97</v>
      </c>
      <c r="AS48" t="s">
        <v>747</v>
      </c>
      <c r="AT48" t="s">
        <v>741</v>
      </c>
      <c r="AU48" t="s">
        <v>867</v>
      </c>
      <c r="AV48">
        <v>8</v>
      </c>
      <c r="AW48">
        <v>400</v>
      </c>
      <c r="AX48">
        <v>4</v>
      </c>
      <c r="AY48">
        <v>30</v>
      </c>
      <c r="AZ48" t="s">
        <v>812</v>
      </c>
      <c r="BA48" t="s">
        <v>741</v>
      </c>
      <c r="BB48">
        <v>6</v>
      </c>
      <c r="BC48">
        <v>5</v>
      </c>
      <c r="BD48" t="s">
        <v>741</v>
      </c>
      <c r="BE48">
        <v>3</v>
      </c>
      <c r="BF48">
        <v>1</v>
      </c>
      <c r="BG48" t="s">
        <v>750</v>
      </c>
      <c r="BH48" t="s">
        <v>741</v>
      </c>
      <c r="BI48">
        <v>9</v>
      </c>
      <c r="BJ48">
        <v>35.799999999999997</v>
      </c>
      <c r="BK48">
        <v>35.799999999999997</v>
      </c>
      <c r="BL48">
        <v>35.799999999999997</v>
      </c>
      <c r="BM48">
        <v>36.6</v>
      </c>
      <c r="BN48">
        <v>36.200000000000003</v>
      </c>
      <c r="BO48">
        <v>36.200000000000003</v>
      </c>
      <c r="BP48">
        <v>36.200000000000003</v>
      </c>
      <c r="BQ48">
        <v>36.200000000000003</v>
      </c>
      <c r="BR48">
        <v>36.200000000000003</v>
      </c>
      <c r="BS48">
        <v>36.4</v>
      </c>
      <c r="BT48">
        <v>36.200000000000003</v>
      </c>
      <c r="BU48">
        <v>36.4</v>
      </c>
      <c r="BV48">
        <v>146</v>
      </c>
      <c r="BW48">
        <v>148</v>
      </c>
      <c r="BX48">
        <v>152</v>
      </c>
      <c r="BY48">
        <v>150</v>
      </c>
      <c r="BZ48">
        <v>138</v>
      </c>
      <c r="CA48">
        <v>136</v>
      </c>
      <c r="CB48">
        <v>132</v>
      </c>
      <c r="CC48">
        <v>134</v>
      </c>
      <c r="CD48">
        <v>136</v>
      </c>
      <c r="CE48">
        <v>134</v>
      </c>
      <c r="CF48">
        <v>136</v>
      </c>
      <c r="CG48">
        <v>134</v>
      </c>
      <c r="CH48" t="s">
        <v>494</v>
      </c>
      <c r="CI48" t="s">
        <v>509</v>
      </c>
      <c r="CJ48" t="s">
        <v>510</v>
      </c>
      <c r="CK48" t="s">
        <v>420</v>
      </c>
      <c r="CL48" t="s">
        <v>511</v>
      </c>
      <c r="CM48" t="s">
        <v>512</v>
      </c>
      <c r="CN48" t="s">
        <v>513</v>
      </c>
      <c r="CO48" t="s">
        <v>514</v>
      </c>
      <c r="CP48" t="s">
        <v>515</v>
      </c>
      <c r="CQ48" t="s">
        <v>516</v>
      </c>
      <c r="CR48" t="s">
        <v>494</v>
      </c>
      <c r="CS48" t="s">
        <v>464</v>
      </c>
      <c r="CT48">
        <v>36</v>
      </c>
      <c r="CU48">
        <v>38</v>
      </c>
      <c r="CV48">
        <v>36</v>
      </c>
      <c r="CW48">
        <v>36</v>
      </c>
      <c r="CX48">
        <v>34</v>
      </c>
      <c r="CY48">
        <v>38</v>
      </c>
      <c r="CZ48">
        <v>38</v>
      </c>
      <c r="DA48">
        <v>40</v>
      </c>
      <c r="DB48">
        <v>32</v>
      </c>
      <c r="DC48">
        <v>32</v>
      </c>
      <c r="DD48">
        <v>34</v>
      </c>
      <c r="DE48">
        <v>36</v>
      </c>
      <c r="DI48">
        <v>24</v>
      </c>
      <c r="DJ48">
        <v>25</v>
      </c>
      <c r="DK48">
        <v>30</v>
      </c>
      <c r="DL48">
        <v>24</v>
      </c>
      <c r="DM48">
        <v>26</v>
      </c>
      <c r="DN48">
        <v>32</v>
      </c>
      <c r="DO48">
        <v>34</v>
      </c>
      <c r="DP48">
        <v>30</v>
      </c>
      <c r="DQ48">
        <v>32</v>
      </c>
      <c r="DR48">
        <v>99</v>
      </c>
      <c r="DS48">
        <v>96</v>
      </c>
      <c r="DT48">
        <v>95</v>
      </c>
      <c r="DU48">
        <v>96</v>
      </c>
      <c r="DV48">
        <v>90</v>
      </c>
      <c r="DW48">
        <v>92</v>
      </c>
      <c r="DX48">
        <v>96</v>
      </c>
      <c r="DY48">
        <v>92</v>
      </c>
      <c r="DZ48">
        <v>90</v>
      </c>
      <c r="EA48">
        <v>96</v>
      </c>
      <c r="EB48">
        <v>94</v>
      </c>
      <c r="EC48">
        <v>98</v>
      </c>
      <c r="FB48" t="s">
        <v>741</v>
      </c>
      <c r="FC48" t="s">
        <v>785</v>
      </c>
      <c r="FD48" t="s">
        <v>741</v>
      </c>
      <c r="FE48">
        <v>16</v>
      </c>
      <c r="FF48">
        <v>0.15</v>
      </c>
      <c r="FG48" t="s">
        <v>765</v>
      </c>
      <c r="FH48" t="s">
        <v>1052</v>
      </c>
      <c r="FI48" t="s">
        <v>1109</v>
      </c>
      <c r="FJ48">
        <v>138</v>
      </c>
      <c r="FK48">
        <v>140</v>
      </c>
      <c r="FL48" t="s">
        <v>741</v>
      </c>
      <c r="FM48" t="s">
        <v>741</v>
      </c>
      <c r="FN48">
        <v>98</v>
      </c>
      <c r="FO48" t="s">
        <v>32</v>
      </c>
      <c r="FP48">
        <v>98</v>
      </c>
      <c r="FQ48" t="s">
        <v>32</v>
      </c>
      <c r="FR48" t="s">
        <v>741</v>
      </c>
      <c r="FS48" t="s">
        <v>741</v>
      </c>
      <c r="FT48" t="s">
        <v>741</v>
      </c>
      <c r="FU48" t="s">
        <v>741</v>
      </c>
      <c r="FV48">
        <v>36.6</v>
      </c>
      <c r="FW48">
        <v>36.6</v>
      </c>
      <c r="FX48" t="s">
        <v>741</v>
      </c>
      <c r="FY48" t="s">
        <v>741</v>
      </c>
      <c r="FZ48">
        <v>40</v>
      </c>
      <c r="GA48">
        <v>110</v>
      </c>
      <c r="GB48" t="s">
        <v>741</v>
      </c>
      <c r="GC48" t="s">
        <v>741</v>
      </c>
      <c r="GD48" t="s">
        <v>741</v>
      </c>
      <c r="GE48" t="s">
        <v>741</v>
      </c>
      <c r="GF48" t="s">
        <v>1053</v>
      </c>
      <c r="GG48" t="s">
        <v>741</v>
      </c>
      <c r="GH48" t="s">
        <v>741</v>
      </c>
      <c r="GI48" t="s">
        <v>767</v>
      </c>
      <c r="GJ48" t="s">
        <v>767</v>
      </c>
      <c r="GK48" t="s">
        <v>741</v>
      </c>
      <c r="GL48" t="s">
        <v>741</v>
      </c>
      <c r="GM48">
        <v>10</v>
      </c>
      <c r="GN48">
        <v>13</v>
      </c>
      <c r="GO48" t="s">
        <v>741</v>
      </c>
      <c r="GP48" t="s">
        <v>741</v>
      </c>
      <c r="GQ48">
        <v>0</v>
      </c>
      <c r="GS48">
        <v>2</v>
      </c>
      <c r="GT48">
        <v>4</v>
      </c>
      <c r="GU48">
        <v>3</v>
      </c>
      <c r="GV48">
        <v>11</v>
      </c>
      <c r="GW48" t="s">
        <v>741</v>
      </c>
      <c r="GX48" t="s">
        <v>741</v>
      </c>
      <c r="GY48" t="s">
        <v>741</v>
      </c>
      <c r="GZ48" t="str">
        <f t="shared" si="1"/>
        <v>Un-Successful</v>
      </c>
      <c r="HA48">
        <v>12</v>
      </c>
      <c r="HB48">
        <v>8</v>
      </c>
      <c r="HC48" t="s">
        <v>1054</v>
      </c>
      <c r="HD48" t="s">
        <v>756</v>
      </c>
    </row>
    <row r="49" spans="1:212" x14ac:dyDescent="0.3">
      <c r="A49">
        <v>48</v>
      </c>
      <c r="B49" t="s">
        <v>1055</v>
      </c>
      <c r="C49">
        <v>20240348521</v>
      </c>
      <c r="D49">
        <v>240024881</v>
      </c>
      <c r="E49">
        <v>1</v>
      </c>
      <c r="F49" t="s">
        <v>3</v>
      </c>
      <c r="G49" s="2">
        <v>45494</v>
      </c>
      <c r="H49">
        <v>1.5</v>
      </c>
      <c r="I49">
        <f>Copy_data!H39*1000</f>
        <v>2000</v>
      </c>
      <c r="J49">
        <v>1.6</v>
      </c>
      <c r="K49" t="s">
        <v>70</v>
      </c>
      <c r="L49" t="s">
        <v>68</v>
      </c>
      <c r="M49" t="s">
        <v>1056</v>
      </c>
      <c r="N49" t="s">
        <v>737</v>
      </c>
      <c r="O49" t="s">
        <v>63</v>
      </c>
      <c r="P49" t="s">
        <v>44</v>
      </c>
      <c r="Q49" t="s">
        <v>79</v>
      </c>
      <c r="R49">
        <v>5</v>
      </c>
      <c r="S49" s="2">
        <v>45498</v>
      </c>
      <c r="T49" t="s">
        <v>738</v>
      </c>
      <c r="U49" t="s">
        <v>1110</v>
      </c>
      <c r="V49" t="s">
        <v>1057</v>
      </c>
      <c r="W49" t="s">
        <v>760</v>
      </c>
      <c r="X49" t="s">
        <v>740</v>
      </c>
      <c r="Y49" t="s">
        <v>740</v>
      </c>
      <c r="Z49" t="s">
        <v>741</v>
      </c>
      <c r="AA49" t="s">
        <v>742</v>
      </c>
      <c r="AB49" t="s">
        <v>761</v>
      </c>
      <c r="AC49" t="s">
        <v>744</v>
      </c>
      <c r="AD49" t="s">
        <v>745</v>
      </c>
      <c r="AE49" t="s">
        <v>746</v>
      </c>
      <c r="AF49">
        <v>140</v>
      </c>
      <c r="AG49">
        <v>36</v>
      </c>
      <c r="AH49">
        <v>36.6</v>
      </c>
      <c r="AI49">
        <v>90</v>
      </c>
      <c r="AJ49" t="s">
        <v>840</v>
      </c>
      <c r="AK49">
        <v>3.7</v>
      </c>
      <c r="AL49">
        <v>14.5</v>
      </c>
      <c r="AM49">
        <v>2740</v>
      </c>
      <c r="AN49">
        <v>1.9</v>
      </c>
      <c r="AO49">
        <v>128.1</v>
      </c>
      <c r="AP49">
        <v>5.8</v>
      </c>
      <c r="AQ49">
        <v>40</v>
      </c>
      <c r="AR49">
        <v>1.06</v>
      </c>
      <c r="AS49" t="s">
        <v>747</v>
      </c>
      <c r="AT49" t="s">
        <v>741</v>
      </c>
      <c r="AU49" t="s">
        <v>818</v>
      </c>
      <c r="AV49">
        <v>6</v>
      </c>
      <c r="AW49">
        <v>160</v>
      </c>
      <c r="AX49" t="s">
        <v>741</v>
      </c>
      <c r="AY49">
        <v>15</v>
      </c>
      <c r="AZ49" t="s">
        <v>847</v>
      </c>
      <c r="BA49" t="s">
        <v>741</v>
      </c>
      <c r="BB49">
        <v>5</v>
      </c>
      <c r="BC49">
        <v>3</v>
      </c>
      <c r="BD49" t="s">
        <v>741</v>
      </c>
      <c r="BE49">
        <v>3.5</v>
      </c>
      <c r="BF49">
        <v>0.5</v>
      </c>
      <c r="BG49" t="s">
        <v>750</v>
      </c>
      <c r="BH49" t="s">
        <v>741</v>
      </c>
      <c r="BI49">
        <v>20</v>
      </c>
      <c r="BJ49">
        <v>36.4</v>
      </c>
      <c r="BK49">
        <v>36.4</v>
      </c>
      <c r="BL49">
        <v>36.4</v>
      </c>
      <c r="BM49">
        <v>36</v>
      </c>
      <c r="BN49">
        <v>36.200000000000003</v>
      </c>
      <c r="BO49">
        <v>36.200000000000003</v>
      </c>
      <c r="BP49">
        <v>36.200000000000003</v>
      </c>
      <c r="BQ49">
        <v>36.4</v>
      </c>
      <c r="BR49">
        <v>36.200000000000003</v>
      </c>
      <c r="BS49">
        <v>36.200000000000003</v>
      </c>
      <c r="BT49">
        <v>36.200000000000003</v>
      </c>
      <c r="BV49">
        <v>136</v>
      </c>
      <c r="BW49">
        <v>140</v>
      </c>
      <c r="BX49">
        <v>144</v>
      </c>
      <c r="BY49">
        <v>146</v>
      </c>
      <c r="BZ49">
        <v>148</v>
      </c>
      <c r="CA49">
        <v>150</v>
      </c>
      <c r="CB49">
        <v>152</v>
      </c>
      <c r="CC49">
        <v>154</v>
      </c>
      <c r="CD49">
        <v>140</v>
      </c>
      <c r="CE49">
        <v>144</v>
      </c>
      <c r="CF49">
        <v>146</v>
      </c>
      <c r="CH49" t="s">
        <v>471</v>
      </c>
      <c r="CI49" t="s">
        <v>275</v>
      </c>
      <c r="CJ49" t="s">
        <v>488</v>
      </c>
      <c r="CK49" t="s">
        <v>476</v>
      </c>
      <c r="CL49" t="s">
        <v>379</v>
      </c>
      <c r="CM49" t="s">
        <v>433</v>
      </c>
      <c r="CN49" t="s">
        <v>327</v>
      </c>
      <c r="CO49" t="s">
        <v>302</v>
      </c>
      <c r="CP49" t="s">
        <v>270</v>
      </c>
      <c r="CQ49" t="s">
        <v>276</v>
      </c>
      <c r="CR49" t="s">
        <v>280</v>
      </c>
      <c r="CT49">
        <v>34</v>
      </c>
      <c r="CU49">
        <v>36</v>
      </c>
      <c r="CV49">
        <v>36</v>
      </c>
      <c r="CW49">
        <v>34</v>
      </c>
      <c r="CX49">
        <v>36</v>
      </c>
      <c r="CY49">
        <v>34</v>
      </c>
      <c r="CZ49">
        <v>36</v>
      </c>
      <c r="DA49">
        <v>34</v>
      </c>
      <c r="DB49">
        <v>32</v>
      </c>
      <c r="DC49">
        <v>34</v>
      </c>
      <c r="DD49">
        <v>32</v>
      </c>
      <c r="DI49">
        <v>32</v>
      </c>
      <c r="DJ49">
        <v>30</v>
      </c>
      <c r="DK49">
        <v>28</v>
      </c>
      <c r="DL49">
        <v>28</v>
      </c>
      <c r="DM49">
        <v>26</v>
      </c>
      <c r="DN49">
        <v>24</v>
      </c>
      <c r="DO49">
        <v>26</v>
      </c>
      <c r="DP49">
        <v>28</v>
      </c>
      <c r="DR49">
        <v>92</v>
      </c>
      <c r="DS49">
        <v>94</v>
      </c>
      <c r="DT49">
        <v>90</v>
      </c>
      <c r="DU49">
        <v>96</v>
      </c>
      <c r="DV49">
        <v>95</v>
      </c>
      <c r="DW49">
        <v>97</v>
      </c>
      <c r="DX49">
        <v>98</v>
      </c>
      <c r="DY49">
        <v>99</v>
      </c>
      <c r="DZ49">
        <v>80</v>
      </c>
      <c r="EA49">
        <v>84</v>
      </c>
      <c r="EB49">
        <v>90</v>
      </c>
      <c r="EC49">
        <v>98</v>
      </c>
      <c r="FB49" t="s">
        <v>741</v>
      </c>
      <c r="FC49" t="s">
        <v>764</v>
      </c>
      <c r="FD49" t="s">
        <v>741</v>
      </c>
      <c r="FE49" t="s">
        <v>741</v>
      </c>
      <c r="FF49" t="s">
        <v>741</v>
      </c>
      <c r="FG49" t="s">
        <v>741</v>
      </c>
      <c r="FH49" t="s">
        <v>932</v>
      </c>
      <c r="FI49" t="s">
        <v>1111</v>
      </c>
      <c r="FJ49">
        <v>135</v>
      </c>
      <c r="FK49">
        <v>130</v>
      </c>
      <c r="FL49" t="s">
        <v>741</v>
      </c>
      <c r="FM49" t="s">
        <v>741</v>
      </c>
      <c r="FN49">
        <v>95</v>
      </c>
      <c r="FO49" t="s">
        <v>755</v>
      </c>
      <c r="FP49">
        <v>98</v>
      </c>
      <c r="FQ49" t="s">
        <v>755</v>
      </c>
      <c r="FR49" t="s">
        <v>741</v>
      </c>
      <c r="FS49" t="s">
        <v>741</v>
      </c>
      <c r="FT49" t="s">
        <v>741</v>
      </c>
      <c r="FU49" t="s">
        <v>741</v>
      </c>
      <c r="FV49">
        <v>36.6</v>
      </c>
      <c r="FW49">
        <v>36.4</v>
      </c>
      <c r="FX49" t="s">
        <v>741</v>
      </c>
      <c r="FY49" t="s">
        <v>741</v>
      </c>
      <c r="FZ49">
        <v>146</v>
      </c>
      <c r="GA49">
        <v>41</v>
      </c>
      <c r="GB49" t="s">
        <v>741</v>
      </c>
      <c r="GC49" t="s">
        <v>741</v>
      </c>
      <c r="GD49" t="s">
        <v>741</v>
      </c>
      <c r="GE49" t="s">
        <v>741</v>
      </c>
      <c r="GF49" t="s">
        <v>1058</v>
      </c>
      <c r="GG49" t="s">
        <v>741</v>
      </c>
      <c r="GH49" t="s">
        <v>741</v>
      </c>
      <c r="GI49" t="s">
        <v>750</v>
      </c>
      <c r="GJ49" t="s">
        <v>750</v>
      </c>
      <c r="GK49" t="s">
        <v>741</v>
      </c>
      <c r="GL49" t="s">
        <v>741</v>
      </c>
      <c r="GM49">
        <v>9</v>
      </c>
      <c r="GN49">
        <v>13</v>
      </c>
      <c r="GO49" t="s">
        <v>741</v>
      </c>
      <c r="GP49" t="s">
        <v>741</v>
      </c>
      <c r="GQ49" t="s">
        <v>741</v>
      </c>
      <c r="GS49" t="s">
        <v>741</v>
      </c>
      <c r="GT49" t="s">
        <v>741</v>
      </c>
      <c r="GU49">
        <v>5</v>
      </c>
      <c r="GV49">
        <v>8</v>
      </c>
      <c r="GW49" t="s">
        <v>741</v>
      </c>
      <c r="GX49" t="s">
        <v>741</v>
      </c>
      <c r="GY49" t="s">
        <v>741</v>
      </c>
      <c r="GZ49" t="str">
        <f t="shared" si="1"/>
        <v>Un-Successful</v>
      </c>
      <c r="HA49">
        <v>9</v>
      </c>
      <c r="HB49">
        <v>4</v>
      </c>
      <c r="HC49" s="2">
        <v>45502</v>
      </c>
      <c r="HD49" t="s">
        <v>1059</v>
      </c>
    </row>
    <row r="50" spans="1:212" x14ac:dyDescent="0.3">
      <c r="A50">
        <v>49</v>
      </c>
      <c r="B50" t="s">
        <v>1060</v>
      </c>
      <c r="C50">
        <v>20240383067</v>
      </c>
      <c r="D50">
        <v>240025503</v>
      </c>
      <c r="E50">
        <v>0</v>
      </c>
      <c r="F50" t="s">
        <v>3</v>
      </c>
      <c r="G50" s="2">
        <v>45497</v>
      </c>
      <c r="H50">
        <v>1.8</v>
      </c>
      <c r="I50">
        <f>Copy_data!H40*1000</f>
        <v>2300</v>
      </c>
      <c r="J50">
        <v>2</v>
      </c>
      <c r="K50" t="s">
        <v>71</v>
      </c>
      <c r="L50" t="s">
        <v>69</v>
      </c>
      <c r="M50" t="s">
        <v>1061</v>
      </c>
      <c r="N50" t="s">
        <v>1062</v>
      </c>
      <c r="O50" t="s">
        <v>63</v>
      </c>
      <c r="P50" t="s">
        <v>47</v>
      </c>
      <c r="Q50" t="s">
        <v>82</v>
      </c>
      <c r="R50">
        <v>3</v>
      </c>
      <c r="S50" s="2">
        <v>45499</v>
      </c>
      <c r="T50" t="s">
        <v>738</v>
      </c>
      <c r="U50" t="s">
        <v>30</v>
      </c>
      <c r="V50" t="s">
        <v>1063</v>
      </c>
      <c r="W50" t="s">
        <v>760</v>
      </c>
      <c r="X50" t="s">
        <v>740</v>
      </c>
      <c r="Y50" t="s">
        <v>740</v>
      </c>
      <c r="Z50" t="s">
        <v>741</v>
      </c>
      <c r="AA50" t="s">
        <v>742</v>
      </c>
      <c r="AB50" t="s">
        <v>743</v>
      </c>
      <c r="AC50" t="s">
        <v>744</v>
      </c>
      <c r="AD50" t="s">
        <v>745</v>
      </c>
      <c r="AE50" t="s">
        <v>746</v>
      </c>
      <c r="AF50">
        <v>140</v>
      </c>
      <c r="AG50">
        <v>38</v>
      </c>
      <c r="AH50">
        <v>36.799999999999997</v>
      </c>
      <c r="AI50">
        <v>98</v>
      </c>
      <c r="AJ50" t="s">
        <v>30</v>
      </c>
      <c r="AK50">
        <v>5</v>
      </c>
      <c r="AL50">
        <v>17.100000000000001</v>
      </c>
      <c r="AM50">
        <v>9080</v>
      </c>
      <c r="AN50">
        <v>1.22</v>
      </c>
      <c r="AO50">
        <v>131.30000000000001</v>
      </c>
      <c r="AP50">
        <v>4.3</v>
      </c>
      <c r="AQ50">
        <v>22</v>
      </c>
      <c r="AR50">
        <v>1.08</v>
      </c>
      <c r="AS50" t="s">
        <v>747</v>
      </c>
      <c r="AT50" t="s">
        <v>1064</v>
      </c>
      <c r="AU50" t="s">
        <v>1065</v>
      </c>
      <c r="AV50">
        <v>8</v>
      </c>
      <c r="AW50">
        <v>300</v>
      </c>
      <c r="AX50" t="s">
        <v>741</v>
      </c>
      <c r="AY50">
        <v>30</v>
      </c>
      <c r="AZ50" t="s">
        <v>1066</v>
      </c>
      <c r="BA50" t="s">
        <v>750</v>
      </c>
      <c r="BB50">
        <v>6</v>
      </c>
      <c r="BC50" t="s">
        <v>741</v>
      </c>
      <c r="BD50" t="s">
        <v>741</v>
      </c>
      <c r="BE50">
        <v>2.5</v>
      </c>
      <c r="BF50">
        <v>1</v>
      </c>
      <c r="BG50" t="s">
        <v>750</v>
      </c>
      <c r="BH50" t="s">
        <v>741</v>
      </c>
      <c r="BI50">
        <v>30</v>
      </c>
      <c r="BJ50">
        <v>36.4</v>
      </c>
      <c r="BK50">
        <v>36.4</v>
      </c>
      <c r="BL50">
        <v>36.299999999999997</v>
      </c>
      <c r="BM50">
        <v>36.5</v>
      </c>
      <c r="BN50">
        <v>36.5</v>
      </c>
      <c r="BO50">
        <v>36.4</v>
      </c>
      <c r="BP50">
        <v>36.4</v>
      </c>
      <c r="BQ50">
        <v>36.4</v>
      </c>
      <c r="BR50">
        <v>36.5</v>
      </c>
      <c r="BS50">
        <v>36.4</v>
      </c>
      <c r="BT50">
        <v>36.4</v>
      </c>
      <c r="BV50">
        <v>136</v>
      </c>
      <c r="BW50">
        <v>140</v>
      </c>
      <c r="BX50">
        <v>142</v>
      </c>
      <c r="BY50">
        <v>144</v>
      </c>
      <c r="BZ50">
        <v>140</v>
      </c>
      <c r="CA50">
        <v>132</v>
      </c>
      <c r="CB50">
        <v>140</v>
      </c>
      <c r="CC50">
        <v>142</v>
      </c>
      <c r="CD50">
        <v>144</v>
      </c>
      <c r="CE50">
        <v>146</v>
      </c>
      <c r="CF50">
        <v>148</v>
      </c>
      <c r="CH50" t="s">
        <v>517</v>
      </c>
      <c r="CI50" t="s">
        <v>518</v>
      </c>
      <c r="CJ50" t="s">
        <v>486</v>
      </c>
      <c r="CK50" t="s">
        <v>494</v>
      </c>
      <c r="CL50" t="s">
        <v>519</v>
      </c>
      <c r="CM50" t="s">
        <v>520</v>
      </c>
      <c r="CN50" t="s">
        <v>521</v>
      </c>
      <c r="CO50" t="s">
        <v>522</v>
      </c>
      <c r="CP50" t="s">
        <v>523</v>
      </c>
      <c r="CQ50" t="s">
        <v>524</v>
      </c>
      <c r="CR50" t="s">
        <v>525</v>
      </c>
      <c r="CT50">
        <v>34</v>
      </c>
      <c r="CU50">
        <v>32</v>
      </c>
      <c r="CV50">
        <v>34</v>
      </c>
      <c r="CW50">
        <v>32</v>
      </c>
      <c r="CX50">
        <v>36</v>
      </c>
      <c r="CY50">
        <v>34</v>
      </c>
      <c r="CZ50">
        <v>32</v>
      </c>
      <c r="DA50">
        <v>34</v>
      </c>
      <c r="DB50">
        <v>30</v>
      </c>
      <c r="DC50">
        <v>32</v>
      </c>
      <c r="DD50">
        <v>34</v>
      </c>
      <c r="DI50">
        <v>24</v>
      </c>
      <c r="DJ50">
        <v>26</v>
      </c>
      <c r="DK50">
        <v>24</v>
      </c>
      <c r="DL50">
        <v>28</v>
      </c>
      <c r="DM50">
        <v>24</v>
      </c>
      <c r="DN50">
        <v>28</v>
      </c>
      <c r="DO50">
        <v>30</v>
      </c>
      <c r="DP50">
        <v>32</v>
      </c>
      <c r="DR50">
        <v>98</v>
      </c>
      <c r="DS50">
        <v>96</v>
      </c>
      <c r="DT50">
        <v>98</v>
      </c>
      <c r="DU50">
        <v>95</v>
      </c>
      <c r="DV50">
        <v>96</v>
      </c>
      <c r="DW50">
        <v>95</v>
      </c>
      <c r="DX50">
        <v>94</v>
      </c>
      <c r="DY50">
        <v>90</v>
      </c>
      <c r="DZ50">
        <v>92</v>
      </c>
      <c r="EA50">
        <v>94</v>
      </c>
      <c r="EB50">
        <v>99</v>
      </c>
      <c r="EC50">
        <v>98</v>
      </c>
      <c r="FB50" t="s">
        <v>741</v>
      </c>
      <c r="FC50" t="s">
        <v>785</v>
      </c>
      <c r="FD50" t="s">
        <v>741</v>
      </c>
      <c r="FE50" t="s">
        <v>741</v>
      </c>
      <c r="FF50" t="s">
        <v>741</v>
      </c>
      <c r="FG50" t="s">
        <v>741</v>
      </c>
      <c r="FH50" t="s">
        <v>1067</v>
      </c>
      <c r="FI50" t="s">
        <v>1094</v>
      </c>
      <c r="FJ50">
        <v>130</v>
      </c>
      <c r="FK50">
        <v>140</v>
      </c>
      <c r="FL50" t="s">
        <v>741</v>
      </c>
      <c r="FM50" t="s">
        <v>741</v>
      </c>
      <c r="FN50">
        <v>96</v>
      </c>
      <c r="FO50" t="s">
        <v>755</v>
      </c>
      <c r="FP50">
        <v>95</v>
      </c>
      <c r="FQ50" t="s">
        <v>755</v>
      </c>
      <c r="FR50" t="s">
        <v>741</v>
      </c>
      <c r="FS50" t="s">
        <v>741</v>
      </c>
      <c r="FT50" t="s">
        <v>741</v>
      </c>
      <c r="FU50" t="s">
        <v>741</v>
      </c>
      <c r="FV50">
        <v>36.6</v>
      </c>
      <c r="FW50">
        <v>36.6</v>
      </c>
      <c r="FX50" t="s">
        <v>741</v>
      </c>
      <c r="FY50" t="s">
        <v>741</v>
      </c>
      <c r="FZ50">
        <v>70</v>
      </c>
      <c r="GA50">
        <v>75</v>
      </c>
      <c r="GB50" t="s">
        <v>741</v>
      </c>
      <c r="GC50" t="s">
        <v>741</v>
      </c>
      <c r="GD50" t="s">
        <v>741</v>
      </c>
      <c r="GE50" t="s">
        <v>741</v>
      </c>
      <c r="GF50" t="s">
        <v>741</v>
      </c>
      <c r="GG50" t="s">
        <v>741</v>
      </c>
      <c r="GH50" t="s">
        <v>741</v>
      </c>
      <c r="GI50" t="s">
        <v>750</v>
      </c>
      <c r="GJ50" t="s">
        <v>750</v>
      </c>
      <c r="GK50" t="s">
        <v>741</v>
      </c>
      <c r="GL50" t="s">
        <v>741</v>
      </c>
      <c r="GM50">
        <v>8</v>
      </c>
      <c r="GN50">
        <v>7</v>
      </c>
      <c r="GO50" t="s">
        <v>741</v>
      </c>
      <c r="GP50" t="s">
        <v>741</v>
      </c>
      <c r="GQ50" t="s">
        <v>741</v>
      </c>
      <c r="GU50">
        <v>11</v>
      </c>
      <c r="GV50">
        <v>13</v>
      </c>
      <c r="GW50" t="s">
        <v>741</v>
      </c>
      <c r="GX50" t="s">
        <v>741</v>
      </c>
      <c r="GY50" t="s">
        <v>741</v>
      </c>
      <c r="GZ50" t="str">
        <f t="shared" si="1"/>
        <v>Un-Successful</v>
      </c>
      <c r="HA50">
        <v>13</v>
      </c>
      <c r="HB50">
        <v>10</v>
      </c>
      <c r="HC50" s="2">
        <v>45420</v>
      </c>
      <c r="HD50" t="s">
        <v>1068</v>
      </c>
    </row>
    <row r="51" spans="1:212" x14ac:dyDescent="0.3">
      <c r="A51">
        <v>50</v>
      </c>
      <c r="B51" t="s">
        <v>1069</v>
      </c>
      <c r="C51">
        <v>20240360001</v>
      </c>
      <c r="D51">
        <v>240026757</v>
      </c>
      <c r="E51">
        <v>0</v>
      </c>
      <c r="F51" t="s">
        <v>3</v>
      </c>
      <c r="G51" s="2">
        <v>45501</v>
      </c>
      <c r="H51">
        <v>2.8</v>
      </c>
      <c r="I51">
        <v>2.8</v>
      </c>
      <c r="J51" t="s">
        <v>70</v>
      </c>
      <c r="K51" t="s">
        <v>69</v>
      </c>
      <c r="L51" t="s">
        <v>1070</v>
      </c>
      <c r="M51" t="s">
        <v>737</v>
      </c>
      <c r="N51" t="s">
        <v>63</v>
      </c>
      <c r="O51" t="s">
        <v>44</v>
      </c>
      <c r="P51" t="s">
        <v>79</v>
      </c>
      <c r="Q51">
        <v>0</v>
      </c>
      <c r="R51" s="2">
        <v>45501</v>
      </c>
      <c r="S51" t="s">
        <v>738</v>
      </c>
      <c r="T51" t="s">
        <v>30</v>
      </c>
      <c r="U51" t="s">
        <v>1071</v>
      </c>
      <c r="V51" t="s">
        <v>760</v>
      </c>
      <c r="W51" t="s">
        <v>740</v>
      </c>
      <c r="X51" t="s">
        <v>740</v>
      </c>
      <c r="Y51" t="s">
        <v>741</v>
      </c>
      <c r="Z51" t="s">
        <v>742</v>
      </c>
      <c r="AA51" t="s">
        <v>761</v>
      </c>
      <c r="AB51" t="s">
        <v>744</v>
      </c>
      <c r="AC51" t="s">
        <v>745</v>
      </c>
      <c r="AD51" t="s">
        <v>746</v>
      </c>
      <c r="AE51">
        <v>122</v>
      </c>
      <c r="AF51">
        <v>36</v>
      </c>
      <c r="AG51">
        <v>36.4</v>
      </c>
      <c r="AH51">
        <v>92</v>
      </c>
      <c r="AI51" t="s">
        <v>32</v>
      </c>
      <c r="AJ51">
        <v>7.1</v>
      </c>
      <c r="AK51">
        <v>14.4</v>
      </c>
      <c r="AL51">
        <v>13740</v>
      </c>
      <c r="AM51">
        <v>2.2999999999999998</v>
      </c>
      <c r="AN51">
        <v>134</v>
      </c>
      <c r="AO51">
        <v>7</v>
      </c>
      <c r="AP51">
        <v>38</v>
      </c>
      <c r="AQ51">
        <v>0.72</v>
      </c>
      <c r="AR51" t="s">
        <v>747</v>
      </c>
      <c r="AS51" t="s">
        <v>741</v>
      </c>
      <c r="AT51" t="s">
        <v>1072</v>
      </c>
      <c r="AU51">
        <v>12</v>
      </c>
      <c r="AV51">
        <v>450</v>
      </c>
      <c r="AW51">
        <v>1</v>
      </c>
      <c r="AX51">
        <v>30</v>
      </c>
      <c r="AY51" t="s">
        <v>1005</v>
      </c>
      <c r="AZ51" t="s">
        <v>741</v>
      </c>
      <c r="BA51">
        <v>10</v>
      </c>
      <c r="BB51">
        <v>5</v>
      </c>
      <c r="BC51" t="s">
        <v>741</v>
      </c>
      <c r="BD51">
        <v>3.5</v>
      </c>
      <c r="BE51">
        <v>1.5</v>
      </c>
      <c r="BF51" t="s">
        <v>750</v>
      </c>
      <c r="BG51" t="s">
        <v>741</v>
      </c>
      <c r="BH51">
        <v>20</v>
      </c>
      <c r="BI51">
        <v>36.6</v>
      </c>
      <c r="BJ51">
        <v>36.6</v>
      </c>
      <c r="BK51">
        <v>36.6</v>
      </c>
      <c r="BL51">
        <v>36.4</v>
      </c>
      <c r="BM51">
        <v>36.4</v>
      </c>
      <c r="BN51">
        <v>36.5</v>
      </c>
      <c r="BO51">
        <v>36.5</v>
      </c>
      <c r="BP51">
        <v>36.6</v>
      </c>
      <c r="BQ51">
        <v>36.6</v>
      </c>
      <c r="BR51">
        <v>36.6</v>
      </c>
      <c r="BS51">
        <v>36.6</v>
      </c>
      <c r="BT51">
        <v>36.6</v>
      </c>
      <c r="BU51">
        <v>140</v>
      </c>
      <c r="BV51">
        <v>144</v>
      </c>
      <c r="BW51">
        <v>148</v>
      </c>
      <c r="BX51">
        <v>150</v>
      </c>
      <c r="BY51">
        <v>148</v>
      </c>
      <c r="BZ51">
        <v>144</v>
      </c>
      <c r="CA51">
        <v>142</v>
      </c>
      <c r="CB51">
        <v>148</v>
      </c>
      <c r="CC51">
        <v>146</v>
      </c>
      <c r="CD51">
        <v>146</v>
      </c>
      <c r="CE51">
        <v>140</v>
      </c>
      <c r="CF51">
        <v>146</v>
      </c>
      <c r="CG51" t="s">
        <v>373</v>
      </c>
      <c r="CH51" t="s">
        <v>316</v>
      </c>
      <c r="CI51" t="s">
        <v>270</v>
      </c>
      <c r="CJ51" t="s">
        <v>317</v>
      </c>
      <c r="CK51" t="s">
        <v>372</v>
      </c>
      <c r="CL51" t="s">
        <v>526</v>
      </c>
      <c r="CM51" t="s">
        <v>321</v>
      </c>
      <c r="CN51" t="s">
        <v>285</v>
      </c>
      <c r="CO51" t="s">
        <v>527</v>
      </c>
      <c r="CP51" t="s">
        <v>528</v>
      </c>
      <c r="CQ51" t="s">
        <v>529</v>
      </c>
      <c r="CR51" t="s">
        <v>272</v>
      </c>
      <c r="CS51">
        <v>36</v>
      </c>
      <c r="CT51">
        <v>38</v>
      </c>
      <c r="CU51">
        <v>38</v>
      </c>
      <c r="CV51">
        <v>36</v>
      </c>
      <c r="CW51">
        <v>36</v>
      </c>
      <c r="CX51">
        <v>38</v>
      </c>
      <c r="CY51">
        <v>40</v>
      </c>
      <c r="CZ51">
        <v>42</v>
      </c>
      <c r="DA51">
        <v>42</v>
      </c>
      <c r="DB51">
        <v>30</v>
      </c>
      <c r="DC51">
        <v>42</v>
      </c>
      <c r="DD51">
        <v>39</v>
      </c>
      <c r="DH51">
        <v>32</v>
      </c>
      <c r="DI51">
        <v>34</v>
      </c>
      <c r="DJ51">
        <v>35</v>
      </c>
      <c r="DK51">
        <v>36</v>
      </c>
      <c r="DL51">
        <v>34</v>
      </c>
      <c r="DM51">
        <v>36</v>
      </c>
      <c r="DN51">
        <v>34</v>
      </c>
      <c r="DO51">
        <v>34</v>
      </c>
      <c r="DP51">
        <v>34</v>
      </c>
      <c r="DQ51">
        <v>94</v>
      </c>
      <c r="DR51">
        <v>96</v>
      </c>
      <c r="DS51">
        <v>92</v>
      </c>
      <c r="DT51">
        <v>94</v>
      </c>
      <c r="DU51">
        <v>96</v>
      </c>
      <c r="DV51">
        <v>95</v>
      </c>
      <c r="DW51">
        <v>97</v>
      </c>
      <c r="DX51">
        <v>96</v>
      </c>
      <c r="DY51">
        <v>90</v>
      </c>
      <c r="DZ51">
        <v>80</v>
      </c>
      <c r="EA51">
        <v>89</v>
      </c>
      <c r="EB51">
        <v>99</v>
      </c>
      <c r="FA51" t="s">
        <v>741</v>
      </c>
      <c r="FB51" t="s">
        <v>752</v>
      </c>
      <c r="FC51" t="s">
        <v>741</v>
      </c>
      <c r="FD51">
        <v>16</v>
      </c>
      <c r="FE51">
        <v>0.15</v>
      </c>
      <c r="FF51" t="s">
        <v>765</v>
      </c>
      <c r="FG51" t="s">
        <v>1073</v>
      </c>
      <c r="FH51" t="s">
        <v>1040</v>
      </c>
      <c r="FI51">
        <v>116</v>
      </c>
      <c r="FJ51">
        <v>100</v>
      </c>
      <c r="FK51" t="s">
        <v>741</v>
      </c>
      <c r="FL51" t="s">
        <v>741</v>
      </c>
      <c r="FM51">
        <v>100</v>
      </c>
      <c r="FN51" t="s">
        <v>31</v>
      </c>
      <c r="FO51">
        <v>98</v>
      </c>
      <c r="FP51" t="s">
        <v>31</v>
      </c>
      <c r="FQ51" t="s">
        <v>741</v>
      </c>
      <c r="FR51" t="s">
        <v>741</v>
      </c>
      <c r="FS51" t="s">
        <v>741</v>
      </c>
      <c r="FT51" t="s">
        <v>741</v>
      </c>
      <c r="FU51">
        <v>36.5</v>
      </c>
      <c r="FV51">
        <v>36.6</v>
      </c>
      <c r="FW51" t="s">
        <v>741</v>
      </c>
      <c r="FX51" t="s">
        <v>741</v>
      </c>
      <c r="FY51">
        <v>90</v>
      </c>
      <c r="FZ51">
        <v>125</v>
      </c>
      <c r="GA51" t="s">
        <v>741</v>
      </c>
      <c r="GB51" t="s">
        <v>741</v>
      </c>
      <c r="GC51" t="s">
        <v>741</v>
      </c>
      <c r="GD51" t="s">
        <v>741</v>
      </c>
      <c r="GE51" t="s">
        <v>741</v>
      </c>
      <c r="GF51" t="s">
        <v>741</v>
      </c>
      <c r="GG51" t="s">
        <v>741</v>
      </c>
      <c r="GH51" t="s">
        <v>767</v>
      </c>
      <c r="GI51" t="s">
        <v>767</v>
      </c>
      <c r="GJ51" t="s">
        <v>741</v>
      </c>
      <c r="GK51" t="s">
        <v>741</v>
      </c>
      <c r="GL51">
        <v>11</v>
      </c>
      <c r="GM51">
        <v>13</v>
      </c>
      <c r="GN51" t="s">
        <v>741</v>
      </c>
      <c r="GO51" t="s">
        <v>741</v>
      </c>
      <c r="GP51">
        <v>0</v>
      </c>
    </row>
  </sheetData>
  <autoFilter ref="A1:HD46" xr:uid="{00000000-0001-0000-0000-000000000000}">
    <sortState xmlns:xlrd2="http://schemas.microsoft.com/office/spreadsheetml/2017/richdata2" ref="A2:HD51">
      <sortCondition ref="A1:A46"/>
    </sortState>
  </autoFilter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4F72-74DB-498B-BECE-DDEA2425FCF4}">
  <dimension ref="A1:HI38"/>
  <sheetViews>
    <sheetView topLeftCell="O36" workbookViewId="0">
      <selection activeCell="P1" sqref="P1:P38"/>
    </sheetView>
  </sheetViews>
  <sheetFormatPr defaultRowHeight="14.4" x14ac:dyDescent="0.3"/>
  <cols>
    <col min="1" max="1" width="30.44140625" bestFit="1" customWidth="1"/>
    <col min="2" max="2" width="44.88671875" bestFit="1" customWidth="1"/>
    <col min="3" max="3" width="38.5546875" bestFit="1" customWidth="1"/>
    <col min="4" max="4" width="40" bestFit="1" customWidth="1"/>
    <col min="5" max="5" width="32.6640625" bestFit="1" customWidth="1"/>
    <col min="6" max="6" width="27.5546875" bestFit="1" customWidth="1"/>
    <col min="7" max="7" width="28.44140625" bestFit="1" customWidth="1"/>
    <col min="8" max="8" width="51.6640625" bestFit="1" customWidth="1"/>
    <col min="9" max="9" width="18.33203125" bestFit="1" customWidth="1"/>
    <col min="10" max="10" width="41.44140625" bestFit="1" customWidth="1"/>
    <col min="11" max="11" width="32.6640625" bestFit="1" customWidth="1"/>
    <col min="12" max="12" width="49.109375" bestFit="1" customWidth="1"/>
    <col min="13" max="13" width="64.44140625" bestFit="1" customWidth="1"/>
    <col min="14" max="14" width="64.88671875" bestFit="1" customWidth="1"/>
    <col min="15" max="15" width="42" bestFit="1" customWidth="1"/>
    <col min="16" max="16" width="86.88671875" bestFit="1" customWidth="1"/>
    <col min="17" max="17" width="71.5546875" bestFit="1" customWidth="1"/>
    <col min="18" max="18" width="66.88671875" bestFit="1" customWidth="1"/>
    <col min="19" max="19" width="48.88671875" bestFit="1" customWidth="1"/>
    <col min="20" max="20" width="54.109375" bestFit="1" customWidth="1"/>
    <col min="21" max="21" width="55.109375" bestFit="1" customWidth="1"/>
    <col min="22" max="22" width="86.88671875" bestFit="1" customWidth="1"/>
    <col min="23" max="23" width="47.109375" bestFit="1" customWidth="1"/>
    <col min="24" max="24" width="44" bestFit="1" customWidth="1"/>
    <col min="25" max="25" width="39" bestFit="1" customWidth="1"/>
    <col min="26" max="26" width="40.6640625" bestFit="1" customWidth="1"/>
    <col min="27" max="27" width="43.5546875" bestFit="1" customWidth="1"/>
    <col min="28" max="28" width="37" bestFit="1" customWidth="1"/>
    <col min="29" max="29" width="38.33203125" bestFit="1" customWidth="1"/>
    <col min="30" max="30" width="43.6640625" bestFit="1" customWidth="1"/>
    <col min="31" max="31" width="38.44140625" bestFit="1" customWidth="1"/>
    <col min="32" max="32" width="28" bestFit="1" customWidth="1"/>
    <col min="33" max="33" width="28.109375" bestFit="1" customWidth="1"/>
    <col min="34" max="34" width="31.44140625" bestFit="1" customWidth="1"/>
    <col min="35" max="35" width="30.6640625" bestFit="1" customWidth="1"/>
    <col min="36" max="36" width="41.109375" bestFit="1" customWidth="1"/>
    <col min="37" max="37" width="40.33203125" bestFit="1" customWidth="1"/>
    <col min="38" max="38" width="42.5546875" bestFit="1" customWidth="1"/>
    <col min="39" max="39" width="38.109375" bestFit="1" customWidth="1"/>
    <col min="40" max="40" width="53" bestFit="1" customWidth="1"/>
    <col min="41" max="41" width="37.6640625" bestFit="1" customWidth="1"/>
    <col min="42" max="42" width="36.33203125" bestFit="1" customWidth="1"/>
    <col min="43" max="43" width="39.5546875" bestFit="1" customWidth="1"/>
    <col min="44" max="44" width="43.5546875" bestFit="1" customWidth="1"/>
    <col min="45" max="45" width="43" bestFit="1" customWidth="1"/>
    <col min="46" max="46" width="41.109375" bestFit="1" customWidth="1"/>
    <col min="47" max="47" width="40.88671875" bestFit="1" customWidth="1"/>
    <col min="48" max="48" width="65.6640625" bestFit="1" customWidth="1"/>
    <col min="49" max="49" width="66.33203125" bestFit="1" customWidth="1"/>
    <col min="50" max="50" width="61.109375" bestFit="1" customWidth="1"/>
    <col min="51" max="51" width="54" bestFit="1" customWidth="1"/>
    <col min="52" max="52" width="35.44140625" bestFit="1" customWidth="1"/>
    <col min="53" max="53" width="45" bestFit="1" customWidth="1"/>
    <col min="54" max="54" width="12" bestFit="1" customWidth="1"/>
    <col min="55" max="55" width="54.6640625" bestFit="1" customWidth="1"/>
    <col min="56" max="56" width="15.44140625" bestFit="1" customWidth="1"/>
    <col min="57" max="57" width="55.6640625" bestFit="1" customWidth="1"/>
    <col min="58" max="58" width="21.88671875" bestFit="1" customWidth="1"/>
    <col min="59" max="59" width="59" bestFit="1" customWidth="1"/>
    <col min="60" max="60" width="11.5546875" bestFit="1" customWidth="1"/>
    <col min="61" max="61" width="12.5546875" bestFit="1" customWidth="1"/>
    <col min="62" max="62" width="47.6640625" bestFit="1" customWidth="1"/>
    <col min="63" max="63" width="52.109375" bestFit="1" customWidth="1"/>
    <col min="64" max="64" width="43" bestFit="1" customWidth="1"/>
    <col min="65" max="65" width="57.88671875" bestFit="1" customWidth="1"/>
    <col min="66" max="66" width="39" bestFit="1" customWidth="1"/>
    <col min="67" max="67" width="45.33203125" bestFit="1" customWidth="1"/>
    <col min="68" max="68" width="56.6640625" bestFit="1" customWidth="1"/>
    <col min="69" max="69" width="51.44140625" bestFit="1" customWidth="1"/>
    <col min="70" max="70" width="52.44140625" bestFit="1" customWidth="1"/>
    <col min="71" max="71" width="53" bestFit="1" customWidth="1"/>
    <col min="72" max="72" width="58" bestFit="1" customWidth="1"/>
    <col min="73" max="73" width="53.88671875" bestFit="1" customWidth="1"/>
    <col min="74" max="74" width="58" bestFit="1" customWidth="1"/>
    <col min="75" max="75" width="60" bestFit="1" customWidth="1"/>
    <col min="76" max="76" width="69.109375" bestFit="1" customWidth="1"/>
    <col min="77" max="77" width="63" bestFit="1" customWidth="1"/>
    <col min="78" max="78" width="52.6640625" bestFit="1" customWidth="1"/>
    <col min="79" max="79" width="43.5546875" bestFit="1" customWidth="1"/>
    <col min="80" max="80" width="55.33203125" bestFit="1" customWidth="1"/>
    <col min="81" max="81" width="49.6640625" bestFit="1" customWidth="1"/>
    <col min="82" max="82" width="50.88671875" bestFit="1" customWidth="1"/>
    <col min="83" max="83" width="51.33203125" bestFit="1" customWidth="1"/>
    <col min="84" max="84" width="56.44140625" bestFit="1" customWidth="1"/>
    <col min="85" max="85" width="52.33203125" bestFit="1" customWidth="1"/>
    <col min="86" max="86" width="56.44140625" bestFit="1" customWidth="1"/>
    <col min="87" max="87" width="58.33203125" bestFit="1" customWidth="1"/>
    <col min="88" max="88" width="67.5546875" bestFit="1" customWidth="1"/>
    <col min="89" max="89" width="61.33203125" bestFit="1" customWidth="1"/>
    <col min="90" max="90" width="51.109375" bestFit="1" customWidth="1"/>
    <col min="91" max="91" width="56" bestFit="1" customWidth="1"/>
    <col min="92" max="92" width="67.6640625" bestFit="1" customWidth="1"/>
    <col min="93" max="93" width="62.109375" bestFit="1" customWidth="1"/>
    <col min="94" max="94" width="63.33203125" bestFit="1" customWidth="1"/>
    <col min="95" max="95" width="63.88671875" bestFit="1" customWidth="1"/>
    <col min="96" max="96" width="68.88671875" bestFit="1" customWidth="1"/>
    <col min="97" max="97" width="64.6640625" bestFit="1" customWidth="1"/>
    <col min="98" max="98" width="68.88671875" bestFit="1" customWidth="1"/>
    <col min="99" max="99" width="70.6640625" bestFit="1" customWidth="1"/>
    <col min="100" max="100" width="80.44140625" bestFit="1" customWidth="1"/>
    <col min="101" max="101" width="73.88671875" bestFit="1" customWidth="1"/>
    <col min="102" max="102" width="63.5546875" bestFit="1" customWidth="1"/>
    <col min="103" max="103" width="41.109375" bestFit="1" customWidth="1"/>
    <col min="104" max="104" width="52.6640625" bestFit="1" customWidth="1"/>
    <col min="105" max="105" width="47.44140625" bestFit="1" customWidth="1"/>
    <col min="106" max="106" width="48.33203125" bestFit="1" customWidth="1"/>
    <col min="107" max="107" width="48.88671875" bestFit="1" customWidth="1"/>
    <col min="108" max="108" width="53.88671875" bestFit="1" customWidth="1"/>
    <col min="109" max="109" width="49.6640625" bestFit="1" customWidth="1"/>
    <col min="110" max="110" width="53.88671875" bestFit="1" customWidth="1"/>
    <col min="111" max="111" width="56" bestFit="1" customWidth="1"/>
    <col min="112" max="112" width="65.109375" bestFit="1" customWidth="1"/>
    <col min="113" max="113" width="58.88671875" bestFit="1" customWidth="1"/>
    <col min="114" max="114" width="48.6640625" bestFit="1" customWidth="1"/>
    <col min="115" max="115" width="35.33203125" bestFit="1" customWidth="1"/>
    <col min="116" max="116" width="47" bestFit="1" customWidth="1"/>
    <col min="117" max="117" width="41.44140625" bestFit="1" customWidth="1"/>
    <col min="118" max="118" width="42.5546875" bestFit="1" customWidth="1"/>
    <col min="119" max="119" width="43" bestFit="1" customWidth="1"/>
    <col min="120" max="120" width="48" bestFit="1" customWidth="1"/>
    <col min="121" max="121" width="44" bestFit="1" customWidth="1"/>
    <col min="122" max="122" width="48" bestFit="1" customWidth="1"/>
    <col min="123" max="123" width="50" bestFit="1" customWidth="1"/>
    <col min="124" max="124" width="59.33203125" bestFit="1" customWidth="1"/>
    <col min="125" max="125" width="53" bestFit="1" customWidth="1"/>
    <col min="126" max="126" width="42.88671875" bestFit="1" customWidth="1"/>
    <col min="127" max="127" width="34.44140625" bestFit="1" customWidth="1"/>
    <col min="128" max="128" width="46" bestFit="1" customWidth="1"/>
    <col min="129" max="129" width="40.6640625" bestFit="1" customWidth="1"/>
    <col min="130" max="130" width="41.5546875" bestFit="1" customWidth="1"/>
    <col min="131" max="131" width="42.33203125" bestFit="1" customWidth="1"/>
    <col min="132" max="132" width="47.33203125" bestFit="1" customWidth="1"/>
    <col min="133" max="133" width="43.109375" bestFit="1" customWidth="1"/>
    <col min="134" max="134" width="47.33203125" bestFit="1" customWidth="1"/>
    <col min="135" max="135" width="49.33203125" bestFit="1" customWidth="1"/>
    <col min="136" max="136" width="58.44140625" bestFit="1" customWidth="1"/>
    <col min="137" max="137" width="52.109375" bestFit="1" customWidth="1"/>
    <col min="138" max="138" width="42" bestFit="1" customWidth="1"/>
    <col min="139" max="139" width="51.33203125" bestFit="1" customWidth="1"/>
    <col min="140" max="140" width="63" bestFit="1" customWidth="1"/>
    <col min="141" max="141" width="57.44140625" bestFit="1" customWidth="1"/>
    <col min="142" max="142" width="58.44140625" bestFit="1" customWidth="1"/>
    <col min="143" max="143" width="59.109375" bestFit="1" customWidth="1"/>
    <col min="144" max="144" width="64.109375" bestFit="1" customWidth="1"/>
    <col min="145" max="145" width="60" bestFit="1" customWidth="1"/>
    <col min="146" max="146" width="64.109375" bestFit="1" customWidth="1"/>
    <col min="147" max="147" width="66.109375" bestFit="1" customWidth="1"/>
    <col min="148" max="148" width="75.44140625" bestFit="1" customWidth="1"/>
    <col min="149" max="149" width="69" bestFit="1" customWidth="1"/>
    <col min="150" max="150" width="59" bestFit="1" customWidth="1"/>
    <col min="151" max="151" width="37.5546875" bestFit="1" customWidth="1"/>
    <col min="152" max="152" width="49.109375" bestFit="1" customWidth="1"/>
    <col min="153" max="153" width="43.88671875" bestFit="1" customWidth="1"/>
    <col min="154" max="154" width="44.6640625" bestFit="1" customWidth="1"/>
    <col min="155" max="155" width="45.33203125" bestFit="1" customWidth="1"/>
    <col min="156" max="156" width="50.33203125" bestFit="1" customWidth="1"/>
    <col min="157" max="157" width="46.44140625" bestFit="1" customWidth="1"/>
    <col min="158" max="158" width="50.33203125" bestFit="1" customWidth="1"/>
    <col min="159" max="159" width="52.44140625" bestFit="1" customWidth="1"/>
    <col min="160" max="160" width="61.5546875" bestFit="1" customWidth="1"/>
    <col min="161" max="161" width="55.44140625" bestFit="1" customWidth="1"/>
    <col min="162" max="162" width="45.109375" bestFit="1" customWidth="1"/>
    <col min="163" max="163" width="37.44140625" bestFit="1" customWidth="1"/>
    <col min="164" max="164" width="23.5546875" bestFit="1" customWidth="1"/>
    <col min="165" max="165" width="51.5546875" bestFit="1" customWidth="1"/>
    <col min="166" max="166" width="60.33203125" bestFit="1" customWidth="1"/>
    <col min="167" max="167" width="60.109375" bestFit="1" customWidth="1"/>
    <col min="168" max="168" width="45.44140625" bestFit="1" customWidth="1"/>
    <col min="169" max="169" width="50.33203125" bestFit="1" customWidth="1"/>
    <col min="170" max="170" width="84" style="12" bestFit="1" customWidth="1"/>
    <col min="171" max="171" width="46.109375" bestFit="1" customWidth="1"/>
    <col min="172" max="172" width="44.5546875" bestFit="1" customWidth="1"/>
    <col min="173" max="173" width="47.88671875" bestFit="1" customWidth="1"/>
    <col min="174" max="174" width="46.88671875" bestFit="1" customWidth="1"/>
    <col min="175" max="175" width="45.5546875" bestFit="1" customWidth="1"/>
    <col min="176" max="176" width="47.33203125" bestFit="1" customWidth="1"/>
    <col min="177" max="177" width="44" bestFit="1" customWidth="1"/>
    <col min="178" max="178" width="45.6640625" bestFit="1" customWidth="1"/>
    <col min="179" max="179" width="47.33203125" bestFit="1" customWidth="1"/>
    <col min="180" max="180" width="49" bestFit="1" customWidth="1"/>
    <col min="181" max="181" width="46.109375" bestFit="1" customWidth="1"/>
    <col min="182" max="182" width="48" bestFit="1" customWidth="1"/>
    <col min="183" max="183" width="56.33203125" bestFit="1" customWidth="1"/>
    <col min="184" max="184" width="54.88671875" bestFit="1" customWidth="1"/>
    <col min="185" max="185" width="58" bestFit="1" customWidth="1"/>
    <col min="186" max="186" width="57" bestFit="1" customWidth="1"/>
    <col min="187" max="187" width="56.88671875" bestFit="1" customWidth="1"/>
    <col min="188" max="188" width="55.44140625" bestFit="1" customWidth="1"/>
    <col min="189" max="189" width="58.5546875" bestFit="1" customWidth="1"/>
    <col min="190" max="190" width="57.5546875" bestFit="1" customWidth="1"/>
    <col min="191" max="191" width="52.88671875" bestFit="1" customWidth="1"/>
    <col min="192" max="192" width="51.44140625" bestFit="1" customWidth="1"/>
    <col min="193" max="193" width="102.44140625" bestFit="1" customWidth="1"/>
    <col min="194" max="194" width="54.6640625" bestFit="1" customWidth="1"/>
    <col min="195" max="195" width="53.5546875" bestFit="1" customWidth="1"/>
    <col min="196" max="196" width="75.5546875" bestFit="1" customWidth="1"/>
    <col min="197" max="197" width="74" bestFit="1" customWidth="1"/>
    <col min="198" max="198" width="77.33203125" bestFit="1" customWidth="1"/>
    <col min="199" max="199" width="76.33203125" bestFit="1" customWidth="1"/>
    <col min="200" max="200" width="50.109375" bestFit="1" customWidth="1"/>
    <col min="201" max="201" width="48.5546875" bestFit="1" customWidth="1"/>
    <col min="202" max="202" width="51.88671875" bestFit="1" customWidth="1"/>
    <col min="203" max="203" width="50.88671875" bestFit="1" customWidth="1"/>
    <col min="204" max="204" width="60" bestFit="1" customWidth="1"/>
    <col min="205" max="206" width="49.6640625" bestFit="1" customWidth="1"/>
    <col min="207" max="207" width="54.88671875" bestFit="1" customWidth="1"/>
    <col min="208" max="208" width="60" bestFit="1" customWidth="1"/>
    <col min="209" max="209" width="73.5546875" bestFit="1" customWidth="1"/>
    <col min="210" max="210" width="49.109375" bestFit="1" customWidth="1"/>
    <col min="211" max="211" width="41.88671875" bestFit="1" customWidth="1"/>
    <col min="212" max="212" width="24.88671875" bestFit="1" customWidth="1"/>
    <col min="213" max="213" width="14.33203125" bestFit="1" customWidth="1"/>
    <col min="214" max="214" width="42.33203125" bestFit="1" customWidth="1"/>
    <col min="215" max="215" width="26.5546875" bestFit="1" customWidth="1"/>
    <col min="216" max="216" width="21.109375" bestFit="1" customWidth="1"/>
    <col min="217" max="217" width="68.88671875" bestFit="1" customWidth="1"/>
  </cols>
  <sheetData>
    <row r="1" spans="1:217" x14ac:dyDescent="0.3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  <c r="AP1" s="1" t="s">
        <v>571</v>
      </c>
      <c r="AQ1" s="1" t="s">
        <v>572</v>
      </c>
      <c r="AR1" s="1" t="s">
        <v>573</v>
      </c>
      <c r="AS1" s="1" t="s">
        <v>574</v>
      </c>
      <c r="AT1" s="1" t="s">
        <v>575</v>
      </c>
      <c r="AU1" s="1" t="s">
        <v>576</v>
      </c>
      <c r="AV1" s="1" t="s">
        <v>577</v>
      </c>
      <c r="AW1" s="1" t="s">
        <v>578</v>
      </c>
      <c r="AX1" s="1" t="s">
        <v>579</v>
      </c>
      <c r="AY1" s="1" t="s">
        <v>580</v>
      </c>
      <c r="AZ1" s="1" t="s">
        <v>581</v>
      </c>
      <c r="BA1" s="1" t="s">
        <v>582</v>
      </c>
      <c r="BB1" s="1" t="s">
        <v>583</v>
      </c>
      <c r="BC1" s="1" t="s">
        <v>584</v>
      </c>
      <c r="BD1" s="1" t="s">
        <v>585</v>
      </c>
      <c r="BE1" s="1" t="s">
        <v>586</v>
      </c>
      <c r="BF1" s="1" t="s">
        <v>587</v>
      </c>
      <c r="BG1" s="1" t="s">
        <v>588</v>
      </c>
      <c r="BH1" s="1" t="s">
        <v>589</v>
      </c>
      <c r="BI1" s="1"/>
      <c r="BJ1" s="1" t="s">
        <v>591</v>
      </c>
      <c r="BK1" s="1" t="s">
        <v>592</v>
      </c>
      <c r="BL1" s="1" t="s">
        <v>593</v>
      </c>
      <c r="BM1" s="1" t="s">
        <v>594</v>
      </c>
      <c r="BN1" s="1" t="s">
        <v>595</v>
      </c>
      <c r="BO1" s="1" t="s">
        <v>596</v>
      </c>
      <c r="BP1" s="1" t="s">
        <v>597</v>
      </c>
      <c r="BQ1" s="1" t="s">
        <v>598</v>
      </c>
      <c r="BR1" s="1" t="s">
        <v>599</v>
      </c>
      <c r="BS1" s="1" t="s">
        <v>600</v>
      </c>
      <c r="BT1" s="1" t="s">
        <v>601</v>
      </c>
      <c r="BU1" s="1" t="s">
        <v>602</v>
      </c>
      <c r="BV1" s="1" t="s">
        <v>603</v>
      </c>
      <c r="BW1" s="1" t="s">
        <v>604</v>
      </c>
      <c r="BX1" s="1" t="s">
        <v>605</v>
      </c>
      <c r="BY1" s="1" t="s">
        <v>606</v>
      </c>
      <c r="BZ1" s="1" t="s">
        <v>607</v>
      </c>
      <c r="CA1" s="1" t="s">
        <v>608</v>
      </c>
      <c r="CB1" s="1" t="s">
        <v>609</v>
      </c>
      <c r="CC1" s="1" t="s">
        <v>610</v>
      </c>
      <c r="CD1" s="1" t="s">
        <v>611</v>
      </c>
      <c r="CE1" s="1" t="s">
        <v>612</v>
      </c>
      <c r="CF1" s="1" t="s">
        <v>613</v>
      </c>
      <c r="CG1" s="1" t="s">
        <v>614</v>
      </c>
      <c r="CH1" s="1" t="s">
        <v>615</v>
      </c>
      <c r="CI1" s="1" t="s">
        <v>616</v>
      </c>
      <c r="CJ1" s="1" t="s">
        <v>617</v>
      </c>
      <c r="CK1" s="1" t="s">
        <v>618</v>
      </c>
      <c r="CL1" s="1" t="s">
        <v>619</v>
      </c>
      <c r="CM1" s="1" t="s">
        <v>202</v>
      </c>
      <c r="CN1" s="1" t="s">
        <v>206</v>
      </c>
      <c r="CO1" s="1" t="s">
        <v>210</v>
      </c>
      <c r="CP1" s="1" t="s">
        <v>214</v>
      </c>
      <c r="CQ1" s="1" t="s">
        <v>218</v>
      </c>
      <c r="CR1" s="1" t="s">
        <v>222</v>
      </c>
      <c r="CS1" s="1" t="s">
        <v>226</v>
      </c>
      <c r="CT1" s="1" t="s">
        <v>230</v>
      </c>
      <c r="CU1" s="1" t="s">
        <v>234</v>
      </c>
      <c r="CV1" s="1" t="s">
        <v>238</v>
      </c>
      <c r="CW1" s="1" t="s">
        <v>242</v>
      </c>
      <c r="CX1" s="1" t="s">
        <v>246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637</v>
      </c>
      <c r="DQ1" s="1" t="s">
        <v>638</v>
      </c>
      <c r="DR1" s="1" t="s">
        <v>639</v>
      </c>
      <c r="DS1" s="1" t="s">
        <v>640</v>
      </c>
      <c r="DT1" s="1" t="s">
        <v>641</v>
      </c>
      <c r="DU1" s="1" t="s">
        <v>642</v>
      </c>
      <c r="DV1" s="1" t="s">
        <v>643</v>
      </c>
      <c r="DW1" s="1" t="s">
        <v>644</v>
      </c>
      <c r="DX1" s="1" t="s">
        <v>645</v>
      </c>
      <c r="DY1" s="1" t="s">
        <v>646</v>
      </c>
      <c r="DZ1" s="1" t="s">
        <v>647</v>
      </c>
      <c r="EA1" s="1" t="s">
        <v>648</v>
      </c>
      <c r="EB1" s="1" t="s">
        <v>649</v>
      </c>
      <c r="EC1" s="1" t="s">
        <v>650</v>
      </c>
      <c r="ED1" s="1" t="s">
        <v>651</v>
      </c>
      <c r="EE1" s="1" t="s">
        <v>652</v>
      </c>
      <c r="EF1" s="1" t="s">
        <v>653</v>
      </c>
      <c r="EG1" s="1" t="s">
        <v>654</v>
      </c>
      <c r="EH1" s="1" t="s">
        <v>655</v>
      </c>
      <c r="EI1" s="1" t="s">
        <v>656</v>
      </c>
      <c r="EJ1" s="1" t="s">
        <v>657</v>
      </c>
      <c r="EK1" s="1" t="s">
        <v>658</v>
      </c>
      <c r="EL1" s="1" t="s">
        <v>659</v>
      </c>
      <c r="EM1" s="1" t="s">
        <v>660</v>
      </c>
      <c r="EN1" s="1" t="s">
        <v>661</v>
      </c>
      <c r="EO1" s="1" t="s">
        <v>662</v>
      </c>
      <c r="EP1" s="1" t="s">
        <v>663</v>
      </c>
      <c r="EQ1" s="1" t="s">
        <v>664</v>
      </c>
      <c r="ER1" s="1" t="s">
        <v>665</v>
      </c>
      <c r="ES1" s="1" t="s">
        <v>666</v>
      </c>
      <c r="ET1" s="1" t="s">
        <v>667</v>
      </c>
      <c r="EU1" s="1" t="s">
        <v>668</v>
      </c>
      <c r="EV1" s="1" t="s">
        <v>669</v>
      </c>
      <c r="EW1" s="1" t="s">
        <v>670</v>
      </c>
      <c r="EX1" s="1" t="s">
        <v>671</v>
      </c>
      <c r="EY1" s="1" t="s">
        <v>672</v>
      </c>
      <c r="EZ1" s="1" t="s">
        <v>673</v>
      </c>
      <c r="FA1" s="1" t="s">
        <v>674</v>
      </c>
      <c r="FB1" s="1" t="s">
        <v>675</v>
      </c>
      <c r="FC1" s="1" t="s">
        <v>676</v>
      </c>
      <c r="FD1" s="1" t="s">
        <v>677</v>
      </c>
      <c r="FE1" s="1" t="s">
        <v>678</v>
      </c>
      <c r="FF1" s="1" t="s">
        <v>679</v>
      </c>
      <c r="FG1" s="1" t="s">
        <v>680</v>
      </c>
      <c r="FH1" s="1" t="s">
        <v>681</v>
      </c>
      <c r="FI1" s="1" t="s">
        <v>682</v>
      </c>
      <c r="FJ1" s="1" t="s">
        <v>683</v>
      </c>
      <c r="FK1" s="1" t="s">
        <v>684</v>
      </c>
      <c r="FL1" s="1" t="s">
        <v>685</v>
      </c>
      <c r="FM1" s="1" t="s">
        <v>686</v>
      </c>
      <c r="FN1" s="11" t="s">
        <v>687</v>
      </c>
      <c r="FO1" s="1" t="s">
        <v>688</v>
      </c>
      <c r="FP1" s="1" t="s">
        <v>689</v>
      </c>
      <c r="FQ1" s="1" t="s">
        <v>690</v>
      </c>
      <c r="FR1" s="1" t="s">
        <v>691</v>
      </c>
      <c r="FS1" s="1" t="s">
        <v>692</v>
      </c>
      <c r="FT1" s="1" t="s">
        <v>693</v>
      </c>
      <c r="FU1" s="1" t="s">
        <v>694</v>
      </c>
      <c r="FV1" s="1" t="s">
        <v>695</v>
      </c>
      <c r="FW1" s="1" t="s">
        <v>696</v>
      </c>
      <c r="FX1" s="1" t="s">
        <v>697</v>
      </c>
      <c r="FY1" s="1" t="s">
        <v>698</v>
      </c>
      <c r="FZ1" s="1" t="s">
        <v>699</v>
      </c>
      <c r="GA1" s="1" t="s">
        <v>700</v>
      </c>
      <c r="GB1" s="1" t="s">
        <v>701</v>
      </c>
      <c r="GC1" s="1" t="s">
        <v>702</v>
      </c>
      <c r="GD1" s="1" t="s">
        <v>703</v>
      </c>
      <c r="GE1" s="1" t="s">
        <v>704</v>
      </c>
      <c r="GF1" s="1" t="s">
        <v>705</v>
      </c>
      <c r="GG1" s="1" t="s">
        <v>706</v>
      </c>
      <c r="GH1" s="1" t="s">
        <v>707</v>
      </c>
      <c r="GI1" s="1" t="s">
        <v>708</v>
      </c>
      <c r="GJ1" s="1" t="s">
        <v>709</v>
      </c>
      <c r="GK1" s="1" t="s">
        <v>710</v>
      </c>
      <c r="GL1" s="1" t="s">
        <v>711</v>
      </c>
      <c r="GM1" s="1" t="s">
        <v>712</v>
      </c>
      <c r="GN1" s="1" t="s">
        <v>713</v>
      </c>
      <c r="GO1" s="1" t="s">
        <v>714</v>
      </c>
      <c r="GP1" s="1" t="s">
        <v>715</v>
      </c>
      <c r="GQ1" s="1" t="s">
        <v>716</v>
      </c>
      <c r="GR1" s="1" t="s">
        <v>717</v>
      </c>
      <c r="GS1" s="1" t="s">
        <v>718</v>
      </c>
      <c r="GT1" s="1" t="s">
        <v>719</v>
      </c>
      <c r="GU1" s="1" t="s">
        <v>720</v>
      </c>
      <c r="GV1" s="1" t="s">
        <v>1074</v>
      </c>
      <c r="GW1" s="1" t="s">
        <v>722</v>
      </c>
      <c r="GX1" s="1" t="s">
        <v>723</v>
      </c>
      <c r="GY1" s="1" t="s">
        <v>724</v>
      </c>
      <c r="GZ1" s="1" t="s">
        <v>725</v>
      </c>
      <c r="HA1" s="1" t="s">
        <v>726</v>
      </c>
      <c r="HB1" s="1" t="s">
        <v>727</v>
      </c>
      <c r="HC1" s="1" t="s">
        <v>728</v>
      </c>
      <c r="HD1" s="1" t="s">
        <v>729</v>
      </c>
      <c r="HE1" s="6" t="s">
        <v>730</v>
      </c>
      <c r="HF1" s="1" t="s">
        <v>731</v>
      </c>
      <c r="HG1" s="1" t="s">
        <v>732</v>
      </c>
      <c r="HH1" s="1" t="s">
        <v>733</v>
      </c>
      <c r="HI1" s="1" t="s">
        <v>734</v>
      </c>
    </row>
    <row r="2" spans="1:217" ht="48" customHeight="1" x14ac:dyDescent="0.3">
      <c r="A2">
        <v>1</v>
      </c>
      <c r="B2" t="s">
        <v>735</v>
      </c>
      <c r="C2">
        <v>20240228660</v>
      </c>
      <c r="D2">
        <v>240005613</v>
      </c>
      <c r="E2">
        <v>8</v>
      </c>
      <c r="F2" t="s">
        <v>2</v>
      </c>
      <c r="G2" s="2">
        <v>45425</v>
      </c>
      <c r="H2">
        <v>2.6</v>
      </c>
      <c r="I2">
        <v>2600</v>
      </c>
      <c r="J2">
        <v>3</v>
      </c>
      <c r="K2" t="s">
        <v>70</v>
      </c>
      <c r="L2" t="s">
        <v>69</v>
      </c>
      <c r="M2" t="s">
        <v>736</v>
      </c>
      <c r="N2" t="s">
        <v>737</v>
      </c>
      <c r="O2" t="s">
        <v>63</v>
      </c>
      <c r="P2" t="s">
        <v>44</v>
      </c>
      <c r="Q2" t="s">
        <v>79</v>
      </c>
      <c r="R2">
        <v>7</v>
      </c>
      <c r="S2" s="2">
        <v>45432</v>
      </c>
      <c r="T2" t="s">
        <v>738</v>
      </c>
      <c r="U2" t="s">
        <v>33</v>
      </c>
      <c r="V2" t="s">
        <v>739</v>
      </c>
      <c r="X2" t="s">
        <v>740</v>
      </c>
      <c r="Y2" t="s">
        <v>740</v>
      </c>
      <c r="Z2" t="s">
        <v>741</v>
      </c>
      <c r="AA2" t="s">
        <v>742</v>
      </c>
      <c r="AB2" t="s">
        <v>743</v>
      </c>
      <c r="AC2" t="s">
        <v>744</v>
      </c>
      <c r="AD2" t="s">
        <v>745</v>
      </c>
      <c r="AE2" t="s">
        <v>746</v>
      </c>
      <c r="AF2">
        <v>152</v>
      </c>
      <c r="AG2">
        <v>28</v>
      </c>
      <c r="AH2">
        <v>36.4</v>
      </c>
      <c r="AI2">
        <v>90</v>
      </c>
      <c r="AJ2" t="s">
        <v>33</v>
      </c>
      <c r="AK2">
        <v>16.2</v>
      </c>
      <c r="AL2">
        <v>18.100000000000001</v>
      </c>
      <c r="AM2">
        <v>6800</v>
      </c>
      <c r="AN2">
        <v>1.37</v>
      </c>
      <c r="AO2">
        <v>134</v>
      </c>
      <c r="AP2">
        <v>4.8</v>
      </c>
      <c r="AQ2">
        <v>29.3</v>
      </c>
      <c r="AR2">
        <v>0.8</v>
      </c>
      <c r="AS2" t="s">
        <v>747</v>
      </c>
      <c r="AT2" t="s">
        <v>741</v>
      </c>
      <c r="AU2" t="s">
        <v>748</v>
      </c>
      <c r="AV2">
        <v>8</v>
      </c>
      <c r="AW2">
        <v>300</v>
      </c>
      <c r="AX2" t="s">
        <v>741</v>
      </c>
      <c r="AY2">
        <v>45</v>
      </c>
      <c r="AZ2" t="s">
        <v>749</v>
      </c>
      <c r="BA2" t="s">
        <v>741</v>
      </c>
      <c r="BB2" t="s">
        <v>181</v>
      </c>
      <c r="BC2">
        <v>8</v>
      </c>
      <c r="BD2" t="s">
        <v>180</v>
      </c>
      <c r="BE2">
        <v>6</v>
      </c>
      <c r="BF2" t="s">
        <v>180</v>
      </c>
      <c r="BG2" t="s">
        <v>741</v>
      </c>
      <c r="BH2" t="s">
        <v>181</v>
      </c>
      <c r="BI2" t="s">
        <v>112</v>
      </c>
      <c r="BJ2">
        <v>4</v>
      </c>
      <c r="BK2">
        <v>1.5</v>
      </c>
      <c r="BL2" t="s">
        <v>750</v>
      </c>
      <c r="BM2" t="s">
        <v>741</v>
      </c>
      <c r="BN2">
        <v>40</v>
      </c>
      <c r="BO2">
        <v>36.1</v>
      </c>
      <c r="BP2">
        <v>36.1</v>
      </c>
      <c r="BQ2">
        <v>36.1</v>
      </c>
      <c r="BR2">
        <v>36.1</v>
      </c>
      <c r="BS2">
        <v>36.1</v>
      </c>
      <c r="BT2">
        <v>36.1</v>
      </c>
      <c r="BU2">
        <v>36.1</v>
      </c>
      <c r="BV2">
        <v>36.1</v>
      </c>
      <c r="BW2">
        <v>36.1</v>
      </c>
      <c r="BX2">
        <v>36.1</v>
      </c>
      <c r="BY2">
        <v>36.1</v>
      </c>
      <c r="CA2">
        <v>150</v>
      </c>
      <c r="CB2">
        <v>140</v>
      </c>
      <c r="CC2">
        <v>136</v>
      </c>
      <c r="CD2">
        <v>134</v>
      </c>
      <c r="CE2">
        <v>138</v>
      </c>
      <c r="CF2">
        <v>134</v>
      </c>
      <c r="CG2">
        <v>152</v>
      </c>
      <c r="CH2">
        <v>142</v>
      </c>
      <c r="CI2">
        <v>140</v>
      </c>
      <c r="CJ2">
        <v>138</v>
      </c>
      <c r="CK2">
        <v>132</v>
      </c>
      <c r="CM2" t="s">
        <v>250</v>
      </c>
      <c r="CN2" t="s">
        <v>251</v>
      </c>
      <c r="CO2" t="s">
        <v>252</v>
      </c>
      <c r="CP2" t="s">
        <v>253</v>
      </c>
      <c r="CQ2" t="s">
        <v>254</v>
      </c>
      <c r="CR2" t="s">
        <v>255</v>
      </c>
      <c r="CS2" t="s">
        <v>256</v>
      </c>
      <c r="CT2" t="s">
        <v>257</v>
      </c>
      <c r="CU2" t="s">
        <v>258</v>
      </c>
      <c r="CV2" t="s">
        <v>259</v>
      </c>
      <c r="CW2" t="s">
        <v>260</v>
      </c>
      <c r="CY2">
        <v>18</v>
      </c>
      <c r="CZ2">
        <v>20</v>
      </c>
      <c r="DA2">
        <v>26</v>
      </c>
      <c r="DB2">
        <v>26</v>
      </c>
      <c r="DC2">
        <v>26</v>
      </c>
      <c r="DD2">
        <v>26</v>
      </c>
      <c r="DE2">
        <v>26</v>
      </c>
      <c r="DF2">
        <v>26</v>
      </c>
      <c r="DG2">
        <v>8</v>
      </c>
      <c r="DH2">
        <v>26</v>
      </c>
      <c r="DI2">
        <v>26</v>
      </c>
      <c r="DN2">
        <v>24</v>
      </c>
      <c r="DO2">
        <v>26</v>
      </c>
      <c r="DP2">
        <v>24</v>
      </c>
      <c r="DQ2">
        <v>25</v>
      </c>
      <c r="DR2">
        <v>27</v>
      </c>
      <c r="DS2">
        <v>29</v>
      </c>
      <c r="DT2">
        <v>24</v>
      </c>
      <c r="DU2">
        <v>24</v>
      </c>
      <c r="DW2">
        <v>84</v>
      </c>
      <c r="DX2">
        <v>94</v>
      </c>
      <c r="DY2">
        <v>94</v>
      </c>
      <c r="DZ2">
        <v>92</v>
      </c>
      <c r="EA2">
        <v>88</v>
      </c>
      <c r="EB2">
        <v>90</v>
      </c>
      <c r="EC2">
        <v>88</v>
      </c>
      <c r="ED2">
        <v>92</v>
      </c>
      <c r="EE2">
        <v>80</v>
      </c>
      <c r="EF2">
        <v>88</v>
      </c>
      <c r="EG2">
        <v>90</v>
      </c>
      <c r="EX2" t="s">
        <v>751</v>
      </c>
      <c r="FH2" t="s">
        <v>752</v>
      </c>
      <c r="FJ2" t="s">
        <v>741</v>
      </c>
      <c r="FK2" t="s">
        <v>741</v>
      </c>
      <c r="FL2" t="s">
        <v>753</v>
      </c>
      <c r="FM2" t="s">
        <v>754</v>
      </c>
      <c r="FN2" s="12">
        <v>8.3333333333333329E-2</v>
      </c>
      <c r="FO2">
        <v>148</v>
      </c>
      <c r="FP2">
        <v>148</v>
      </c>
      <c r="FS2">
        <v>77</v>
      </c>
      <c r="FT2" t="s">
        <v>755</v>
      </c>
      <c r="FU2">
        <v>88</v>
      </c>
      <c r="FV2" t="s">
        <v>755</v>
      </c>
      <c r="FW2" t="s">
        <v>741</v>
      </c>
      <c r="FX2" t="s">
        <v>741</v>
      </c>
      <c r="FY2" t="s">
        <v>741</v>
      </c>
      <c r="FZ2" t="s">
        <v>741</v>
      </c>
      <c r="GA2">
        <v>37.1</v>
      </c>
      <c r="GB2">
        <v>36</v>
      </c>
      <c r="GC2" t="s">
        <v>741</v>
      </c>
      <c r="GD2" t="s">
        <v>741</v>
      </c>
      <c r="GE2">
        <v>87</v>
      </c>
      <c r="GF2">
        <v>80</v>
      </c>
      <c r="GG2" t="s">
        <v>741</v>
      </c>
      <c r="GH2" t="s">
        <v>741</v>
      </c>
      <c r="GI2" t="s">
        <v>741</v>
      </c>
      <c r="GJ2" t="s">
        <v>741</v>
      </c>
      <c r="GL2" t="s">
        <v>741</v>
      </c>
      <c r="GM2" t="s">
        <v>741</v>
      </c>
      <c r="GN2" t="s">
        <v>750</v>
      </c>
      <c r="GO2" t="s">
        <v>750</v>
      </c>
      <c r="GP2" t="s">
        <v>741</v>
      </c>
      <c r="GQ2" t="s">
        <v>741</v>
      </c>
      <c r="GR2">
        <v>6</v>
      </c>
      <c r="GS2">
        <v>6</v>
      </c>
      <c r="GT2" t="s">
        <v>741</v>
      </c>
      <c r="GU2" t="s">
        <v>741</v>
      </c>
      <c r="GV2" t="s">
        <v>741</v>
      </c>
      <c r="GW2" t="s">
        <v>741</v>
      </c>
      <c r="GX2" t="s">
        <v>741</v>
      </c>
      <c r="GY2" t="s">
        <v>741</v>
      </c>
      <c r="GZ2">
        <v>4</v>
      </c>
      <c r="HA2">
        <v>8</v>
      </c>
      <c r="HB2" t="s">
        <v>741</v>
      </c>
      <c r="HC2" t="s">
        <v>741</v>
      </c>
      <c r="HD2" t="s">
        <v>741</v>
      </c>
      <c r="HE2" t="s">
        <v>84</v>
      </c>
      <c r="HF2">
        <v>11</v>
      </c>
      <c r="HG2">
        <v>4</v>
      </c>
      <c r="HH2" s="2">
        <v>45436</v>
      </c>
      <c r="HI2" t="s">
        <v>756</v>
      </c>
    </row>
    <row r="3" spans="1:217" ht="40.950000000000003" customHeight="1" x14ac:dyDescent="0.3">
      <c r="A3">
        <v>3</v>
      </c>
      <c r="B3" t="s">
        <v>768</v>
      </c>
      <c r="C3">
        <v>20240228928</v>
      </c>
      <c r="D3">
        <v>240005697</v>
      </c>
      <c r="E3">
        <v>4</v>
      </c>
      <c r="F3" t="s">
        <v>2</v>
      </c>
      <c r="G3" s="2">
        <v>45427</v>
      </c>
      <c r="H3">
        <v>1.5</v>
      </c>
      <c r="I3">
        <v>2600</v>
      </c>
      <c r="J3">
        <v>1.5</v>
      </c>
      <c r="K3" t="s">
        <v>70</v>
      </c>
      <c r="L3" t="s">
        <v>69</v>
      </c>
      <c r="M3" t="s">
        <v>769</v>
      </c>
      <c r="N3" t="s">
        <v>737</v>
      </c>
      <c r="O3" t="s">
        <v>63</v>
      </c>
      <c r="P3" t="s">
        <v>44</v>
      </c>
      <c r="Q3" t="s">
        <v>79</v>
      </c>
      <c r="R3">
        <v>4</v>
      </c>
      <c r="S3" s="2">
        <v>45430</v>
      </c>
      <c r="T3" t="s">
        <v>738</v>
      </c>
      <c r="U3" t="s">
        <v>33</v>
      </c>
      <c r="V3" t="s">
        <v>739</v>
      </c>
      <c r="X3" t="s">
        <v>740</v>
      </c>
      <c r="Y3" t="s">
        <v>740</v>
      </c>
      <c r="Z3" t="s">
        <v>741</v>
      </c>
      <c r="AA3" t="s">
        <v>742</v>
      </c>
      <c r="AB3" t="s">
        <v>761</v>
      </c>
      <c r="AC3" t="s">
        <v>744</v>
      </c>
      <c r="AD3" t="s">
        <v>745</v>
      </c>
      <c r="AE3" t="s">
        <v>746</v>
      </c>
      <c r="AF3">
        <v>150</v>
      </c>
      <c r="AG3">
        <v>34</v>
      </c>
      <c r="AH3">
        <v>36.4</v>
      </c>
      <c r="AI3">
        <v>95</v>
      </c>
      <c r="AJ3" t="s">
        <v>33</v>
      </c>
      <c r="AK3">
        <v>6</v>
      </c>
      <c r="AL3">
        <v>14.8</v>
      </c>
      <c r="AM3">
        <v>5560</v>
      </c>
      <c r="AN3">
        <v>2.1800000000000002</v>
      </c>
      <c r="AO3">
        <v>134.69999999999999</v>
      </c>
      <c r="AP3">
        <v>6.8</v>
      </c>
      <c r="AQ3">
        <v>62</v>
      </c>
      <c r="AR3">
        <v>1.56</v>
      </c>
      <c r="AS3" t="s">
        <v>747</v>
      </c>
      <c r="AT3" t="s">
        <v>741</v>
      </c>
      <c r="AU3" t="s">
        <v>770</v>
      </c>
      <c r="AV3">
        <v>6</v>
      </c>
      <c r="AW3">
        <v>150</v>
      </c>
      <c r="AX3" t="s">
        <v>741</v>
      </c>
      <c r="AY3">
        <v>20</v>
      </c>
      <c r="AZ3" t="s">
        <v>771</v>
      </c>
      <c r="BA3" t="s">
        <v>741</v>
      </c>
      <c r="BB3" t="s">
        <v>181</v>
      </c>
      <c r="BC3">
        <v>4</v>
      </c>
      <c r="BD3" t="s">
        <v>180</v>
      </c>
      <c r="BE3">
        <v>2</v>
      </c>
      <c r="BF3" t="s">
        <v>180</v>
      </c>
      <c r="BG3" t="s">
        <v>741</v>
      </c>
      <c r="BH3" t="s">
        <v>181</v>
      </c>
      <c r="BI3" t="s">
        <v>112</v>
      </c>
      <c r="BJ3">
        <v>3</v>
      </c>
      <c r="BK3" t="s">
        <v>741</v>
      </c>
      <c r="BL3" t="s">
        <v>750</v>
      </c>
      <c r="BM3" t="s">
        <v>741</v>
      </c>
      <c r="BN3">
        <v>15</v>
      </c>
      <c r="BO3">
        <v>36.1</v>
      </c>
      <c r="BP3">
        <v>36</v>
      </c>
      <c r="BQ3">
        <v>36.200000000000003</v>
      </c>
      <c r="BR3">
        <v>36.1</v>
      </c>
      <c r="BS3">
        <v>36.200000000000003</v>
      </c>
      <c r="BT3">
        <v>36.200000000000003</v>
      </c>
      <c r="BU3">
        <v>36.1</v>
      </c>
      <c r="BV3">
        <v>36.200000000000003</v>
      </c>
      <c r="BW3">
        <v>36.1</v>
      </c>
      <c r="BX3">
        <v>36</v>
      </c>
      <c r="BY3">
        <v>36.1</v>
      </c>
      <c r="CA3">
        <v>120</v>
      </c>
      <c r="CB3">
        <v>122</v>
      </c>
      <c r="CC3">
        <v>124</v>
      </c>
      <c r="CD3">
        <v>128</v>
      </c>
      <c r="CE3">
        <v>124</v>
      </c>
      <c r="CF3">
        <v>128</v>
      </c>
      <c r="CG3">
        <v>122</v>
      </c>
      <c r="CH3">
        <v>124</v>
      </c>
      <c r="CI3">
        <v>126</v>
      </c>
      <c r="CJ3">
        <v>128</v>
      </c>
      <c r="CK3">
        <v>122</v>
      </c>
      <c r="CM3" t="s">
        <v>270</v>
      </c>
      <c r="CN3" t="s">
        <v>271</v>
      </c>
      <c r="CO3" t="s">
        <v>272</v>
      </c>
      <c r="CP3" t="s">
        <v>273</v>
      </c>
      <c r="CQ3" t="s">
        <v>274</v>
      </c>
      <c r="CR3" t="s">
        <v>275</v>
      </c>
      <c r="CS3" t="s">
        <v>276</v>
      </c>
      <c r="CT3" t="s">
        <v>277</v>
      </c>
      <c r="CU3" t="s">
        <v>276</v>
      </c>
      <c r="CV3" t="s">
        <v>278</v>
      </c>
      <c r="CW3" t="s">
        <v>275</v>
      </c>
      <c r="CY3">
        <v>34</v>
      </c>
      <c r="CZ3">
        <v>32</v>
      </c>
      <c r="DA3">
        <v>32</v>
      </c>
      <c r="DB3">
        <v>30</v>
      </c>
      <c r="DC3">
        <v>34</v>
      </c>
      <c r="DD3">
        <v>30</v>
      </c>
      <c r="DE3">
        <v>32</v>
      </c>
      <c r="DF3">
        <v>34</v>
      </c>
      <c r="DG3">
        <v>32</v>
      </c>
      <c r="DH3">
        <v>30</v>
      </c>
      <c r="DI3">
        <v>32</v>
      </c>
      <c r="DN3">
        <v>20</v>
      </c>
      <c r="DO3">
        <v>22</v>
      </c>
      <c r="DP3">
        <v>20</v>
      </c>
      <c r="DQ3">
        <v>24</v>
      </c>
      <c r="DR3">
        <v>22</v>
      </c>
      <c r="DS3">
        <v>24</v>
      </c>
      <c r="DT3">
        <v>22</v>
      </c>
      <c r="DU3">
        <v>20</v>
      </c>
      <c r="DW3">
        <v>98</v>
      </c>
      <c r="DX3">
        <v>97</v>
      </c>
      <c r="DY3">
        <v>98</v>
      </c>
      <c r="DZ3">
        <v>97</v>
      </c>
      <c r="EA3">
        <v>98</v>
      </c>
      <c r="EB3">
        <v>98</v>
      </c>
      <c r="EC3">
        <v>90</v>
      </c>
      <c r="ED3">
        <v>92</v>
      </c>
      <c r="EE3">
        <v>78</v>
      </c>
      <c r="EF3">
        <v>98</v>
      </c>
      <c r="EG3">
        <v>98</v>
      </c>
      <c r="FG3" t="s">
        <v>741</v>
      </c>
      <c r="FH3" t="s">
        <v>772</v>
      </c>
      <c r="FI3" t="s">
        <v>741</v>
      </c>
      <c r="FJ3" t="s">
        <v>741</v>
      </c>
      <c r="FK3" t="s">
        <v>741</v>
      </c>
      <c r="FL3" t="s">
        <v>753</v>
      </c>
      <c r="FM3" t="s">
        <v>773</v>
      </c>
      <c r="FN3" s="12">
        <v>5.2083333333333336E-2</v>
      </c>
      <c r="FO3">
        <v>134</v>
      </c>
      <c r="FP3">
        <v>140</v>
      </c>
      <c r="FS3">
        <v>89</v>
      </c>
      <c r="FT3" t="s">
        <v>755</v>
      </c>
      <c r="FU3">
        <v>88</v>
      </c>
      <c r="FV3" t="s">
        <v>755</v>
      </c>
      <c r="FW3" t="s">
        <v>741</v>
      </c>
      <c r="FX3" t="s">
        <v>741</v>
      </c>
      <c r="FY3" t="s">
        <v>741</v>
      </c>
      <c r="FZ3" t="s">
        <v>741</v>
      </c>
      <c r="GA3">
        <v>36.4</v>
      </c>
      <c r="GB3">
        <v>36.200000000000003</v>
      </c>
      <c r="GC3" t="s">
        <v>741</v>
      </c>
      <c r="GD3" t="s">
        <v>741</v>
      </c>
      <c r="GE3">
        <v>90</v>
      </c>
      <c r="GF3">
        <v>90</v>
      </c>
      <c r="GG3" t="s">
        <v>741</v>
      </c>
      <c r="GH3" t="s">
        <v>741</v>
      </c>
      <c r="GI3" t="s">
        <v>741</v>
      </c>
      <c r="GJ3" t="s">
        <v>774</v>
      </c>
      <c r="GL3" t="s">
        <v>741</v>
      </c>
      <c r="GM3" t="s">
        <v>741</v>
      </c>
      <c r="GN3" t="s">
        <v>750</v>
      </c>
      <c r="GO3" t="s">
        <v>750</v>
      </c>
      <c r="GP3" t="s">
        <v>741</v>
      </c>
      <c r="GQ3" t="s">
        <v>741</v>
      </c>
      <c r="GR3">
        <v>6</v>
      </c>
      <c r="GS3">
        <v>6</v>
      </c>
      <c r="GT3" t="s">
        <v>741</v>
      </c>
      <c r="GU3" t="s">
        <v>741</v>
      </c>
      <c r="GV3" t="s">
        <v>741</v>
      </c>
      <c r="GW3" t="s">
        <v>741</v>
      </c>
      <c r="GX3" t="s">
        <v>741</v>
      </c>
      <c r="GY3" t="s">
        <v>741</v>
      </c>
      <c r="GZ3">
        <v>4</v>
      </c>
      <c r="HA3">
        <v>5</v>
      </c>
      <c r="HB3" t="s">
        <v>741</v>
      </c>
      <c r="HC3" t="s">
        <v>741</v>
      </c>
      <c r="HD3" t="s">
        <v>741</v>
      </c>
      <c r="HE3" t="s">
        <v>84</v>
      </c>
      <c r="HF3">
        <v>7</v>
      </c>
      <c r="HG3">
        <v>3</v>
      </c>
      <c r="HH3" s="2">
        <v>45433</v>
      </c>
      <c r="HI3" t="s">
        <v>756</v>
      </c>
    </row>
    <row r="4" spans="1:217" ht="36.6" customHeight="1" x14ac:dyDescent="0.3">
      <c r="A4">
        <v>5</v>
      </c>
      <c r="B4" t="s">
        <v>781</v>
      </c>
      <c r="C4">
        <v>20240239095</v>
      </c>
      <c r="D4">
        <v>240007493</v>
      </c>
      <c r="E4">
        <v>2</v>
      </c>
      <c r="F4" t="s">
        <v>3</v>
      </c>
      <c r="G4" s="2">
        <v>45434</v>
      </c>
      <c r="H4">
        <v>1.9</v>
      </c>
      <c r="I4">
        <v>1700</v>
      </c>
      <c r="J4">
        <v>1.9</v>
      </c>
      <c r="K4" t="s">
        <v>71</v>
      </c>
      <c r="L4" t="s">
        <v>68</v>
      </c>
      <c r="M4" t="s">
        <v>782</v>
      </c>
      <c r="N4" t="s">
        <v>737</v>
      </c>
      <c r="O4" t="s">
        <v>63</v>
      </c>
      <c r="P4" t="s">
        <v>44</v>
      </c>
      <c r="Q4" t="s">
        <v>79</v>
      </c>
      <c r="R4">
        <v>1</v>
      </c>
      <c r="S4" s="2">
        <v>45435</v>
      </c>
      <c r="T4" t="s">
        <v>738</v>
      </c>
      <c r="U4" t="s">
        <v>32</v>
      </c>
      <c r="W4" t="s">
        <v>760</v>
      </c>
      <c r="X4" t="s">
        <v>740</v>
      </c>
      <c r="Y4" t="s">
        <v>740</v>
      </c>
      <c r="Z4" t="s">
        <v>741</v>
      </c>
      <c r="AA4" t="s">
        <v>742</v>
      </c>
      <c r="AB4" t="s">
        <v>1081</v>
      </c>
      <c r="AC4" t="s">
        <v>744</v>
      </c>
      <c r="AD4" t="s">
        <v>745</v>
      </c>
      <c r="AE4" t="s">
        <v>746</v>
      </c>
      <c r="AF4">
        <v>140</v>
      </c>
      <c r="AG4">
        <v>30</v>
      </c>
      <c r="AH4">
        <v>36.4</v>
      </c>
      <c r="AI4">
        <v>96</v>
      </c>
      <c r="AJ4" t="s">
        <v>32</v>
      </c>
      <c r="AK4">
        <v>4</v>
      </c>
      <c r="AL4">
        <v>15.8</v>
      </c>
      <c r="AM4">
        <v>8500</v>
      </c>
      <c r="AN4">
        <v>3.7</v>
      </c>
      <c r="AO4">
        <v>133.69999999999999</v>
      </c>
      <c r="AP4">
        <v>4.5999999999999996</v>
      </c>
      <c r="AQ4">
        <v>25</v>
      </c>
      <c r="AR4">
        <v>0.79</v>
      </c>
      <c r="AS4" t="s">
        <v>747</v>
      </c>
      <c r="AT4" t="s">
        <v>741</v>
      </c>
      <c r="AU4" t="s">
        <v>783</v>
      </c>
      <c r="AV4">
        <v>8</v>
      </c>
      <c r="AW4">
        <v>300</v>
      </c>
      <c r="AX4" t="s">
        <v>741</v>
      </c>
      <c r="AY4">
        <v>30</v>
      </c>
      <c r="AZ4" t="s">
        <v>784</v>
      </c>
      <c r="BA4" t="s">
        <v>750</v>
      </c>
      <c r="BB4" t="s">
        <v>180</v>
      </c>
      <c r="BC4" t="s">
        <v>741</v>
      </c>
      <c r="BD4" t="s">
        <v>181</v>
      </c>
      <c r="BE4">
        <v>4</v>
      </c>
      <c r="BF4" t="s">
        <v>180</v>
      </c>
      <c r="BG4" t="s">
        <v>741</v>
      </c>
      <c r="BH4" t="s">
        <v>181</v>
      </c>
      <c r="BI4" t="s">
        <v>116</v>
      </c>
      <c r="BJ4">
        <v>3</v>
      </c>
      <c r="BK4">
        <v>1</v>
      </c>
      <c r="BL4" t="s">
        <v>750</v>
      </c>
      <c r="BM4" t="s">
        <v>741</v>
      </c>
      <c r="BN4">
        <v>20</v>
      </c>
      <c r="BO4">
        <v>36.4</v>
      </c>
      <c r="BP4">
        <v>36.4</v>
      </c>
      <c r="BQ4">
        <v>36.4</v>
      </c>
      <c r="BR4">
        <v>36.6</v>
      </c>
      <c r="BS4">
        <v>36.5</v>
      </c>
      <c r="BT4">
        <v>36.5</v>
      </c>
      <c r="BU4">
        <v>36.5</v>
      </c>
      <c r="BV4">
        <v>36.4</v>
      </c>
      <c r="BW4">
        <v>36.4</v>
      </c>
      <c r="BX4">
        <v>36.4</v>
      </c>
      <c r="BY4">
        <v>36.4</v>
      </c>
      <c r="BZ4">
        <v>36.4</v>
      </c>
      <c r="CA4">
        <v>142</v>
      </c>
      <c r="CB4">
        <v>144</v>
      </c>
      <c r="CC4">
        <v>138</v>
      </c>
      <c r="CD4">
        <v>146</v>
      </c>
      <c r="CE4">
        <v>138</v>
      </c>
      <c r="CF4">
        <v>136</v>
      </c>
      <c r="CG4">
        <v>132</v>
      </c>
      <c r="CH4">
        <v>138</v>
      </c>
      <c r="CI4">
        <v>136</v>
      </c>
      <c r="CJ4">
        <v>132</v>
      </c>
      <c r="CK4">
        <v>138</v>
      </c>
      <c r="CL4">
        <v>132</v>
      </c>
      <c r="CM4" t="s">
        <v>287</v>
      </c>
      <c r="CN4" t="s">
        <v>266</v>
      </c>
      <c r="CO4" t="s">
        <v>288</v>
      </c>
      <c r="CP4" t="s">
        <v>289</v>
      </c>
      <c r="CQ4" t="s">
        <v>265</v>
      </c>
      <c r="CR4" t="s">
        <v>290</v>
      </c>
      <c r="CS4" t="s">
        <v>287</v>
      </c>
      <c r="CT4" t="s">
        <v>291</v>
      </c>
      <c r="CU4" t="s">
        <v>292</v>
      </c>
      <c r="CV4" t="s">
        <v>293</v>
      </c>
      <c r="CW4" t="s">
        <v>294</v>
      </c>
      <c r="CX4" t="s">
        <v>269</v>
      </c>
      <c r="CY4">
        <v>38</v>
      </c>
      <c r="CZ4">
        <v>38</v>
      </c>
      <c r="DA4">
        <v>36</v>
      </c>
      <c r="DB4">
        <v>38</v>
      </c>
      <c r="DC4">
        <v>36</v>
      </c>
      <c r="DD4">
        <v>34</v>
      </c>
      <c r="DE4">
        <v>34</v>
      </c>
      <c r="DF4">
        <v>32</v>
      </c>
      <c r="DG4">
        <v>23</v>
      </c>
      <c r="DH4">
        <v>24</v>
      </c>
      <c r="DI4">
        <v>30</v>
      </c>
      <c r="DJ4">
        <v>32</v>
      </c>
      <c r="DK4">
        <v>40</v>
      </c>
      <c r="DL4">
        <v>38</v>
      </c>
      <c r="DM4">
        <v>40</v>
      </c>
      <c r="DN4">
        <v>40</v>
      </c>
      <c r="DO4">
        <v>40</v>
      </c>
      <c r="DP4">
        <v>38</v>
      </c>
      <c r="DQ4">
        <v>40</v>
      </c>
      <c r="DR4">
        <v>40</v>
      </c>
      <c r="DS4">
        <v>40</v>
      </c>
      <c r="DT4">
        <v>38</v>
      </c>
      <c r="DU4">
        <v>40</v>
      </c>
      <c r="DV4">
        <v>40</v>
      </c>
      <c r="DW4">
        <v>99</v>
      </c>
      <c r="DX4">
        <v>99</v>
      </c>
      <c r="DY4">
        <v>98</v>
      </c>
      <c r="DZ4">
        <v>98</v>
      </c>
      <c r="EA4">
        <v>99</v>
      </c>
      <c r="EB4">
        <v>98</v>
      </c>
      <c r="EC4">
        <v>99</v>
      </c>
      <c r="ED4">
        <v>99</v>
      </c>
      <c r="EE4">
        <v>90</v>
      </c>
      <c r="EF4">
        <v>96</v>
      </c>
      <c r="EG4">
        <v>98</v>
      </c>
      <c r="EH4">
        <v>100</v>
      </c>
      <c r="FG4" t="s">
        <v>741</v>
      </c>
      <c r="FH4" t="s">
        <v>785</v>
      </c>
      <c r="FI4" t="s">
        <v>741</v>
      </c>
      <c r="FJ4">
        <v>16</v>
      </c>
      <c r="FK4">
        <v>0.1</v>
      </c>
      <c r="FL4" t="s">
        <v>765</v>
      </c>
      <c r="FM4" t="s">
        <v>786</v>
      </c>
      <c r="FN4" s="12">
        <v>4.8611111111111112E-2</v>
      </c>
      <c r="FO4">
        <v>144</v>
      </c>
      <c r="FP4">
        <v>136</v>
      </c>
      <c r="FS4">
        <v>98</v>
      </c>
      <c r="FT4" t="s">
        <v>31</v>
      </c>
      <c r="FU4">
        <v>94</v>
      </c>
      <c r="FV4" t="s">
        <v>31</v>
      </c>
      <c r="FW4" t="s">
        <v>741</v>
      </c>
      <c r="FX4" t="s">
        <v>741</v>
      </c>
      <c r="FY4" t="s">
        <v>741</v>
      </c>
      <c r="FZ4" t="s">
        <v>741</v>
      </c>
      <c r="GA4">
        <v>36.4</v>
      </c>
      <c r="GB4">
        <v>36.4</v>
      </c>
      <c r="GC4" t="s">
        <v>741</v>
      </c>
      <c r="GD4" t="s">
        <v>741</v>
      </c>
      <c r="GE4">
        <v>76</v>
      </c>
      <c r="GF4">
        <v>90</v>
      </c>
      <c r="GG4" t="s">
        <v>741</v>
      </c>
      <c r="GH4" t="s">
        <v>741</v>
      </c>
      <c r="GI4" t="s">
        <v>741</v>
      </c>
      <c r="GJ4" t="s">
        <v>741</v>
      </c>
      <c r="GL4" t="s">
        <v>741</v>
      </c>
      <c r="GM4" t="s">
        <v>741</v>
      </c>
      <c r="GN4" t="s">
        <v>767</v>
      </c>
      <c r="GO4" t="s">
        <v>767</v>
      </c>
      <c r="GP4" t="s">
        <v>741</v>
      </c>
      <c r="GQ4" t="s">
        <v>741</v>
      </c>
      <c r="GR4">
        <v>14</v>
      </c>
      <c r="GS4">
        <v>10</v>
      </c>
      <c r="GT4" t="s">
        <v>741</v>
      </c>
      <c r="GU4" t="s">
        <v>741</v>
      </c>
      <c r="GV4">
        <v>0</v>
      </c>
      <c r="GW4">
        <v>2</v>
      </c>
      <c r="GX4" t="s">
        <v>741</v>
      </c>
      <c r="GY4">
        <v>1</v>
      </c>
      <c r="GZ4">
        <v>2</v>
      </c>
      <c r="HA4">
        <v>5</v>
      </c>
      <c r="HB4" t="s">
        <v>741</v>
      </c>
      <c r="HC4" t="s">
        <v>741</v>
      </c>
      <c r="HD4" t="s">
        <v>741</v>
      </c>
      <c r="HE4" t="s">
        <v>84</v>
      </c>
      <c r="HF4">
        <v>5</v>
      </c>
      <c r="HG4">
        <v>4</v>
      </c>
      <c r="HH4" s="2">
        <v>45439</v>
      </c>
      <c r="HI4" t="s">
        <v>756</v>
      </c>
    </row>
    <row r="5" spans="1:217" ht="42" customHeight="1" x14ac:dyDescent="0.3">
      <c r="A5">
        <v>6</v>
      </c>
      <c r="B5" t="s">
        <v>787</v>
      </c>
      <c r="C5">
        <v>20240239510</v>
      </c>
      <c r="D5">
        <v>240007631</v>
      </c>
      <c r="E5">
        <v>1</v>
      </c>
      <c r="F5" t="s">
        <v>3</v>
      </c>
      <c r="G5" s="2">
        <v>45434</v>
      </c>
      <c r="H5">
        <v>2.4</v>
      </c>
      <c r="I5">
        <v>1200</v>
      </c>
      <c r="J5">
        <v>2.2999999999999998</v>
      </c>
      <c r="K5" t="s">
        <v>70</v>
      </c>
      <c r="L5" t="s">
        <v>69</v>
      </c>
      <c r="M5" t="s">
        <v>788</v>
      </c>
      <c r="N5" t="s">
        <v>737</v>
      </c>
      <c r="O5" t="s">
        <v>63</v>
      </c>
      <c r="P5" t="s">
        <v>44</v>
      </c>
      <c r="Q5" t="s">
        <v>79</v>
      </c>
      <c r="R5">
        <v>1</v>
      </c>
      <c r="S5" s="2">
        <v>45436</v>
      </c>
      <c r="T5" t="s">
        <v>759</v>
      </c>
      <c r="U5" t="s">
        <v>32</v>
      </c>
      <c r="W5" t="s">
        <v>760</v>
      </c>
      <c r="X5" t="s">
        <v>740</v>
      </c>
      <c r="Y5" t="s">
        <v>740</v>
      </c>
      <c r="Z5" t="s">
        <v>741</v>
      </c>
      <c r="AA5" t="s">
        <v>742</v>
      </c>
      <c r="AB5" t="s">
        <v>743</v>
      </c>
      <c r="AC5" t="s">
        <v>744</v>
      </c>
      <c r="AD5" t="s">
        <v>745</v>
      </c>
      <c r="AE5" t="s">
        <v>746</v>
      </c>
      <c r="AF5">
        <v>138</v>
      </c>
      <c r="AG5">
        <v>40</v>
      </c>
      <c r="AH5">
        <v>36.6</v>
      </c>
      <c r="AI5">
        <v>98</v>
      </c>
      <c r="AJ5" t="s">
        <v>32</v>
      </c>
      <c r="AK5">
        <v>4</v>
      </c>
      <c r="AL5">
        <v>16.5</v>
      </c>
      <c r="AM5">
        <v>1864</v>
      </c>
      <c r="AN5">
        <v>3.17</v>
      </c>
      <c r="AO5">
        <v>139</v>
      </c>
      <c r="AP5">
        <v>6.2</v>
      </c>
      <c r="AQ5">
        <v>19</v>
      </c>
      <c r="AR5">
        <v>0.88</v>
      </c>
      <c r="AS5" t="s">
        <v>747</v>
      </c>
      <c r="AT5" t="s">
        <v>741</v>
      </c>
      <c r="AU5" t="s">
        <v>789</v>
      </c>
      <c r="AV5">
        <v>8</v>
      </c>
      <c r="AW5">
        <v>300</v>
      </c>
      <c r="AX5" t="s">
        <v>741</v>
      </c>
      <c r="AY5">
        <v>45</v>
      </c>
      <c r="AZ5" t="s">
        <v>790</v>
      </c>
      <c r="BA5" t="s">
        <v>750</v>
      </c>
      <c r="BB5" t="s">
        <v>180</v>
      </c>
      <c r="BC5" t="s">
        <v>741</v>
      </c>
      <c r="BD5" t="s">
        <v>181</v>
      </c>
      <c r="BE5">
        <v>5</v>
      </c>
      <c r="BF5" t="s">
        <v>180</v>
      </c>
      <c r="BG5" t="s">
        <v>741</v>
      </c>
      <c r="BH5" t="s">
        <v>181</v>
      </c>
      <c r="BI5" t="s">
        <v>116</v>
      </c>
      <c r="BJ5">
        <v>3</v>
      </c>
      <c r="BK5" t="s">
        <v>779</v>
      </c>
      <c r="BL5" t="s">
        <v>750</v>
      </c>
      <c r="BM5" t="s">
        <v>741</v>
      </c>
      <c r="BN5">
        <v>20</v>
      </c>
      <c r="BO5">
        <v>36.4</v>
      </c>
      <c r="BP5">
        <v>36.4</v>
      </c>
      <c r="BQ5">
        <v>36.4</v>
      </c>
      <c r="BR5">
        <v>36.6</v>
      </c>
      <c r="BS5">
        <v>36.299999999999997</v>
      </c>
      <c r="BT5">
        <v>36.200000000000003</v>
      </c>
      <c r="BU5">
        <v>36.1</v>
      </c>
      <c r="BV5">
        <v>36.4</v>
      </c>
      <c r="BW5">
        <v>36.6</v>
      </c>
      <c r="BX5">
        <v>36.200000000000003</v>
      </c>
      <c r="BY5">
        <v>36.4</v>
      </c>
      <c r="BZ5">
        <v>36.4</v>
      </c>
      <c r="CA5">
        <v>142</v>
      </c>
      <c r="CB5">
        <v>140</v>
      </c>
      <c r="CC5">
        <v>146</v>
      </c>
      <c r="CD5">
        <v>138</v>
      </c>
      <c r="CE5">
        <v>134</v>
      </c>
      <c r="CF5">
        <v>140</v>
      </c>
      <c r="CG5">
        <v>138</v>
      </c>
      <c r="CH5">
        <v>142</v>
      </c>
      <c r="CI5">
        <v>140</v>
      </c>
      <c r="CJ5">
        <v>138</v>
      </c>
      <c r="CK5">
        <v>134</v>
      </c>
      <c r="CL5">
        <v>142</v>
      </c>
      <c r="CM5" t="s">
        <v>288</v>
      </c>
      <c r="CN5" t="s">
        <v>293</v>
      </c>
      <c r="CO5" t="s">
        <v>294</v>
      </c>
      <c r="CP5" t="s">
        <v>295</v>
      </c>
      <c r="CQ5" t="s">
        <v>296</v>
      </c>
      <c r="CR5" t="s">
        <v>297</v>
      </c>
      <c r="CS5" t="s">
        <v>287</v>
      </c>
      <c r="CT5" t="s">
        <v>298</v>
      </c>
      <c r="CU5" t="s">
        <v>299</v>
      </c>
      <c r="CV5" t="s">
        <v>267</v>
      </c>
      <c r="CW5" t="s">
        <v>293</v>
      </c>
      <c r="CX5" t="s">
        <v>263</v>
      </c>
      <c r="CY5">
        <v>38</v>
      </c>
      <c r="CZ5">
        <v>40</v>
      </c>
      <c r="DA5">
        <v>38</v>
      </c>
      <c r="DB5">
        <v>40</v>
      </c>
      <c r="DC5">
        <v>40</v>
      </c>
      <c r="DD5">
        <v>40</v>
      </c>
      <c r="DE5">
        <v>40</v>
      </c>
      <c r="DF5">
        <v>40</v>
      </c>
      <c r="DG5">
        <v>40</v>
      </c>
      <c r="DH5">
        <v>40</v>
      </c>
      <c r="DI5">
        <v>40</v>
      </c>
      <c r="DJ5">
        <v>40</v>
      </c>
      <c r="DK5">
        <v>38</v>
      </c>
      <c r="DL5">
        <v>40</v>
      </c>
      <c r="DM5">
        <v>40</v>
      </c>
      <c r="DN5">
        <v>40</v>
      </c>
      <c r="DO5">
        <v>40</v>
      </c>
      <c r="DP5">
        <v>40</v>
      </c>
      <c r="DQ5">
        <v>40</v>
      </c>
      <c r="DR5">
        <v>40</v>
      </c>
      <c r="DS5">
        <v>40</v>
      </c>
      <c r="DT5">
        <v>40</v>
      </c>
      <c r="DU5">
        <v>40</v>
      </c>
      <c r="DV5">
        <v>40</v>
      </c>
      <c r="DW5">
        <v>98</v>
      </c>
      <c r="DX5">
        <v>99</v>
      </c>
      <c r="DY5">
        <v>99</v>
      </c>
      <c r="DZ5">
        <v>100</v>
      </c>
      <c r="EA5">
        <v>100</v>
      </c>
      <c r="EB5">
        <v>99</v>
      </c>
      <c r="EC5">
        <v>99</v>
      </c>
      <c r="ED5">
        <v>100</v>
      </c>
      <c r="EE5">
        <v>88</v>
      </c>
      <c r="EF5">
        <v>94</v>
      </c>
      <c r="EG5">
        <v>98</v>
      </c>
      <c r="EH5">
        <v>99</v>
      </c>
      <c r="FG5" t="s">
        <v>741</v>
      </c>
      <c r="FH5" t="s">
        <v>752</v>
      </c>
      <c r="FI5" t="s">
        <v>741</v>
      </c>
      <c r="FJ5" t="s">
        <v>741</v>
      </c>
      <c r="FK5" t="s">
        <v>741</v>
      </c>
      <c r="FL5" t="s">
        <v>765</v>
      </c>
      <c r="FM5" t="s">
        <v>791</v>
      </c>
      <c r="FN5" s="12">
        <v>6.5972222222222224E-2</v>
      </c>
      <c r="FO5">
        <v>140</v>
      </c>
      <c r="FP5">
        <v>136</v>
      </c>
      <c r="FQ5" t="s">
        <v>741</v>
      </c>
      <c r="FR5" t="s">
        <v>741</v>
      </c>
      <c r="FS5">
        <v>96</v>
      </c>
      <c r="FT5" t="s">
        <v>31</v>
      </c>
      <c r="FU5">
        <v>90</v>
      </c>
      <c r="FV5" t="s">
        <v>31</v>
      </c>
      <c r="FW5" t="s">
        <v>741</v>
      </c>
      <c r="FX5" t="s">
        <v>741</v>
      </c>
      <c r="FY5" t="s">
        <v>741</v>
      </c>
      <c r="FZ5" t="s">
        <v>741</v>
      </c>
      <c r="GA5">
        <v>36.4</v>
      </c>
      <c r="GB5">
        <v>36.4</v>
      </c>
      <c r="GC5" t="s">
        <v>741</v>
      </c>
      <c r="GD5" t="s">
        <v>741</v>
      </c>
      <c r="GE5">
        <v>80</v>
      </c>
      <c r="GF5">
        <v>150</v>
      </c>
      <c r="GG5" t="s">
        <v>741</v>
      </c>
      <c r="GH5" t="s">
        <v>741</v>
      </c>
      <c r="GI5" t="s">
        <v>741</v>
      </c>
      <c r="GJ5" t="s">
        <v>741</v>
      </c>
      <c r="GL5" t="s">
        <v>741</v>
      </c>
      <c r="GM5" t="s">
        <v>741</v>
      </c>
      <c r="GN5" t="s">
        <v>767</v>
      </c>
      <c r="GO5" t="s">
        <v>767</v>
      </c>
      <c r="GP5" t="s">
        <v>741</v>
      </c>
      <c r="GQ5" t="s">
        <v>741</v>
      </c>
      <c r="GR5">
        <v>10</v>
      </c>
      <c r="GS5">
        <v>11</v>
      </c>
      <c r="GT5" t="s">
        <v>741</v>
      </c>
      <c r="GU5" t="s">
        <v>741</v>
      </c>
      <c r="GV5">
        <v>0</v>
      </c>
      <c r="GW5">
        <v>2</v>
      </c>
      <c r="GX5">
        <v>2</v>
      </c>
      <c r="GY5">
        <v>4</v>
      </c>
      <c r="GZ5">
        <v>2</v>
      </c>
      <c r="HA5">
        <v>11</v>
      </c>
      <c r="HB5" t="s">
        <v>741</v>
      </c>
      <c r="HC5" t="s">
        <v>741</v>
      </c>
      <c r="HD5" t="s">
        <v>741</v>
      </c>
      <c r="HE5" t="s">
        <v>84</v>
      </c>
      <c r="HF5">
        <v>12</v>
      </c>
      <c r="HG5">
        <v>10</v>
      </c>
      <c r="HH5" s="2">
        <v>45446</v>
      </c>
      <c r="HI5" t="s">
        <v>756</v>
      </c>
    </row>
    <row r="6" spans="1:217" ht="30" customHeight="1" x14ac:dyDescent="0.3">
      <c r="A6">
        <v>7</v>
      </c>
      <c r="B6" t="s">
        <v>792</v>
      </c>
      <c r="C6">
        <v>20240278789</v>
      </c>
      <c r="E6">
        <v>2</v>
      </c>
      <c r="F6" t="s">
        <v>3</v>
      </c>
      <c r="G6" s="2">
        <v>45457</v>
      </c>
      <c r="H6">
        <v>2.8</v>
      </c>
      <c r="I6">
        <v>2200</v>
      </c>
      <c r="J6">
        <v>2.8</v>
      </c>
      <c r="K6" t="s">
        <v>70</v>
      </c>
      <c r="L6" t="s">
        <v>69</v>
      </c>
      <c r="M6" t="s">
        <v>793</v>
      </c>
      <c r="N6" t="s">
        <v>737</v>
      </c>
      <c r="O6" t="s">
        <v>63</v>
      </c>
      <c r="P6" t="s">
        <v>39</v>
      </c>
      <c r="Q6" t="s">
        <v>79</v>
      </c>
      <c r="R6">
        <v>3</v>
      </c>
      <c r="S6" s="2">
        <v>45459</v>
      </c>
      <c r="T6" t="s">
        <v>1082</v>
      </c>
      <c r="U6" t="s">
        <v>30</v>
      </c>
      <c r="W6" t="s">
        <v>760</v>
      </c>
      <c r="X6" t="s">
        <v>740</v>
      </c>
      <c r="Y6" t="s">
        <v>740</v>
      </c>
      <c r="Z6" t="s">
        <v>741</v>
      </c>
      <c r="AA6" t="s">
        <v>742</v>
      </c>
      <c r="AB6" t="s">
        <v>1081</v>
      </c>
      <c r="AC6" t="s">
        <v>744</v>
      </c>
      <c r="AD6" t="s">
        <v>745</v>
      </c>
      <c r="AE6" t="s">
        <v>746</v>
      </c>
      <c r="AF6">
        <v>148</v>
      </c>
      <c r="AG6">
        <v>34</v>
      </c>
      <c r="AH6">
        <v>36.4</v>
      </c>
      <c r="AI6">
        <v>98</v>
      </c>
      <c r="AJ6" t="s">
        <v>30</v>
      </c>
      <c r="AK6">
        <v>8.1</v>
      </c>
      <c r="AL6">
        <v>17.100000000000001</v>
      </c>
      <c r="AM6">
        <v>1770</v>
      </c>
      <c r="AN6">
        <v>2.97</v>
      </c>
      <c r="AO6">
        <v>142.19999999999999</v>
      </c>
      <c r="AP6">
        <v>5.3</v>
      </c>
      <c r="AQ6">
        <v>18</v>
      </c>
      <c r="AR6">
        <v>0.87</v>
      </c>
      <c r="AS6" t="s">
        <v>747</v>
      </c>
      <c r="AT6" t="s">
        <v>795</v>
      </c>
      <c r="AU6" t="s">
        <v>796</v>
      </c>
      <c r="AV6">
        <v>12</v>
      </c>
      <c r="AW6">
        <v>300</v>
      </c>
      <c r="AX6" t="s">
        <v>741</v>
      </c>
      <c r="AY6">
        <v>45</v>
      </c>
      <c r="AZ6" t="s">
        <v>797</v>
      </c>
      <c r="BA6" t="s">
        <v>741</v>
      </c>
      <c r="BB6" t="s">
        <v>181</v>
      </c>
      <c r="BC6">
        <v>7</v>
      </c>
      <c r="BD6" t="s">
        <v>180</v>
      </c>
      <c r="BE6" t="s">
        <v>741</v>
      </c>
      <c r="BF6" t="s">
        <v>181</v>
      </c>
      <c r="BG6">
        <v>1.5</v>
      </c>
      <c r="BH6" t="s">
        <v>180</v>
      </c>
      <c r="BI6" t="s">
        <v>118</v>
      </c>
      <c r="BJ6">
        <v>3.5</v>
      </c>
      <c r="BK6" t="s">
        <v>779</v>
      </c>
      <c r="BL6" t="s">
        <v>750</v>
      </c>
      <c r="BM6" t="s">
        <v>741</v>
      </c>
      <c r="BN6">
        <v>30</v>
      </c>
      <c r="BO6">
        <v>36.200000000000003</v>
      </c>
      <c r="BP6">
        <v>36.700000000000003</v>
      </c>
      <c r="BQ6">
        <v>36.799999999999997</v>
      </c>
      <c r="BR6">
        <v>36.200000000000003</v>
      </c>
      <c r="BS6">
        <v>36.4</v>
      </c>
      <c r="BT6">
        <v>36.200000000000003</v>
      </c>
      <c r="BU6">
        <v>36</v>
      </c>
      <c r="BV6">
        <v>36.200000000000003</v>
      </c>
      <c r="BW6">
        <v>36.4</v>
      </c>
      <c r="BX6">
        <v>36.4</v>
      </c>
      <c r="BY6">
        <v>36.6</v>
      </c>
      <c r="BZ6">
        <v>36.799999999999997</v>
      </c>
      <c r="CA6">
        <v>149</v>
      </c>
      <c r="CB6">
        <v>148</v>
      </c>
      <c r="CC6">
        <v>152</v>
      </c>
      <c r="CD6">
        <v>160</v>
      </c>
      <c r="CE6">
        <v>162</v>
      </c>
      <c r="CF6">
        <v>164</v>
      </c>
      <c r="CG6">
        <v>162</v>
      </c>
      <c r="CH6">
        <v>148</v>
      </c>
      <c r="CI6">
        <v>140</v>
      </c>
      <c r="CJ6">
        <v>148</v>
      </c>
      <c r="CK6">
        <v>166</v>
      </c>
      <c r="CM6" t="s">
        <v>270</v>
      </c>
      <c r="CN6" t="s">
        <v>276</v>
      </c>
      <c r="CO6" t="s">
        <v>286</v>
      </c>
      <c r="CP6" t="s">
        <v>300</v>
      </c>
      <c r="CQ6" t="s">
        <v>270</v>
      </c>
      <c r="CR6" t="s">
        <v>275</v>
      </c>
      <c r="CS6" t="s">
        <v>271</v>
      </c>
      <c r="CT6" t="s">
        <v>270</v>
      </c>
      <c r="CU6" t="s">
        <v>271</v>
      </c>
      <c r="CV6" t="s">
        <v>301</v>
      </c>
      <c r="CW6" t="s">
        <v>302</v>
      </c>
      <c r="CY6">
        <v>30</v>
      </c>
      <c r="CZ6">
        <v>32</v>
      </c>
      <c r="DA6">
        <v>32</v>
      </c>
      <c r="DB6">
        <v>34</v>
      </c>
      <c r="DC6">
        <v>30</v>
      </c>
      <c r="DD6">
        <v>30</v>
      </c>
      <c r="DE6">
        <v>32</v>
      </c>
      <c r="DF6">
        <v>34</v>
      </c>
      <c r="DG6">
        <v>22</v>
      </c>
      <c r="DH6">
        <v>30</v>
      </c>
      <c r="DI6">
        <v>32</v>
      </c>
      <c r="DN6">
        <v>24</v>
      </c>
      <c r="DO6">
        <v>30</v>
      </c>
      <c r="DP6">
        <v>32</v>
      </c>
      <c r="DQ6">
        <v>20</v>
      </c>
      <c r="DR6">
        <v>24</v>
      </c>
      <c r="DS6">
        <v>36</v>
      </c>
      <c r="DT6">
        <v>30</v>
      </c>
      <c r="DU6">
        <v>32</v>
      </c>
      <c r="DW6">
        <v>99</v>
      </c>
      <c r="DX6">
        <v>98</v>
      </c>
      <c r="DY6">
        <v>98</v>
      </c>
      <c r="DZ6">
        <v>94</v>
      </c>
      <c r="EA6">
        <v>96</v>
      </c>
      <c r="EB6">
        <v>90</v>
      </c>
      <c r="EC6">
        <v>94</v>
      </c>
      <c r="ED6">
        <v>96</v>
      </c>
      <c r="EE6">
        <v>80</v>
      </c>
      <c r="EF6">
        <v>88</v>
      </c>
      <c r="EG6">
        <v>96</v>
      </c>
      <c r="FG6" t="s">
        <v>741</v>
      </c>
      <c r="FH6" t="s">
        <v>752</v>
      </c>
      <c r="FI6" t="s">
        <v>741</v>
      </c>
      <c r="FJ6">
        <v>24</v>
      </c>
      <c r="FK6">
        <v>0.15</v>
      </c>
      <c r="FL6" t="s">
        <v>765</v>
      </c>
      <c r="FM6" t="s">
        <v>798</v>
      </c>
      <c r="FN6" s="12">
        <v>5.5555555555555552E-2</v>
      </c>
      <c r="FO6">
        <v>158</v>
      </c>
      <c r="FP6">
        <v>168</v>
      </c>
      <c r="FQ6" t="s">
        <v>741</v>
      </c>
      <c r="FR6" t="s">
        <v>741</v>
      </c>
      <c r="FS6">
        <v>92</v>
      </c>
      <c r="FT6" t="s">
        <v>31</v>
      </c>
      <c r="FU6">
        <v>95</v>
      </c>
      <c r="FV6" t="s">
        <v>755</v>
      </c>
      <c r="FW6" t="s">
        <v>741</v>
      </c>
      <c r="FX6" t="s">
        <v>741</v>
      </c>
      <c r="FY6" t="s">
        <v>741</v>
      </c>
      <c r="FZ6" t="s">
        <v>741</v>
      </c>
      <c r="GA6">
        <v>36.799999999999997</v>
      </c>
      <c r="GB6">
        <v>36.799999999999997</v>
      </c>
      <c r="GC6" t="s">
        <v>741</v>
      </c>
      <c r="GD6" t="s">
        <v>741</v>
      </c>
      <c r="GE6">
        <v>75</v>
      </c>
      <c r="GF6">
        <v>47</v>
      </c>
      <c r="GG6" t="s">
        <v>741</v>
      </c>
      <c r="GH6" t="s">
        <v>741</v>
      </c>
      <c r="GI6" t="s">
        <v>799</v>
      </c>
      <c r="GJ6" t="s">
        <v>800</v>
      </c>
      <c r="GL6" t="s">
        <v>741</v>
      </c>
      <c r="GM6" t="s">
        <v>741</v>
      </c>
      <c r="GN6" t="s">
        <v>750</v>
      </c>
      <c r="GO6" t="s">
        <v>750</v>
      </c>
      <c r="GP6" t="s">
        <v>741</v>
      </c>
      <c r="GQ6" t="s">
        <v>741</v>
      </c>
      <c r="GR6">
        <v>19</v>
      </c>
      <c r="GS6">
        <v>7</v>
      </c>
      <c r="GT6" t="s">
        <v>741</v>
      </c>
      <c r="GU6" t="s">
        <v>741</v>
      </c>
      <c r="GV6">
        <v>0</v>
      </c>
      <c r="GW6" t="s">
        <v>741</v>
      </c>
      <c r="GX6" t="s">
        <v>741</v>
      </c>
      <c r="GY6" t="s">
        <v>741</v>
      </c>
      <c r="GZ6">
        <v>10</v>
      </c>
      <c r="HA6">
        <v>10</v>
      </c>
      <c r="HB6" t="s">
        <v>741</v>
      </c>
      <c r="HC6" t="s">
        <v>741</v>
      </c>
      <c r="HD6" t="s">
        <v>741</v>
      </c>
      <c r="HE6" t="s">
        <v>84</v>
      </c>
      <c r="HF6">
        <v>11</v>
      </c>
      <c r="HG6">
        <v>8</v>
      </c>
      <c r="HH6" s="2">
        <v>45467</v>
      </c>
      <c r="HI6" t="s">
        <v>801</v>
      </c>
    </row>
    <row r="7" spans="1:217" ht="24" customHeight="1" x14ac:dyDescent="0.3">
      <c r="A7">
        <v>8</v>
      </c>
      <c r="B7" t="s">
        <v>802</v>
      </c>
      <c r="C7">
        <v>20240279209</v>
      </c>
      <c r="D7">
        <v>240014339</v>
      </c>
      <c r="E7">
        <v>1</v>
      </c>
      <c r="F7" t="s">
        <v>3</v>
      </c>
      <c r="G7" s="2">
        <v>45447</v>
      </c>
      <c r="H7">
        <v>2.4</v>
      </c>
      <c r="I7">
        <v>2900</v>
      </c>
      <c r="J7">
        <v>2.7</v>
      </c>
      <c r="K7" t="s">
        <v>71</v>
      </c>
      <c r="L7" t="s">
        <v>69</v>
      </c>
      <c r="M7" t="s">
        <v>803</v>
      </c>
      <c r="N7" t="s">
        <v>737</v>
      </c>
      <c r="O7" t="s">
        <v>63</v>
      </c>
      <c r="P7" t="s">
        <v>38</v>
      </c>
      <c r="Q7" t="s">
        <v>79</v>
      </c>
      <c r="R7">
        <v>14</v>
      </c>
      <c r="S7" s="2">
        <v>45460</v>
      </c>
      <c r="T7" t="s">
        <v>738</v>
      </c>
      <c r="U7" t="s">
        <v>32</v>
      </c>
      <c r="W7" t="s">
        <v>760</v>
      </c>
      <c r="X7" t="s">
        <v>740</v>
      </c>
      <c r="Y7" t="s">
        <v>740</v>
      </c>
      <c r="Z7" t="s">
        <v>741</v>
      </c>
      <c r="AA7" t="s">
        <v>742</v>
      </c>
      <c r="AB7" t="s">
        <v>743</v>
      </c>
      <c r="AC7" t="s">
        <v>744</v>
      </c>
      <c r="AD7" t="s">
        <v>745</v>
      </c>
      <c r="AE7" t="s">
        <v>746</v>
      </c>
      <c r="AF7">
        <v>148</v>
      </c>
      <c r="AG7">
        <v>36</v>
      </c>
      <c r="AH7">
        <v>36.4</v>
      </c>
      <c r="AI7">
        <v>97</v>
      </c>
      <c r="AJ7" t="s">
        <v>32</v>
      </c>
      <c r="AK7">
        <v>6.4</v>
      </c>
      <c r="AL7">
        <v>16.3</v>
      </c>
      <c r="AM7">
        <v>1986</v>
      </c>
      <c r="AN7">
        <v>3.33</v>
      </c>
      <c r="AO7" t="s">
        <v>741</v>
      </c>
      <c r="AP7" t="s">
        <v>741</v>
      </c>
      <c r="AQ7" t="s">
        <v>741</v>
      </c>
      <c r="AR7" t="s">
        <v>741</v>
      </c>
      <c r="AS7" t="s">
        <v>747</v>
      </c>
      <c r="AT7" t="s">
        <v>741</v>
      </c>
      <c r="AU7" t="s">
        <v>804</v>
      </c>
      <c r="AV7">
        <v>8</v>
      </c>
      <c r="AW7">
        <v>300</v>
      </c>
      <c r="AX7" t="s">
        <v>741</v>
      </c>
      <c r="AY7">
        <v>30</v>
      </c>
      <c r="AZ7" t="s">
        <v>805</v>
      </c>
      <c r="BA7" t="s">
        <v>750</v>
      </c>
      <c r="BB7" t="s">
        <v>180</v>
      </c>
      <c r="BC7" t="s">
        <v>741</v>
      </c>
      <c r="BD7" t="s">
        <v>181</v>
      </c>
      <c r="BE7" t="s">
        <v>741</v>
      </c>
      <c r="BF7" t="s">
        <v>181</v>
      </c>
      <c r="BG7">
        <v>1</v>
      </c>
      <c r="BH7" t="s">
        <v>180</v>
      </c>
      <c r="BI7" t="s">
        <v>120</v>
      </c>
      <c r="BJ7">
        <v>3.5</v>
      </c>
      <c r="BK7" t="s">
        <v>779</v>
      </c>
      <c r="BL7" t="s">
        <v>750</v>
      </c>
      <c r="BM7" t="s">
        <v>741</v>
      </c>
      <c r="BN7">
        <v>20</v>
      </c>
      <c r="BO7">
        <v>36.1</v>
      </c>
      <c r="BP7">
        <v>35.799999999999997</v>
      </c>
      <c r="BQ7">
        <v>36.200000000000003</v>
      </c>
      <c r="BR7">
        <v>36.1</v>
      </c>
      <c r="BS7">
        <v>36.200000000000003</v>
      </c>
      <c r="BT7">
        <v>35.799999999999997</v>
      </c>
      <c r="BU7">
        <v>36</v>
      </c>
      <c r="BV7">
        <v>36.1</v>
      </c>
      <c r="BW7">
        <v>36.1</v>
      </c>
      <c r="BX7">
        <v>35.799999999999997</v>
      </c>
      <c r="BY7">
        <v>36</v>
      </c>
      <c r="BZ7">
        <v>36.1</v>
      </c>
      <c r="CA7">
        <v>134</v>
      </c>
      <c r="CB7">
        <v>132</v>
      </c>
      <c r="CC7">
        <v>130</v>
      </c>
      <c r="CD7">
        <v>122</v>
      </c>
      <c r="CE7">
        <v>120</v>
      </c>
      <c r="CF7">
        <v>126</v>
      </c>
      <c r="CG7">
        <v>128</v>
      </c>
      <c r="CH7">
        <v>120</v>
      </c>
      <c r="CI7">
        <v>114</v>
      </c>
      <c r="CJ7">
        <v>110</v>
      </c>
      <c r="CK7">
        <v>118</v>
      </c>
      <c r="CM7" t="s">
        <v>303</v>
      </c>
      <c r="CN7" t="s">
        <v>304</v>
      </c>
      <c r="CO7" t="s">
        <v>305</v>
      </c>
      <c r="CP7" t="s">
        <v>306</v>
      </c>
      <c r="CQ7" t="s">
        <v>307</v>
      </c>
      <c r="CR7" t="s">
        <v>280</v>
      </c>
      <c r="CS7" t="s">
        <v>262</v>
      </c>
      <c r="CT7" t="s">
        <v>308</v>
      </c>
      <c r="CU7" t="s">
        <v>309</v>
      </c>
      <c r="CV7" t="s">
        <v>310</v>
      </c>
      <c r="CW7" t="s">
        <v>305</v>
      </c>
      <c r="CY7">
        <v>30</v>
      </c>
      <c r="CZ7">
        <v>32</v>
      </c>
      <c r="DA7">
        <v>34</v>
      </c>
      <c r="DB7">
        <v>36</v>
      </c>
      <c r="DC7">
        <v>36</v>
      </c>
      <c r="DD7">
        <v>38</v>
      </c>
      <c r="DE7">
        <v>36</v>
      </c>
      <c r="DF7">
        <v>36</v>
      </c>
      <c r="DG7">
        <v>20</v>
      </c>
      <c r="DH7">
        <v>34</v>
      </c>
      <c r="DI7">
        <v>36</v>
      </c>
      <c r="DN7">
        <v>20</v>
      </c>
      <c r="DO7">
        <v>13</v>
      </c>
      <c r="DP7">
        <v>15</v>
      </c>
      <c r="DQ7">
        <v>10</v>
      </c>
      <c r="DR7">
        <v>23</v>
      </c>
      <c r="DS7">
        <v>20</v>
      </c>
      <c r="DT7">
        <v>12</v>
      </c>
      <c r="DU7">
        <v>20</v>
      </c>
      <c r="DW7">
        <v>96</v>
      </c>
      <c r="DX7">
        <v>97</v>
      </c>
      <c r="DY7">
        <v>98</v>
      </c>
      <c r="DZ7">
        <v>98</v>
      </c>
      <c r="EA7">
        <v>100</v>
      </c>
      <c r="EB7">
        <v>100</v>
      </c>
      <c r="EC7">
        <v>100</v>
      </c>
      <c r="ED7">
        <v>90</v>
      </c>
      <c r="EE7">
        <v>70</v>
      </c>
      <c r="EF7">
        <v>95</v>
      </c>
      <c r="EG7">
        <v>100</v>
      </c>
      <c r="FG7" t="s">
        <v>741</v>
      </c>
      <c r="FH7" t="s">
        <v>785</v>
      </c>
      <c r="FI7" t="s">
        <v>741</v>
      </c>
      <c r="FJ7">
        <v>16</v>
      </c>
      <c r="FK7">
        <v>0.1</v>
      </c>
      <c r="FL7" t="s">
        <v>765</v>
      </c>
      <c r="FM7" t="s">
        <v>806</v>
      </c>
      <c r="FN7" s="12">
        <v>6.25E-2</v>
      </c>
      <c r="FO7">
        <v>150</v>
      </c>
      <c r="FP7">
        <v>148</v>
      </c>
      <c r="FQ7" t="s">
        <v>741</v>
      </c>
      <c r="FR7" t="s">
        <v>741</v>
      </c>
      <c r="FS7">
        <v>98</v>
      </c>
      <c r="FT7" t="s">
        <v>31</v>
      </c>
      <c r="FU7">
        <v>90</v>
      </c>
      <c r="FV7" t="s">
        <v>31</v>
      </c>
      <c r="FW7" t="s">
        <v>741</v>
      </c>
      <c r="FX7" t="s">
        <v>741</v>
      </c>
      <c r="FY7" t="s">
        <v>741</v>
      </c>
      <c r="FZ7" t="s">
        <v>741</v>
      </c>
      <c r="GA7">
        <v>35.5</v>
      </c>
      <c r="GB7">
        <v>36</v>
      </c>
      <c r="GC7" t="s">
        <v>741</v>
      </c>
      <c r="GD7" t="s">
        <v>741</v>
      </c>
      <c r="GE7">
        <v>80</v>
      </c>
      <c r="GF7">
        <v>78</v>
      </c>
      <c r="GG7" t="s">
        <v>741</v>
      </c>
      <c r="GH7" t="s">
        <v>741</v>
      </c>
      <c r="GI7" t="s">
        <v>741</v>
      </c>
      <c r="GJ7" t="s">
        <v>741</v>
      </c>
      <c r="GL7" t="s">
        <v>741</v>
      </c>
      <c r="GM7" t="s">
        <v>741</v>
      </c>
      <c r="GN7" t="s">
        <v>767</v>
      </c>
      <c r="GO7" t="s">
        <v>767</v>
      </c>
      <c r="GP7" t="s">
        <v>741</v>
      </c>
      <c r="GQ7" t="s">
        <v>741</v>
      </c>
      <c r="GR7">
        <v>18</v>
      </c>
      <c r="GS7">
        <v>16</v>
      </c>
      <c r="GT7" t="s">
        <v>741</v>
      </c>
      <c r="GU7" t="s">
        <v>741</v>
      </c>
      <c r="GV7">
        <v>0</v>
      </c>
      <c r="GW7">
        <v>4</v>
      </c>
      <c r="GX7" t="s">
        <v>741</v>
      </c>
      <c r="GY7" t="s">
        <v>741</v>
      </c>
      <c r="GZ7">
        <v>1</v>
      </c>
      <c r="HA7">
        <v>6</v>
      </c>
      <c r="HB7" t="s">
        <v>741</v>
      </c>
      <c r="HC7" t="s">
        <v>741</v>
      </c>
      <c r="HD7" t="s">
        <v>741</v>
      </c>
      <c r="HE7" t="s">
        <v>84</v>
      </c>
      <c r="HF7">
        <v>12</v>
      </c>
      <c r="HG7">
        <v>5</v>
      </c>
      <c r="HH7" s="2">
        <v>45465</v>
      </c>
      <c r="HI7" t="s">
        <v>756</v>
      </c>
    </row>
    <row r="8" spans="1:217" x14ac:dyDescent="0.3">
      <c r="A8">
        <v>9</v>
      </c>
      <c r="B8" t="s">
        <v>807</v>
      </c>
      <c r="C8">
        <v>20240279302</v>
      </c>
      <c r="D8">
        <v>240014378</v>
      </c>
      <c r="E8">
        <v>1</v>
      </c>
      <c r="F8" t="s">
        <v>3</v>
      </c>
      <c r="G8" s="2">
        <v>45459</v>
      </c>
      <c r="H8">
        <v>1.2</v>
      </c>
      <c r="I8">
        <v>2600</v>
      </c>
      <c r="J8">
        <v>1.1000000000000001</v>
      </c>
      <c r="K8" t="s">
        <v>70</v>
      </c>
      <c r="L8" t="s">
        <v>68</v>
      </c>
      <c r="M8" t="s">
        <v>808</v>
      </c>
      <c r="N8" t="s">
        <v>737</v>
      </c>
      <c r="O8" t="s">
        <v>63</v>
      </c>
      <c r="P8" t="s">
        <v>44</v>
      </c>
      <c r="Q8" t="s">
        <v>79</v>
      </c>
      <c r="R8">
        <v>1</v>
      </c>
      <c r="S8" s="2">
        <v>45460</v>
      </c>
      <c r="T8" t="s">
        <v>1085</v>
      </c>
      <c r="U8" t="s">
        <v>32</v>
      </c>
      <c r="W8" t="s">
        <v>760</v>
      </c>
      <c r="X8" t="s">
        <v>740</v>
      </c>
      <c r="Y8" t="s">
        <v>740</v>
      </c>
      <c r="Z8" t="s">
        <v>741</v>
      </c>
      <c r="AA8" t="s">
        <v>742</v>
      </c>
      <c r="AB8" t="s">
        <v>743</v>
      </c>
      <c r="AC8" t="s">
        <v>744</v>
      </c>
      <c r="AD8" t="s">
        <v>745</v>
      </c>
      <c r="AE8" t="s">
        <v>746</v>
      </c>
      <c r="AF8">
        <v>128</v>
      </c>
      <c r="AG8">
        <v>34</v>
      </c>
      <c r="AH8">
        <v>35.799999999999997</v>
      </c>
      <c r="AI8">
        <v>84</v>
      </c>
      <c r="AJ8" t="s">
        <v>32</v>
      </c>
      <c r="AK8">
        <v>3</v>
      </c>
      <c r="AL8">
        <v>13.6</v>
      </c>
      <c r="AM8">
        <v>14320</v>
      </c>
      <c r="AN8">
        <v>2.08</v>
      </c>
      <c r="AO8" t="s">
        <v>741</v>
      </c>
      <c r="AP8" t="s">
        <v>741</v>
      </c>
      <c r="AQ8" t="s">
        <v>741</v>
      </c>
      <c r="AR8" t="s">
        <v>741</v>
      </c>
      <c r="AS8" t="s">
        <v>747</v>
      </c>
      <c r="AT8" t="s">
        <v>741</v>
      </c>
      <c r="AU8" t="s">
        <v>809</v>
      </c>
      <c r="AV8">
        <v>4</v>
      </c>
      <c r="AW8">
        <v>150</v>
      </c>
      <c r="AX8" t="s">
        <v>741</v>
      </c>
      <c r="AY8">
        <v>15</v>
      </c>
      <c r="AZ8" t="s">
        <v>810</v>
      </c>
      <c r="BA8" t="s">
        <v>750</v>
      </c>
      <c r="BB8" t="s">
        <v>180</v>
      </c>
      <c r="BC8" t="s">
        <v>741</v>
      </c>
      <c r="BD8" t="s">
        <v>181</v>
      </c>
      <c r="BE8" t="s">
        <v>741</v>
      </c>
      <c r="BF8" t="s">
        <v>181</v>
      </c>
      <c r="BG8">
        <v>0.5</v>
      </c>
      <c r="BH8" t="s">
        <v>180</v>
      </c>
      <c r="BI8" t="s">
        <v>120</v>
      </c>
      <c r="BJ8">
        <v>2.5</v>
      </c>
      <c r="BK8" t="s">
        <v>779</v>
      </c>
      <c r="BL8" t="s">
        <v>750</v>
      </c>
      <c r="BM8" t="s">
        <v>741</v>
      </c>
      <c r="BN8">
        <v>15</v>
      </c>
      <c r="BO8">
        <v>35.700000000000003</v>
      </c>
      <c r="BP8">
        <v>35.6</v>
      </c>
      <c r="BQ8">
        <v>35.4</v>
      </c>
      <c r="BR8">
        <v>35.299999999999997</v>
      </c>
      <c r="BS8">
        <v>35.6</v>
      </c>
      <c r="BT8">
        <v>35.700000000000003</v>
      </c>
      <c r="BU8">
        <v>35.200000000000003</v>
      </c>
      <c r="BV8">
        <v>35.1</v>
      </c>
      <c r="BW8">
        <v>35.6</v>
      </c>
      <c r="BX8">
        <v>35.200000000000003</v>
      </c>
      <c r="BY8">
        <v>35.6</v>
      </c>
      <c r="CA8">
        <v>120</v>
      </c>
      <c r="CB8">
        <v>124</v>
      </c>
      <c r="CC8">
        <v>126</v>
      </c>
      <c r="CD8">
        <v>118</v>
      </c>
      <c r="CE8">
        <v>110</v>
      </c>
      <c r="CF8">
        <v>112</v>
      </c>
      <c r="CG8">
        <v>108</v>
      </c>
      <c r="CH8">
        <v>96</v>
      </c>
      <c r="CI8">
        <v>99</v>
      </c>
      <c r="CJ8">
        <v>102</v>
      </c>
      <c r="CK8">
        <v>116</v>
      </c>
      <c r="CM8" t="s">
        <v>311</v>
      </c>
      <c r="CN8" t="s">
        <v>275</v>
      </c>
      <c r="CO8" t="s">
        <v>312</v>
      </c>
      <c r="CP8" t="s">
        <v>281</v>
      </c>
      <c r="CQ8" t="s">
        <v>313</v>
      </c>
      <c r="CR8" t="s">
        <v>314</v>
      </c>
      <c r="CS8" t="s">
        <v>271</v>
      </c>
      <c r="CT8" t="s">
        <v>315</v>
      </c>
      <c r="CU8" t="s">
        <v>316</v>
      </c>
      <c r="CV8" t="s">
        <v>276</v>
      </c>
      <c r="CW8" t="s">
        <v>270</v>
      </c>
      <c r="CY8">
        <v>32</v>
      </c>
      <c r="CZ8">
        <v>30</v>
      </c>
      <c r="DA8">
        <v>28</v>
      </c>
      <c r="DB8">
        <v>30</v>
      </c>
      <c r="DC8">
        <v>28</v>
      </c>
      <c r="DD8">
        <v>32</v>
      </c>
      <c r="DE8">
        <v>30</v>
      </c>
      <c r="DF8">
        <v>28</v>
      </c>
      <c r="DG8">
        <v>30</v>
      </c>
      <c r="DH8">
        <v>32</v>
      </c>
      <c r="DI8">
        <v>30</v>
      </c>
      <c r="DM8">
        <v>23</v>
      </c>
      <c r="DN8">
        <v>23</v>
      </c>
      <c r="DO8">
        <v>22</v>
      </c>
      <c r="DP8">
        <v>22</v>
      </c>
      <c r="DQ8">
        <v>23</v>
      </c>
      <c r="DR8">
        <v>22</v>
      </c>
      <c r="DS8">
        <v>24</v>
      </c>
      <c r="DT8">
        <v>26</v>
      </c>
      <c r="DU8">
        <v>24</v>
      </c>
      <c r="DW8">
        <v>97</v>
      </c>
      <c r="DX8">
        <v>96</v>
      </c>
      <c r="DY8">
        <v>90</v>
      </c>
      <c r="DZ8">
        <v>88</v>
      </c>
      <c r="EA8">
        <v>86</v>
      </c>
      <c r="EB8">
        <v>87</v>
      </c>
      <c r="EC8">
        <v>85</v>
      </c>
      <c r="ED8">
        <v>84</v>
      </c>
      <c r="EE8">
        <v>80</v>
      </c>
      <c r="EF8">
        <v>96</v>
      </c>
      <c r="EG8">
        <v>96</v>
      </c>
      <c r="EP8" t="s">
        <v>811</v>
      </c>
      <c r="FG8" t="s">
        <v>741</v>
      </c>
      <c r="FH8" t="s">
        <v>764</v>
      </c>
      <c r="FI8" t="s">
        <v>741</v>
      </c>
      <c r="FJ8" t="s">
        <v>741</v>
      </c>
      <c r="FK8" t="s">
        <v>741</v>
      </c>
      <c r="FL8" t="s">
        <v>741</v>
      </c>
      <c r="FM8" t="s">
        <v>812</v>
      </c>
      <c r="FN8" s="12">
        <v>7.2916666666666671E-2</v>
      </c>
      <c r="FO8">
        <v>134</v>
      </c>
      <c r="FP8">
        <v>150</v>
      </c>
      <c r="FQ8" t="s">
        <v>741</v>
      </c>
      <c r="FR8" t="s">
        <v>741</v>
      </c>
      <c r="FS8">
        <v>88</v>
      </c>
      <c r="FT8" t="s">
        <v>755</v>
      </c>
      <c r="FU8">
        <v>95</v>
      </c>
      <c r="FV8" t="s">
        <v>755</v>
      </c>
      <c r="FW8">
        <v>95</v>
      </c>
      <c r="FX8" t="s">
        <v>741</v>
      </c>
      <c r="FY8" t="s">
        <v>741</v>
      </c>
      <c r="FZ8" t="s">
        <v>741</v>
      </c>
      <c r="GA8">
        <v>36.299999999999997</v>
      </c>
      <c r="GB8">
        <v>36.299999999999997</v>
      </c>
      <c r="GC8" t="s">
        <v>741</v>
      </c>
      <c r="GD8" t="s">
        <v>741</v>
      </c>
      <c r="GE8">
        <v>25</v>
      </c>
      <c r="GF8">
        <v>28</v>
      </c>
      <c r="GG8" t="s">
        <v>741</v>
      </c>
      <c r="GH8" t="s">
        <v>741</v>
      </c>
      <c r="GI8" t="s">
        <v>741</v>
      </c>
      <c r="GJ8" t="s">
        <v>813</v>
      </c>
      <c r="GK8" t="s">
        <v>814</v>
      </c>
      <c r="GL8" t="s">
        <v>741</v>
      </c>
      <c r="GM8" t="s">
        <v>741</v>
      </c>
      <c r="GN8" t="s">
        <v>750</v>
      </c>
      <c r="GO8" t="s">
        <v>750</v>
      </c>
      <c r="GP8" t="s">
        <v>741</v>
      </c>
      <c r="GQ8" t="s">
        <v>741</v>
      </c>
      <c r="GR8">
        <v>6</v>
      </c>
      <c r="GS8">
        <v>7</v>
      </c>
      <c r="GT8" t="s">
        <v>741</v>
      </c>
      <c r="GU8" t="s">
        <v>741</v>
      </c>
      <c r="GV8" t="s">
        <v>741</v>
      </c>
      <c r="GW8" t="s">
        <v>741</v>
      </c>
      <c r="GX8" t="s">
        <v>741</v>
      </c>
      <c r="GY8" t="s">
        <v>741</v>
      </c>
      <c r="GZ8">
        <v>5</v>
      </c>
      <c r="HA8">
        <v>5</v>
      </c>
      <c r="HB8" t="s">
        <v>741</v>
      </c>
      <c r="HC8" t="s">
        <v>741</v>
      </c>
      <c r="HD8" t="s">
        <v>741</v>
      </c>
      <c r="HE8" t="s">
        <v>84</v>
      </c>
      <c r="HF8">
        <v>6</v>
      </c>
      <c r="HG8">
        <v>4</v>
      </c>
      <c r="HH8" s="2">
        <v>45464</v>
      </c>
      <c r="HI8" t="s">
        <v>815</v>
      </c>
    </row>
    <row r="9" spans="1:217" x14ac:dyDescent="0.3">
      <c r="A9">
        <v>11</v>
      </c>
      <c r="B9" t="s">
        <v>820</v>
      </c>
      <c r="C9">
        <v>20240289652</v>
      </c>
      <c r="D9">
        <v>240015900</v>
      </c>
      <c r="E9">
        <v>5</v>
      </c>
      <c r="F9" t="s">
        <v>2</v>
      </c>
      <c r="G9" s="2">
        <v>45462</v>
      </c>
      <c r="H9">
        <v>1.5</v>
      </c>
      <c r="I9">
        <v>2200</v>
      </c>
      <c r="J9">
        <v>1.5</v>
      </c>
      <c r="K9" t="s">
        <v>70</v>
      </c>
      <c r="L9" t="s">
        <v>68</v>
      </c>
      <c r="M9" t="s">
        <v>821</v>
      </c>
      <c r="N9" t="s">
        <v>822</v>
      </c>
      <c r="O9" t="s">
        <v>63</v>
      </c>
      <c r="P9" t="s">
        <v>44</v>
      </c>
      <c r="Q9" t="s">
        <v>79</v>
      </c>
      <c r="R9">
        <v>5</v>
      </c>
      <c r="S9" s="2">
        <v>45466</v>
      </c>
      <c r="T9" t="s">
        <v>1086</v>
      </c>
      <c r="U9" t="s">
        <v>30</v>
      </c>
      <c r="V9" t="s">
        <v>824</v>
      </c>
      <c r="W9" t="s">
        <v>760</v>
      </c>
      <c r="X9" t="s">
        <v>740</v>
      </c>
      <c r="Y9" t="s">
        <v>740</v>
      </c>
      <c r="Z9" t="s">
        <v>741</v>
      </c>
      <c r="AA9" t="s">
        <v>742</v>
      </c>
      <c r="AB9" t="s">
        <v>743</v>
      </c>
      <c r="AC9" t="s">
        <v>744</v>
      </c>
      <c r="AD9" t="s">
        <v>745</v>
      </c>
      <c r="AE9" t="s">
        <v>746</v>
      </c>
      <c r="AF9">
        <v>134</v>
      </c>
      <c r="AG9">
        <v>24</v>
      </c>
      <c r="AH9">
        <v>36.200000000000003</v>
      </c>
      <c r="AI9">
        <v>99</v>
      </c>
      <c r="AJ9" t="s">
        <v>30</v>
      </c>
      <c r="AK9">
        <v>7.7</v>
      </c>
      <c r="AL9">
        <v>17.899999999999999</v>
      </c>
      <c r="AM9">
        <v>1507</v>
      </c>
      <c r="AN9">
        <v>2.17</v>
      </c>
      <c r="AO9">
        <v>134</v>
      </c>
      <c r="AP9">
        <v>5.2</v>
      </c>
      <c r="AQ9">
        <v>37</v>
      </c>
      <c r="AR9">
        <v>0.78</v>
      </c>
      <c r="AS9" t="s">
        <v>747</v>
      </c>
      <c r="AT9" t="s">
        <v>741</v>
      </c>
      <c r="AU9" t="s">
        <v>825</v>
      </c>
      <c r="AV9">
        <v>8</v>
      </c>
      <c r="AW9">
        <v>150</v>
      </c>
      <c r="AX9" t="s">
        <v>741</v>
      </c>
      <c r="AY9">
        <v>20</v>
      </c>
      <c r="AZ9" t="s">
        <v>826</v>
      </c>
      <c r="BB9" t="s">
        <v>181</v>
      </c>
      <c r="BC9">
        <v>4</v>
      </c>
      <c r="BD9" t="s">
        <v>180</v>
      </c>
      <c r="BE9" t="s">
        <v>741</v>
      </c>
      <c r="BF9" t="s">
        <v>181</v>
      </c>
      <c r="BG9">
        <v>1</v>
      </c>
      <c r="BH9" t="s">
        <v>180</v>
      </c>
      <c r="BI9" t="s">
        <v>118</v>
      </c>
      <c r="BJ9">
        <v>3.5</v>
      </c>
      <c r="BK9" t="s">
        <v>779</v>
      </c>
      <c r="BL9" t="s">
        <v>750</v>
      </c>
      <c r="BM9" t="s">
        <v>741</v>
      </c>
      <c r="BN9">
        <v>20</v>
      </c>
      <c r="BO9">
        <v>36</v>
      </c>
      <c r="BP9">
        <v>36.200000000000003</v>
      </c>
      <c r="BQ9">
        <v>36.4</v>
      </c>
      <c r="BR9">
        <v>36</v>
      </c>
      <c r="BS9">
        <v>36.200000000000003</v>
      </c>
      <c r="BT9">
        <v>36.200000000000003</v>
      </c>
      <c r="BU9">
        <v>36.200000000000003</v>
      </c>
      <c r="BV9">
        <v>35.799999999999997</v>
      </c>
      <c r="BW9">
        <v>36</v>
      </c>
      <c r="BX9">
        <v>36.200000000000003</v>
      </c>
      <c r="BY9">
        <v>36.200000000000003</v>
      </c>
      <c r="BZ9">
        <v>36</v>
      </c>
      <c r="CA9">
        <v>134</v>
      </c>
      <c r="CB9">
        <v>140</v>
      </c>
      <c r="CC9">
        <v>140</v>
      </c>
      <c r="CD9">
        <v>155</v>
      </c>
      <c r="CE9">
        <v>158</v>
      </c>
      <c r="CF9">
        <v>148</v>
      </c>
      <c r="CG9">
        <v>138</v>
      </c>
      <c r="CH9">
        <v>134</v>
      </c>
      <c r="CI9">
        <v>138</v>
      </c>
      <c r="CJ9">
        <v>138</v>
      </c>
      <c r="CK9">
        <v>138</v>
      </c>
      <c r="CL9">
        <v>150</v>
      </c>
      <c r="CM9" t="s">
        <v>301</v>
      </c>
      <c r="CN9" t="s">
        <v>301</v>
      </c>
      <c r="CO9" t="s">
        <v>326</v>
      </c>
      <c r="CP9" t="s">
        <v>327</v>
      </c>
      <c r="CQ9" t="s">
        <v>327</v>
      </c>
      <c r="CR9" t="s">
        <v>328</v>
      </c>
      <c r="CS9" t="s">
        <v>329</v>
      </c>
      <c r="CT9" t="s">
        <v>301</v>
      </c>
      <c r="CU9" t="s">
        <v>301</v>
      </c>
      <c r="CV9" t="s">
        <v>330</v>
      </c>
      <c r="CW9" t="s">
        <v>331</v>
      </c>
      <c r="CY9">
        <v>24</v>
      </c>
      <c r="CZ9">
        <v>26</v>
      </c>
      <c r="DA9">
        <v>26</v>
      </c>
      <c r="DB9">
        <v>28</v>
      </c>
      <c r="DC9">
        <v>24</v>
      </c>
      <c r="DD9">
        <v>26</v>
      </c>
      <c r="DE9">
        <v>24</v>
      </c>
      <c r="DF9">
        <v>26</v>
      </c>
      <c r="DG9">
        <v>20</v>
      </c>
      <c r="DH9">
        <v>24</v>
      </c>
      <c r="DI9">
        <v>22</v>
      </c>
      <c r="DJ9">
        <v>23</v>
      </c>
      <c r="DN9">
        <v>24</v>
      </c>
      <c r="DO9">
        <v>22</v>
      </c>
      <c r="DP9">
        <v>24</v>
      </c>
      <c r="DQ9">
        <v>23</v>
      </c>
      <c r="DR9">
        <v>24</v>
      </c>
      <c r="DS9">
        <v>25</v>
      </c>
      <c r="DT9">
        <v>24</v>
      </c>
      <c r="DU9">
        <v>23</v>
      </c>
      <c r="DW9">
        <v>97</v>
      </c>
      <c r="DX9">
        <v>97</v>
      </c>
      <c r="DY9">
        <v>98</v>
      </c>
      <c r="DZ9">
        <v>98</v>
      </c>
      <c r="EA9">
        <v>76</v>
      </c>
      <c r="EB9">
        <v>98</v>
      </c>
      <c r="EC9">
        <v>98</v>
      </c>
      <c r="ED9">
        <v>98</v>
      </c>
      <c r="EE9">
        <v>80</v>
      </c>
      <c r="EF9">
        <v>94</v>
      </c>
      <c r="EG9">
        <v>98</v>
      </c>
      <c r="EM9" t="s">
        <v>827</v>
      </c>
      <c r="EY9" t="s">
        <v>828</v>
      </c>
      <c r="FG9" t="s">
        <v>741</v>
      </c>
      <c r="FH9" t="s">
        <v>772</v>
      </c>
      <c r="FI9" t="s">
        <v>741</v>
      </c>
      <c r="FJ9">
        <v>16</v>
      </c>
      <c r="FK9">
        <v>0.1</v>
      </c>
      <c r="FL9" t="s">
        <v>753</v>
      </c>
      <c r="FM9" t="s">
        <v>829</v>
      </c>
      <c r="FN9" s="12">
        <v>7.2916666666666671E-2</v>
      </c>
      <c r="FO9">
        <v>165</v>
      </c>
      <c r="FP9">
        <v>160</v>
      </c>
      <c r="FQ9" t="s">
        <v>741</v>
      </c>
      <c r="FR9" t="s">
        <v>741</v>
      </c>
      <c r="FS9">
        <v>96</v>
      </c>
      <c r="FT9" t="s">
        <v>755</v>
      </c>
      <c r="FU9">
        <v>98</v>
      </c>
      <c r="FV9" t="s">
        <v>755</v>
      </c>
      <c r="FW9" t="s">
        <v>741</v>
      </c>
      <c r="FX9" t="s">
        <v>741</v>
      </c>
      <c r="FY9" t="s">
        <v>741</v>
      </c>
      <c r="FZ9" t="s">
        <v>741</v>
      </c>
      <c r="GA9">
        <v>37.1</v>
      </c>
      <c r="GB9">
        <v>36.200000000000003</v>
      </c>
      <c r="GC9" t="s">
        <v>741</v>
      </c>
      <c r="GD9" t="s">
        <v>741</v>
      </c>
      <c r="GE9">
        <v>50</v>
      </c>
      <c r="GF9">
        <v>60</v>
      </c>
      <c r="GG9" t="s">
        <v>741</v>
      </c>
      <c r="GH9" t="s">
        <v>741</v>
      </c>
      <c r="GI9" t="s">
        <v>741</v>
      </c>
      <c r="GJ9" t="s">
        <v>741</v>
      </c>
      <c r="GK9" t="s">
        <v>741</v>
      </c>
      <c r="GL9" t="s">
        <v>741</v>
      </c>
      <c r="GM9" t="s">
        <v>741</v>
      </c>
      <c r="GN9" t="s">
        <v>750</v>
      </c>
      <c r="GO9" t="s">
        <v>750</v>
      </c>
      <c r="GP9" t="s">
        <v>741</v>
      </c>
      <c r="GQ9" t="s">
        <v>741</v>
      </c>
      <c r="GR9">
        <v>6</v>
      </c>
      <c r="GS9">
        <v>7</v>
      </c>
      <c r="GT9" t="s">
        <v>741</v>
      </c>
      <c r="GU9" t="s">
        <v>741</v>
      </c>
      <c r="GV9" t="s">
        <v>741</v>
      </c>
      <c r="GW9" t="s">
        <v>741</v>
      </c>
      <c r="GX9" t="s">
        <v>741</v>
      </c>
      <c r="GY9" t="s">
        <v>741</v>
      </c>
      <c r="GZ9">
        <v>4</v>
      </c>
      <c r="HA9">
        <v>6</v>
      </c>
      <c r="HB9" t="s">
        <v>741</v>
      </c>
      <c r="HC9" t="s">
        <v>741</v>
      </c>
      <c r="HD9" t="s">
        <v>741</v>
      </c>
      <c r="HE9" t="s">
        <v>84</v>
      </c>
      <c r="HF9">
        <v>7</v>
      </c>
      <c r="HG9">
        <v>4</v>
      </c>
      <c r="HH9" s="2">
        <v>45469</v>
      </c>
      <c r="HI9" t="s">
        <v>830</v>
      </c>
    </row>
    <row r="10" spans="1:217" x14ac:dyDescent="0.3">
      <c r="A10">
        <v>12</v>
      </c>
      <c r="B10" t="s">
        <v>831</v>
      </c>
      <c r="C10">
        <v>20240291275</v>
      </c>
      <c r="D10">
        <v>240016133</v>
      </c>
      <c r="E10">
        <v>1</v>
      </c>
      <c r="F10" t="s">
        <v>2</v>
      </c>
      <c r="G10" s="2">
        <v>45464</v>
      </c>
      <c r="H10">
        <v>1.3</v>
      </c>
      <c r="I10">
        <v>2000</v>
      </c>
      <c r="J10">
        <v>1.3</v>
      </c>
      <c r="K10" t="s">
        <v>71</v>
      </c>
      <c r="L10" t="s">
        <v>68</v>
      </c>
      <c r="M10" t="s">
        <v>832</v>
      </c>
      <c r="N10" t="s">
        <v>737</v>
      </c>
      <c r="O10" t="s">
        <v>63</v>
      </c>
      <c r="P10" t="s">
        <v>44</v>
      </c>
      <c r="Q10" t="s">
        <v>79</v>
      </c>
      <c r="R10">
        <v>2</v>
      </c>
      <c r="S10" s="2">
        <v>45466</v>
      </c>
      <c r="T10" t="s">
        <v>1085</v>
      </c>
      <c r="U10" t="s">
        <v>30</v>
      </c>
      <c r="V10" t="s">
        <v>824</v>
      </c>
      <c r="W10" t="s">
        <v>760</v>
      </c>
      <c r="X10" t="s">
        <v>740</v>
      </c>
      <c r="Y10" t="s">
        <v>740</v>
      </c>
      <c r="Z10" t="s">
        <v>741</v>
      </c>
      <c r="AA10" t="s">
        <v>742</v>
      </c>
      <c r="AB10" t="s">
        <v>743</v>
      </c>
      <c r="AC10" t="s">
        <v>744</v>
      </c>
      <c r="AD10" t="s">
        <v>745</v>
      </c>
      <c r="AE10" t="s">
        <v>746</v>
      </c>
      <c r="AF10">
        <v>134</v>
      </c>
      <c r="AG10">
        <v>32</v>
      </c>
      <c r="AH10">
        <v>36.200000000000003</v>
      </c>
      <c r="AI10">
        <v>93</v>
      </c>
      <c r="AJ10" t="s">
        <v>30</v>
      </c>
      <c r="AK10">
        <v>4</v>
      </c>
      <c r="AL10">
        <v>14.4</v>
      </c>
      <c r="AM10">
        <v>1637</v>
      </c>
      <c r="AN10">
        <v>2.74</v>
      </c>
      <c r="AO10">
        <v>138</v>
      </c>
      <c r="AP10">
        <v>7</v>
      </c>
      <c r="AQ10">
        <v>36</v>
      </c>
      <c r="AR10">
        <v>0.97</v>
      </c>
      <c r="AS10" t="s">
        <v>747</v>
      </c>
      <c r="AT10" t="s">
        <v>741</v>
      </c>
      <c r="AU10" t="s">
        <v>770</v>
      </c>
      <c r="AV10">
        <v>16</v>
      </c>
      <c r="AW10">
        <v>250</v>
      </c>
      <c r="AX10" t="s">
        <v>741</v>
      </c>
      <c r="AY10">
        <v>30</v>
      </c>
      <c r="AZ10" t="s">
        <v>771</v>
      </c>
      <c r="BA10" t="s">
        <v>741</v>
      </c>
      <c r="BB10" t="s">
        <v>181</v>
      </c>
      <c r="BC10">
        <v>4</v>
      </c>
      <c r="BD10" t="s">
        <v>180</v>
      </c>
      <c r="BE10" t="s">
        <v>741</v>
      </c>
      <c r="BF10" t="s">
        <v>181</v>
      </c>
      <c r="BG10">
        <v>0.5</v>
      </c>
      <c r="BH10" t="s">
        <v>180</v>
      </c>
      <c r="BI10" t="s">
        <v>118</v>
      </c>
      <c r="BJ10">
        <v>2.5</v>
      </c>
      <c r="BK10" t="s">
        <v>779</v>
      </c>
      <c r="BL10" t="s">
        <v>750</v>
      </c>
      <c r="BM10" t="s">
        <v>741</v>
      </c>
      <c r="BN10">
        <v>50</v>
      </c>
      <c r="BO10">
        <v>36.700000000000003</v>
      </c>
      <c r="BP10">
        <v>36.799999999999997</v>
      </c>
      <c r="BQ10">
        <v>36.6</v>
      </c>
      <c r="BR10">
        <v>36.700000000000003</v>
      </c>
      <c r="BS10">
        <v>36.200000000000003</v>
      </c>
      <c r="BT10">
        <v>36.4</v>
      </c>
      <c r="BU10">
        <v>36.200000000000003</v>
      </c>
      <c r="BV10">
        <v>36.200000000000003</v>
      </c>
      <c r="BW10">
        <v>36.700000000000003</v>
      </c>
      <c r="BX10">
        <v>36.799999999999997</v>
      </c>
      <c r="BY10">
        <v>36.6</v>
      </c>
      <c r="CA10">
        <v>140</v>
      </c>
      <c r="CB10">
        <v>140</v>
      </c>
      <c r="CC10">
        <v>152</v>
      </c>
      <c r="CD10">
        <v>164</v>
      </c>
      <c r="CE10">
        <v>160</v>
      </c>
      <c r="CF10">
        <v>146</v>
      </c>
      <c r="CG10">
        <v>146</v>
      </c>
      <c r="CH10">
        <v>136</v>
      </c>
      <c r="CI10">
        <v>136</v>
      </c>
      <c r="CJ10">
        <v>138</v>
      </c>
      <c r="CK10">
        <v>150</v>
      </c>
      <c r="CM10" t="s">
        <v>301</v>
      </c>
      <c r="CN10" t="s">
        <v>301</v>
      </c>
      <c r="CO10" t="s">
        <v>332</v>
      </c>
      <c r="CP10" t="s">
        <v>327</v>
      </c>
      <c r="CQ10" t="s">
        <v>327</v>
      </c>
      <c r="CR10" t="s">
        <v>333</v>
      </c>
      <c r="CS10" t="s">
        <v>334</v>
      </c>
      <c r="CT10" t="s">
        <v>301</v>
      </c>
      <c r="CU10" t="s">
        <v>301</v>
      </c>
      <c r="CV10" t="s">
        <v>302</v>
      </c>
      <c r="CW10" t="s">
        <v>335</v>
      </c>
      <c r="CY10">
        <v>32</v>
      </c>
      <c r="CZ10">
        <v>34</v>
      </c>
      <c r="DA10">
        <v>36</v>
      </c>
      <c r="DB10">
        <v>32</v>
      </c>
      <c r="DC10">
        <v>34</v>
      </c>
      <c r="DD10">
        <v>32</v>
      </c>
      <c r="DE10">
        <v>34</v>
      </c>
      <c r="DF10">
        <v>34</v>
      </c>
      <c r="DG10">
        <v>20</v>
      </c>
      <c r="DH10">
        <v>32</v>
      </c>
      <c r="DI10">
        <v>34</v>
      </c>
      <c r="DN10">
        <v>24</v>
      </c>
      <c r="DO10">
        <v>30</v>
      </c>
      <c r="DP10">
        <v>28</v>
      </c>
      <c r="DQ10">
        <v>32</v>
      </c>
      <c r="DR10">
        <v>30</v>
      </c>
      <c r="DS10">
        <v>38</v>
      </c>
      <c r="DT10">
        <v>32</v>
      </c>
      <c r="DU10">
        <v>23</v>
      </c>
      <c r="DW10">
        <v>97</v>
      </c>
      <c r="DX10">
        <v>98</v>
      </c>
      <c r="DY10">
        <v>98</v>
      </c>
      <c r="DZ10">
        <v>98</v>
      </c>
      <c r="EA10">
        <v>98</v>
      </c>
      <c r="EB10">
        <v>96</v>
      </c>
      <c r="EC10">
        <v>92</v>
      </c>
      <c r="ED10">
        <v>90</v>
      </c>
      <c r="EE10">
        <v>70</v>
      </c>
      <c r="EF10">
        <v>92</v>
      </c>
      <c r="EG10">
        <v>94</v>
      </c>
      <c r="FG10" t="s">
        <v>741</v>
      </c>
      <c r="FH10" t="s">
        <v>785</v>
      </c>
      <c r="FI10" t="s">
        <v>741</v>
      </c>
      <c r="FJ10">
        <v>16</v>
      </c>
      <c r="FK10">
        <v>0.05</v>
      </c>
      <c r="FL10" t="s">
        <v>753</v>
      </c>
      <c r="FM10" t="s">
        <v>833</v>
      </c>
      <c r="FN10" s="12">
        <v>8.3333333333333329E-2</v>
      </c>
      <c r="FO10">
        <v>136</v>
      </c>
      <c r="FP10">
        <v>140</v>
      </c>
      <c r="FQ10" t="s">
        <v>741</v>
      </c>
      <c r="FR10" t="s">
        <v>741</v>
      </c>
      <c r="FS10">
        <v>94</v>
      </c>
      <c r="FT10" t="s">
        <v>755</v>
      </c>
      <c r="FU10">
        <v>94</v>
      </c>
      <c r="FV10" t="s">
        <v>755</v>
      </c>
      <c r="FW10" t="s">
        <v>741</v>
      </c>
      <c r="FX10" t="s">
        <v>741</v>
      </c>
      <c r="FY10" t="s">
        <v>741</v>
      </c>
      <c r="FZ10" t="s">
        <v>741</v>
      </c>
      <c r="GA10">
        <v>36.200000000000003</v>
      </c>
      <c r="GB10">
        <v>36.200000000000003</v>
      </c>
      <c r="GC10" t="s">
        <v>741</v>
      </c>
      <c r="GD10" t="s">
        <v>741</v>
      </c>
      <c r="GE10">
        <v>50</v>
      </c>
      <c r="GF10">
        <v>60</v>
      </c>
      <c r="GG10" t="s">
        <v>741</v>
      </c>
      <c r="GH10" t="s">
        <v>741</v>
      </c>
      <c r="GI10" t="s">
        <v>834</v>
      </c>
      <c r="GJ10" t="s">
        <v>741</v>
      </c>
      <c r="GK10" t="s">
        <v>741</v>
      </c>
      <c r="GL10" t="s">
        <v>741</v>
      </c>
      <c r="GM10" t="s">
        <v>741</v>
      </c>
      <c r="GN10" t="s">
        <v>750</v>
      </c>
      <c r="GO10" t="s">
        <v>750</v>
      </c>
      <c r="GP10" t="s">
        <v>741</v>
      </c>
      <c r="GQ10" t="s">
        <v>741</v>
      </c>
      <c r="GR10">
        <v>6</v>
      </c>
      <c r="GS10">
        <v>7</v>
      </c>
      <c r="GT10" t="s">
        <v>741</v>
      </c>
      <c r="GU10" t="s">
        <v>741</v>
      </c>
      <c r="GV10" t="s">
        <v>741</v>
      </c>
      <c r="GW10" t="s">
        <v>741</v>
      </c>
      <c r="GX10" t="s">
        <v>741</v>
      </c>
      <c r="GY10" t="s">
        <v>741</v>
      </c>
      <c r="GZ10">
        <v>4</v>
      </c>
      <c r="HA10">
        <v>5</v>
      </c>
      <c r="HB10" t="s">
        <v>741</v>
      </c>
      <c r="HC10" t="s">
        <v>741</v>
      </c>
      <c r="HD10" t="s">
        <v>741</v>
      </c>
      <c r="HE10" t="s">
        <v>84</v>
      </c>
      <c r="HF10">
        <v>5</v>
      </c>
      <c r="HG10">
        <v>3</v>
      </c>
      <c r="HH10" s="2">
        <v>45469</v>
      </c>
      <c r="HI10" t="s">
        <v>830</v>
      </c>
    </row>
    <row r="11" spans="1:217" x14ac:dyDescent="0.3">
      <c r="A11">
        <v>13</v>
      </c>
      <c r="B11" t="s">
        <v>835</v>
      </c>
      <c r="C11">
        <v>20240294851</v>
      </c>
      <c r="D11">
        <v>240016724</v>
      </c>
      <c r="E11">
        <v>4</v>
      </c>
      <c r="F11" t="s">
        <v>3</v>
      </c>
      <c r="G11" s="2">
        <v>45465</v>
      </c>
      <c r="H11">
        <v>2.16</v>
      </c>
      <c r="I11">
        <v>2300</v>
      </c>
      <c r="J11">
        <v>2.0299999999999998</v>
      </c>
      <c r="K11" t="s">
        <v>71</v>
      </c>
      <c r="L11" t="s">
        <v>69</v>
      </c>
      <c r="M11" t="s">
        <v>836</v>
      </c>
      <c r="N11" t="s">
        <v>737</v>
      </c>
      <c r="O11" t="s">
        <v>63</v>
      </c>
      <c r="P11" t="s">
        <v>41</v>
      </c>
      <c r="Q11" t="s">
        <v>79</v>
      </c>
      <c r="R11">
        <v>4</v>
      </c>
      <c r="S11" s="2">
        <v>45468</v>
      </c>
      <c r="T11" t="s">
        <v>738</v>
      </c>
      <c r="U11" t="s">
        <v>29</v>
      </c>
      <c r="V11" t="s">
        <v>837</v>
      </c>
      <c r="W11" t="s">
        <v>760</v>
      </c>
      <c r="X11" t="s">
        <v>740</v>
      </c>
      <c r="Y11" t="s">
        <v>740</v>
      </c>
      <c r="Z11" t="s">
        <v>838</v>
      </c>
      <c r="AA11" t="s">
        <v>742</v>
      </c>
      <c r="AB11" t="s">
        <v>761</v>
      </c>
      <c r="AC11" t="s">
        <v>839</v>
      </c>
      <c r="AD11" t="s">
        <v>745</v>
      </c>
      <c r="AE11" t="s">
        <v>746</v>
      </c>
      <c r="AF11">
        <v>138</v>
      </c>
      <c r="AG11">
        <v>45</v>
      </c>
      <c r="AH11">
        <v>35.799999999999997</v>
      </c>
      <c r="AI11">
        <v>94</v>
      </c>
      <c r="AJ11" t="s">
        <v>840</v>
      </c>
      <c r="AK11">
        <v>7.5</v>
      </c>
      <c r="AL11">
        <v>17.3</v>
      </c>
      <c r="AM11">
        <v>1099</v>
      </c>
      <c r="AN11">
        <v>1.97</v>
      </c>
      <c r="AO11" t="s">
        <v>741</v>
      </c>
      <c r="AP11" t="s">
        <v>741</v>
      </c>
      <c r="AQ11" t="s">
        <v>741</v>
      </c>
      <c r="AR11">
        <v>1.0900000000000001</v>
      </c>
      <c r="AS11" t="s">
        <v>747</v>
      </c>
      <c r="AT11" t="s">
        <v>841</v>
      </c>
      <c r="AU11" t="s">
        <v>842</v>
      </c>
      <c r="AV11">
        <v>8</v>
      </c>
      <c r="AW11">
        <v>300</v>
      </c>
      <c r="AX11">
        <v>3</v>
      </c>
      <c r="AY11">
        <v>30</v>
      </c>
      <c r="AZ11" t="s">
        <v>843</v>
      </c>
      <c r="BA11" t="s">
        <v>750</v>
      </c>
      <c r="BB11" t="s">
        <v>180</v>
      </c>
      <c r="BC11">
        <v>10</v>
      </c>
      <c r="BD11" t="s">
        <v>180</v>
      </c>
      <c r="BE11">
        <v>5</v>
      </c>
      <c r="BF11" t="s">
        <v>180</v>
      </c>
      <c r="BG11" t="s">
        <v>741</v>
      </c>
      <c r="BH11" t="s">
        <v>181</v>
      </c>
      <c r="BI11" t="s">
        <v>122</v>
      </c>
      <c r="BJ11">
        <v>3</v>
      </c>
      <c r="BK11">
        <v>1</v>
      </c>
      <c r="BL11" t="s">
        <v>750</v>
      </c>
      <c r="BM11" t="s">
        <v>741</v>
      </c>
      <c r="BN11">
        <v>50</v>
      </c>
      <c r="BO11">
        <v>36.200000000000003</v>
      </c>
      <c r="BP11">
        <v>36.4</v>
      </c>
      <c r="BQ11">
        <v>36.299999999999997</v>
      </c>
      <c r="BR11">
        <v>36.5</v>
      </c>
      <c r="BS11">
        <v>36.4</v>
      </c>
      <c r="BT11">
        <v>36.5</v>
      </c>
      <c r="BU11">
        <v>36.5</v>
      </c>
      <c r="BV11">
        <v>36.6</v>
      </c>
      <c r="BW11">
        <v>36.5</v>
      </c>
      <c r="BX11">
        <v>36.9</v>
      </c>
      <c r="BY11">
        <v>36.200000000000003</v>
      </c>
      <c r="BZ11">
        <v>36.6</v>
      </c>
      <c r="CA11">
        <v>151</v>
      </c>
      <c r="CB11">
        <v>150</v>
      </c>
      <c r="CC11">
        <v>149</v>
      </c>
      <c r="CD11">
        <v>152</v>
      </c>
      <c r="CE11">
        <v>153</v>
      </c>
      <c r="CF11">
        <v>151</v>
      </c>
      <c r="CG11">
        <v>152</v>
      </c>
      <c r="CH11">
        <v>143</v>
      </c>
      <c r="CI11">
        <v>154</v>
      </c>
      <c r="CJ11">
        <v>148</v>
      </c>
      <c r="CK11">
        <v>140</v>
      </c>
      <c r="CL11">
        <v>140</v>
      </c>
      <c r="CM11" t="s">
        <v>336</v>
      </c>
      <c r="CN11" t="s">
        <v>337</v>
      </c>
      <c r="CO11" t="s">
        <v>338</v>
      </c>
      <c r="CP11" t="s">
        <v>339</v>
      </c>
      <c r="CQ11" t="s">
        <v>340</v>
      </c>
      <c r="CR11" t="s">
        <v>341</v>
      </c>
      <c r="CS11" t="s">
        <v>342</v>
      </c>
      <c r="CT11" t="s">
        <v>343</v>
      </c>
      <c r="CU11" t="s">
        <v>301</v>
      </c>
      <c r="CV11" t="s">
        <v>344</v>
      </c>
      <c r="CW11" t="s">
        <v>261</v>
      </c>
      <c r="CX11" t="s">
        <v>345</v>
      </c>
      <c r="CY11">
        <v>30</v>
      </c>
      <c r="CZ11">
        <v>32</v>
      </c>
      <c r="DA11">
        <v>30</v>
      </c>
      <c r="DB11">
        <v>34</v>
      </c>
      <c r="DC11">
        <v>34</v>
      </c>
      <c r="DD11">
        <v>32</v>
      </c>
      <c r="DE11">
        <v>34</v>
      </c>
      <c r="DF11">
        <v>32</v>
      </c>
      <c r="DG11">
        <v>34</v>
      </c>
      <c r="DH11">
        <v>32</v>
      </c>
      <c r="DI11">
        <v>34</v>
      </c>
      <c r="DJ11">
        <v>32</v>
      </c>
      <c r="DK11">
        <v>25</v>
      </c>
      <c r="DL11">
        <v>26</v>
      </c>
      <c r="DM11">
        <v>26</v>
      </c>
      <c r="DN11">
        <v>25</v>
      </c>
      <c r="DO11">
        <v>26</v>
      </c>
      <c r="DP11">
        <v>25</v>
      </c>
      <c r="DQ11">
        <v>20</v>
      </c>
      <c r="DR11">
        <v>28</v>
      </c>
      <c r="DS11">
        <v>29</v>
      </c>
      <c r="DT11">
        <v>25</v>
      </c>
      <c r="DU11">
        <v>26</v>
      </c>
      <c r="DV11">
        <v>25</v>
      </c>
      <c r="DW11">
        <v>99</v>
      </c>
      <c r="DX11">
        <v>99</v>
      </c>
      <c r="DY11">
        <v>99</v>
      </c>
      <c r="DZ11">
        <v>98</v>
      </c>
      <c r="EA11">
        <v>98</v>
      </c>
      <c r="EB11">
        <v>98</v>
      </c>
      <c r="EC11">
        <v>99</v>
      </c>
      <c r="ED11">
        <v>72</v>
      </c>
      <c r="EE11">
        <v>80</v>
      </c>
      <c r="EF11">
        <v>98</v>
      </c>
      <c r="EG11">
        <v>98</v>
      </c>
      <c r="EH11">
        <v>98</v>
      </c>
      <c r="FG11" t="s">
        <v>741</v>
      </c>
      <c r="FH11" t="s">
        <v>785</v>
      </c>
      <c r="FI11" t="s">
        <v>741</v>
      </c>
      <c r="FJ11">
        <v>16</v>
      </c>
      <c r="FK11">
        <v>0.1</v>
      </c>
      <c r="FL11" t="s">
        <v>765</v>
      </c>
      <c r="FM11" t="s">
        <v>786</v>
      </c>
      <c r="FN11" s="12">
        <v>7.9861111111111105E-2</v>
      </c>
      <c r="FO11">
        <v>144</v>
      </c>
      <c r="FP11">
        <v>146</v>
      </c>
      <c r="FQ11" t="s">
        <v>741</v>
      </c>
      <c r="FR11" t="s">
        <v>741</v>
      </c>
      <c r="FS11">
        <v>98</v>
      </c>
      <c r="FT11" t="s">
        <v>31</v>
      </c>
      <c r="FU11">
        <v>98</v>
      </c>
      <c r="FV11" t="s">
        <v>31</v>
      </c>
      <c r="FW11" t="s">
        <v>741</v>
      </c>
      <c r="FX11" t="s">
        <v>741</v>
      </c>
      <c r="FY11" t="s">
        <v>741</v>
      </c>
      <c r="FZ11" t="s">
        <v>741</v>
      </c>
      <c r="GA11">
        <v>36.200000000000003</v>
      </c>
      <c r="GB11">
        <v>36.200000000000003</v>
      </c>
      <c r="GC11" t="s">
        <v>741</v>
      </c>
      <c r="GD11" t="s">
        <v>741</v>
      </c>
      <c r="GE11">
        <v>40</v>
      </c>
      <c r="GF11">
        <v>50</v>
      </c>
      <c r="GG11" t="s">
        <v>741</v>
      </c>
      <c r="GH11" t="s">
        <v>741</v>
      </c>
      <c r="GI11" t="s">
        <v>741</v>
      </c>
      <c r="GJ11" t="s">
        <v>741</v>
      </c>
      <c r="GK11" t="s">
        <v>741</v>
      </c>
      <c r="GL11" t="s">
        <v>741</v>
      </c>
      <c r="GM11" t="s">
        <v>741</v>
      </c>
      <c r="GN11" t="s">
        <v>767</v>
      </c>
      <c r="GO11" t="s">
        <v>767</v>
      </c>
      <c r="GP11" t="s">
        <v>741</v>
      </c>
      <c r="GQ11" t="s">
        <v>741</v>
      </c>
      <c r="GR11">
        <v>10</v>
      </c>
      <c r="GS11">
        <v>11</v>
      </c>
      <c r="GT11" t="s">
        <v>741</v>
      </c>
      <c r="GU11" t="s">
        <v>741</v>
      </c>
      <c r="GV11">
        <v>0</v>
      </c>
      <c r="GW11">
        <v>4</v>
      </c>
      <c r="GX11" t="s">
        <v>741</v>
      </c>
      <c r="GY11" t="s">
        <v>741</v>
      </c>
      <c r="GZ11" t="s">
        <v>741</v>
      </c>
      <c r="HA11">
        <v>4</v>
      </c>
      <c r="HB11" t="s">
        <v>741</v>
      </c>
      <c r="HC11" t="s">
        <v>741</v>
      </c>
      <c r="HD11" t="s">
        <v>741</v>
      </c>
      <c r="HE11" t="s">
        <v>84</v>
      </c>
      <c r="HF11">
        <v>7</v>
      </c>
      <c r="HG11">
        <v>3</v>
      </c>
      <c r="HH11" s="2">
        <v>45471</v>
      </c>
      <c r="HI11" t="s">
        <v>844</v>
      </c>
    </row>
    <row r="12" spans="1:217" ht="34.200000000000003" customHeight="1" x14ac:dyDescent="0.3">
      <c r="A12">
        <v>14</v>
      </c>
      <c r="B12" t="s">
        <v>845</v>
      </c>
      <c r="C12">
        <v>20240294184</v>
      </c>
      <c r="D12">
        <v>240016645</v>
      </c>
      <c r="E12">
        <v>1</v>
      </c>
      <c r="F12" t="s">
        <v>2</v>
      </c>
      <c r="G12" s="2">
        <v>45467</v>
      </c>
      <c r="H12">
        <v>2.6</v>
      </c>
      <c r="I12">
        <v>2600</v>
      </c>
      <c r="J12">
        <v>2.6</v>
      </c>
      <c r="K12" t="s">
        <v>70</v>
      </c>
      <c r="L12" t="s">
        <v>69</v>
      </c>
      <c r="M12" t="s">
        <v>846</v>
      </c>
      <c r="N12" t="s">
        <v>737</v>
      </c>
      <c r="O12" t="s">
        <v>63</v>
      </c>
      <c r="P12" t="s">
        <v>42</v>
      </c>
      <c r="Q12" t="s">
        <v>79</v>
      </c>
      <c r="R12">
        <v>1</v>
      </c>
      <c r="S12" s="2">
        <v>45468</v>
      </c>
      <c r="T12" t="s">
        <v>738</v>
      </c>
      <c r="U12" t="s">
        <v>29</v>
      </c>
      <c r="W12" t="s">
        <v>760</v>
      </c>
      <c r="X12" t="s">
        <v>740</v>
      </c>
      <c r="Y12" t="s">
        <v>740</v>
      </c>
      <c r="Z12" t="s">
        <v>741</v>
      </c>
      <c r="AA12" t="s">
        <v>742</v>
      </c>
      <c r="AB12" t="s">
        <v>743</v>
      </c>
      <c r="AC12" t="s">
        <v>744</v>
      </c>
      <c r="AD12" t="s">
        <v>745</v>
      </c>
      <c r="AE12" t="s">
        <v>746</v>
      </c>
      <c r="AF12">
        <v>162</v>
      </c>
      <c r="AG12">
        <v>48</v>
      </c>
      <c r="AH12">
        <v>37.200000000000003</v>
      </c>
      <c r="AI12">
        <v>95</v>
      </c>
      <c r="AJ12" t="s">
        <v>840</v>
      </c>
      <c r="AK12">
        <v>10</v>
      </c>
      <c r="AL12">
        <v>19.2</v>
      </c>
      <c r="AM12">
        <v>32970</v>
      </c>
      <c r="AN12">
        <v>2.78</v>
      </c>
      <c r="AO12">
        <v>131.9</v>
      </c>
      <c r="AP12">
        <v>6</v>
      </c>
      <c r="AQ12">
        <v>25</v>
      </c>
      <c r="AR12">
        <v>1.1100000000000001</v>
      </c>
      <c r="AS12" t="s">
        <v>747</v>
      </c>
      <c r="AU12" t="s">
        <v>818</v>
      </c>
      <c r="AV12">
        <v>12</v>
      </c>
      <c r="AW12">
        <v>400</v>
      </c>
      <c r="AX12">
        <v>1</v>
      </c>
      <c r="AY12">
        <v>45</v>
      </c>
      <c r="AZ12" t="s">
        <v>847</v>
      </c>
      <c r="BA12" t="s">
        <v>750</v>
      </c>
      <c r="BB12" t="s">
        <v>180</v>
      </c>
      <c r="BC12">
        <v>6</v>
      </c>
      <c r="BD12" t="s">
        <v>180</v>
      </c>
      <c r="BF12" t="s">
        <v>181</v>
      </c>
      <c r="BH12" t="s">
        <v>181</v>
      </c>
      <c r="BI12" t="s">
        <v>124</v>
      </c>
      <c r="BJ12">
        <v>3</v>
      </c>
      <c r="BK12">
        <v>1</v>
      </c>
      <c r="BL12" t="s">
        <v>750</v>
      </c>
      <c r="BM12" t="s">
        <v>741</v>
      </c>
      <c r="BN12">
        <v>20</v>
      </c>
      <c r="BO12">
        <v>37</v>
      </c>
      <c r="BP12">
        <v>36.799999999999997</v>
      </c>
      <c r="BQ12">
        <v>36.799999999999997</v>
      </c>
      <c r="BR12">
        <v>36.799999999999997</v>
      </c>
      <c r="BS12">
        <v>36.9</v>
      </c>
      <c r="BT12">
        <v>36.9</v>
      </c>
      <c r="BU12">
        <v>36.799999999999997</v>
      </c>
      <c r="BV12">
        <v>36.4</v>
      </c>
      <c r="BW12">
        <v>36.6</v>
      </c>
      <c r="BX12">
        <v>36.799999999999997</v>
      </c>
      <c r="BY12">
        <v>36.799999999999997</v>
      </c>
      <c r="BZ12">
        <v>36.799999999999997</v>
      </c>
      <c r="CA12">
        <v>159</v>
      </c>
      <c r="CB12">
        <v>160</v>
      </c>
      <c r="CC12">
        <v>163</v>
      </c>
      <c r="CD12">
        <v>173</v>
      </c>
      <c r="CE12">
        <v>142</v>
      </c>
      <c r="CF12">
        <v>136</v>
      </c>
      <c r="CG12">
        <v>147</v>
      </c>
      <c r="CH12">
        <v>144</v>
      </c>
      <c r="CI12">
        <v>136</v>
      </c>
      <c r="CJ12">
        <v>140</v>
      </c>
      <c r="CK12">
        <v>142</v>
      </c>
      <c r="CL12">
        <v>132</v>
      </c>
      <c r="CM12" t="s">
        <v>346</v>
      </c>
      <c r="CN12" t="s">
        <v>347</v>
      </c>
      <c r="CO12" t="s">
        <v>348</v>
      </c>
      <c r="CP12" t="s">
        <v>349</v>
      </c>
      <c r="CQ12" t="s">
        <v>350</v>
      </c>
      <c r="CR12" t="s">
        <v>351</v>
      </c>
      <c r="CS12" t="s">
        <v>352</v>
      </c>
      <c r="CT12" t="s">
        <v>353</v>
      </c>
      <c r="CU12" t="s">
        <v>285</v>
      </c>
      <c r="CV12" t="s">
        <v>271</v>
      </c>
      <c r="CW12" t="s">
        <v>354</v>
      </c>
      <c r="CX12" t="s">
        <v>272</v>
      </c>
      <c r="CY12">
        <v>28</v>
      </c>
      <c r="CZ12">
        <v>30</v>
      </c>
      <c r="DA12">
        <v>32</v>
      </c>
      <c r="DB12">
        <v>34</v>
      </c>
      <c r="DC12">
        <v>34</v>
      </c>
      <c r="DD12">
        <v>32</v>
      </c>
      <c r="DE12">
        <v>34</v>
      </c>
      <c r="DF12">
        <v>22</v>
      </c>
      <c r="DG12">
        <v>20</v>
      </c>
      <c r="DH12">
        <v>24</v>
      </c>
      <c r="DI12">
        <v>26</v>
      </c>
      <c r="DJ12">
        <v>24</v>
      </c>
      <c r="DK12">
        <v>30</v>
      </c>
      <c r="DL12">
        <v>29</v>
      </c>
      <c r="DM12">
        <v>28</v>
      </c>
      <c r="DN12">
        <v>26</v>
      </c>
      <c r="DO12">
        <v>25</v>
      </c>
      <c r="DP12">
        <v>25</v>
      </c>
      <c r="DQ12">
        <v>21</v>
      </c>
      <c r="DR12">
        <v>22</v>
      </c>
      <c r="DS12">
        <v>24</v>
      </c>
      <c r="DT12">
        <v>26</v>
      </c>
      <c r="DU12">
        <v>30</v>
      </c>
      <c r="DV12">
        <v>24</v>
      </c>
      <c r="DW12">
        <v>94</v>
      </c>
      <c r="DX12">
        <v>99</v>
      </c>
      <c r="DY12">
        <v>99</v>
      </c>
      <c r="DZ12">
        <v>99</v>
      </c>
      <c r="EA12">
        <v>99</v>
      </c>
      <c r="EB12">
        <v>99</v>
      </c>
      <c r="EC12">
        <v>100</v>
      </c>
      <c r="ED12">
        <v>98</v>
      </c>
      <c r="EE12">
        <v>82</v>
      </c>
      <c r="EF12">
        <v>90</v>
      </c>
      <c r="EG12">
        <v>98</v>
      </c>
      <c r="EH12">
        <v>98</v>
      </c>
      <c r="FG12" t="s">
        <v>741</v>
      </c>
      <c r="FH12" t="s">
        <v>752</v>
      </c>
      <c r="FI12" t="s">
        <v>741</v>
      </c>
      <c r="FJ12">
        <v>20</v>
      </c>
      <c r="FK12">
        <v>0.125</v>
      </c>
      <c r="FL12" t="s">
        <v>765</v>
      </c>
      <c r="FM12" t="s">
        <v>754</v>
      </c>
      <c r="FN12" s="12">
        <v>5.2083333333333336E-2</v>
      </c>
      <c r="FO12">
        <v>133</v>
      </c>
      <c r="FP12">
        <v>140</v>
      </c>
      <c r="FQ12" t="s">
        <v>741</v>
      </c>
      <c r="FR12" t="s">
        <v>741</v>
      </c>
      <c r="FS12">
        <v>98</v>
      </c>
      <c r="FT12" t="s">
        <v>32</v>
      </c>
      <c r="FU12">
        <v>98</v>
      </c>
      <c r="FV12" t="s">
        <v>32</v>
      </c>
      <c r="FW12" t="s">
        <v>741</v>
      </c>
      <c r="FX12" t="s">
        <v>741</v>
      </c>
      <c r="FY12" t="s">
        <v>741</v>
      </c>
      <c r="FZ12" t="s">
        <v>741</v>
      </c>
      <c r="GA12">
        <v>36.200000000000003</v>
      </c>
      <c r="GB12">
        <v>36.200000000000003</v>
      </c>
      <c r="GC12" t="s">
        <v>741</v>
      </c>
      <c r="GD12" t="s">
        <v>741</v>
      </c>
      <c r="GE12">
        <v>40</v>
      </c>
      <c r="GF12">
        <v>80</v>
      </c>
      <c r="GG12" t="s">
        <v>741</v>
      </c>
      <c r="GH12" t="s">
        <v>741</v>
      </c>
      <c r="GI12" t="s">
        <v>741</v>
      </c>
      <c r="GJ12" t="s">
        <v>741</v>
      </c>
      <c r="GK12" t="s">
        <v>741</v>
      </c>
      <c r="GL12" t="s">
        <v>741</v>
      </c>
      <c r="GM12" t="s">
        <v>741</v>
      </c>
      <c r="GN12" t="s">
        <v>767</v>
      </c>
      <c r="GO12" t="s">
        <v>767</v>
      </c>
      <c r="GP12" t="s">
        <v>741</v>
      </c>
      <c r="GQ12" t="s">
        <v>741</v>
      </c>
      <c r="GR12">
        <v>13</v>
      </c>
      <c r="GS12">
        <v>12</v>
      </c>
      <c r="GT12" t="s">
        <v>741</v>
      </c>
      <c r="GU12" t="s">
        <v>741</v>
      </c>
      <c r="GV12">
        <v>0</v>
      </c>
      <c r="HA12">
        <v>7</v>
      </c>
      <c r="HE12" t="s">
        <v>84</v>
      </c>
      <c r="HF12">
        <v>7</v>
      </c>
      <c r="HG12">
        <v>5</v>
      </c>
    </row>
    <row r="13" spans="1:217" x14ac:dyDescent="0.3">
      <c r="A13">
        <v>15</v>
      </c>
      <c r="B13" t="s">
        <v>850</v>
      </c>
      <c r="C13">
        <v>20240298486</v>
      </c>
      <c r="D13">
        <v>240017191</v>
      </c>
      <c r="E13">
        <v>2</v>
      </c>
      <c r="F13" t="s">
        <v>2</v>
      </c>
      <c r="G13" s="2">
        <v>45468</v>
      </c>
      <c r="H13">
        <v>1.3</v>
      </c>
      <c r="I13">
        <v>1700</v>
      </c>
      <c r="J13">
        <v>1.2</v>
      </c>
      <c r="K13" t="s">
        <v>70</v>
      </c>
      <c r="L13" t="s">
        <v>68</v>
      </c>
      <c r="M13" t="s">
        <v>851</v>
      </c>
      <c r="N13" t="s">
        <v>737</v>
      </c>
      <c r="O13" t="s">
        <v>63</v>
      </c>
      <c r="P13" t="s">
        <v>44</v>
      </c>
      <c r="Q13" t="s">
        <v>79</v>
      </c>
      <c r="R13">
        <v>2</v>
      </c>
      <c r="S13" s="2">
        <v>45470</v>
      </c>
      <c r="T13" t="s">
        <v>759</v>
      </c>
      <c r="U13" t="s">
        <v>29</v>
      </c>
      <c r="V13" t="s">
        <v>29</v>
      </c>
      <c r="W13" t="s">
        <v>760</v>
      </c>
      <c r="X13" t="s">
        <v>740</v>
      </c>
      <c r="Y13" t="s">
        <v>740</v>
      </c>
      <c r="Z13" t="s">
        <v>741</v>
      </c>
      <c r="AA13" t="s">
        <v>742</v>
      </c>
      <c r="AB13" t="s">
        <v>743</v>
      </c>
      <c r="AC13" t="s">
        <v>744</v>
      </c>
      <c r="AD13" t="s">
        <v>745</v>
      </c>
      <c r="AE13" t="s">
        <v>746</v>
      </c>
      <c r="AF13">
        <v>140</v>
      </c>
      <c r="AG13">
        <v>32</v>
      </c>
      <c r="AH13">
        <v>37.200000000000003</v>
      </c>
      <c r="AI13">
        <v>97</v>
      </c>
      <c r="AJ13" t="s">
        <v>840</v>
      </c>
      <c r="AK13">
        <v>40</v>
      </c>
      <c r="AL13">
        <v>16.3</v>
      </c>
      <c r="AM13">
        <v>8300</v>
      </c>
      <c r="AN13">
        <v>2.95</v>
      </c>
      <c r="AO13">
        <v>136.30000000000001</v>
      </c>
      <c r="AP13">
        <v>5.5</v>
      </c>
      <c r="AQ13">
        <v>22</v>
      </c>
      <c r="AR13">
        <v>1.04</v>
      </c>
      <c r="AS13" t="s">
        <v>747</v>
      </c>
      <c r="AT13" t="s">
        <v>741</v>
      </c>
      <c r="AU13" t="s">
        <v>809</v>
      </c>
      <c r="AV13">
        <v>4</v>
      </c>
      <c r="AW13">
        <v>150</v>
      </c>
      <c r="AX13">
        <v>2</v>
      </c>
      <c r="AZ13" t="s">
        <v>810</v>
      </c>
      <c r="BA13" t="s">
        <v>750</v>
      </c>
      <c r="BB13" t="s">
        <v>180</v>
      </c>
      <c r="BC13">
        <v>6</v>
      </c>
      <c r="BD13" t="s">
        <v>180</v>
      </c>
      <c r="BE13">
        <v>2</v>
      </c>
      <c r="BF13" t="s">
        <v>180</v>
      </c>
      <c r="BH13" t="s">
        <v>181</v>
      </c>
      <c r="BI13" t="s">
        <v>122</v>
      </c>
      <c r="BJ13">
        <v>3</v>
      </c>
      <c r="BK13">
        <v>0.5</v>
      </c>
      <c r="BL13" t="s">
        <v>750</v>
      </c>
      <c r="BM13" t="s">
        <v>741</v>
      </c>
      <c r="BN13">
        <v>30</v>
      </c>
      <c r="BO13">
        <v>36.200000000000003</v>
      </c>
      <c r="BP13">
        <v>36.4</v>
      </c>
      <c r="BQ13">
        <v>36.200000000000003</v>
      </c>
      <c r="BR13">
        <v>36.4</v>
      </c>
      <c r="BS13">
        <v>36.200000000000003</v>
      </c>
      <c r="BT13">
        <v>36</v>
      </c>
      <c r="BU13">
        <v>35.799999999999997</v>
      </c>
      <c r="BV13">
        <v>35.6</v>
      </c>
      <c r="BW13">
        <v>36.200000000000003</v>
      </c>
      <c r="BX13">
        <v>36.200000000000003</v>
      </c>
      <c r="BY13">
        <v>36.4</v>
      </c>
      <c r="BZ13">
        <v>36.200000000000003</v>
      </c>
      <c r="CA13">
        <v>119</v>
      </c>
      <c r="CB13">
        <v>126</v>
      </c>
      <c r="CC13">
        <v>128</v>
      </c>
      <c r="CD13">
        <v>144</v>
      </c>
      <c r="CE13">
        <v>128</v>
      </c>
      <c r="CF13">
        <v>130</v>
      </c>
      <c r="CG13">
        <v>132</v>
      </c>
      <c r="CH13">
        <v>110</v>
      </c>
      <c r="CI13">
        <v>114</v>
      </c>
      <c r="CJ13">
        <v>118</v>
      </c>
      <c r="CK13">
        <v>126</v>
      </c>
      <c r="CL13">
        <v>138</v>
      </c>
      <c r="CM13" t="s">
        <v>355</v>
      </c>
      <c r="CN13" t="s">
        <v>356</v>
      </c>
      <c r="CO13" t="s">
        <v>357</v>
      </c>
      <c r="CP13" t="s">
        <v>358</v>
      </c>
      <c r="CQ13" t="s">
        <v>359</v>
      </c>
      <c r="CR13" t="s">
        <v>360</v>
      </c>
      <c r="CS13" t="s">
        <v>361</v>
      </c>
      <c r="CT13" t="s">
        <v>362</v>
      </c>
      <c r="CU13" t="s">
        <v>363</v>
      </c>
      <c r="CV13" t="s">
        <v>364</v>
      </c>
      <c r="CW13" t="s">
        <v>365</v>
      </c>
      <c r="CX13" t="s">
        <v>366</v>
      </c>
      <c r="CY13">
        <v>22</v>
      </c>
      <c r="CZ13">
        <v>24</v>
      </c>
      <c r="DA13">
        <v>30</v>
      </c>
      <c r="DB13">
        <v>32</v>
      </c>
      <c r="DC13">
        <v>24</v>
      </c>
      <c r="DD13">
        <v>26</v>
      </c>
      <c r="DE13">
        <v>28</v>
      </c>
      <c r="DF13">
        <v>30</v>
      </c>
      <c r="DG13">
        <v>22</v>
      </c>
      <c r="DH13">
        <v>28</v>
      </c>
      <c r="DI13">
        <v>30</v>
      </c>
      <c r="DJ13">
        <v>32</v>
      </c>
      <c r="DK13">
        <v>22</v>
      </c>
      <c r="DL13">
        <v>20</v>
      </c>
      <c r="DM13">
        <v>32</v>
      </c>
      <c r="DN13">
        <v>30</v>
      </c>
      <c r="DO13">
        <v>32</v>
      </c>
      <c r="DP13">
        <v>34</v>
      </c>
      <c r="DQ13">
        <v>22</v>
      </c>
      <c r="DR13">
        <v>20</v>
      </c>
      <c r="DS13">
        <v>24</v>
      </c>
      <c r="DT13">
        <v>22</v>
      </c>
      <c r="DU13">
        <v>28</v>
      </c>
      <c r="DV13">
        <v>30</v>
      </c>
      <c r="DW13">
        <v>98</v>
      </c>
      <c r="DX13">
        <v>98</v>
      </c>
      <c r="DY13">
        <v>99</v>
      </c>
      <c r="DZ13">
        <v>99</v>
      </c>
      <c r="EA13">
        <v>99</v>
      </c>
      <c r="EB13">
        <v>99</v>
      </c>
      <c r="EC13">
        <v>99</v>
      </c>
      <c r="ED13">
        <v>84</v>
      </c>
      <c r="EE13">
        <v>96</v>
      </c>
      <c r="EF13">
        <v>97</v>
      </c>
      <c r="EG13">
        <v>98</v>
      </c>
      <c r="EH13">
        <v>99</v>
      </c>
      <c r="FG13" t="s">
        <v>741</v>
      </c>
      <c r="FH13" t="s">
        <v>785</v>
      </c>
      <c r="FI13" t="s">
        <v>741</v>
      </c>
      <c r="FJ13">
        <v>10</v>
      </c>
      <c r="FK13">
        <v>0.05</v>
      </c>
      <c r="FL13" t="s">
        <v>765</v>
      </c>
      <c r="FM13" t="s">
        <v>852</v>
      </c>
      <c r="FN13" s="12">
        <v>9.0277777777777776E-2</v>
      </c>
      <c r="FO13">
        <v>160</v>
      </c>
      <c r="FP13">
        <v>158</v>
      </c>
      <c r="FQ13" t="s">
        <v>741</v>
      </c>
      <c r="FR13" t="s">
        <v>741</v>
      </c>
      <c r="FS13">
        <v>97</v>
      </c>
      <c r="FT13" t="s">
        <v>29</v>
      </c>
      <c r="FU13">
        <v>98</v>
      </c>
      <c r="FV13" t="s">
        <v>840</v>
      </c>
      <c r="FW13" t="s">
        <v>741</v>
      </c>
      <c r="FX13" t="s">
        <v>741</v>
      </c>
      <c r="FY13" t="s">
        <v>741</v>
      </c>
      <c r="FZ13" t="s">
        <v>741</v>
      </c>
      <c r="GA13">
        <v>35.799999999999997</v>
      </c>
      <c r="GB13">
        <v>36</v>
      </c>
      <c r="GC13" t="s">
        <v>741</v>
      </c>
      <c r="GD13" t="s">
        <v>741</v>
      </c>
      <c r="GE13">
        <v>60</v>
      </c>
      <c r="GF13">
        <v>65</v>
      </c>
      <c r="GG13" t="s">
        <v>741</v>
      </c>
      <c r="GH13" t="s">
        <v>741</v>
      </c>
      <c r="GN13" t="s">
        <v>767</v>
      </c>
      <c r="GO13" t="s">
        <v>767</v>
      </c>
      <c r="GP13" t="s">
        <v>741</v>
      </c>
      <c r="GQ13" t="s">
        <v>741</v>
      </c>
      <c r="GR13">
        <v>13</v>
      </c>
      <c r="GS13">
        <v>12</v>
      </c>
      <c r="GT13" t="s">
        <v>741</v>
      </c>
      <c r="GU13" t="s">
        <v>741</v>
      </c>
      <c r="GV13">
        <v>0</v>
      </c>
      <c r="HA13">
        <v>7</v>
      </c>
      <c r="HE13" t="s">
        <v>84</v>
      </c>
      <c r="HF13">
        <v>8</v>
      </c>
      <c r="HG13">
        <v>5</v>
      </c>
    </row>
    <row r="14" spans="1:217" ht="45" customHeight="1" x14ac:dyDescent="0.3">
      <c r="A14">
        <v>16</v>
      </c>
      <c r="B14" t="s">
        <v>855</v>
      </c>
      <c r="C14">
        <v>20240140106</v>
      </c>
      <c r="D14">
        <v>2918966</v>
      </c>
      <c r="E14">
        <v>0</v>
      </c>
      <c r="F14" t="s">
        <v>3</v>
      </c>
      <c r="G14" s="2">
        <v>45371</v>
      </c>
      <c r="H14">
        <v>2.4</v>
      </c>
      <c r="I14">
        <v>1300</v>
      </c>
      <c r="J14">
        <v>2.4</v>
      </c>
      <c r="K14" t="s">
        <v>70</v>
      </c>
      <c r="L14" t="s">
        <v>69</v>
      </c>
      <c r="M14" t="s">
        <v>856</v>
      </c>
      <c r="N14" t="s">
        <v>737</v>
      </c>
      <c r="O14" t="s">
        <v>63</v>
      </c>
      <c r="P14" t="s">
        <v>44</v>
      </c>
      <c r="Q14" t="s">
        <v>79</v>
      </c>
      <c r="R14">
        <v>3</v>
      </c>
      <c r="S14" s="2">
        <v>45374</v>
      </c>
      <c r="T14" t="s">
        <v>738</v>
      </c>
      <c r="U14" t="s">
        <v>30</v>
      </c>
      <c r="V14" t="s">
        <v>857</v>
      </c>
      <c r="W14" t="s">
        <v>760</v>
      </c>
      <c r="X14" t="s">
        <v>740</v>
      </c>
      <c r="Y14" t="s">
        <v>740</v>
      </c>
      <c r="Z14" t="s">
        <v>741</v>
      </c>
      <c r="AA14" t="s">
        <v>742</v>
      </c>
      <c r="AB14" t="s">
        <v>761</v>
      </c>
      <c r="AC14" t="s">
        <v>744</v>
      </c>
      <c r="AD14" t="s">
        <v>745</v>
      </c>
      <c r="AE14" t="s">
        <v>746</v>
      </c>
      <c r="AF14">
        <v>128</v>
      </c>
      <c r="AG14">
        <v>34</v>
      </c>
      <c r="AH14">
        <v>36.6</v>
      </c>
      <c r="AI14">
        <v>98</v>
      </c>
      <c r="AJ14" t="s">
        <v>30</v>
      </c>
      <c r="AK14">
        <v>6</v>
      </c>
      <c r="AL14">
        <v>15.3</v>
      </c>
      <c r="AM14">
        <v>13450</v>
      </c>
      <c r="AN14">
        <v>1.68</v>
      </c>
      <c r="AO14">
        <v>133.9</v>
      </c>
      <c r="AP14">
        <v>5.7</v>
      </c>
      <c r="AQ14">
        <v>28</v>
      </c>
      <c r="AR14">
        <v>0.98</v>
      </c>
      <c r="AS14" t="s">
        <v>747</v>
      </c>
      <c r="AU14" t="s">
        <v>858</v>
      </c>
      <c r="AV14">
        <v>12</v>
      </c>
      <c r="AX14">
        <v>4</v>
      </c>
      <c r="AY14">
        <v>30</v>
      </c>
      <c r="AZ14" t="s">
        <v>859</v>
      </c>
      <c r="BB14" t="s">
        <v>181</v>
      </c>
      <c r="BC14">
        <v>6</v>
      </c>
      <c r="BD14" t="s">
        <v>180</v>
      </c>
      <c r="BE14">
        <v>6</v>
      </c>
      <c r="BF14" t="s">
        <v>180</v>
      </c>
      <c r="BH14" t="s">
        <v>181</v>
      </c>
      <c r="BI14" t="s">
        <v>112</v>
      </c>
      <c r="BJ14">
        <v>3</v>
      </c>
      <c r="BK14">
        <v>1.5</v>
      </c>
      <c r="BL14" t="s">
        <v>750</v>
      </c>
      <c r="BM14" t="s">
        <v>741</v>
      </c>
      <c r="BN14">
        <v>30</v>
      </c>
      <c r="BO14">
        <v>36.1</v>
      </c>
      <c r="BP14">
        <v>36.200000000000003</v>
      </c>
      <c r="BQ14">
        <v>36.299999999999997</v>
      </c>
      <c r="BR14">
        <v>36.4</v>
      </c>
      <c r="BS14">
        <v>36.1</v>
      </c>
      <c r="BT14">
        <v>36.200000000000003</v>
      </c>
      <c r="BU14">
        <v>36.1</v>
      </c>
      <c r="BV14">
        <v>36</v>
      </c>
      <c r="BW14">
        <v>35.799999999999997</v>
      </c>
      <c r="BX14">
        <v>36.1</v>
      </c>
      <c r="BY14">
        <v>36.200000000000003</v>
      </c>
      <c r="BZ14">
        <v>36.1</v>
      </c>
      <c r="CA14">
        <v>140</v>
      </c>
      <c r="CB14">
        <v>142</v>
      </c>
      <c r="CC14">
        <v>142</v>
      </c>
      <c r="CD14">
        <v>144</v>
      </c>
      <c r="CE14">
        <v>140</v>
      </c>
      <c r="CF14">
        <v>138</v>
      </c>
      <c r="CG14">
        <v>142</v>
      </c>
      <c r="CH14">
        <v>160</v>
      </c>
      <c r="CI14">
        <v>162</v>
      </c>
      <c r="CJ14">
        <v>142</v>
      </c>
      <c r="CK14">
        <v>138</v>
      </c>
      <c r="CL14">
        <v>140</v>
      </c>
      <c r="CM14" t="s">
        <v>367</v>
      </c>
      <c r="CN14" t="s">
        <v>342</v>
      </c>
      <c r="CO14" t="s">
        <v>368</v>
      </c>
      <c r="CP14" t="s">
        <v>369</v>
      </c>
      <c r="CQ14" t="s">
        <v>286</v>
      </c>
      <c r="CR14" t="s">
        <v>280</v>
      </c>
      <c r="CS14" t="s">
        <v>271</v>
      </c>
      <c r="CT14" t="s">
        <v>370</v>
      </c>
      <c r="CU14" t="s">
        <v>371</v>
      </c>
      <c r="CV14" t="s">
        <v>372</v>
      </c>
      <c r="CW14" t="s">
        <v>280</v>
      </c>
      <c r="CX14" t="s">
        <v>313</v>
      </c>
      <c r="CY14">
        <v>36</v>
      </c>
      <c r="CZ14">
        <v>34</v>
      </c>
      <c r="DA14">
        <v>32</v>
      </c>
      <c r="DB14">
        <v>34</v>
      </c>
      <c r="DC14">
        <v>34</v>
      </c>
      <c r="DD14">
        <v>32</v>
      </c>
      <c r="DE14">
        <v>34</v>
      </c>
      <c r="DF14">
        <v>32</v>
      </c>
      <c r="DG14">
        <v>20</v>
      </c>
      <c r="DH14">
        <v>22</v>
      </c>
      <c r="DI14">
        <v>34</v>
      </c>
      <c r="DJ14">
        <v>32</v>
      </c>
      <c r="DN14">
        <v>38</v>
      </c>
      <c r="DO14">
        <v>35</v>
      </c>
      <c r="DP14">
        <v>40</v>
      </c>
      <c r="DQ14">
        <v>38</v>
      </c>
      <c r="DR14">
        <v>35</v>
      </c>
      <c r="DS14">
        <v>36</v>
      </c>
      <c r="DT14">
        <v>34</v>
      </c>
      <c r="DU14">
        <v>36</v>
      </c>
      <c r="DW14">
        <v>96</v>
      </c>
      <c r="DX14">
        <v>98</v>
      </c>
      <c r="DY14">
        <v>97</v>
      </c>
      <c r="DZ14">
        <v>98</v>
      </c>
      <c r="EA14">
        <v>97</v>
      </c>
      <c r="EB14">
        <v>96</v>
      </c>
      <c r="EC14">
        <v>92</v>
      </c>
      <c r="ED14">
        <v>93</v>
      </c>
      <c r="EE14">
        <v>94</v>
      </c>
      <c r="EF14">
        <v>94</v>
      </c>
      <c r="EG14">
        <v>99</v>
      </c>
      <c r="EH14">
        <v>99</v>
      </c>
      <c r="FG14" t="s">
        <v>741</v>
      </c>
      <c r="FH14" t="s">
        <v>785</v>
      </c>
      <c r="FI14" t="s">
        <v>741</v>
      </c>
      <c r="FJ14">
        <v>20</v>
      </c>
      <c r="FK14">
        <v>0.125</v>
      </c>
      <c r="FL14" t="s">
        <v>765</v>
      </c>
      <c r="FM14" t="s">
        <v>860</v>
      </c>
      <c r="FN14" s="12">
        <v>0.1111111111111111</v>
      </c>
      <c r="FO14">
        <v>130</v>
      </c>
      <c r="FP14">
        <v>140</v>
      </c>
      <c r="FQ14" t="s">
        <v>741</v>
      </c>
      <c r="FR14" t="s">
        <v>741</v>
      </c>
      <c r="FS14">
        <v>96</v>
      </c>
      <c r="FT14" t="s">
        <v>31</v>
      </c>
      <c r="FU14">
        <v>95</v>
      </c>
      <c r="FV14" t="s">
        <v>31</v>
      </c>
      <c r="GA14">
        <v>36.6</v>
      </c>
      <c r="GB14">
        <v>36.6</v>
      </c>
      <c r="GE14">
        <v>100</v>
      </c>
      <c r="GF14">
        <v>120</v>
      </c>
      <c r="GK14" t="s">
        <v>861</v>
      </c>
      <c r="GN14" t="s">
        <v>767</v>
      </c>
      <c r="GO14" t="s">
        <v>767</v>
      </c>
      <c r="GV14">
        <v>0</v>
      </c>
      <c r="GW14">
        <v>2</v>
      </c>
      <c r="GZ14">
        <v>1</v>
      </c>
      <c r="HA14">
        <v>6</v>
      </c>
      <c r="HE14" t="s">
        <v>84</v>
      </c>
      <c r="HF14">
        <v>6</v>
      </c>
      <c r="HG14">
        <v>3</v>
      </c>
      <c r="HH14" s="2">
        <v>45377</v>
      </c>
      <c r="HI14" t="s">
        <v>862</v>
      </c>
    </row>
    <row r="15" spans="1:217" ht="48.6" customHeight="1" x14ac:dyDescent="0.3">
      <c r="A15">
        <v>17</v>
      </c>
      <c r="B15" t="s">
        <v>863</v>
      </c>
      <c r="C15">
        <v>20240181657</v>
      </c>
      <c r="D15">
        <v>3035945</v>
      </c>
      <c r="E15">
        <v>1</v>
      </c>
      <c r="F15" t="s">
        <v>2</v>
      </c>
      <c r="G15" s="2">
        <v>45399</v>
      </c>
      <c r="H15">
        <v>1.9</v>
      </c>
      <c r="I15">
        <v>2000</v>
      </c>
      <c r="J15">
        <v>1.7</v>
      </c>
      <c r="K15" t="s">
        <v>71</v>
      </c>
      <c r="L15" t="s">
        <v>69</v>
      </c>
      <c r="M15" t="s">
        <v>864</v>
      </c>
      <c r="N15" t="s">
        <v>737</v>
      </c>
      <c r="O15" t="s">
        <v>63</v>
      </c>
      <c r="P15" t="s">
        <v>44</v>
      </c>
      <c r="Q15" t="s">
        <v>79</v>
      </c>
      <c r="R15">
        <v>1</v>
      </c>
      <c r="S15" s="2">
        <v>45400</v>
      </c>
      <c r="T15" t="s">
        <v>738</v>
      </c>
      <c r="U15" t="s">
        <v>33</v>
      </c>
      <c r="V15" t="s">
        <v>865</v>
      </c>
      <c r="W15" t="s">
        <v>866</v>
      </c>
      <c r="X15" t="s">
        <v>740</v>
      </c>
      <c r="Y15" t="s">
        <v>740</v>
      </c>
      <c r="Z15" t="s">
        <v>741</v>
      </c>
      <c r="AA15" t="s">
        <v>742</v>
      </c>
      <c r="AB15" t="s">
        <v>761</v>
      </c>
      <c r="AC15" t="s">
        <v>744</v>
      </c>
      <c r="AD15" t="s">
        <v>745</v>
      </c>
      <c r="AE15" t="s">
        <v>746</v>
      </c>
      <c r="AF15">
        <v>124</v>
      </c>
      <c r="AG15">
        <v>34</v>
      </c>
      <c r="AH15">
        <v>36.1</v>
      </c>
      <c r="AI15">
        <v>94</v>
      </c>
      <c r="AJ15" t="s">
        <v>840</v>
      </c>
      <c r="AK15">
        <v>5.6</v>
      </c>
      <c r="AL15">
        <v>19</v>
      </c>
      <c r="AM15">
        <v>18070</v>
      </c>
      <c r="AN15">
        <v>1.97</v>
      </c>
      <c r="AO15">
        <v>135</v>
      </c>
      <c r="AP15">
        <v>4.2</v>
      </c>
      <c r="AQ15">
        <v>22</v>
      </c>
      <c r="AR15">
        <v>0.72</v>
      </c>
      <c r="AS15" t="s">
        <v>747</v>
      </c>
      <c r="AT15" t="s">
        <v>741</v>
      </c>
      <c r="AU15" t="s">
        <v>867</v>
      </c>
      <c r="AV15">
        <v>8</v>
      </c>
      <c r="AW15">
        <v>200</v>
      </c>
      <c r="AX15" t="s">
        <v>741</v>
      </c>
      <c r="AY15">
        <v>30</v>
      </c>
      <c r="AZ15" t="s">
        <v>812</v>
      </c>
      <c r="BA15" t="s">
        <v>750</v>
      </c>
      <c r="BB15" t="s">
        <v>180</v>
      </c>
      <c r="BC15">
        <v>5</v>
      </c>
      <c r="BD15" t="s">
        <v>180</v>
      </c>
      <c r="BE15" t="s">
        <v>741</v>
      </c>
      <c r="BF15" t="s">
        <v>181</v>
      </c>
      <c r="BG15" t="s">
        <v>741</v>
      </c>
      <c r="BH15" t="s">
        <v>181</v>
      </c>
      <c r="BI15" t="s">
        <v>124</v>
      </c>
      <c r="BJ15">
        <v>3</v>
      </c>
      <c r="BK15">
        <v>1</v>
      </c>
      <c r="BL15" t="s">
        <v>750</v>
      </c>
      <c r="BM15" t="s">
        <v>741</v>
      </c>
      <c r="BN15">
        <v>30</v>
      </c>
      <c r="BO15">
        <v>36.6</v>
      </c>
      <c r="BP15">
        <v>36.700000000000003</v>
      </c>
      <c r="BQ15">
        <v>36.6</v>
      </c>
      <c r="BR15">
        <v>36.700000000000003</v>
      </c>
      <c r="BS15">
        <v>36.4</v>
      </c>
      <c r="BT15">
        <v>36.4</v>
      </c>
      <c r="BU15">
        <v>36.6</v>
      </c>
      <c r="BV15">
        <v>36.700000000000003</v>
      </c>
      <c r="BW15">
        <v>36.5</v>
      </c>
      <c r="BX15">
        <v>36.4</v>
      </c>
      <c r="BY15">
        <v>36.4</v>
      </c>
      <c r="CA15">
        <v>142</v>
      </c>
      <c r="CB15">
        <v>133</v>
      </c>
      <c r="CC15">
        <v>128</v>
      </c>
      <c r="CD15">
        <v>122</v>
      </c>
      <c r="CE15">
        <v>124</v>
      </c>
      <c r="CF15">
        <v>126</v>
      </c>
      <c r="CG15">
        <v>128</v>
      </c>
      <c r="CH15">
        <v>130</v>
      </c>
      <c r="CI15">
        <v>132</v>
      </c>
      <c r="CJ15">
        <v>132</v>
      </c>
      <c r="CK15">
        <v>134</v>
      </c>
      <c r="CM15" t="s">
        <v>373</v>
      </c>
      <c r="CN15" t="s">
        <v>275</v>
      </c>
      <c r="CO15" t="s">
        <v>374</v>
      </c>
      <c r="CP15" t="s">
        <v>375</v>
      </c>
      <c r="CQ15" t="s">
        <v>376</v>
      </c>
      <c r="CR15" t="s">
        <v>317</v>
      </c>
      <c r="CS15" t="s">
        <v>377</v>
      </c>
      <c r="CT15" t="s">
        <v>270</v>
      </c>
      <c r="CU15" t="s">
        <v>271</v>
      </c>
      <c r="CV15" t="s">
        <v>370</v>
      </c>
      <c r="CW15" t="s">
        <v>286</v>
      </c>
      <c r="CY15">
        <v>36</v>
      </c>
      <c r="CZ15">
        <v>34</v>
      </c>
      <c r="DA15">
        <v>36</v>
      </c>
      <c r="DB15">
        <v>32</v>
      </c>
      <c r="DC15">
        <v>34</v>
      </c>
      <c r="DD15">
        <v>32</v>
      </c>
      <c r="DE15">
        <v>32</v>
      </c>
      <c r="DF15">
        <v>34</v>
      </c>
      <c r="DG15">
        <v>32</v>
      </c>
      <c r="DH15">
        <v>34</v>
      </c>
      <c r="DI15">
        <v>36</v>
      </c>
      <c r="DN15">
        <v>44</v>
      </c>
      <c r="DO15">
        <v>42</v>
      </c>
      <c r="DP15">
        <v>44</v>
      </c>
      <c r="DQ15">
        <v>42</v>
      </c>
      <c r="DR15">
        <v>40</v>
      </c>
      <c r="DS15">
        <v>34</v>
      </c>
      <c r="DT15">
        <v>32</v>
      </c>
      <c r="DU15">
        <v>34</v>
      </c>
      <c r="DW15">
        <v>92</v>
      </c>
      <c r="DX15">
        <v>94</v>
      </c>
      <c r="DY15">
        <v>92</v>
      </c>
      <c r="DZ15">
        <v>93</v>
      </c>
      <c r="EA15">
        <v>95</v>
      </c>
      <c r="EB15">
        <v>94</v>
      </c>
      <c r="EC15">
        <v>90</v>
      </c>
      <c r="ED15">
        <v>92</v>
      </c>
      <c r="EE15">
        <v>80</v>
      </c>
      <c r="EF15">
        <v>82</v>
      </c>
      <c r="EG15">
        <v>96</v>
      </c>
      <c r="FG15" t="s">
        <v>741</v>
      </c>
      <c r="FH15" t="s">
        <v>785</v>
      </c>
      <c r="FI15" t="s">
        <v>741</v>
      </c>
      <c r="FJ15" t="s">
        <v>741</v>
      </c>
      <c r="FK15" t="s">
        <v>741</v>
      </c>
      <c r="FL15" t="s">
        <v>741</v>
      </c>
      <c r="FM15" t="s">
        <v>868</v>
      </c>
      <c r="FN15" s="12">
        <v>6.5972222222222224E-2</v>
      </c>
      <c r="FO15">
        <v>138</v>
      </c>
      <c r="FP15">
        <v>148</v>
      </c>
      <c r="FQ15" t="s">
        <v>741</v>
      </c>
      <c r="FR15" t="s">
        <v>741</v>
      </c>
      <c r="FS15">
        <v>95</v>
      </c>
      <c r="FT15" t="s">
        <v>755</v>
      </c>
      <c r="FU15">
        <v>93</v>
      </c>
      <c r="FV15" t="s">
        <v>755</v>
      </c>
      <c r="FW15" t="s">
        <v>741</v>
      </c>
      <c r="FX15" t="s">
        <v>741</v>
      </c>
      <c r="FY15" t="s">
        <v>741</v>
      </c>
      <c r="FZ15" t="s">
        <v>741</v>
      </c>
      <c r="GA15">
        <v>35.799999999999997</v>
      </c>
      <c r="GB15">
        <v>36.1</v>
      </c>
      <c r="GC15" t="s">
        <v>741</v>
      </c>
      <c r="GD15" t="s">
        <v>741</v>
      </c>
      <c r="GE15">
        <v>30</v>
      </c>
      <c r="GF15">
        <v>30</v>
      </c>
      <c r="GG15" t="s">
        <v>741</v>
      </c>
      <c r="GH15" t="s">
        <v>741</v>
      </c>
      <c r="GN15" t="s">
        <v>750</v>
      </c>
      <c r="GO15" t="s">
        <v>750</v>
      </c>
      <c r="GR15">
        <v>10</v>
      </c>
      <c r="GS15">
        <v>12</v>
      </c>
      <c r="GW15" t="s">
        <v>741</v>
      </c>
      <c r="GX15" t="s">
        <v>741</v>
      </c>
      <c r="GY15" t="s">
        <v>741</v>
      </c>
      <c r="GZ15">
        <v>5</v>
      </c>
      <c r="HA15">
        <v>5</v>
      </c>
      <c r="HB15" t="s">
        <v>741</v>
      </c>
      <c r="HC15" t="s">
        <v>741</v>
      </c>
      <c r="HD15" t="s">
        <v>741</v>
      </c>
      <c r="HE15" t="s">
        <v>84</v>
      </c>
      <c r="HF15">
        <v>6</v>
      </c>
      <c r="HG15">
        <v>4</v>
      </c>
      <c r="HH15" s="2">
        <v>45404</v>
      </c>
      <c r="HI15" t="s">
        <v>869</v>
      </c>
    </row>
    <row r="16" spans="1:217" ht="48" customHeight="1" x14ac:dyDescent="0.3">
      <c r="A16">
        <v>18</v>
      </c>
      <c r="B16" t="s">
        <v>870</v>
      </c>
      <c r="C16">
        <v>20240210090</v>
      </c>
      <c r="D16">
        <v>240002709</v>
      </c>
      <c r="E16">
        <v>3</v>
      </c>
      <c r="F16" t="s">
        <v>3</v>
      </c>
      <c r="G16" s="2">
        <v>45416</v>
      </c>
      <c r="H16">
        <v>2</v>
      </c>
      <c r="I16">
        <v>2600</v>
      </c>
      <c r="J16">
        <v>1.8</v>
      </c>
      <c r="K16" t="s">
        <v>71</v>
      </c>
      <c r="L16" t="s">
        <v>69</v>
      </c>
      <c r="M16" t="s">
        <v>871</v>
      </c>
      <c r="N16" t="s">
        <v>737</v>
      </c>
      <c r="O16" t="s">
        <v>61</v>
      </c>
      <c r="P16" t="s">
        <v>44</v>
      </c>
      <c r="Q16" t="s">
        <v>78</v>
      </c>
      <c r="R16">
        <v>4</v>
      </c>
      <c r="S16" s="2">
        <v>45419</v>
      </c>
      <c r="T16" t="s">
        <v>738</v>
      </c>
      <c r="U16" t="s">
        <v>29</v>
      </c>
      <c r="V16" t="s">
        <v>872</v>
      </c>
      <c r="W16" t="s">
        <v>760</v>
      </c>
      <c r="X16" t="s">
        <v>740</v>
      </c>
      <c r="Y16" t="s">
        <v>740</v>
      </c>
      <c r="Z16" t="s">
        <v>741</v>
      </c>
      <c r="AA16" t="s">
        <v>742</v>
      </c>
      <c r="AB16" t="s">
        <v>761</v>
      </c>
      <c r="AC16" t="s">
        <v>744</v>
      </c>
      <c r="AD16" t="s">
        <v>745</v>
      </c>
      <c r="AE16" t="s">
        <v>746</v>
      </c>
      <c r="AF16">
        <v>150</v>
      </c>
      <c r="AG16">
        <v>52</v>
      </c>
      <c r="AH16">
        <v>36.5</v>
      </c>
      <c r="AI16">
        <v>99</v>
      </c>
      <c r="AJ16" t="s">
        <v>31</v>
      </c>
      <c r="AK16">
        <v>6.7</v>
      </c>
      <c r="AL16">
        <v>14.3</v>
      </c>
      <c r="AM16">
        <v>5630</v>
      </c>
      <c r="AN16">
        <v>2.77</v>
      </c>
      <c r="AO16">
        <v>147.1</v>
      </c>
      <c r="AP16">
        <v>6.4</v>
      </c>
      <c r="AQ16">
        <v>79</v>
      </c>
      <c r="AR16">
        <v>0.39</v>
      </c>
      <c r="AS16" t="s">
        <v>873</v>
      </c>
      <c r="AT16" t="s">
        <v>741</v>
      </c>
      <c r="AU16" t="s">
        <v>874</v>
      </c>
      <c r="AV16">
        <v>8</v>
      </c>
      <c r="AW16">
        <v>300</v>
      </c>
      <c r="AX16" t="s">
        <v>741</v>
      </c>
      <c r="AY16">
        <v>30</v>
      </c>
      <c r="AZ16" t="s">
        <v>804</v>
      </c>
      <c r="BA16" t="s">
        <v>741</v>
      </c>
      <c r="BB16" t="s">
        <v>181</v>
      </c>
      <c r="BC16">
        <v>5</v>
      </c>
      <c r="BD16" t="s">
        <v>180</v>
      </c>
      <c r="BE16" t="s">
        <v>741</v>
      </c>
      <c r="BF16" t="s">
        <v>181</v>
      </c>
      <c r="BG16">
        <v>0.5</v>
      </c>
      <c r="BH16" t="s">
        <v>180</v>
      </c>
      <c r="BI16" t="s">
        <v>118</v>
      </c>
      <c r="BJ16">
        <v>3</v>
      </c>
      <c r="BK16" t="s">
        <v>875</v>
      </c>
      <c r="BL16" t="s">
        <v>741</v>
      </c>
      <c r="BM16" t="s">
        <v>750</v>
      </c>
      <c r="BN16">
        <v>12</v>
      </c>
      <c r="BO16">
        <v>36.200000000000003</v>
      </c>
      <c r="BP16">
        <v>36.1</v>
      </c>
      <c r="BQ16">
        <v>36.1</v>
      </c>
      <c r="BR16">
        <v>36.200000000000003</v>
      </c>
      <c r="BS16">
        <v>36.5</v>
      </c>
      <c r="BT16">
        <v>36.4</v>
      </c>
      <c r="BU16">
        <v>36.1</v>
      </c>
      <c r="BV16">
        <v>36.1</v>
      </c>
      <c r="BW16">
        <v>36.200000000000003</v>
      </c>
      <c r="BX16">
        <v>36.4</v>
      </c>
      <c r="BY16">
        <v>36.4</v>
      </c>
      <c r="BZ16">
        <v>36.4</v>
      </c>
      <c r="CA16">
        <v>130</v>
      </c>
      <c r="CB16">
        <v>132</v>
      </c>
      <c r="CC16">
        <v>130</v>
      </c>
      <c r="CD16">
        <v>132</v>
      </c>
      <c r="CE16">
        <v>134</v>
      </c>
      <c r="CF16">
        <v>136</v>
      </c>
      <c r="CG16">
        <v>136</v>
      </c>
      <c r="CH16">
        <v>134</v>
      </c>
      <c r="CI16">
        <v>130</v>
      </c>
      <c r="CJ16">
        <v>132</v>
      </c>
      <c r="CK16">
        <v>130</v>
      </c>
      <c r="CL16">
        <v>132</v>
      </c>
      <c r="CM16" t="s">
        <v>278</v>
      </c>
      <c r="CN16" t="s">
        <v>300</v>
      </c>
      <c r="CO16" t="s">
        <v>280</v>
      </c>
      <c r="CP16" t="s">
        <v>271</v>
      </c>
      <c r="CQ16" t="s">
        <v>279</v>
      </c>
      <c r="CR16" t="s">
        <v>280</v>
      </c>
      <c r="CS16" t="s">
        <v>378</v>
      </c>
      <c r="CT16" t="s">
        <v>379</v>
      </c>
      <c r="CU16" t="s">
        <v>380</v>
      </c>
      <c r="CV16" t="s">
        <v>381</v>
      </c>
      <c r="CW16" t="s">
        <v>301</v>
      </c>
      <c r="CX16" t="s">
        <v>378</v>
      </c>
      <c r="CY16">
        <v>30</v>
      </c>
      <c r="CZ16">
        <v>32</v>
      </c>
      <c r="DA16">
        <v>32</v>
      </c>
      <c r="DB16">
        <v>34</v>
      </c>
      <c r="DC16">
        <v>30</v>
      </c>
      <c r="DD16">
        <v>32</v>
      </c>
      <c r="DE16">
        <v>34</v>
      </c>
      <c r="DF16">
        <v>34</v>
      </c>
      <c r="DG16">
        <v>32</v>
      </c>
      <c r="DH16">
        <v>34</v>
      </c>
      <c r="DI16">
        <v>30</v>
      </c>
      <c r="DJ16">
        <v>34</v>
      </c>
      <c r="DN16">
        <v>30</v>
      </c>
      <c r="DO16">
        <v>32</v>
      </c>
      <c r="DP16">
        <v>33</v>
      </c>
      <c r="DQ16">
        <v>23</v>
      </c>
      <c r="DR16">
        <v>20</v>
      </c>
      <c r="DS16">
        <v>23</v>
      </c>
      <c r="DT16">
        <v>24</v>
      </c>
      <c r="DU16">
        <v>26</v>
      </c>
      <c r="DV16">
        <v>30</v>
      </c>
      <c r="DW16">
        <v>99</v>
      </c>
      <c r="DX16">
        <v>99</v>
      </c>
      <c r="DY16">
        <v>99</v>
      </c>
      <c r="DZ16">
        <v>99</v>
      </c>
      <c r="EA16">
        <v>99</v>
      </c>
      <c r="EB16">
        <v>99</v>
      </c>
      <c r="EC16">
        <v>99</v>
      </c>
      <c r="ED16">
        <v>99</v>
      </c>
      <c r="EE16">
        <v>99</v>
      </c>
      <c r="EF16">
        <v>99</v>
      </c>
      <c r="EG16">
        <v>99</v>
      </c>
      <c r="EH16">
        <v>99</v>
      </c>
      <c r="FG16" t="s">
        <v>741</v>
      </c>
      <c r="FH16" t="s">
        <v>785</v>
      </c>
      <c r="FI16" t="s">
        <v>741</v>
      </c>
      <c r="FJ16">
        <v>16</v>
      </c>
      <c r="FK16">
        <v>0.05</v>
      </c>
      <c r="FL16" t="s">
        <v>765</v>
      </c>
      <c r="FM16" t="s">
        <v>770</v>
      </c>
      <c r="FN16" s="12">
        <v>9.0277777777777776E-2</v>
      </c>
      <c r="FO16">
        <v>114</v>
      </c>
      <c r="FP16">
        <v>112</v>
      </c>
      <c r="FQ16" t="s">
        <v>741</v>
      </c>
      <c r="FR16" t="s">
        <v>741</v>
      </c>
      <c r="FS16">
        <v>94</v>
      </c>
      <c r="FT16" t="s">
        <v>31</v>
      </c>
      <c r="FU16">
        <v>94</v>
      </c>
      <c r="FV16" t="s">
        <v>840</v>
      </c>
      <c r="FW16" t="s">
        <v>741</v>
      </c>
      <c r="FX16" t="s">
        <v>741</v>
      </c>
      <c r="FY16" t="s">
        <v>741</v>
      </c>
      <c r="FZ16" t="s">
        <v>741</v>
      </c>
      <c r="GA16">
        <v>36.6</v>
      </c>
      <c r="GB16">
        <v>36.6</v>
      </c>
      <c r="GC16" t="s">
        <v>741</v>
      </c>
      <c r="GD16" t="s">
        <v>741</v>
      </c>
      <c r="GE16">
        <v>30</v>
      </c>
      <c r="GF16">
        <v>30</v>
      </c>
      <c r="GG16" t="s">
        <v>741</v>
      </c>
      <c r="GH16" t="s">
        <v>741</v>
      </c>
      <c r="GI16" t="s">
        <v>741</v>
      </c>
      <c r="GJ16" t="s">
        <v>741</v>
      </c>
      <c r="GK16" t="s">
        <v>876</v>
      </c>
      <c r="GL16" t="s">
        <v>741</v>
      </c>
      <c r="GM16" t="s">
        <v>741</v>
      </c>
      <c r="GN16" t="s">
        <v>767</v>
      </c>
      <c r="GO16" t="s">
        <v>181</v>
      </c>
      <c r="GP16" t="s">
        <v>741</v>
      </c>
      <c r="GQ16" t="s">
        <v>741</v>
      </c>
      <c r="GR16">
        <v>8</v>
      </c>
      <c r="GS16">
        <v>9</v>
      </c>
      <c r="GT16" t="s">
        <v>741</v>
      </c>
      <c r="GU16" t="s">
        <v>741</v>
      </c>
      <c r="GV16">
        <v>0</v>
      </c>
      <c r="GW16">
        <v>5</v>
      </c>
      <c r="GX16" t="s">
        <v>741</v>
      </c>
      <c r="GY16" t="s">
        <v>741</v>
      </c>
      <c r="GZ16">
        <v>1</v>
      </c>
      <c r="HA16">
        <v>7</v>
      </c>
      <c r="HB16" t="s">
        <v>741</v>
      </c>
      <c r="HC16" t="s">
        <v>741</v>
      </c>
      <c r="HD16" t="s">
        <v>741</v>
      </c>
      <c r="HE16" t="s">
        <v>84</v>
      </c>
      <c r="HF16">
        <v>9</v>
      </c>
      <c r="HG16">
        <v>5</v>
      </c>
      <c r="HH16" s="2">
        <v>45429</v>
      </c>
      <c r="HI16" t="s">
        <v>877</v>
      </c>
    </row>
    <row r="17" spans="1:217" x14ac:dyDescent="0.3">
      <c r="A17">
        <v>19</v>
      </c>
      <c r="B17" t="s">
        <v>878</v>
      </c>
      <c r="C17">
        <v>20240185649</v>
      </c>
      <c r="D17">
        <v>3046568</v>
      </c>
      <c r="E17">
        <v>1</v>
      </c>
      <c r="F17" t="s">
        <v>2</v>
      </c>
      <c r="G17" s="2">
        <v>45401</v>
      </c>
      <c r="H17">
        <v>1.7</v>
      </c>
      <c r="I17">
        <v>3000</v>
      </c>
      <c r="J17">
        <v>1.7</v>
      </c>
      <c r="K17" t="s">
        <v>71</v>
      </c>
      <c r="L17" t="s">
        <v>69</v>
      </c>
      <c r="M17" t="s">
        <v>879</v>
      </c>
      <c r="N17" t="s">
        <v>737</v>
      </c>
      <c r="O17" t="s">
        <v>63</v>
      </c>
      <c r="P17" t="s">
        <v>44</v>
      </c>
      <c r="Q17" t="s">
        <v>79</v>
      </c>
      <c r="R17">
        <v>3</v>
      </c>
      <c r="S17" s="2">
        <v>45403</v>
      </c>
      <c r="T17" t="s">
        <v>880</v>
      </c>
      <c r="U17" t="s">
        <v>29</v>
      </c>
      <c r="V17" t="s">
        <v>881</v>
      </c>
      <c r="W17" t="s">
        <v>760</v>
      </c>
      <c r="X17" t="s">
        <v>740</v>
      </c>
      <c r="Y17" t="s">
        <v>740</v>
      </c>
      <c r="Z17" t="s">
        <v>741</v>
      </c>
      <c r="AA17" t="s">
        <v>742</v>
      </c>
      <c r="AB17" t="s">
        <v>761</v>
      </c>
      <c r="AC17" t="s">
        <v>744</v>
      </c>
      <c r="AD17" t="s">
        <v>882</v>
      </c>
      <c r="AE17" t="s">
        <v>746</v>
      </c>
      <c r="AF17">
        <v>165</v>
      </c>
      <c r="AG17">
        <v>34</v>
      </c>
      <c r="AH17">
        <v>36.6</v>
      </c>
      <c r="AI17">
        <v>94</v>
      </c>
      <c r="AJ17" t="s">
        <v>840</v>
      </c>
      <c r="AK17">
        <v>5.3</v>
      </c>
      <c r="AL17">
        <v>18.2</v>
      </c>
      <c r="AM17">
        <v>19220</v>
      </c>
      <c r="AN17">
        <v>1.51</v>
      </c>
      <c r="AO17">
        <v>133.19999999999999</v>
      </c>
      <c r="AP17">
        <v>4.3</v>
      </c>
      <c r="AQ17">
        <v>42</v>
      </c>
      <c r="AR17">
        <v>1.3</v>
      </c>
      <c r="AS17" t="s">
        <v>747</v>
      </c>
      <c r="AT17" t="s">
        <v>741</v>
      </c>
      <c r="AU17" t="s">
        <v>883</v>
      </c>
      <c r="AV17">
        <v>8</v>
      </c>
      <c r="AW17">
        <v>300</v>
      </c>
      <c r="AX17">
        <v>2</v>
      </c>
      <c r="AY17">
        <v>15</v>
      </c>
      <c r="AZ17" t="s">
        <v>884</v>
      </c>
      <c r="BA17" t="s">
        <v>741</v>
      </c>
      <c r="BB17" t="s">
        <v>181</v>
      </c>
      <c r="BC17">
        <v>4</v>
      </c>
      <c r="BD17" t="s">
        <v>180</v>
      </c>
      <c r="BE17" t="s">
        <v>741</v>
      </c>
      <c r="BF17" t="s">
        <v>181</v>
      </c>
      <c r="BG17">
        <v>1</v>
      </c>
      <c r="BH17" t="s">
        <v>180</v>
      </c>
      <c r="BI17" t="s">
        <v>118</v>
      </c>
      <c r="BJ17">
        <v>3</v>
      </c>
      <c r="BK17" t="s">
        <v>875</v>
      </c>
      <c r="BL17" t="s">
        <v>750</v>
      </c>
      <c r="BM17" t="s">
        <v>741</v>
      </c>
      <c r="BN17">
        <v>10</v>
      </c>
      <c r="BO17">
        <v>36.1</v>
      </c>
      <c r="BP17">
        <v>36.200000000000003</v>
      </c>
      <c r="BQ17">
        <v>36.6</v>
      </c>
      <c r="BR17">
        <v>36.6</v>
      </c>
      <c r="BS17">
        <v>36.6</v>
      </c>
      <c r="BT17">
        <v>36.4</v>
      </c>
      <c r="BU17">
        <v>36.1</v>
      </c>
      <c r="BV17">
        <v>36.200000000000003</v>
      </c>
      <c r="BW17">
        <v>36.4</v>
      </c>
      <c r="BX17">
        <v>36.200000000000003</v>
      </c>
      <c r="BY17">
        <v>36.4</v>
      </c>
      <c r="CA17">
        <v>130</v>
      </c>
      <c r="CB17">
        <v>126</v>
      </c>
      <c r="CC17">
        <v>124</v>
      </c>
      <c r="CD17">
        <v>128</v>
      </c>
      <c r="CE17">
        <v>122</v>
      </c>
      <c r="CF17">
        <v>120</v>
      </c>
      <c r="CG17">
        <v>124</v>
      </c>
      <c r="CH17">
        <v>126</v>
      </c>
      <c r="CI17">
        <v>128</v>
      </c>
      <c r="CJ17">
        <v>126</v>
      </c>
      <c r="CK17">
        <v>124</v>
      </c>
      <c r="CM17" t="s">
        <v>317</v>
      </c>
      <c r="CN17" t="s">
        <v>270</v>
      </c>
      <c r="CO17" t="s">
        <v>271</v>
      </c>
      <c r="CP17" t="s">
        <v>382</v>
      </c>
      <c r="CQ17" t="s">
        <v>376</v>
      </c>
      <c r="CR17" t="s">
        <v>325</v>
      </c>
      <c r="CS17" t="s">
        <v>383</v>
      </c>
      <c r="CT17" t="s">
        <v>384</v>
      </c>
      <c r="CU17" t="s">
        <v>385</v>
      </c>
      <c r="CV17" t="s">
        <v>384</v>
      </c>
      <c r="CW17" t="s">
        <v>386</v>
      </c>
      <c r="CY17">
        <v>34</v>
      </c>
      <c r="CZ17">
        <v>34</v>
      </c>
      <c r="DA17">
        <v>32</v>
      </c>
      <c r="DB17">
        <v>34</v>
      </c>
      <c r="DC17">
        <v>34</v>
      </c>
      <c r="DD17">
        <v>36</v>
      </c>
      <c r="DE17">
        <v>36</v>
      </c>
      <c r="DF17">
        <v>38</v>
      </c>
      <c r="DG17">
        <v>22</v>
      </c>
      <c r="DH17">
        <v>32</v>
      </c>
      <c r="DI17">
        <v>34</v>
      </c>
      <c r="DN17">
        <v>23</v>
      </c>
      <c r="DO17">
        <v>24</v>
      </c>
      <c r="DP17">
        <v>23</v>
      </c>
      <c r="DQ17">
        <v>24</v>
      </c>
      <c r="DR17">
        <v>20</v>
      </c>
      <c r="DS17">
        <v>24</v>
      </c>
      <c r="DT17">
        <v>24</v>
      </c>
      <c r="DU17">
        <v>24</v>
      </c>
      <c r="DW17">
        <v>94</v>
      </c>
      <c r="DX17">
        <v>96</v>
      </c>
      <c r="DY17">
        <v>94</v>
      </c>
      <c r="DZ17">
        <v>95</v>
      </c>
      <c r="EA17">
        <v>96</v>
      </c>
      <c r="EB17">
        <v>98</v>
      </c>
      <c r="EC17">
        <v>99</v>
      </c>
      <c r="ED17">
        <v>96</v>
      </c>
      <c r="EE17">
        <v>80</v>
      </c>
      <c r="EF17">
        <v>99</v>
      </c>
      <c r="EG17">
        <v>99</v>
      </c>
      <c r="FG17" t="s">
        <v>741</v>
      </c>
      <c r="FH17" t="s">
        <v>785</v>
      </c>
      <c r="FI17" t="s">
        <v>741</v>
      </c>
      <c r="FJ17">
        <v>12</v>
      </c>
      <c r="FK17">
        <v>0.08</v>
      </c>
      <c r="FL17" t="s">
        <v>753</v>
      </c>
      <c r="FM17" t="s">
        <v>885</v>
      </c>
      <c r="FN17" s="12">
        <v>8.3333333333333329E-2</v>
      </c>
      <c r="FO17">
        <v>130</v>
      </c>
      <c r="FP17">
        <v>136</v>
      </c>
      <c r="FQ17">
        <v>118</v>
      </c>
      <c r="FR17" t="s">
        <v>741</v>
      </c>
      <c r="FS17">
        <v>98</v>
      </c>
      <c r="FT17" t="s">
        <v>755</v>
      </c>
      <c r="FU17">
        <v>98</v>
      </c>
      <c r="FV17" t="s">
        <v>755</v>
      </c>
      <c r="FW17">
        <v>92</v>
      </c>
      <c r="FX17" t="s">
        <v>886</v>
      </c>
      <c r="FY17" t="s">
        <v>741</v>
      </c>
      <c r="FZ17" t="s">
        <v>741</v>
      </c>
      <c r="GA17">
        <v>36.5</v>
      </c>
      <c r="GB17">
        <v>36.5</v>
      </c>
      <c r="GC17">
        <v>36.5</v>
      </c>
      <c r="GD17" t="s">
        <v>741</v>
      </c>
      <c r="GE17">
        <v>31</v>
      </c>
      <c r="GF17">
        <v>90</v>
      </c>
      <c r="GG17">
        <v>78</v>
      </c>
      <c r="GH17" t="s">
        <v>741</v>
      </c>
      <c r="GI17" t="s">
        <v>741</v>
      </c>
      <c r="GJ17" t="s">
        <v>741</v>
      </c>
      <c r="GK17" t="s">
        <v>741</v>
      </c>
      <c r="GL17" t="s">
        <v>887</v>
      </c>
      <c r="GM17" t="s">
        <v>741</v>
      </c>
      <c r="GN17" t="s">
        <v>750</v>
      </c>
      <c r="GO17" t="s">
        <v>750</v>
      </c>
      <c r="GP17" t="s">
        <v>750</v>
      </c>
      <c r="GQ17" t="s">
        <v>741</v>
      </c>
      <c r="GR17">
        <v>10</v>
      </c>
      <c r="GS17">
        <v>12</v>
      </c>
      <c r="GT17">
        <v>8</v>
      </c>
      <c r="GU17" t="s">
        <v>741</v>
      </c>
      <c r="GV17">
        <v>3</v>
      </c>
      <c r="GW17" t="s">
        <v>741</v>
      </c>
      <c r="GX17" t="s">
        <v>741</v>
      </c>
      <c r="GY17" t="s">
        <v>741</v>
      </c>
      <c r="GZ17">
        <v>8</v>
      </c>
      <c r="HA17">
        <v>8</v>
      </c>
      <c r="HB17" t="s">
        <v>741</v>
      </c>
      <c r="HC17" t="s">
        <v>741</v>
      </c>
      <c r="HD17" t="s">
        <v>741</v>
      </c>
      <c r="HE17" t="s">
        <v>84</v>
      </c>
      <c r="HF17">
        <v>9</v>
      </c>
      <c r="HG17">
        <v>6</v>
      </c>
      <c r="HH17" s="2">
        <v>45409</v>
      </c>
      <c r="HI17" t="s">
        <v>756</v>
      </c>
    </row>
    <row r="18" spans="1:217" x14ac:dyDescent="0.3">
      <c r="A18">
        <v>22</v>
      </c>
      <c r="B18" t="s">
        <v>906</v>
      </c>
      <c r="C18">
        <v>20240165338</v>
      </c>
      <c r="D18">
        <v>2988953</v>
      </c>
      <c r="E18">
        <v>0</v>
      </c>
      <c r="F18" t="s">
        <v>3</v>
      </c>
      <c r="G18" s="2">
        <v>45388</v>
      </c>
      <c r="H18">
        <v>2.6</v>
      </c>
      <c r="I18">
        <v>1300</v>
      </c>
      <c r="J18">
        <v>2.5</v>
      </c>
      <c r="K18" t="s">
        <v>70</v>
      </c>
      <c r="L18" t="s">
        <v>69</v>
      </c>
      <c r="M18" t="s">
        <v>907</v>
      </c>
      <c r="N18" t="s">
        <v>908</v>
      </c>
      <c r="O18" t="s">
        <v>63</v>
      </c>
      <c r="P18" t="s">
        <v>44</v>
      </c>
      <c r="Q18" t="s">
        <v>79</v>
      </c>
      <c r="R18">
        <v>1</v>
      </c>
      <c r="S18" s="2">
        <v>45389</v>
      </c>
      <c r="T18" t="s">
        <v>738</v>
      </c>
      <c r="U18" t="s">
        <v>33</v>
      </c>
      <c r="V18" t="s">
        <v>909</v>
      </c>
      <c r="W18" t="s">
        <v>760</v>
      </c>
      <c r="X18" t="s">
        <v>740</v>
      </c>
      <c r="Y18" t="s">
        <v>740</v>
      </c>
      <c r="Z18" t="s">
        <v>910</v>
      </c>
      <c r="AA18" t="s">
        <v>742</v>
      </c>
      <c r="AB18" t="s">
        <v>743</v>
      </c>
      <c r="AC18" t="s">
        <v>744</v>
      </c>
      <c r="AD18" t="s">
        <v>745</v>
      </c>
      <c r="AE18" t="s">
        <v>746</v>
      </c>
      <c r="AF18">
        <v>140</v>
      </c>
      <c r="AG18">
        <v>42</v>
      </c>
      <c r="AH18">
        <v>36.6</v>
      </c>
      <c r="AI18">
        <v>98</v>
      </c>
      <c r="AJ18" t="s">
        <v>33</v>
      </c>
      <c r="AK18">
        <v>10</v>
      </c>
      <c r="AL18">
        <v>15.1</v>
      </c>
      <c r="AM18">
        <v>20900</v>
      </c>
      <c r="AN18">
        <v>1.97</v>
      </c>
      <c r="AO18">
        <v>137.4</v>
      </c>
      <c r="AP18">
        <v>4.8</v>
      </c>
      <c r="AQ18">
        <v>20</v>
      </c>
      <c r="AR18">
        <v>0.85</v>
      </c>
      <c r="AS18" t="s">
        <v>747</v>
      </c>
      <c r="AT18" t="s">
        <v>741</v>
      </c>
      <c r="AU18" t="s">
        <v>911</v>
      </c>
      <c r="AV18">
        <v>10</v>
      </c>
      <c r="AW18">
        <v>300</v>
      </c>
      <c r="AX18" t="s">
        <v>741</v>
      </c>
      <c r="AY18">
        <v>45</v>
      </c>
      <c r="AZ18" t="s">
        <v>912</v>
      </c>
      <c r="BA18" t="s">
        <v>750</v>
      </c>
      <c r="BB18" t="s">
        <v>180</v>
      </c>
      <c r="BC18">
        <v>10</v>
      </c>
      <c r="BD18" t="s">
        <v>180</v>
      </c>
      <c r="BE18" t="s">
        <v>741</v>
      </c>
      <c r="BF18" t="s">
        <v>181</v>
      </c>
      <c r="BG18" t="s">
        <v>741</v>
      </c>
      <c r="BH18" t="s">
        <v>181</v>
      </c>
      <c r="BI18" t="s">
        <v>124</v>
      </c>
      <c r="BJ18">
        <v>3</v>
      </c>
      <c r="BK18">
        <v>1</v>
      </c>
      <c r="BL18" t="s">
        <v>750</v>
      </c>
      <c r="BM18" t="s">
        <v>741</v>
      </c>
      <c r="BN18" t="s">
        <v>913</v>
      </c>
      <c r="BO18">
        <v>36.4</v>
      </c>
      <c r="BP18">
        <v>36.4</v>
      </c>
      <c r="BQ18">
        <v>36.4</v>
      </c>
      <c r="BR18">
        <v>36.5</v>
      </c>
      <c r="BS18">
        <v>36.5</v>
      </c>
      <c r="BT18">
        <v>36.4</v>
      </c>
      <c r="BU18">
        <v>36.5</v>
      </c>
      <c r="BV18">
        <v>36.4</v>
      </c>
      <c r="BW18">
        <v>36.6</v>
      </c>
      <c r="BX18">
        <v>36.6</v>
      </c>
      <c r="BY18">
        <v>36.6</v>
      </c>
      <c r="CA18">
        <v>154</v>
      </c>
      <c r="CB18">
        <v>150</v>
      </c>
      <c r="CC18">
        <v>146</v>
      </c>
      <c r="CD18">
        <v>158</v>
      </c>
      <c r="CE18">
        <v>160</v>
      </c>
      <c r="CF18">
        <v>130</v>
      </c>
      <c r="CG18">
        <v>144</v>
      </c>
      <c r="CH18">
        <v>140</v>
      </c>
      <c r="CI18">
        <v>146</v>
      </c>
      <c r="CJ18">
        <v>148</v>
      </c>
      <c r="CK18">
        <v>140</v>
      </c>
      <c r="CM18" t="s">
        <v>373</v>
      </c>
      <c r="CN18" t="s">
        <v>404</v>
      </c>
      <c r="CO18" t="s">
        <v>405</v>
      </c>
      <c r="CP18" t="s">
        <v>406</v>
      </c>
      <c r="CQ18" t="s">
        <v>407</v>
      </c>
      <c r="CR18" t="s">
        <v>408</v>
      </c>
      <c r="CS18" t="s">
        <v>328</v>
      </c>
      <c r="CT18" t="s">
        <v>343</v>
      </c>
      <c r="CU18" t="s">
        <v>302</v>
      </c>
      <c r="CV18" t="s">
        <v>409</v>
      </c>
      <c r="CW18" t="s">
        <v>409</v>
      </c>
      <c r="CX18" t="s">
        <v>410</v>
      </c>
      <c r="CY18">
        <v>36</v>
      </c>
      <c r="CZ18">
        <v>38</v>
      </c>
      <c r="DA18">
        <v>30</v>
      </c>
      <c r="DB18">
        <v>38</v>
      </c>
      <c r="DC18">
        <v>36</v>
      </c>
      <c r="DD18">
        <v>36</v>
      </c>
      <c r="DE18">
        <v>38</v>
      </c>
      <c r="DF18">
        <v>38</v>
      </c>
      <c r="DG18">
        <v>30</v>
      </c>
      <c r="DH18">
        <v>36</v>
      </c>
      <c r="DI18">
        <v>36</v>
      </c>
      <c r="DN18">
        <v>24</v>
      </c>
      <c r="DO18">
        <v>26</v>
      </c>
      <c r="DP18">
        <v>24</v>
      </c>
      <c r="DQ18">
        <v>24</v>
      </c>
      <c r="DR18">
        <v>24</v>
      </c>
      <c r="DS18">
        <v>26</v>
      </c>
      <c r="DT18">
        <v>24</v>
      </c>
      <c r="DU18">
        <v>26</v>
      </c>
      <c r="DW18">
        <v>98</v>
      </c>
      <c r="DX18">
        <v>98</v>
      </c>
      <c r="DY18">
        <v>96</v>
      </c>
      <c r="DZ18">
        <v>95</v>
      </c>
      <c r="EA18">
        <v>95</v>
      </c>
      <c r="EB18">
        <v>94</v>
      </c>
      <c r="EC18">
        <v>94</v>
      </c>
      <c r="ED18">
        <v>96</v>
      </c>
      <c r="EE18">
        <v>78</v>
      </c>
      <c r="EF18">
        <v>90</v>
      </c>
      <c r="EG18">
        <v>94</v>
      </c>
      <c r="FG18" t="s">
        <v>741</v>
      </c>
      <c r="FH18" t="s">
        <v>785</v>
      </c>
      <c r="FI18" t="s">
        <v>741</v>
      </c>
      <c r="FJ18" t="s">
        <v>741</v>
      </c>
      <c r="FK18" t="s">
        <v>741</v>
      </c>
      <c r="FL18" t="s">
        <v>753</v>
      </c>
      <c r="FM18" t="s">
        <v>778</v>
      </c>
      <c r="FN18" s="12">
        <v>0.125</v>
      </c>
      <c r="FO18">
        <v>180</v>
      </c>
      <c r="FP18">
        <v>170</v>
      </c>
      <c r="FQ18" t="s">
        <v>741</v>
      </c>
      <c r="FR18" t="s">
        <v>741</v>
      </c>
      <c r="FS18">
        <v>99</v>
      </c>
      <c r="FT18" t="s">
        <v>755</v>
      </c>
      <c r="FU18">
        <v>98</v>
      </c>
      <c r="FV18" t="s">
        <v>755</v>
      </c>
      <c r="FW18" t="s">
        <v>741</v>
      </c>
      <c r="FX18" t="s">
        <v>741</v>
      </c>
      <c r="FY18" t="s">
        <v>741</v>
      </c>
      <c r="FZ18" t="s">
        <v>741</v>
      </c>
      <c r="GA18">
        <v>36.6</v>
      </c>
      <c r="GB18">
        <v>36.6</v>
      </c>
      <c r="GC18" t="s">
        <v>741</v>
      </c>
      <c r="GD18" t="s">
        <v>741</v>
      </c>
      <c r="GE18">
        <v>100</v>
      </c>
      <c r="GF18">
        <v>50</v>
      </c>
      <c r="GG18" t="s">
        <v>741</v>
      </c>
      <c r="GH18" t="s">
        <v>741</v>
      </c>
      <c r="GI18" t="s">
        <v>741</v>
      </c>
      <c r="GJ18" t="s">
        <v>914</v>
      </c>
      <c r="GK18" t="s">
        <v>741</v>
      </c>
      <c r="GL18" t="s">
        <v>741</v>
      </c>
      <c r="GM18" t="s">
        <v>741</v>
      </c>
      <c r="GN18" t="s">
        <v>750</v>
      </c>
      <c r="GO18" t="s">
        <v>750</v>
      </c>
      <c r="GP18" t="s">
        <v>741</v>
      </c>
      <c r="GQ18" t="s">
        <v>741</v>
      </c>
      <c r="GR18">
        <v>10</v>
      </c>
      <c r="GS18">
        <v>11</v>
      </c>
      <c r="GT18" t="s">
        <v>741</v>
      </c>
      <c r="GU18" t="s">
        <v>741</v>
      </c>
      <c r="GV18">
        <v>0</v>
      </c>
      <c r="GW18" t="s">
        <v>741</v>
      </c>
      <c r="GX18" t="s">
        <v>741</v>
      </c>
      <c r="GY18" t="s">
        <v>741</v>
      </c>
      <c r="GZ18">
        <v>4</v>
      </c>
      <c r="HA18">
        <v>4</v>
      </c>
      <c r="HB18" t="s">
        <v>741</v>
      </c>
      <c r="HC18" t="s">
        <v>741</v>
      </c>
      <c r="HD18" t="s">
        <v>741</v>
      </c>
      <c r="HE18" t="s">
        <v>84</v>
      </c>
      <c r="HF18">
        <v>4</v>
      </c>
      <c r="HG18">
        <v>2</v>
      </c>
      <c r="HH18" s="2">
        <v>45391</v>
      </c>
      <c r="HI18" t="s">
        <v>915</v>
      </c>
    </row>
    <row r="19" spans="1:217" x14ac:dyDescent="0.3">
      <c r="A19">
        <v>23</v>
      </c>
      <c r="B19" t="s">
        <v>916</v>
      </c>
      <c r="C19">
        <v>20240078771</v>
      </c>
      <c r="D19">
        <v>2760047</v>
      </c>
      <c r="E19">
        <v>0</v>
      </c>
      <c r="F19" t="s">
        <v>2</v>
      </c>
      <c r="G19" s="2">
        <v>45337</v>
      </c>
      <c r="H19">
        <v>2.6</v>
      </c>
      <c r="I19">
        <v>1900</v>
      </c>
      <c r="J19">
        <v>2.6</v>
      </c>
      <c r="K19" t="s">
        <v>70</v>
      </c>
      <c r="L19" t="s">
        <v>69</v>
      </c>
      <c r="M19" t="s">
        <v>917</v>
      </c>
      <c r="N19" t="s">
        <v>918</v>
      </c>
      <c r="O19" t="s">
        <v>63</v>
      </c>
      <c r="P19" t="s">
        <v>44</v>
      </c>
      <c r="Q19" t="s">
        <v>79</v>
      </c>
      <c r="R19">
        <v>2</v>
      </c>
      <c r="S19" s="2">
        <v>45339</v>
      </c>
      <c r="T19" t="s">
        <v>919</v>
      </c>
      <c r="U19" t="s">
        <v>29</v>
      </c>
      <c r="V19" t="s">
        <v>920</v>
      </c>
      <c r="W19" t="s">
        <v>760</v>
      </c>
      <c r="X19" t="s">
        <v>740</v>
      </c>
      <c r="Y19" t="s">
        <v>740</v>
      </c>
      <c r="Z19" t="s">
        <v>741</v>
      </c>
      <c r="AA19" t="s">
        <v>742</v>
      </c>
      <c r="AB19" t="s">
        <v>743</v>
      </c>
      <c r="AC19" t="s">
        <v>744</v>
      </c>
      <c r="AD19" t="s">
        <v>745</v>
      </c>
      <c r="AE19" t="s">
        <v>746</v>
      </c>
      <c r="AF19">
        <v>132</v>
      </c>
      <c r="AG19">
        <v>28</v>
      </c>
      <c r="AH19">
        <v>36.1</v>
      </c>
      <c r="AI19">
        <v>95</v>
      </c>
      <c r="AJ19" t="s">
        <v>840</v>
      </c>
      <c r="AK19">
        <v>10.3</v>
      </c>
      <c r="AL19">
        <v>7.2</v>
      </c>
      <c r="AM19">
        <v>10047</v>
      </c>
      <c r="AN19">
        <v>2.52</v>
      </c>
      <c r="AO19">
        <v>140.69999999999999</v>
      </c>
      <c r="AP19">
        <v>5.9</v>
      </c>
      <c r="AQ19">
        <v>21</v>
      </c>
      <c r="AR19">
        <v>0.97</v>
      </c>
      <c r="AS19" t="s">
        <v>747</v>
      </c>
      <c r="AT19" t="s">
        <v>741</v>
      </c>
      <c r="AU19" t="s">
        <v>748</v>
      </c>
      <c r="AV19">
        <v>12</v>
      </c>
      <c r="AW19">
        <v>300</v>
      </c>
      <c r="AX19" t="s">
        <v>741</v>
      </c>
      <c r="AY19">
        <v>30</v>
      </c>
      <c r="AZ19" t="s">
        <v>749</v>
      </c>
      <c r="BA19" t="s">
        <v>750</v>
      </c>
      <c r="BB19" t="s">
        <v>180</v>
      </c>
      <c r="BC19">
        <v>6</v>
      </c>
      <c r="BD19" t="s">
        <v>180</v>
      </c>
      <c r="BE19" t="s">
        <v>741</v>
      </c>
      <c r="BF19" t="s">
        <v>181</v>
      </c>
      <c r="BG19" t="s">
        <v>741</v>
      </c>
      <c r="BH19" t="s">
        <v>181</v>
      </c>
      <c r="BI19" t="s">
        <v>124</v>
      </c>
      <c r="BJ19">
        <v>3</v>
      </c>
      <c r="BK19">
        <v>2</v>
      </c>
      <c r="BL19" t="s">
        <v>750</v>
      </c>
      <c r="BM19" t="s">
        <v>741</v>
      </c>
      <c r="BN19">
        <v>35</v>
      </c>
      <c r="BO19">
        <v>36.1</v>
      </c>
      <c r="BP19">
        <v>36.1</v>
      </c>
      <c r="BQ19">
        <v>36.200000000000003</v>
      </c>
      <c r="BR19">
        <v>36.200000000000003</v>
      </c>
      <c r="BS19">
        <v>36.1</v>
      </c>
      <c r="BT19">
        <v>36.1</v>
      </c>
      <c r="BU19">
        <v>35.799999999999997</v>
      </c>
      <c r="BV19">
        <v>35.799999999999997</v>
      </c>
      <c r="BW19">
        <v>36.1</v>
      </c>
      <c r="BX19">
        <v>36.1</v>
      </c>
      <c r="BY19">
        <v>36.1</v>
      </c>
      <c r="CA19">
        <v>150</v>
      </c>
      <c r="CB19">
        <v>148</v>
      </c>
      <c r="CC19">
        <v>146</v>
      </c>
      <c r="CD19">
        <v>150</v>
      </c>
      <c r="CE19">
        <v>154</v>
      </c>
      <c r="CF19">
        <v>148</v>
      </c>
      <c r="CG19">
        <v>146</v>
      </c>
      <c r="CH19">
        <v>148</v>
      </c>
      <c r="CI19">
        <v>150</v>
      </c>
      <c r="CJ19">
        <v>152</v>
      </c>
      <c r="CK19">
        <v>154</v>
      </c>
      <c r="CM19" t="s">
        <v>411</v>
      </c>
      <c r="CN19" t="s">
        <v>412</v>
      </c>
      <c r="CO19" t="s">
        <v>413</v>
      </c>
      <c r="CP19" t="s">
        <v>342</v>
      </c>
      <c r="CQ19" t="s">
        <v>407</v>
      </c>
      <c r="CR19" t="s">
        <v>414</v>
      </c>
      <c r="CS19" t="s">
        <v>415</v>
      </c>
      <c r="CT19" t="s">
        <v>414</v>
      </c>
      <c r="CU19" t="s">
        <v>416</v>
      </c>
      <c r="CV19" t="s">
        <v>412</v>
      </c>
      <c r="CW19" t="s">
        <v>417</v>
      </c>
      <c r="CY19">
        <v>36</v>
      </c>
      <c r="CZ19">
        <v>38</v>
      </c>
      <c r="DA19">
        <v>38</v>
      </c>
      <c r="DB19">
        <v>38</v>
      </c>
      <c r="DC19">
        <v>38</v>
      </c>
      <c r="DD19">
        <v>36</v>
      </c>
      <c r="DE19">
        <v>36</v>
      </c>
      <c r="DF19">
        <v>36</v>
      </c>
      <c r="DG19">
        <v>20</v>
      </c>
      <c r="DH19">
        <v>32</v>
      </c>
      <c r="DI19">
        <v>36</v>
      </c>
      <c r="DN19">
        <v>32</v>
      </c>
      <c r="DO19">
        <v>34</v>
      </c>
      <c r="DP19">
        <v>36</v>
      </c>
      <c r="DQ19">
        <v>34</v>
      </c>
      <c r="DR19">
        <v>34</v>
      </c>
      <c r="DS19">
        <v>34</v>
      </c>
      <c r="DT19">
        <v>34</v>
      </c>
      <c r="DU19">
        <v>32</v>
      </c>
      <c r="DW19">
        <v>95</v>
      </c>
      <c r="DX19">
        <v>92</v>
      </c>
      <c r="DY19">
        <v>94</v>
      </c>
      <c r="DZ19">
        <v>95</v>
      </c>
      <c r="EA19">
        <v>96</v>
      </c>
      <c r="EB19">
        <v>98</v>
      </c>
      <c r="EC19">
        <v>97</v>
      </c>
      <c r="ED19">
        <v>90</v>
      </c>
      <c r="EE19">
        <v>88</v>
      </c>
      <c r="EF19">
        <v>99</v>
      </c>
      <c r="EG19">
        <v>97</v>
      </c>
      <c r="FG19" t="s">
        <v>741</v>
      </c>
      <c r="FH19" t="s">
        <v>785</v>
      </c>
      <c r="FI19" t="s">
        <v>741</v>
      </c>
      <c r="FJ19" t="s">
        <v>741</v>
      </c>
      <c r="FK19" t="s">
        <v>741</v>
      </c>
      <c r="FL19" t="s">
        <v>753</v>
      </c>
      <c r="FM19" t="s">
        <v>819</v>
      </c>
      <c r="FN19" s="12">
        <v>6.25E-2</v>
      </c>
      <c r="FO19">
        <v>152</v>
      </c>
      <c r="FP19">
        <v>154</v>
      </c>
      <c r="FQ19" t="s">
        <v>741</v>
      </c>
      <c r="FR19" t="s">
        <v>741</v>
      </c>
      <c r="FS19">
        <v>98</v>
      </c>
      <c r="FT19" t="s">
        <v>755</v>
      </c>
      <c r="FU19">
        <v>92</v>
      </c>
      <c r="FV19" t="s">
        <v>755</v>
      </c>
      <c r="FW19" t="s">
        <v>741</v>
      </c>
      <c r="FX19" t="s">
        <v>741</v>
      </c>
      <c r="FY19" t="s">
        <v>741</v>
      </c>
      <c r="FZ19" t="s">
        <v>741</v>
      </c>
      <c r="GA19">
        <v>36.4</v>
      </c>
      <c r="GB19">
        <v>36.5</v>
      </c>
      <c r="GC19" t="s">
        <v>741</v>
      </c>
      <c r="GD19" t="s">
        <v>741</v>
      </c>
      <c r="GE19">
        <v>80</v>
      </c>
      <c r="GF19">
        <v>200</v>
      </c>
      <c r="GG19" t="s">
        <v>741</v>
      </c>
      <c r="GH19" t="s">
        <v>741</v>
      </c>
      <c r="GI19" t="s">
        <v>741</v>
      </c>
      <c r="GJ19" t="s">
        <v>741</v>
      </c>
      <c r="GK19" t="s">
        <v>741</v>
      </c>
      <c r="GL19" t="s">
        <v>741</v>
      </c>
      <c r="GM19" t="s">
        <v>741</v>
      </c>
      <c r="GN19" t="s">
        <v>750</v>
      </c>
      <c r="GO19" t="s">
        <v>750</v>
      </c>
      <c r="GP19" t="s">
        <v>741</v>
      </c>
      <c r="GQ19" t="s">
        <v>741</v>
      </c>
      <c r="GR19">
        <v>10</v>
      </c>
      <c r="GS19">
        <v>12</v>
      </c>
      <c r="GT19" t="s">
        <v>741</v>
      </c>
      <c r="GU19" t="s">
        <v>741</v>
      </c>
      <c r="GV19" t="s">
        <v>741</v>
      </c>
      <c r="GW19" t="s">
        <v>741</v>
      </c>
      <c r="GX19" t="s">
        <v>741</v>
      </c>
      <c r="GY19" t="s">
        <v>741</v>
      </c>
      <c r="GZ19">
        <v>8</v>
      </c>
      <c r="HA19">
        <v>9</v>
      </c>
      <c r="HB19" t="s">
        <v>741</v>
      </c>
      <c r="HC19" t="s">
        <v>741</v>
      </c>
      <c r="HD19" t="s">
        <v>741</v>
      </c>
      <c r="HE19" t="s">
        <v>84</v>
      </c>
      <c r="HF19">
        <v>10</v>
      </c>
      <c r="HG19">
        <v>7</v>
      </c>
      <c r="HH19" s="2">
        <v>45346</v>
      </c>
      <c r="HI19" t="s">
        <v>921</v>
      </c>
    </row>
    <row r="20" spans="1:217" x14ac:dyDescent="0.3">
      <c r="A20">
        <v>24</v>
      </c>
      <c r="B20" t="s">
        <v>922</v>
      </c>
      <c r="C20">
        <v>20240076859</v>
      </c>
      <c r="D20">
        <v>2754883</v>
      </c>
      <c r="E20">
        <v>0</v>
      </c>
      <c r="F20" t="s">
        <v>2</v>
      </c>
      <c r="G20" s="2">
        <v>45336</v>
      </c>
      <c r="H20">
        <v>2.7</v>
      </c>
      <c r="I20">
        <v>2600</v>
      </c>
      <c r="J20">
        <v>2.7</v>
      </c>
      <c r="K20" t="s">
        <v>70</v>
      </c>
      <c r="L20" t="s">
        <v>69</v>
      </c>
      <c r="M20" t="s">
        <v>923</v>
      </c>
      <c r="N20" t="s">
        <v>737</v>
      </c>
      <c r="O20" t="s">
        <v>63</v>
      </c>
      <c r="P20" t="s">
        <v>37</v>
      </c>
      <c r="Q20" t="s">
        <v>79</v>
      </c>
      <c r="R20">
        <v>1</v>
      </c>
      <c r="S20" s="2">
        <v>45337</v>
      </c>
      <c r="T20" t="s">
        <v>924</v>
      </c>
      <c r="U20" t="s">
        <v>30</v>
      </c>
      <c r="V20" t="s">
        <v>925</v>
      </c>
      <c r="W20" t="s">
        <v>760</v>
      </c>
      <c r="X20" t="s">
        <v>740</v>
      </c>
      <c r="Y20" t="s">
        <v>740</v>
      </c>
      <c r="Z20" t="s">
        <v>741</v>
      </c>
      <c r="AA20" t="s">
        <v>742</v>
      </c>
      <c r="AB20" t="s">
        <v>761</v>
      </c>
      <c r="AC20" t="s">
        <v>744</v>
      </c>
      <c r="AD20" t="s">
        <v>745</v>
      </c>
      <c r="AE20" t="s">
        <v>746</v>
      </c>
      <c r="AF20">
        <v>120</v>
      </c>
      <c r="AG20">
        <v>32</v>
      </c>
      <c r="AH20">
        <v>36.1</v>
      </c>
      <c r="AI20">
        <v>94</v>
      </c>
      <c r="AJ20" t="s">
        <v>30</v>
      </c>
      <c r="AK20">
        <v>6.9</v>
      </c>
      <c r="AL20">
        <v>21</v>
      </c>
      <c r="AM20">
        <v>20400</v>
      </c>
      <c r="AN20">
        <v>1.84</v>
      </c>
      <c r="AO20">
        <v>135.1</v>
      </c>
      <c r="AP20">
        <v>6.4</v>
      </c>
      <c r="AQ20">
        <v>14</v>
      </c>
      <c r="AR20">
        <v>0.7</v>
      </c>
      <c r="AS20" t="s">
        <v>747</v>
      </c>
      <c r="AT20" t="s">
        <v>741</v>
      </c>
      <c r="AU20" t="s">
        <v>852</v>
      </c>
      <c r="AV20">
        <v>8</v>
      </c>
      <c r="AW20">
        <v>300</v>
      </c>
      <c r="AX20" t="s">
        <v>741</v>
      </c>
      <c r="AY20">
        <v>45</v>
      </c>
      <c r="AZ20" t="s">
        <v>926</v>
      </c>
      <c r="BA20" t="s">
        <v>750</v>
      </c>
      <c r="BB20" t="s">
        <v>180</v>
      </c>
      <c r="BC20" t="s">
        <v>741</v>
      </c>
      <c r="BD20" t="s">
        <v>181</v>
      </c>
      <c r="BE20" t="s">
        <v>741</v>
      </c>
      <c r="BF20" t="s">
        <v>181</v>
      </c>
      <c r="BG20" t="s">
        <v>741</v>
      </c>
      <c r="BH20" t="s">
        <v>181</v>
      </c>
      <c r="BI20" t="s">
        <v>114</v>
      </c>
      <c r="BJ20">
        <v>3</v>
      </c>
      <c r="BK20">
        <v>1.5</v>
      </c>
      <c r="BL20" t="s">
        <v>750</v>
      </c>
      <c r="BM20" t="s">
        <v>741</v>
      </c>
      <c r="BN20">
        <v>20</v>
      </c>
      <c r="BO20">
        <v>36.6</v>
      </c>
      <c r="BP20">
        <v>36.4</v>
      </c>
      <c r="BQ20">
        <v>36.4</v>
      </c>
      <c r="BR20">
        <v>36.4</v>
      </c>
      <c r="BS20">
        <v>36.4</v>
      </c>
      <c r="BT20">
        <v>36.4</v>
      </c>
      <c r="BU20">
        <v>36.4</v>
      </c>
      <c r="BV20">
        <v>36.4</v>
      </c>
      <c r="BW20">
        <v>36.4</v>
      </c>
      <c r="BX20">
        <v>36.4</v>
      </c>
      <c r="BY20">
        <v>36.4</v>
      </c>
      <c r="CA20">
        <v>130</v>
      </c>
      <c r="CB20">
        <v>128</v>
      </c>
      <c r="CC20">
        <v>130</v>
      </c>
      <c r="CD20">
        <v>132</v>
      </c>
      <c r="CE20">
        <v>140</v>
      </c>
      <c r="CF20">
        <v>142</v>
      </c>
      <c r="CG20">
        <v>138</v>
      </c>
      <c r="CH20">
        <v>140</v>
      </c>
      <c r="CI20">
        <v>144</v>
      </c>
      <c r="CJ20">
        <v>142</v>
      </c>
      <c r="CK20">
        <v>142</v>
      </c>
      <c r="CM20" t="s">
        <v>418</v>
      </c>
      <c r="CN20" t="s">
        <v>419</v>
      </c>
      <c r="CO20" t="s">
        <v>420</v>
      </c>
      <c r="CP20" t="s">
        <v>421</v>
      </c>
      <c r="CQ20" t="s">
        <v>422</v>
      </c>
      <c r="CR20" t="s">
        <v>423</v>
      </c>
      <c r="CS20" t="s">
        <v>424</v>
      </c>
      <c r="CT20" t="s">
        <v>425</v>
      </c>
      <c r="CU20" t="s">
        <v>426</v>
      </c>
      <c r="CV20" t="s">
        <v>352</v>
      </c>
      <c r="CW20" t="s">
        <v>427</v>
      </c>
      <c r="CY20">
        <v>32</v>
      </c>
      <c r="CZ20">
        <v>34</v>
      </c>
      <c r="DA20">
        <v>32</v>
      </c>
      <c r="DB20">
        <v>34</v>
      </c>
      <c r="DC20">
        <v>36</v>
      </c>
      <c r="DD20">
        <v>34</v>
      </c>
      <c r="DE20">
        <v>32</v>
      </c>
      <c r="DF20">
        <v>34</v>
      </c>
      <c r="DG20">
        <v>30</v>
      </c>
      <c r="DH20">
        <v>34</v>
      </c>
      <c r="DI20">
        <v>34</v>
      </c>
      <c r="DN20">
        <v>40</v>
      </c>
      <c r="DO20">
        <v>42</v>
      </c>
      <c r="DP20">
        <v>42</v>
      </c>
      <c r="DQ20">
        <v>44</v>
      </c>
      <c r="DR20">
        <v>42</v>
      </c>
      <c r="DS20">
        <v>44</v>
      </c>
      <c r="DT20">
        <v>42</v>
      </c>
      <c r="DU20">
        <v>44</v>
      </c>
      <c r="DW20">
        <v>94</v>
      </c>
      <c r="DX20">
        <v>96</v>
      </c>
      <c r="DY20">
        <v>98</v>
      </c>
      <c r="DZ20">
        <v>95</v>
      </c>
      <c r="EA20">
        <v>96</v>
      </c>
      <c r="EB20">
        <v>99</v>
      </c>
      <c r="EC20">
        <v>99</v>
      </c>
      <c r="ED20">
        <v>99</v>
      </c>
      <c r="EE20">
        <v>78</v>
      </c>
      <c r="EF20">
        <v>99</v>
      </c>
      <c r="EG20">
        <v>99</v>
      </c>
      <c r="FG20" t="s">
        <v>741</v>
      </c>
      <c r="FH20" t="s">
        <v>752</v>
      </c>
      <c r="FI20" t="s">
        <v>741</v>
      </c>
      <c r="FJ20">
        <v>16</v>
      </c>
      <c r="FK20">
        <v>0.1</v>
      </c>
      <c r="FL20" t="s">
        <v>765</v>
      </c>
      <c r="FM20" t="s">
        <v>927</v>
      </c>
      <c r="FN20" s="12">
        <v>0.104166666666667</v>
      </c>
      <c r="FO20">
        <v>120</v>
      </c>
      <c r="FP20">
        <v>140</v>
      </c>
      <c r="FQ20" t="s">
        <v>741</v>
      </c>
      <c r="FR20" t="s">
        <v>741</v>
      </c>
      <c r="FS20">
        <v>97</v>
      </c>
      <c r="FT20" t="s">
        <v>31</v>
      </c>
      <c r="FU20">
        <v>94</v>
      </c>
      <c r="FV20" t="s">
        <v>31</v>
      </c>
      <c r="FW20" t="s">
        <v>741</v>
      </c>
      <c r="FX20" t="s">
        <v>741</v>
      </c>
      <c r="FY20" t="s">
        <v>741</v>
      </c>
      <c r="FZ20" t="s">
        <v>741</v>
      </c>
      <c r="GA20">
        <v>35.799999999999997</v>
      </c>
      <c r="GB20">
        <v>35.799999999999997</v>
      </c>
      <c r="GC20" t="s">
        <v>741</v>
      </c>
      <c r="GD20" t="s">
        <v>741</v>
      </c>
      <c r="GE20">
        <v>232</v>
      </c>
      <c r="GF20">
        <v>216</v>
      </c>
      <c r="GG20" t="s">
        <v>741</v>
      </c>
      <c r="GH20" t="s">
        <v>741</v>
      </c>
      <c r="GI20" t="s">
        <v>741</v>
      </c>
      <c r="GJ20" t="s">
        <v>741</v>
      </c>
      <c r="GK20" t="s">
        <v>928</v>
      </c>
      <c r="GL20" t="s">
        <v>741</v>
      </c>
      <c r="GM20" t="s">
        <v>741</v>
      </c>
      <c r="GN20" t="s">
        <v>767</v>
      </c>
      <c r="GO20" t="s">
        <v>767</v>
      </c>
      <c r="GP20" t="s">
        <v>741</v>
      </c>
      <c r="GQ20" t="s">
        <v>741</v>
      </c>
      <c r="GR20">
        <v>8</v>
      </c>
      <c r="GS20">
        <v>9</v>
      </c>
      <c r="GT20" t="s">
        <v>741</v>
      </c>
      <c r="GU20" t="s">
        <v>741</v>
      </c>
      <c r="GV20">
        <v>0</v>
      </c>
      <c r="GW20">
        <v>2</v>
      </c>
      <c r="GX20" t="s">
        <v>741</v>
      </c>
      <c r="GY20" t="s">
        <v>741</v>
      </c>
      <c r="GZ20">
        <v>6</v>
      </c>
      <c r="HA20">
        <v>10</v>
      </c>
      <c r="HB20" t="s">
        <v>741</v>
      </c>
      <c r="HC20" t="s">
        <v>741</v>
      </c>
      <c r="HD20" t="s">
        <v>741</v>
      </c>
      <c r="HE20" t="s">
        <v>84</v>
      </c>
      <c r="HF20">
        <v>10</v>
      </c>
      <c r="HG20">
        <v>8</v>
      </c>
      <c r="HH20" s="2">
        <v>45345</v>
      </c>
      <c r="HI20" t="s">
        <v>756</v>
      </c>
    </row>
    <row r="21" spans="1:217" ht="40.200000000000003" customHeight="1" x14ac:dyDescent="0.3">
      <c r="A21">
        <v>25</v>
      </c>
      <c r="B21" t="s">
        <v>929</v>
      </c>
      <c r="C21">
        <v>20240085068</v>
      </c>
      <c r="D21">
        <v>2777524</v>
      </c>
      <c r="E21">
        <v>1</v>
      </c>
      <c r="F21" t="s">
        <v>2</v>
      </c>
      <c r="G21" s="2">
        <v>45341</v>
      </c>
      <c r="H21">
        <v>1.3</v>
      </c>
      <c r="I21">
        <v>1500</v>
      </c>
      <c r="J21">
        <v>1.2</v>
      </c>
      <c r="K21" t="s">
        <v>70</v>
      </c>
      <c r="L21" t="s">
        <v>68</v>
      </c>
      <c r="M21" t="s">
        <v>930</v>
      </c>
      <c r="N21" t="s">
        <v>737</v>
      </c>
      <c r="O21" t="s">
        <v>63</v>
      </c>
      <c r="P21" t="s">
        <v>44</v>
      </c>
      <c r="Q21" t="s">
        <v>79</v>
      </c>
      <c r="R21">
        <v>3</v>
      </c>
      <c r="S21" s="2">
        <v>45343</v>
      </c>
      <c r="T21" t="s">
        <v>738</v>
      </c>
      <c r="U21" t="s">
        <v>30</v>
      </c>
      <c r="V21" t="s">
        <v>931</v>
      </c>
      <c r="W21" t="s">
        <v>760</v>
      </c>
      <c r="X21" t="s">
        <v>740</v>
      </c>
      <c r="Y21" t="s">
        <v>740</v>
      </c>
      <c r="Z21" t="s">
        <v>741</v>
      </c>
      <c r="AA21" t="s">
        <v>742</v>
      </c>
      <c r="AB21" t="s">
        <v>761</v>
      </c>
      <c r="AC21" t="s">
        <v>744</v>
      </c>
      <c r="AD21" t="s">
        <v>745</v>
      </c>
      <c r="AE21" t="s">
        <v>746</v>
      </c>
      <c r="AF21">
        <v>136</v>
      </c>
      <c r="AG21">
        <v>30</v>
      </c>
      <c r="AH21">
        <v>36.1</v>
      </c>
      <c r="AI21">
        <v>95</v>
      </c>
      <c r="AJ21" t="s">
        <v>30</v>
      </c>
      <c r="AK21">
        <v>4.3</v>
      </c>
      <c r="AL21">
        <v>16.8</v>
      </c>
      <c r="AM21">
        <v>18400</v>
      </c>
      <c r="AN21">
        <v>3.63</v>
      </c>
      <c r="AO21">
        <v>134.69999999999999</v>
      </c>
      <c r="AP21">
        <v>5.3</v>
      </c>
      <c r="AQ21">
        <v>24</v>
      </c>
      <c r="AR21">
        <v>0.85</v>
      </c>
      <c r="AS21" t="s">
        <v>747</v>
      </c>
      <c r="AT21" t="s">
        <v>741</v>
      </c>
      <c r="AU21" t="s">
        <v>812</v>
      </c>
      <c r="AV21">
        <v>4</v>
      </c>
      <c r="AW21">
        <v>150</v>
      </c>
      <c r="AX21">
        <v>2</v>
      </c>
      <c r="AY21">
        <v>15</v>
      </c>
      <c r="AZ21" t="s">
        <v>932</v>
      </c>
      <c r="BA21" t="s">
        <v>741</v>
      </c>
      <c r="BB21" t="s">
        <v>181</v>
      </c>
      <c r="BC21">
        <v>3</v>
      </c>
      <c r="BD21" t="s">
        <v>180</v>
      </c>
      <c r="BE21">
        <v>2</v>
      </c>
      <c r="BF21" t="s">
        <v>180</v>
      </c>
      <c r="BG21" t="s">
        <v>741</v>
      </c>
      <c r="BH21" t="s">
        <v>181</v>
      </c>
      <c r="BI21" t="s">
        <v>112</v>
      </c>
      <c r="BJ21">
        <v>2.5</v>
      </c>
      <c r="BK21">
        <v>0.5</v>
      </c>
      <c r="BL21" t="s">
        <v>750</v>
      </c>
      <c r="BM21" t="s">
        <v>741</v>
      </c>
      <c r="BN21">
        <v>10</v>
      </c>
      <c r="BO21">
        <v>36.1</v>
      </c>
      <c r="BP21">
        <v>36.1</v>
      </c>
      <c r="BQ21">
        <v>36.1</v>
      </c>
      <c r="BR21">
        <v>36.1</v>
      </c>
      <c r="BS21">
        <v>36.1</v>
      </c>
      <c r="BT21">
        <v>36.1</v>
      </c>
      <c r="BU21">
        <v>36.1</v>
      </c>
      <c r="BV21">
        <v>36.1</v>
      </c>
      <c r="BW21">
        <v>36.1</v>
      </c>
      <c r="BX21">
        <v>36.1</v>
      </c>
      <c r="BY21">
        <v>36.1</v>
      </c>
      <c r="CA21">
        <v>130</v>
      </c>
      <c r="CB21">
        <v>134</v>
      </c>
      <c r="CC21">
        <v>138</v>
      </c>
      <c r="CD21">
        <v>120</v>
      </c>
      <c r="CE21">
        <v>124</v>
      </c>
      <c r="CF21">
        <v>122</v>
      </c>
      <c r="CG21">
        <v>128</v>
      </c>
      <c r="CH21">
        <v>126</v>
      </c>
      <c r="CI21">
        <v>138</v>
      </c>
      <c r="CJ21">
        <v>132</v>
      </c>
      <c r="CK21">
        <v>130</v>
      </c>
      <c r="CM21" t="s">
        <v>342</v>
      </c>
      <c r="CN21" t="s">
        <v>428</v>
      </c>
      <c r="CO21" t="s">
        <v>429</v>
      </c>
      <c r="CP21" t="s">
        <v>409</v>
      </c>
      <c r="CQ21" t="s">
        <v>430</v>
      </c>
      <c r="CR21" t="s">
        <v>329</v>
      </c>
      <c r="CS21" t="s">
        <v>302</v>
      </c>
      <c r="CT21" t="s">
        <v>330</v>
      </c>
      <c r="CU21" t="s">
        <v>301</v>
      </c>
      <c r="CV21" t="s">
        <v>431</v>
      </c>
      <c r="CW21" t="s">
        <v>432</v>
      </c>
      <c r="CY21">
        <v>36</v>
      </c>
      <c r="CZ21">
        <v>38</v>
      </c>
      <c r="DA21">
        <v>38</v>
      </c>
      <c r="DB21">
        <v>36</v>
      </c>
      <c r="DC21">
        <v>36</v>
      </c>
      <c r="DD21">
        <v>36</v>
      </c>
      <c r="DE21">
        <v>38</v>
      </c>
      <c r="DF21">
        <v>40</v>
      </c>
      <c r="DG21">
        <v>24</v>
      </c>
      <c r="DH21">
        <v>42</v>
      </c>
      <c r="DI21">
        <v>34</v>
      </c>
      <c r="DN21">
        <v>34</v>
      </c>
      <c r="DO21">
        <v>36</v>
      </c>
      <c r="DP21">
        <v>34</v>
      </c>
      <c r="DQ21">
        <v>34</v>
      </c>
      <c r="DR21">
        <v>34</v>
      </c>
      <c r="DS21">
        <v>36</v>
      </c>
      <c r="DT21">
        <v>34</v>
      </c>
      <c r="DU21">
        <v>34</v>
      </c>
      <c r="DW21">
        <v>95</v>
      </c>
      <c r="DX21">
        <v>96</v>
      </c>
      <c r="DY21">
        <v>98</v>
      </c>
      <c r="DZ21">
        <v>98</v>
      </c>
      <c r="EA21">
        <v>98</v>
      </c>
      <c r="EB21">
        <v>99</v>
      </c>
      <c r="EC21">
        <v>81</v>
      </c>
      <c r="ED21">
        <v>84</v>
      </c>
      <c r="EE21">
        <v>80</v>
      </c>
      <c r="EF21">
        <v>88</v>
      </c>
      <c r="EG21">
        <v>98</v>
      </c>
      <c r="FG21" t="s">
        <v>741</v>
      </c>
      <c r="FH21" t="s">
        <v>764</v>
      </c>
      <c r="FI21" t="s">
        <v>741</v>
      </c>
      <c r="FJ21" t="s">
        <v>741</v>
      </c>
      <c r="FK21" t="s">
        <v>741</v>
      </c>
      <c r="FL21" t="s">
        <v>753</v>
      </c>
      <c r="FM21" t="s">
        <v>933</v>
      </c>
      <c r="FN21" s="12">
        <v>9.375E-2</v>
      </c>
      <c r="FO21">
        <v>136</v>
      </c>
      <c r="FP21">
        <v>132</v>
      </c>
      <c r="FQ21" t="s">
        <v>741</v>
      </c>
      <c r="FR21" t="s">
        <v>741</v>
      </c>
      <c r="FS21">
        <v>97</v>
      </c>
      <c r="FT21" t="s">
        <v>755</v>
      </c>
      <c r="FU21">
        <v>96</v>
      </c>
      <c r="FV21" t="s">
        <v>755</v>
      </c>
      <c r="FW21" t="s">
        <v>741</v>
      </c>
      <c r="FX21" t="s">
        <v>741</v>
      </c>
      <c r="FY21" t="s">
        <v>741</v>
      </c>
      <c r="FZ21" t="s">
        <v>741</v>
      </c>
      <c r="GA21">
        <v>36.1</v>
      </c>
      <c r="GB21">
        <v>36.1</v>
      </c>
      <c r="GC21" t="s">
        <v>741</v>
      </c>
      <c r="GD21" t="s">
        <v>741</v>
      </c>
      <c r="GE21">
        <v>40</v>
      </c>
      <c r="GF21">
        <v>50</v>
      </c>
      <c r="GG21" t="s">
        <v>741</v>
      </c>
      <c r="GH21" t="s">
        <v>741</v>
      </c>
      <c r="GI21" t="s">
        <v>741</v>
      </c>
      <c r="GJ21" t="s">
        <v>741</v>
      </c>
      <c r="GK21" t="s">
        <v>741</v>
      </c>
      <c r="GL21" t="s">
        <v>741</v>
      </c>
      <c r="GM21" t="s">
        <v>741</v>
      </c>
      <c r="GN21" t="s">
        <v>750</v>
      </c>
      <c r="GO21" t="s">
        <v>750</v>
      </c>
      <c r="GP21" t="s">
        <v>741</v>
      </c>
      <c r="GQ21" t="s">
        <v>741</v>
      </c>
      <c r="GR21">
        <v>8</v>
      </c>
      <c r="GS21">
        <v>9</v>
      </c>
      <c r="GT21" t="s">
        <v>741</v>
      </c>
      <c r="GU21" t="s">
        <v>741</v>
      </c>
      <c r="GV21" t="s">
        <v>741</v>
      </c>
      <c r="GW21" t="s">
        <v>741</v>
      </c>
      <c r="GX21" t="s">
        <v>741</v>
      </c>
      <c r="GY21" t="s">
        <v>741</v>
      </c>
      <c r="GZ21">
        <v>4</v>
      </c>
      <c r="HA21">
        <v>5</v>
      </c>
      <c r="HB21" t="s">
        <v>741</v>
      </c>
      <c r="HC21" t="s">
        <v>741</v>
      </c>
      <c r="HD21" t="s">
        <v>741</v>
      </c>
      <c r="HE21" t="s">
        <v>84</v>
      </c>
      <c r="HF21">
        <v>6</v>
      </c>
      <c r="HG21">
        <v>3</v>
      </c>
      <c r="HH21" s="2">
        <v>45346</v>
      </c>
      <c r="HI21" t="s">
        <v>934</v>
      </c>
    </row>
    <row r="22" spans="1:217" ht="40.200000000000003" customHeight="1" x14ac:dyDescent="0.3">
      <c r="A22">
        <v>26</v>
      </c>
      <c r="B22" t="s">
        <v>935</v>
      </c>
      <c r="C22">
        <v>20240105308</v>
      </c>
      <c r="D22">
        <v>2828405</v>
      </c>
      <c r="E22">
        <v>4</v>
      </c>
      <c r="F22" t="s">
        <v>2</v>
      </c>
      <c r="G22" s="2">
        <v>45349</v>
      </c>
      <c r="H22">
        <v>1.5</v>
      </c>
      <c r="I22">
        <v>2400</v>
      </c>
      <c r="J22">
        <v>1.5</v>
      </c>
      <c r="K22" t="s">
        <v>70</v>
      </c>
      <c r="L22" t="s">
        <v>68</v>
      </c>
      <c r="M22" t="s">
        <v>936</v>
      </c>
      <c r="N22" t="s">
        <v>737</v>
      </c>
      <c r="O22" t="s">
        <v>63</v>
      </c>
      <c r="P22" t="s">
        <v>44</v>
      </c>
      <c r="Q22" t="s">
        <v>79</v>
      </c>
      <c r="R22">
        <v>5</v>
      </c>
      <c r="S22" s="2">
        <v>45353</v>
      </c>
      <c r="T22" t="s">
        <v>738</v>
      </c>
      <c r="U22" t="s">
        <v>30</v>
      </c>
      <c r="V22" t="s">
        <v>741</v>
      </c>
      <c r="W22" t="s">
        <v>760</v>
      </c>
      <c r="X22" t="s">
        <v>740</v>
      </c>
      <c r="Y22" t="s">
        <v>740</v>
      </c>
      <c r="Z22" t="s">
        <v>741</v>
      </c>
      <c r="AA22" t="s">
        <v>742</v>
      </c>
      <c r="AB22" t="s">
        <v>761</v>
      </c>
      <c r="AC22" t="s">
        <v>744</v>
      </c>
      <c r="AD22" t="s">
        <v>745</v>
      </c>
      <c r="AE22" t="s">
        <v>746</v>
      </c>
      <c r="AF22">
        <v>120</v>
      </c>
      <c r="AG22">
        <v>26</v>
      </c>
      <c r="AH22">
        <v>36.6</v>
      </c>
      <c r="AI22">
        <v>90</v>
      </c>
      <c r="AJ22" t="s">
        <v>30</v>
      </c>
      <c r="AK22">
        <v>6</v>
      </c>
      <c r="AL22">
        <v>16</v>
      </c>
      <c r="AM22">
        <v>7450</v>
      </c>
      <c r="AN22">
        <v>3.12</v>
      </c>
      <c r="AO22">
        <v>140.6</v>
      </c>
      <c r="AP22">
        <v>4.72</v>
      </c>
      <c r="AQ22">
        <v>20</v>
      </c>
      <c r="AR22">
        <v>0.51</v>
      </c>
      <c r="AS22" t="s">
        <v>747</v>
      </c>
      <c r="AT22" t="s">
        <v>741</v>
      </c>
      <c r="AU22" t="s">
        <v>937</v>
      </c>
      <c r="AV22">
        <v>4</v>
      </c>
      <c r="AW22">
        <v>150</v>
      </c>
      <c r="AX22">
        <v>3</v>
      </c>
      <c r="AY22">
        <v>15</v>
      </c>
      <c r="AZ22" t="s">
        <v>938</v>
      </c>
      <c r="BA22" t="s">
        <v>741</v>
      </c>
      <c r="BB22" t="s">
        <v>181</v>
      </c>
      <c r="BC22">
        <v>4</v>
      </c>
      <c r="BD22" t="s">
        <v>180</v>
      </c>
      <c r="BE22">
        <v>3</v>
      </c>
      <c r="BF22" t="s">
        <v>180</v>
      </c>
      <c r="BG22" t="s">
        <v>741</v>
      </c>
      <c r="BH22" t="s">
        <v>181</v>
      </c>
      <c r="BI22" t="s">
        <v>112</v>
      </c>
      <c r="BJ22">
        <v>2.5</v>
      </c>
      <c r="BK22">
        <v>1</v>
      </c>
      <c r="BL22" t="s">
        <v>750</v>
      </c>
      <c r="BM22" t="s">
        <v>741</v>
      </c>
      <c r="BN22">
        <v>20</v>
      </c>
      <c r="BO22">
        <v>36.6</v>
      </c>
      <c r="BP22">
        <v>36.4</v>
      </c>
      <c r="BQ22">
        <v>36.4</v>
      </c>
      <c r="BR22">
        <v>36.4</v>
      </c>
      <c r="BS22">
        <v>36.4</v>
      </c>
      <c r="BT22">
        <v>36.4</v>
      </c>
      <c r="BU22">
        <v>36.4</v>
      </c>
      <c r="BV22">
        <v>36.4</v>
      </c>
      <c r="BW22">
        <v>36.4</v>
      </c>
      <c r="BX22">
        <v>36.4</v>
      </c>
      <c r="BY22">
        <v>36.4</v>
      </c>
      <c r="BZ22">
        <v>36.4</v>
      </c>
      <c r="CA22">
        <v>156</v>
      </c>
      <c r="CB22">
        <v>150</v>
      </c>
      <c r="CC22">
        <v>148</v>
      </c>
      <c r="CD22">
        <v>144</v>
      </c>
      <c r="CE22">
        <v>152</v>
      </c>
      <c r="CF22">
        <v>156</v>
      </c>
      <c r="CG22">
        <v>148</v>
      </c>
      <c r="CH22">
        <v>154</v>
      </c>
      <c r="CI22">
        <v>156</v>
      </c>
      <c r="CJ22">
        <v>154</v>
      </c>
      <c r="CK22">
        <v>150</v>
      </c>
      <c r="CL22">
        <v>152</v>
      </c>
      <c r="CM22" t="s">
        <v>433</v>
      </c>
      <c r="CN22" t="s">
        <v>327</v>
      </c>
      <c r="CO22" t="s">
        <v>433</v>
      </c>
      <c r="CP22" t="s">
        <v>434</v>
      </c>
      <c r="CQ22" t="s">
        <v>435</v>
      </c>
      <c r="CR22" t="s">
        <v>436</v>
      </c>
      <c r="CS22" t="s">
        <v>374</v>
      </c>
      <c r="CT22" t="s">
        <v>278</v>
      </c>
      <c r="CU22" t="s">
        <v>437</v>
      </c>
      <c r="CV22" t="s">
        <v>438</v>
      </c>
      <c r="CW22" t="s">
        <v>439</v>
      </c>
      <c r="CX22" t="s">
        <v>330</v>
      </c>
      <c r="CY22">
        <v>36</v>
      </c>
      <c r="CZ22">
        <v>36</v>
      </c>
      <c r="DA22">
        <v>34</v>
      </c>
      <c r="DB22">
        <v>34</v>
      </c>
      <c r="DC22">
        <v>32</v>
      </c>
      <c r="DD22">
        <v>32</v>
      </c>
      <c r="DE22">
        <v>34</v>
      </c>
      <c r="DF22">
        <v>34</v>
      </c>
      <c r="DG22">
        <v>23</v>
      </c>
      <c r="DH22">
        <v>32</v>
      </c>
      <c r="DI22">
        <v>34</v>
      </c>
      <c r="DJ22">
        <v>34</v>
      </c>
      <c r="DN22">
        <v>24</v>
      </c>
      <c r="DO22">
        <v>20</v>
      </c>
      <c r="DP22">
        <v>22</v>
      </c>
      <c r="DQ22">
        <v>24</v>
      </c>
      <c r="DR22">
        <v>22</v>
      </c>
      <c r="DS22">
        <v>24</v>
      </c>
      <c r="DT22">
        <v>22</v>
      </c>
      <c r="DU22">
        <v>24</v>
      </c>
      <c r="DW22">
        <v>98</v>
      </c>
      <c r="DX22">
        <v>99</v>
      </c>
      <c r="DY22">
        <v>97</v>
      </c>
      <c r="DZ22">
        <v>98</v>
      </c>
      <c r="EA22">
        <v>96</v>
      </c>
      <c r="EB22">
        <v>96</v>
      </c>
      <c r="EC22">
        <v>97</v>
      </c>
      <c r="ED22">
        <v>96</v>
      </c>
      <c r="EE22">
        <v>88</v>
      </c>
      <c r="EF22">
        <v>99</v>
      </c>
      <c r="EG22">
        <v>99</v>
      </c>
      <c r="EH22">
        <v>99</v>
      </c>
      <c r="FG22" t="s">
        <v>741</v>
      </c>
      <c r="FH22" t="s">
        <v>764</v>
      </c>
      <c r="FI22" t="s">
        <v>741</v>
      </c>
      <c r="FJ22">
        <v>8</v>
      </c>
      <c r="FK22">
        <v>0.05</v>
      </c>
      <c r="FL22" t="s">
        <v>765</v>
      </c>
      <c r="FM22" t="s">
        <v>939</v>
      </c>
      <c r="FN22" s="12">
        <v>7.6388888888888895E-2</v>
      </c>
      <c r="FO22">
        <v>180</v>
      </c>
      <c r="FP22">
        <v>110</v>
      </c>
      <c r="FQ22" t="s">
        <v>741</v>
      </c>
      <c r="FR22" t="s">
        <v>741</v>
      </c>
      <c r="FS22">
        <v>96</v>
      </c>
      <c r="FT22" t="s">
        <v>31</v>
      </c>
      <c r="FU22">
        <v>94</v>
      </c>
      <c r="FV22" t="s">
        <v>31</v>
      </c>
      <c r="FW22" t="s">
        <v>741</v>
      </c>
      <c r="FX22" t="s">
        <v>741</v>
      </c>
      <c r="FY22" t="s">
        <v>741</v>
      </c>
      <c r="FZ22" t="s">
        <v>741</v>
      </c>
      <c r="GA22">
        <v>36.5</v>
      </c>
      <c r="GB22">
        <v>36.5</v>
      </c>
      <c r="GC22" t="s">
        <v>741</v>
      </c>
      <c r="GD22" t="s">
        <v>741</v>
      </c>
      <c r="GE22">
        <v>70</v>
      </c>
      <c r="GF22">
        <v>65</v>
      </c>
      <c r="GG22" t="s">
        <v>741</v>
      </c>
      <c r="GH22" t="s">
        <v>741</v>
      </c>
      <c r="GI22" t="s">
        <v>940</v>
      </c>
      <c r="GJ22" t="s">
        <v>741</v>
      </c>
      <c r="GK22" t="s">
        <v>941</v>
      </c>
      <c r="GL22" t="s">
        <v>741</v>
      </c>
      <c r="GM22" t="s">
        <v>741</v>
      </c>
      <c r="GN22" t="s">
        <v>767</v>
      </c>
      <c r="GO22" t="s">
        <v>767</v>
      </c>
      <c r="GP22" t="s">
        <v>741</v>
      </c>
      <c r="GQ22" t="s">
        <v>741</v>
      </c>
      <c r="GR22">
        <v>10</v>
      </c>
      <c r="GS22">
        <v>13</v>
      </c>
      <c r="GT22" t="s">
        <v>741</v>
      </c>
      <c r="GU22" t="s">
        <v>741</v>
      </c>
      <c r="GV22">
        <v>0</v>
      </c>
      <c r="GW22">
        <v>2</v>
      </c>
      <c r="GX22" t="s">
        <v>741</v>
      </c>
      <c r="GY22">
        <v>7</v>
      </c>
      <c r="GZ22">
        <v>1</v>
      </c>
      <c r="HA22">
        <v>10</v>
      </c>
      <c r="HB22" t="s">
        <v>741</v>
      </c>
      <c r="HC22" t="s">
        <v>741</v>
      </c>
      <c r="HD22" t="s">
        <v>741</v>
      </c>
      <c r="HE22" t="s">
        <v>84</v>
      </c>
      <c r="HF22">
        <v>14</v>
      </c>
      <c r="HG22">
        <v>9</v>
      </c>
      <c r="HH22" s="2">
        <v>45362</v>
      </c>
      <c r="HI22" t="s">
        <v>942</v>
      </c>
    </row>
    <row r="23" spans="1:217" ht="46.95" customHeight="1" x14ac:dyDescent="0.3">
      <c r="A23">
        <v>28</v>
      </c>
      <c r="B23" t="s">
        <v>949</v>
      </c>
      <c r="C23">
        <v>20240099126</v>
      </c>
      <c r="D23">
        <v>2813102</v>
      </c>
      <c r="E23">
        <v>1</v>
      </c>
      <c r="F23" t="s">
        <v>2</v>
      </c>
      <c r="G23" s="2">
        <v>45349</v>
      </c>
      <c r="H23">
        <v>2.6</v>
      </c>
      <c r="I23">
        <v>2800</v>
      </c>
      <c r="J23">
        <v>2.6</v>
      </c>
      <c r="K23" t="s">
        <v>70</v>
      </c>
      <c r="L23" t="s">
        <v>69</v>
      </c>
      <c r="M23" t="s">
        <v>950</v>
      </c>
      <c r="N23" t="s">
        <v>737</v>
      </c>
      <c r="O23" t="s">
        <v>63</v>
      </c>
      <c r="P23" t="s">
        <v>45</v>
      </c>
      <c r="Q23" t="s">
        <v>79</v>
      </c>
      <c r="R23">
        <v>1</v>
      </c>
      <c r="S23" s="2">
        <v>45350</v>
      </c>
      <c r="T23" t="s">
        <v>738</v>
      </c>
      <c r="U23" t="s">
        <v>31</v>
      </c>
      <c r="V23" t="s">
        <v>741</v>
      </c>
      <c r="W23" t="s">
        <v>760</v>
      </c>
      <c r="X23" t="s">
        <v>740</v>
      </c>
      <c r="Y23" t="s">
        <v>740</v>
      </c>
      <c r="Z23" t="s">
        <v>741</v>
      </c>
      <c r="AA23" t="s">
        <v>742</v>
      </c>
      <c r="AB23" t="s">
        <v>761</v>
      </c>
      <c r="AC23" t="s">
        <v>744</v>
      </c>
      <c r="AD23" t="s">
        <v>745</v>
      </c>
      <c r="AE23" t="s">
        <v>746</v>
      </c>
      <c r="AF23">
        <v>155</v>
      </c>
      <c r="AG23">
        <v>34</v>
      </c>
      <c r="AH23">
        <v>36.6</v>
      </c>
      <c r="AI23">
        <v>87</v>
      </c>
      <c r="AJ23" t="s">
        <v>31</v>
      </c>
      <c r="AK23">
        <v>10.5</v>
      </c>
      <c r="AL23">
        <v>15.5</v>
      </c>
      <c r="AM23">
        <v>9800</v>
      </c>
      <c r="AN23">
        <v>2.31</v>
      </c>
      <c r="AO23">
        <v>136.4</v>
      </c>
      <c r="AP23">
        <v>3.6</v>
      </c>
      <c r="AQ23">
        <v>23</v>
      </c>
      <c r="AR23">
        <v>0.65</v>
      </c>
      <c r="AS23" t="s">
        <v>747</v>
      </c>
      <c r="AT23" t="s">
        <v>741</v>
      </c>
      <c r="AU23" t="s">
        <v>951</v>
      </c>
      <c r="AV23">
        <v>8</v>
      </c>
      <c r="AW23">
        <v>300</v>
      </c>
      <c r="AX23">
        <v>6</v>
      </c>
      <c r="AY23">
        <v>30</v>
      </c>
      <c r="AZ23" t="s">
        <v>952</v>
      </c>
      <c r="BA23" t="s">
        <v>741</v>
      </c>
      <c r="BB23" t="s">
        <v>181</v>
      </c>
      <c r="BC23">
        <v>10</v>
      </c>
      <c r="BD23" t="s">
        <v>180</v>
      </c>
      <c r="BE23">
        <v>5</v>
      </c>
      <c r="BF23" t="s">
        <v>180</v>
      </c>
      <c r="BG23" t="s">
        <v>741</v>
      </c>
      <c r="BH23" t="s">
        <v>181</v>
      </c>
      <c r="BI23" t="s">
        <v>112</v>
      </c>
      <c r="BJ23">
        <v>3</v>
      </c>
      <c r="BK23">
        <v>1</v>
      </c>
      <c r="BL23" t="s">
        <v>750</v>
      </c>
      <c r="BM23" t="s">
        <v>741</v>
      </c>
      <c r="BN23">
        <v>30</v>
      </c>
      <c r="BO23">
        <v>36.6</v>
      </c>
      <c r="BP23">
        <v>36.6</v>
      </c>
      <c r="BQ23">
        <v>36.6</v>
      </c>
      <c r="BR23">
        <v>36.6</v>
      </c>
      <c r="BS23">
        <v>36.6</v>
      </c>
      <c r="BT23">
        <v>36.6</v>
      </c>
      <c r="BU23">
        <v>36.1</v>
      </c>
      <c r="BV23">
        <v>36.1</v>
      </c>
      <c r="BW23">
        <v>36.1</v>
      </c>
      <c r="BX23">
        <v>36.1</v>
      </c>
      <c r="BY23">
        <v>36.1</v>
      </c>
      <c r="CA23">
        <v>151</v>
      </c>
      <c r="CB23">
        <v>142</v>
      </c>
      <c r="CC23">
        <v>148</v>
      </c>
      <c r="CD23">
        <v>152</v>
      </c>
      <c r="CE23">
        <v>151</v>
      </c>
      <c r="CF23">
        <v>148</v>
      </c>
      <c r="CG23">
        <v>154</v>
      </c>
      <c r="CH23">
        <v>146</v>
      </c>
      <c r="CI23">
        <v>154</v>
      </c>
      <c r="CJ23">
        <v>146</v>
      </c>
      <c r="CK23">
        <v>150</v>
      </c>
      <c r="CM23" t="s">
        <v>442</v>
      </c>
      <c r="CN23" t="s">
        <v>280</v>
      </c>
      <c r="CO23" t="s">
        <v>286</v>
      </c>
      <c r="CP23" t="s">
        <v>280</v>
      </c>
      <c r="CQ23" t="s">
        <v>286</v>
      </c>
      <c r="CR23" t="s">
        <v>300</v>
      </c>
      <c r="CS23" t="s">
        <v>278</v>
      </c>
      <c r="CT23" t="s">
        <v>300</v>
      </c>
      <c r="CU23" t="s">
        <v>280</v>
      </c>
      <c r="CV23" t="s">
        <v>286</v>
      </c>
      <c r="CW23" t="s">
        <v>280</v>
      </c>
      <c r="CY23">
        <v>32</v>
      </c>
      <c r="CZ23">
        <v>34</v>
      </c>
      <c r="DA23">
        <v>32</v>
      </c>
      <c r="DB23">
        <v>28</v>
      </c>
      <c r="DC23">
        <v>30</v>
      </c>
      <c r="DD23">
        <v>28</v>
      </c>
      <c r="DE23">
        <v>26</v>
      </c>
      <c r="DF23">
        <v>26</v>
      </c>
      <c r="DG23">
        <v>26</v>
      </c>
      <c r="DH23">
        <v>28</v>
      </c>
      <c r="DI23">
        <v>30</v>
      </c>
      <c r="DN23">
        <v>30</v>
      </c>
      <c r="DO23">
        <v>32</v>
      </c>
      <c r="DP23">
        <v>32</v>
      </c>
      <c r="DQ23">
        <v>34</v>
      </c>
      <c r="DR23">
        <v>32</v>
      </c>
      <c r="DS23">
        <v>32</v>
      </c>
      <c r="DT23">
        <v>30</v>
      </c>
      <c r="DU23">
        <v>32</v>
      </c>
      <c r="DW23">
        <v>87</v>
      </c>
      <c r="DX23">
        <v>90</v>
      </c>
      <c r="DY23">
        <v>92</v>
      </c>
      <c r="DZ23">
        <v>90</v>
      </c>
      <c r="EA23">
        <v>90</v>
      </c>
      <c r="EB23">
        <v>94</v>
      </c>
      <c r="EC23">
        <v>96</v>
      </c>
      <c r="ED23">
        <v>95</v>
      </c>
      <c r="EE23">
        <v>94</v>
      </c>
      <c r="EF23">
        <v>78</v>
      </c>
      <c r="EG23">
        <v>96</v>
      </c>
      <c r="FG23" t="s">
        <v>741</v>
      </c>
      <c r="FH23" t="s">
        <v>785</v>
      </c>
      <c r="FI23" t="s">
        <v>741</v>
      </c>
      <c r="FJ23" t="s">
        <v>741</v>
      </c>
      <c r="FK23" t="s">
        <v>741</v>
      </c>
      <c r="FL23" t="s">
        <v>753</v>
      </c>
      <c r="FM23" t="s">
        <v>905</v>
      </c>
      <c r="FN23" s="12">
        <v>0.12152777777777778</v>
      </c>
      <c r="FO23">
        <v>132</v>
      </c>
      <c r="FP23">
        <v>120</v>
      </c>
      <c r="FQ23" t="s">
        <v>741</v>
      </c>
      <c r="FR23" t="s">
        <v>741</v>
      </c>
      <c r="FS23">
        <v>96</v>
      </c>
      <c r="FT23" t="s">
        <v>755</v>
      </c>
      <c r="FU23">
        <v>92</v>
      </c>
      <c r="FV23" t="s">
        <v>755</v>
      </c>
      <c r="FW23" t="s">
        <v>741</v>
      </c>
      <c r="FX23" t="s">
        <v>741</v>
      </c>
      <c r="FY23" t="s">
        <v>741</v>
      </c>
      <c r="FZ23" t="s">
        <v>741</v>
      </c>
      <c r="GA23">
        <v>36.1</v>
      </c>
      <c r="GB23">
        <v>36.1</v>
      </c>
      <c r="GC23" t="s">
        <v>741</v>
      </c>
      <c r="GD23" t="s">
        <v>741</v>
      </c>
      <c r="GE23">
        <v>119</v>
      </c>
      <c r="GF23">
        <v>100</v>
      </c>
      <c r="GG23" t="s">
        <v>741</v>
      </c>
      <c r="GH23" t="s">
        <v>741</v>
      </c>
      <c r="GI23" t="s">
        <v>741</v>
      </c>
      <c r="GJ23" t="s">
        <v>741</v>
      </c>
      <c r="GK23" t="s">
        <v>741</v>
      </c>
      <c r="GL23" t="s">
        <v>741</v>
      </c>
      <c r="GM23" t="s">
        <v>741</v>
      </c>
      <c r="GN23" t="s">
        <v>750</v>
      </c>
      <c r="GO23" t="s">
        <v>750</v>
      </c>
      <c r="GP23" t="s">
        <v>741</v>
      </c>
      <c r="GQ23" t="s">
        <v>741</v>
      </c>
      <c r="GR23">
        <v>10</v>
      </c>
      <c r="GS23">
        <v>13</v>
      </c>
      <c r="GT23" t="s">
        <v>741</v>
      </c>
      <c r="GU23" t="s">
        <v>741</v>
      </c>
      <c r="GV23" t="s">
        <v>741</v>
      </c>
      <c r="GW23" t="s">
        <v>741</v>
      </c>
      <c r="GX23" t="s">
        <v>741</v>
      </c>
      <c r="GY23" t="s">
        <v>741</v>
      </c>
      <c r="GZ23">
        <v>7</v>
      </c>
      <c r="HA23">
        <v>8</v>
      </c>
      <c r="HB23" t="s">
        <v>741</v>
      </c>
      <c r="HC23" t="s">
        <v>741</v>
      </c>
      <c r="HD23" t="s">
        <v>741</v>
      </c>
      <c r="HE23" t="s">
        <v>84</v>
      </c>
      <c r="HF23">
        <v>8</v>
      </c>
      <c r="HG23">
        <v>6</v>
      </c>
      <c r="HH23" s="2">
        <v>45356</v>
      </c>
      <c r="HI23" t="s">
        <v>756</v>
      </c>
    </row>
    <row r="24" spans="1:217" ht="37.950000000000003" customHeight="1" x14ac:dyDescent="0.3">
      <c r="A24">
        <v>29</v>
      </c>
      <c r="B24" t="s">
        <v>953</v>
      </c>
      <c r="C24">
        <v>20240109319</v>
      </c>
      <c r="D24">
        <v>2839286</v>
      </c>
      <c r="E24">
        <v>0</v>
      </c>
      <c r="F24" t="s">
        <v>2</v>
      </c>
      <c r="G24" s="2">
        <v>45355</v>
      </c>
      <c r="H24">
        <v>2</v>
      </c>
      <c r="I24">
        <v>1800</v>
      </c>
      <c r="J24">
        <v>2.1</v>
      </c>
      <c r="K24" t="s">
        <v>71</v>
      </c>
      <c r="L24" t="s">
        <v>69</v>
      </c>
      <c r="M24" t="s">
        <v>954</v>
      </c>
      <c r="N24" t="s">
        <v>737</v>
      </c>
      <c r="O24" t="s">
        <v>63</v>
      </c>
      <c r="P24" t="s">
        <v>40</v>
      </c>
      <c r="Q24" t="s">
        <v>79</v>
      </c>
      <c r="R24">
        <v>1</v>
      </c>
      <c r="S24" s="2">
        <v>45356</v>
      </c>
      <c r="T24" t="s">
        <v>955</v>
      </c>
      <c r="U24" t="s">
        <v>31</v>
      </c>
      <c r="V24" t="s">
        <v>956</v>
      </c>
      <c r="W24" t="s">
        <v>760</v>
      </c>
      <c r="X24" t="s">
        <v>740</v>
      </c>
      <c r="Y24" t="s">
        <v>740</v>
      </c>
      <c r="Z24" t="s">
        <v>741</v>
      </c>
      <c r="AA24" t="s">
        <v>742</v>
      </c>
      <c r="AB24" t="s">
        <v>761</v>
      </c>
      <c r="AC24" t="s">
        <v>744</v>
      </c>
      <c r="AD24" t="s">
        <v>745</v>
      </c>
      <c r="AE24" t="s">
        <v>746</v>
      </c>
      <c r="AF24">
        <v>140</v>
      </c>
      <c r="AG24">
        <v>30</v>
      </c>
      <c r="AH24">
        <v>36.6</v>
      </c>
      <c r="AI24">
        <v>99</v>
      </c>
      <c r="AJ24" t="s">
        <v>31</v>
      </c>
      <c r="AK24">
        <v>8</v>
      </c>
      <c r="AL24">
        <v>14.6</v>
      </c>
      <c r="AM24">
        <v>13000</v>
      </c>
      <c r="AN24">
        <v>2.2799999999999998</v>
      </c>
      <c r="AO24">
        <v>140</v>
      </c>
      <c r="AP24">
        <v>6</v>
      </c>
      <c r="AQ24">
        <v>32</v>
      </c>
      <c r="AR24">
        <v>0.65</v>
      </c>
      <c r="AS24" t="s">
        <v>747</v>
      </c>
      <c r="AT24" t="s">
        <v>741</v>
      </c>
      <c r="AU24" t="s">
        <v>786</v>
      </c>
      <c r="AV24">
        <v>8</v>
      </c>
      <c r="AW24">
        <v>300</v>
      </c>
      <c r="AX24">
        <v>3</v>
      </c>
      <c r="AY24">
        <v>30</v>
      </c>
      <c r="AZ24" t="s">
        <v>789</v>
      </c>
      <c r="BA24" t="s">
        <v>741</v>
      </c>
      <c r="BB24" t="s">
        <v>181</v>
      </c>
      <c r="BC24">
        <v>5</v>
      </c>
      <c r="BD24" t="s">
        <v>180</v>
      </c>
      <c r="BE24" t="s">
        <v>741</v>
      </c>
      <c r="BF24" t="s">
        <v>181</v>
      </c>
      <c r="BG24">
        <v>1</v>
      </c>
      <c r="BH24" t="s">
        <v>180</v>
      </c>
      <c r="BI24" t="s">
        <v>118</v>
      </c>
      <c r="BJ24">
        <v>3</v>
      </c>
      <c r="BK24" t="s">
        <v>875</v>
      </c>
      <c r="BL24" t="s">
        <v>750</v>
      </c>
      <c r="BM24" t="s">
        <v>741</v>
      </c>
      <c r="BN24">
        <v>20</v>
      </c>
      <c r="BO24">
        <v>36.1</v>
      </c>
      <c r="BP24">
        <v>36.1</v>
      </c>
      <c r="BQ24">
        <v>36.1</v>
      </c>
      <c r="BR24">
        <v>36.1</v>
      </c>
      <c r="BS24">
        <v>36.1</v>
      </c>
      <c r="BT24">
        <v>36.1</v>
      </c>
      <c r="BU24">
        <v>36.1</v>
      </c>
      <c r="BV24">
        <v>36.1</v>
      </c>
      <c r="BW24">
        <v>36.1</v>
      </c>
      <c r="BX24">
        <v>36.1</v>
      </c>
      <c r="BY24">
        <v>36.1</v>
      </c>
      <c r="CA24">
        <v>122</v>
      </c>
      <c r="CB24">
        <v>118</v>
      </c>
      <c r="CC24">
        <v>116</v>
      </c>
      <c r="CD24">
        <v>120</v>
      </c>
      <c r="CE24">
        <v>122</v>
      </c>
      <c r="CF24">
        <v>118</v>
      </c>
      <c r="CG24">
        <v>120</v>
      </c>
      <c r="CH24">
        <v>116</v>
      </c>
      <c r="CI24">
        <v>118</v>
      </c>
      <c r="CJ24">
        <v>122</v>
      </c>
      <c r="CK24">
        <v>122</v>
      </c>
      <c r="CM24" t="s">
        <v>443</v>
      </c>
      <c r="CN24" t="s">
        <v>444</v>
      </c>
      <c r="CO24" t="s">
        <v>445</v>
      </c>
      <c r="CP24" t="s">
        <v>301</v>
      </c>
      <c r="CQ24" t="s">
        <v>330</v>
      </c>
      <c r="CR24" t="s">
        <v>379</v>
      </c>
      <c r="CS24" t="s">
        <v>380</v>
      </c>
      <c r="CT24" t="s">
        <v>446</v>
      </c>
      <c r="CU24" t="s">
        <v>447</v>
      </c>
      <c r="CV24" t="s">
        <v>445</v>
      </c>
      <c r="CW24" t="s">
        <v>448</v>
      </c>
      <c r="CY24">
        <v>28</v>
      </c>
      <c r="CZ24">
        <v>30</v>
      </c>
      <c r="DA24">
        <v>30</v>
      </c>
      <c r="DB24">
        <v>28</v>
      </c>
      <c r="DC24">
        <v>32</v>
      </c>
      <c r="DD24">
        <v>32</v>
      </c>
      <c r="DE24">
        <v>32</v>
      </c>
      <c r="DF24">
        <v>34</v>
      </c>
      <c r="DG24">
        <v>20</v>
      </c>
      <c r="DH24">
        <v>32</v>
      </c>
      <c r="DI24">
        <v>34</v>
      </c>
      <c r="DN24">
        <v>24</v>
      </c>
      <c r="DO24">
        <v>22</v>
      </c>
      <c r="DP24">
        <v>22</v>
      </c>
      <c r="DQ24">
        <v>24</v>
      </c>
      <c r="DR24">
        <v>23</v>
      </c>
      <c r="DS24">
        <v>24</v>
      </c>
      <c r="DT24">
        <v>24</v>
      </c>
      <c r="DU24">
        <v>23</v>
      </c>
      <c r="DW24">
        <v>99</v>
      </c>
      <c r="DX24">
        <v>91</v>
      </c>
      <c r="DY24">
        <v>85</v>
      </c>
      <c r="DZ24">
        <v>92</v>
      </c>
      <c r="EA24">
        <v>95</v>
      </c>
      <c r="EB24">
        <v>96</v>
      </c>
      <c r="EC24">
        <v>95</v>
      </c>
      <c r="ED24">
        <v>96</v>
      </c>
      <c r="EE24">
        <v>96</v>
      </c>
      <c r="EF24">
        <v>95</v>
      </c>
      <c r="EG24">
        <v>98</v>
      </c>
      <c r="FG24" t="s">
        <v>741</v>
      </c>
      <c r="FH24" t="s">
        <v>785</v>
      </c>
      <c r="FI24" t="s">
        <v>741</v>
      </c>
      <c r="FJ24" t="s">
        <v>741</v>
      </c>
      <c r="FK24" t="s">
        <v>741</v>
      </c>
      <c r="FL24" t="s">
        <v>753</v>
      </c>
      <c r="FM24" t="s">
        <v>778</v>
      </c>
      <c r="FN24" s="12">
        <v>9.375E-2</v>
      </c>
      <c r="FO24">
        <v>132</v>
      </c>
      <c r="FP24">
        <v>160</v>
      </c>
      <c r="FQ24" t="s">
        <v>741</v>
      </c>
      <c r="FR24" t="s">
        <v>741</v>
      </c>
      <c r="FS24">
        <v>94</v>
      </c>
      <c r="FT24" t="s">
        <v>755</v>
      </c>
      <c r="FU24">
        <v>94</v>
      </c>
      <c r="FV24" t="s">
        <v>840</v>
      </c>
      <c r="FW24" t="s">
        <v>741</v>
      </c>
      <c r="FX24" t="s">
        <v>741</v>
      </c>
      <c r="FY24" t="s">
        <v>741</v>
      </c>
      <c r="FZ24" t="s">
        <v>741</v>
      </c>
      <c r="GA24">
        <v>36.4</v>
      </c>
      <c r="GB24">
        <v>36.5</v>
      </c>
      <c r="GC24" t="s">
        <v>741</v>
      </c>
      <c r="GD24" t="s">
        <v>741</v>
      </c>
      <c r="GE24">
        <v>80</v>
      </c>
      <c r="GF24">
        <v>90</v>
      </c>
      <c r="GG24" t="s">
        <v>741</v>
      </c>
      <c r="GH24" t="s">
        <v>741</v>
      </c>
      <c r="GI24" t="s">
        <v>957</v>
      </c>
      <c r="GJ24" t="s">
        <v>741</v>
      </c>
      <c r="GK24" t="s">
        <v>958</v>
      </c>
      <c r="GL24" t="s">
        <v>741</v>
      </c>
      <c r="GM24" t="s">
        <v>741</v>
      </c>
      <c r="GN24" t="s">
        <v>750</v>
      </c>
      <c r="GO24" t="s">
        <v>767</v>
      </c>
      <c r="GP24" t="s">
        <v>741</v>
      </c>
      <c r="GQ24" t="s">
        <v>741</v>
      </c>
      <c r="GR24">
        <v>9</v>
      </c>
      <c r="GS24">
        <v>10</v>
      </c>
      <c r="GT24" t="s">
        <v>741</v>
      </c>
      <c r="GU24" t="s">
        <v>741</v>
      </c>
      <c r="GV24">
        <v>1</v>
      </c>
      <c r="GW24" t="s">
        <v>741</v>
      </c>
      <c r="GX24" t="s">
        <v>741</v>
      </c>
      <c r="GY24">
        <v>2</v>
      </c>
      <c r="GZ24">
        <v>2</v>
      </c>
      <c r="HA24">
        <v>5</v>
      </c>
      <c r="HB24" t="s">
        <v>741</v>
      </c>
      <c r="HC24" t="s">
        <v>741</v>
      </c>
      <c r="HD24" t="s">
        <v>741</v>
      </c>
      <c r="HE24" t="s">
        <v>84</v>
      </c>
      <c r="HF24">
        <v>5</v>
      </c>
      <c r="HG24">
        <v>3</v>
      </c>
      <c r="HH24" s="2">
        <v>45359</v>
      </c>
      <c r="HI24" t="s">
        <v>959</v>
      </c>
    </row>
    <row r="25" spans="1:217" ht="12" customHeight="1" x14ac:dyDescent="0.3">
      <c r="A25">
        <v>30</v>
      </c>
      <c r="B25" t="s">
        <v>960</v>
      </c>
      <c r="C25">
        <v>20240090952</v>
      </c>
      <c r="D25">
        <v>2791510</v>
      </c>
      <c r="E25">
        <v>1</v>
      </c>
      <c r="F25" t="s">
        <v>2</v>
      </c>
      <c r="G25" s="2">
        <v>45343</v>
      </c>
      <c r="H25">
        <v>3.2</v>
      </c>
      <c r="I25">
        <v>1900</v>
      </c>
      <c r="J25">
        <v>3</v>
      </c>
      <c r="K25" t="s">
        <v>70</v>
      </c>
      <c r="L25" t="s">
        <v>69</v>
      </c>
      <c r="M25" t="s">
        <v>961</v>
      </c>
      <c r="N25" t="s">
        <v>737</v>
      </c>
      <c r="O25" t="s">
        <v>63</v>
      </c>
      <c r="P25" t="s">
        <v>44</v>
      </c>
      <c r="Q25" t="s">
        <v>79</v>
      </c>
      <c r="R25">
        <v>3</v>
      </c>
      <c r="S25" s="2">
        <v>45345</v>
      </c>
      <c r="T25" t="s">
        <v>738</v>
      </c>
      <c r="U25" t="s">
        <v>32</v>
      </c>
      <c r="V25" t="s">
        <v>962</v>
      </c>
      <c r="W25" t="s">
        <v>760</v>
      </c>
      <c r="X25" t="s">
        <v>740</v>
      </c>
      <c r="Y25" t="s">
        <v>740</v>
      </c>
      <c r="Z25" t="s">
        <v>741</v>
      </c>
      <c r="AA25" t="s">
        <v>742</v>
      </c>
      <c r="AB25" t="s">
        <v>761</v>
      </c>
      <c r="AC25" t="s">
        <v>744</v>
      </c>
      <c r="AD25" t="s">
        <v>745</v>
      </c>
      <c r="AE25" t="s">
        <v>746</v>
      </c>
      <c r="AF25">
        <v>130</v>
      </c>
      <c r="AG25">
        <v>34</v>
      </c>
      <c r="AH25">
        <v>36.4</v>
      </c>
      <c r="AI25">
        <v>98</v>
      </c>
      <c r="AJ25" t="s">
        <v>32</v>
      </c>
      <c r="AK25">
        <v>9.4</v>
      </c>
      <c r="AL25">
        <v>22.3</v>
      </c>
      <c r="AM25">
        <v>8800</v>
      </c>
      <c r="AN25">
        <v>1.54</v>
      </c>
      <c r="AO25">
        <v>135.19999999999999</v>
      </c>
      <c r="AP25">
        <v>7.2</v>
      </c>
      <c r="AQ25">
        <v>32</v>
      </c>
      <c r="AR25">
        <v>0.9</v>
      </c>
      <c r="AS25" t="s">
        <v>747</v>
      </c>
      <c r="AT25" t="s">
        <v>741</v>
      </c>
      <c r="AU25" t="s">
        <v>963</v>
      </c>
      <c r="AV25">
        <v>12</v>
      </c>
      <c r="AW25">
        <v>450</v>
      </c>
      <c r="AX25">
        <v>3</v>
      </c>
      <c r="AY25">
        <v>45</v>
      </c>
      <c r="AZ25" t="s">
        <v>964</v>
      </c>
      <c r="BA25" t="s">
        <v>741</v>
      </c>
      <c r="BB25" t="s">
        <v>181</v>
      </c>
      <c r="BC25">
        <v>9</v>
      </c>
      <c r="BD25" t="s">
        <v>180</v>
      </c>
      <c r="BE25" t="s">
        <v>741</v>
      </c>
      <c r="BF25" t="s">
        <v>181</v>
      </c>
      <c r="BG25">
        <v>1.5</v>
      </c>
      <c r="BH25" t="s">
        <v>180</v>
      </c>
      <c r="BI25" t="s">
        <v>118</v>
      </c>
      <c r="BJ25">
        <v>3.5</v>
      </c>
      <c r="BK25" t="s">
        <v>875</v>
      </c>
      <c r="BL25" t="s">
        <v>750</v>
      </c>
      <c r="BM25" t="s">
        <v>741</v>
      </c>
      <c r="BN25">
        <v>40</v>
      </c>
      <c r="BO25">
        <v>36.4</v>
      </c>
      <c r="BP25">
        <v>36.4</v>
      </c>
      <c r="BQ25">
        <v>36.4</v>
      </c>
      <c r="BR25">
        <v>36.6</v>
      </c>
      <c r="BS25">
        <v>36.4</v>
      </c>
      <c r="BT25">
        <v>36.200000000000003</v>
      </c>
      <c r="BU25">
        <v>36.4</v>
      </c>
      <c r="BV25">
        <v>36.4</v>
      </c>
      <c r="BW25">
        <v>36.4</v>
      </c>
      <c r="BX25">
        <v>36.4</v>
      </c>
      <c r="BY25">
        <v>36.4</v>
      </c>
      <c r="CA25">
        <v>138</v>
      </c>
      <c r="CB25">
        <v>148</v>
      </c>
      <c r="CC25">
        <v>138</v>
      </c>
      <c r="CD25">
        <v>140</v>
      </c>
      <c r="CE25">
        <v>146</v>
      </c>
      <c r="CF25">
        <v>140</v>
      </c>
      <c r="CG25">
        <v>148</v>
      </c>
      <c r="CH25">
        <v>142</v>
      </c>
      <c r="CI25">
        <v>144</v>
      </c>
      <c r="CJ25">
        <v>146</v>
      </c>
      <c r="CK25">
        <v>142</v>
      </c>
      <c r="CM25" t="s">
        <v>445</v>
      </c>
      <c r="CN25" t="s">
        <v>449</v>
      </c>
      <c r="CO25" t="s">
        <v>450</v>
      </c>
      <c r="CP25" t="s">
        <v>451</v>
      </c>
      <c r="CQ25" t="s">
        <v>452</v>
      </c>
      <c r="CR25" t="s">
        <v>453</v>
      </c>
      <c r="CS25" t="s">
        <v>454</v>
      </c>
      <c r="CT25" t="s">
        <v>408</v>
      </c>
      <c r="CU25" t="s">
        <v>329</v>
      </c>
      <c r="CV25" t="s">
        <v>431</v>
      </c>
      <c r="CW25" t="s">
        <v>379</v>
      </c>
      <c r="CY25">
        <v>36</v>
      </c>
      <c r="CZ25">
        <v>36</v>
      </c>
      <c r="DA25">
        <v>36</v>
      </c>
      <c r="DB25">
        <v>34</v>
      </c>
      <c r="DC25">
        <v>40</v>
      </c>
      <c r="DD25">
        <v>42</v>
      </c>
      <c r="DE25">
        <v>44</v>
      </c>
      <c r="DF25">
        <v>40</v>
      </c>
      <c r="DG25">
        <v>44</v>
      </c>
      <c r="DH25">
        <v>30</v>
      </c>
      <c r="DI25">
        <v>36</v>
      </c>
      <c r="DN25">
        <v>20</v>
      </c>
      <c r="DO25">
        <v>22</v>
      </c>
      <c r="DP25">
        <v>22</v>
      </c>
      <c r="DQ25">
        <v>22</v>
      </c>
      <c r="DR25">
        <v>24</v>
      </c>
      <c r="DS25">
        <v>22</v>
      </c>
      <c r="DT25">
        <v>24</v>
      </c>
      <c r="DU25">
        <v>22</v>
      </c>
      <c r="DW25">
        <v>98</v>
      </c>
      <c r="DX25">
        <v>97</v>
      </c>
      <c r="DY25">
        <v>96</v>
      </c>
      <c r="DZ25">
        <v>95</v>
      </c>
      <c r="EA25">
        <v>90</v>
      </c>
      <c r="EB25">
        <v>84</v>
      </c>
      <c r="EC25">
        <v>86</v>
      </c>
      <c r="ED25">
        <v>80</v>
      </c>
      <c r="EE25">
        <v>68</v>
      </c>
      <c r="EF25">
        <v>99</v>
      </c>
      <c r="EG25">
        <v>94</v>
      </c>
      <c r="EN25" t="s">
        <v>965</v>
      </c>
      <c r="EP25" t="s">
        <v>966</v>
      </c>
      <c r="EQ25" t="s">
        <v>966</v>
      </c>
      <c r="FG25" t="s">
        <v>741</v>
      </c>
      <c r="FH25" t="s">
        <v>752</v>
      </c>
      <c r="FI25" t="s">
        <v>741</v>
      </c>
      <c r="FJ25" t="s">
        <v>741</v>
      </c>
      <c r="FK25" t="s">
        <v>741</v>
      </c>
      <c r="FL25" t="s">
        <v>753</v>
      </c>
      <c r="FM25" t="s">
        <v>867</v>
      </c>
      <c r="FN25" s="12">
        <v>7.9861111111111105E-2</v>
      </c>
      <c r="FO25">
        <v>140</v>
      </c>
      <c r="FP25">
        <v>130</v>
      </c>
      <c r="FQ25" t="s">
        <v>741</v>
      </c>
      <c r="FR25" t="s">
        <v>741</v>
      </c>
      <c r="FS25">
        <v>99</v>
      </c>
      <c r="FT25" t="s">
        <v>755</v>
      </c>
      <c r="FU25">
        <v>95</v>
      </c>
      <c r="FV25" t="s">
        <v>840</v>
      </c>
      <c r="FW25" t="s">
        <v>741</v>
      </c>
      <c r="FX25" t="s">
        <v>741</v>
      </c>
      <c r="FY25" t="s">
        <v>741</v>
      </c>
      <c r="FZ25" t="s">
        <v>741</v>
      </c>
      <c r="GA25">
        <v>36.4</v>
      </c>
      <c r="GB25">
        <v>36.5</v>
      </c>
      <c r="GC25" t="s">
        <v>741</v>
      </c>
      <c r="GD25" t="s">
        <v>741</v>
      </c>
      <c r="GE25">
        <v>70</v>
      </c>
      <c r="GF25">
        <v>130</v>
      </c>
      <c r="GG25" t="s">
        <v>741</v>
      </c>
      <c r="GH25" t="s">
        <v>741</v>
      </c>
      <c r="GI25" t="s">
        <v>741</v>
      </c>
      <c r="GJ25" t="s">
        <v>957</v>
      </c>
      <c r="GK25" t="s">
        <v>967</v>
      </c>
      <c r="GL25" t="s">
        <v>741</v>
      </c>
      <c r="GM25" t="s">
        <v>741</v>
      </c>
      <c r="GN25" t="s">
        <v>750</v>
      </c>
      <c r="GO25" t="s">
        <v>767</v>
      </c>
      <c r="GP25" t="s">
        <v>741</v>
      </c>
      <c r="GQ25" t="s">
        <v>741</v>
      </c>
      <c r="GR25">
        <v>8</v>
      </c>
      <c r="GS25">
        <v>9</v>
      </c>
      <c r="GT25" t="s">
        <v>741</v>
      </c>
      <c r="GU25" t="s">
        <v>741</v>
      </c>
      <c r="GV25">
        <v>2</v>
      </c>
      <c r="GW25" t="s">
        <v>741</v>
      </c>
      <c r="GX25" t="s">
        <v>741</v>
      </c>
      <c r="GY25">
        <v>9</v>
      </c>
      <c r="GZ25">
        <v>4</v>
      </c>
      <c r="HA25">
        <v>15</v>
      </c>
      <c r="HB25" t="s">
        <v>741</v>
      </c>
      <c r="HC25" t="s">
        <v>741</v>
      </c>
      <c r="HD25" t="s">
        <v>741</v>
      </c>
      <c r="HE25" t="s">
        <v>84</v>
      </c>
      <c r="HF25">
        <v>16</v>
      </c>
      <c r="HG25">
        <v>13</v>
      </c>
      <c r="HH25" s="2">
        <v>45358</v>
      </c>
      <c r="HI25" t="s">
        <v>968</v>
      </c>
    </row>
    <row r="26" spans="1:217" x14ac:dyDescent="0.3">
      <c r="A26">
        <v>31</v>
      </c>
      <c r="B26" t="s">
        <v>969</v>
      </c>
      <c r="C26">
        <v>20240096983</v>
      </c>
      <c r="D26">
        <v>2808216</v>
      </c>
      <c r="E26">
        <v>1</v>
      </c>
      <c r="F26" t="s">
        <v>2</v>
      </c>
      <c r="G26" s="2">
        <v>45347</v>
      </c>
      <c r="H26">
        <v>1.7</v>
      </c>
      <c r="I26">
        <v>2400</v>
      </c>
      <c r="J26">
        <v>1.7</v>
      </c>
      <c r="K26" t="s">
        <v>70</v>
      </c>
      <c r="L26" t="s">
        <v>68</v>
      </c>
      <c r="M26" t="s">
        <v>970</v>
      </c>
      <c r="N26" t="s">
        <v>971</v>
      </c>
      <c r="O26" t="s">
        <v>63</v>
      </c>
      <c r="P26" t="s">
        <v>44</v>
      </c>
      <c r="Q26" t="s">
        <v>79</v>
      </c>
      <c r="R26">
        <v>3</v>
      </c>
      <c r="S26" s="2">
        <v>45349</v>
      </c>
      <c r="T26" t="s">
        <v>1101</v>
      </c>
      <c r="U26" t="s">
        <v>29</v>
      </c>
      <c r="V26" t="s">
        <v>973</v>
      </c>
      <c r="W26" t="s">
        <v>760</v>
      </c>
      <c r="X26" t="s">
        <v>740</v>
      </c>
      <c r="Y26" t="s">
        <v>740</v>
      </c>
      <c r="Z26" t="s">
        <v>741</v>
      </c>
      <c r="AA26" t="s">
        <v>742</v>
      </c>
      <c r="AB26" t="s">
        <v>761</v>
      </c>
      <c r="AC26" t="s">
        <v>744</v>
      </c>
      <c r="AD26" t="s">
        <v>745</v>
      </c>
      <c r="AE26" t="s">
        <v>746</v>
      </c>
      <c r="AF26">
        <v>156</v>
      </c>
      <c r="AG26">
        <v>36</v>
      </c>
      <c r="AH26">
        <v>36.6</v>
      </c>
      <c r="AI26">
        <v>88</v>
      </c>
      <c r="AJ26" t="s">
        <v>974</v>
      </c>
      <c r="AK26">
        <v>6</v>
      </c>
      <c r="AL26">
        <v>14.1</v>
      </c>
      <c r="AM26">
        <v>14620</v>
      </c>
      <c r="AN26">
        <v>1.36</v>
      </c>
      <c r="AO26">
        <v>136</v>
      </c>
      <c r="AP26">
        <v>4.3</v>
      </c>
      <c r="AQ26">
        <v>28</v>
      </c>
      <c r="AR26">
        <v>0.96</v>
      </c>
      <c r="AS26" t="s">
        <v>747</v>
      </c>
      <c r="AT26" t="s">
        <v>741</v>
      </c>
      <c r="AU26" t="s">
        <v>975</v>
      </c>
      <c r="AV26">
        <v>4</v>
      </c>
      <c r="AW26">
        <v>150</v>
      </c>
      <c r="AX26" t="s">
        <v>741</v>
      </c>
      <c r="AY26">
        <v>15</v>
      </c>
      <c r="AZ26" t="s">
        <v>963</v>
      </c>
      <c r="BA26" t="s">
        <v>741</v>
      </c>
      <c r="BB26" t="s">
        <v>181</v>
      </c>
      <c r="BC26">
        <v>6</v>
      </c>
      <c r="BD26" t="s">
        <v>180</v>
      </c>
      <c r="BE26">
        <v>2</v>
      </c>
      <c r="BF26" t="s">
        <v>180</v>
      </c>
      <c r="BG26" t="s">
        <v>741</v>
      </c>
      <c r="BH26" t="s">
        <v>181</v>
      </c>
      <c r="BI26" t="s">
        <v>112</v>
      </c>
      <c r="BJ26">
        <v>3</v>
      </c>
      <c r="BK26">
        <v>1</v>
      </c>
      <c r="BL26" t="s">
        <v>750</v>
      </c>
      <c r="BM26" t="s">
        <v>741</v>
      </c>
      <c r="BN26">
        <v>25</v>
      </c>
      <c r="BO26">
        <v>36.4</v>
      </c>
      <c r="BP26">
        <v>36.4</v>
      </c>
      <c r="BQ26">
        <v>36.4</v>
      </c>
      <c r="BR26">
        <v>36.4</v>
      </c>
      <c r="BS26">
        <v>36.6</v>
      </c>
      <c r="BT26">
        <v>36.6</v>
      </c>
      <c r="BU26">
        <v>36.4</v>
      </c>
      <c r="BV26">
        <v>36.4</v>
      </c>
      <c r="BW26">
        <v>36.4</v>
      </c>
      <c r="BX26">
        <v>36.4</v>
      </c>
      <c r="BY26">
        <v>36.4</v>
      </c>
      <c r="CA26">
        <v>148</v>
      </c>
      <c r="CB26">
        <v>155</v>
      </c>
      <c r="CC26">
        <v>138</v>
      </c>
      <c r="CD26">
        <v>128</v>
      </c>
      <c r="CE26">
        <v>140</v>
      </c>
      <c r="CF26">
        <v>138</v>
      </c>
      <c r="CG26">
        <v>128</v>
      </c>
      <c r="CH26">
        <v>112</v>
      </c>
      <c r="CI26">
        <v>118</v>
      </c>
      <c r="CJ26">
        <v>122</v>
      </c>
      <c r="CK26">
        <v>124</v>
      </c>
      <c r="CM26" t="s">
        <v>455</v>
      </c>
      <c r="CN26" t="s">
        <v>456</v>
      </c>
      <c r="CO26" t="s">
        <v>457</v>
      </c>
      <c r="CP26" t="s">
        <v>458</v>
      </c>
      <c r="CQ26" t="s">
        <v>459</v>
      </c>
      <c r="CR26" t="s">
        <v>460</v>
      </c>
      <c r="CS26" t="s">
        <v>461</v>
      </c>
      <c r="CT26" t="s">
        <v>462</v>
      </c>
      <c r="CU26" t="s">
        <v>448</v>
      </c>
      <c r="CV26" t="s">
        <v>447</v>
      </c>
      <c r="CW26" t="s">
        <v>463</v>
      </c>
      <c r="CY26">
        <v>32</v>
      </c>
      <c r="CZ26">
        <v>34</v>
      </c>
      <c r="DA26">
        <v>34</v>
      </c>
      <c r="DB26">
        <v>36</v>
      </c>
      <c r="DC26">
        <v>36</v>
      </c>
      <c r="DD26">
        <v>34</v>
      </c>
      <c r="DE26">
        <v>36</v>
      </c>
      <c r="DF26">
        <v>34</v>
      </c>
      <c r="DG26">
        <v>36</v>
      </c>
      <c r="DH26">
        <v>34</v>
      </c>
      <c r="DI26">
        <v>36</v>
      </c>
      <c r="DN26">
        <v>24</v>
      </c>
      <c r="DO26">
        <v>24</v>
      </c>
      <c r="DP26">
        <v>23</v>
      </c>
      <c r="DQ26">
        <v>24</v>
      </c>
      <c r="DR26">
        <v>24</v>
      </c>
      <c r="DS26">
        <v>24</v>
      </c>
      <c r="DT26">
        <v>24</v>
      </c>
      <c r="DU26">
        <v>24</v>
      </c>
      <c r="DW26">
        <v>96</v>
      </c>
      <c r="DX26">
        <v>98</v>
      </c>
      <c r="DY26">
        <v>97</v>
      </c>
      <c r="DZ26">
        <v>98</v>
      </c>
      <c r="EA26">
        <v>98</v>
      </c>
      <c r="EB26">
        <v>98</v>
      </c>
      <c r="EC26">
        <v>90</v>
      </c>
      <c r="ED26">
        <v>94</v>
      </c>
      <c r="EE26">
        <v>70</v>
      </c>
      <c r="EF26">
        <v>99</v>
      </c>
      <c r="EG26">
        <v>99</v>
      </c>
      <c r="FG26" t="s">
        <v>741</v>
      </c>
      <c r="FH26" t="s">
        <v>764</v>
      </c>
      <c r="FI26" t="s">
        <v>741</v>
      </c>
      <c r="FJ26" t="s">
        <v>741</v>
      </c>
      <c r="FK26" t="s">
        <v>741</v>
      </c>
      <c r="FL26" t="s">
        <v>753</v>
      </c>
      <c r="FM26" t="s">
        <v>894</v>
      </c>
      <c r="FN26" s="12">
        <v>0.12847222222222221</v>
      </c>
      <c r="FO26">
        <v>130</v>
      </c>
      <c r="FP26">
        <v>114</v>
      </c>
      <c r="FQ26" t="s">
        <v>741</v>
      </c>
      <c r="FR26" t="s">
        <v>741</v>
      </c>
      <c r="FS26">
        <v>100</v>
      </c>
      <c r="FT26" t="s">
        <v>755</v>
      </c>
      <c r="FU26">
        <v>98</v>
      </c>
      <c r="FV26" t="s">
        <v>755</v>
      </c>
      <c r="FW26" t="s">
        <v>741</v>
      </c>
      <c r="FX26" t="s">
        <v>741</v>
      </c>
      <c r="FY26" t="s">
        <v>741</v>
      </c>
      <c r="FZ26" t="s">
        <v>741</v>
      </c>
      <c r="GA26">
        <v>36.4</v>
      </c>
      <c r="GB26">
        <v>36.4</v>
      </c>
      <c r="GC26" t="s">
        <v>741</v>
      </c>
      <c r="GD26" t="s">
        <v>741</v>
      </c>
      <c r="GE26">
        <v>58</v>
      </c>
      <c r="GF26">
        <v>146</v>
      </c>
      <c r="GG26" t="s">
        <v>741</v>
      </c>
      <c r="GH26" t="s">
        <v>741</v>
      </c>
      <c r="GI26" t="s">
        <v>741</v>
      </c>
      <c r="GJ26" t="s">
        <v>741</v>
      </c>
      <c r="GK26" t="s">
        <v>976</v>
      </c>
      <c r="GL26" t="s">
        <v>741</v>
      </c>
      <c r="GM26" t="s">
        <v>741</v>
      </c>
      <c r="GN26" t="s">
        <v>750</v>
      </c>
      <c r="GO26" t="s">
        <v>750</v>
      </c>
      <c r="GP26" t="s">
        <v>741</v>
      </c>
      <c r="GQ26" t="s">
        <v>741</v>
      </c>
      <c r="GR26">
        <v>6</v>
      </c>
      <c r="GS26">
        <v>7</v>
      </c>
      <c r="GT26" t="s">
        <v>741</v>
      </c>
      <c r="GU26" t="s">
        <v>741</v>
      </c>
      <c r="GV26">
        <v>4</v>
      </c>
      <c r="GW26" t="s">
        <v>741</v>
      </c>
      <c r="GX26" t="s">
        <v>741</v>
      </c>
      <c r="GY26" t="s">
        <v>741</v>
      </c>
      <c r="GZ26">
        <v>11</v>
      </c>
      <c r="HA26">
        <v>12</v>
      </c>
      <c r="HB26" t="s">
        <v>741</v>
      </c>
      <c r="HC26" t="s">
        <v>741</v>
      </c>
      <c r="HD26" t="s">
        <v>741</v>
      </c>
      <c r="HE26" t="s">
        <v>84</v>
      </c>
      <c r="HF26">
        <v>13</v>
      </c>
      <c r="HG26">
        <v>10</v>
      </c>
      <c r="HH26" s="2">
        <v>45359</v>
      </c>
      <c r="HI26" t="s">
        <v>977</v>
      </c>
    </row>
    <row r="27" spans="1:217" x14ac:dyDescent="0.3">
      <c r="A27">
        <v>32</v>
      </c>
      <c r="B27" t="s">
        <v>978</v>
      </c>
      <c r="C27">
        <v>20240087080</v>
      </c>
      <c r="D27">
        <v>2781708</v>
      </c>
      <c r="E27">
        <v>1</v>
      </c>
      <c r="F27" t="s">
        <v>3</v>
      </c>
      <c r="G27" s="2">
        <v>45341</v>
      </c>
      <c r="H27">
        <v>1.2</v>
      </c>
      <c r="I27">
        <v>2900</v>
      </c>
      <c r="J27">
        <v>1.2</v>
      </c>
      <c r="K27" t="s">
        <v>70</v>
      </c>
      <c r="L27" t="s">
        <v>68</v>
      </c>
      <c r="M27" t="s">
        <v>979</v>
      </c>
      <c r="N27" t="s">
        <v>737</v>
      </c>
      <c r="O27" t="s">
        <v>63</v>
      </c>
      <c r="P27" t="s">
        <v>44</v>
      </c>
      <c r="Q27" t="s">
        <v>79</v>
      </c>
      <c r="R27">
        <v>3</v>
      </c>
      <c r="S27" s="2">
        <v>45343</v>
      </c>
      <c r="T27" t="s">
        <v>1103</v>
      </c>
      <c r="U27" t="s">
        <v>29</v>
      </c>
      <c r="V27" t="s">
        <v>741</v>
      </c>
      <c r="W27" t="s">
        <v>760</v>
      </c>
      <c r="X27" t="s">
        <v>740</v>
      </c>
      <c r="Y27" t="s">
        <v>740</v>
      </c>
      <c r="Z27" t="s">
        <v>741</v>
      </c>
      <c r="AA27" t="s">
        <v>742</v>
      </c>
      <c r="AB27" t="s">
        <v>761</v>
      </c>
      <c r="AC27" t="s">
        <v>744</v>
      </c>
      <c r="AD27" t="s">
        <v>745</v>
      </c>
      <c r="AE27" t="s">
        <v>746</v>
      </c>
      <c r="AF27">
        <v>175</v>
      </c>
      <c r="AG27">
        <v>48</v>
      </c>
      <c r="AH27">
        <v>36.9</v>
      </c>
      <c r="AI27">
        <v>97</v>
      </c>
      <c r="AJ27" t="s">
        <v>840</v>
      </c>
      <c r="AK27">
        <v>3</v>
      </c>
      <c r="AL27">
        <v>19.2</v>
      </c>
      <c r="AM27">
        <v>7620</v>
      </c>
      <c r="AN27">
        <v>1.64</v>
      </c>
      <c r="AO27">
        <v>141.69999999999999</v>
      </c>
      <c r="AP27">
        <v>7.5</v>
      </c>
      <c r="AQ27">
        <v>30</v>
      </c>
      <c r="AR27">
        <v>1.08</v>
      </c>
      <c r="AS27" t="s">
        <v>747</v>
      </c>
      <c r="AT27" t="s">
        <v>741</v>
      </c>
      <c r="AU27" t="s">
        <v>778</v>
      </c>
      <c r="AV27">
        <v>4</v>
      </c>
      <c r="AW27">
        <v>150</v>
      </c>
      <c r="AX27">
        <v>3</v>
      </c>
      <c r="AY27">
        <v>15</v>
      </c>
      <c r="AZ27" t="s">
        <v>818</v>
      </c>
      <c r="BA27" t="s">
        <v>741</v>
      </c>
      <c r="BB27" t="s">
        <v>181</v>
      </c>
      <c r="BC27">
        <v>5</v>
      </c>
      <c r="BD27" t="s">
        <v>180</v>
      </c>
      <c r="BE27">
        <v>2</v>
      </c>
      <c r="BF27" t="s">
        <v>180</v>
      </c>
      <c r="BG27" t="s">
        <v>741</v>
      </c>
      <c r="BH27" t="s">
        <v>181</v>
      </c>
      <c r="BI27" t="s">
        <v>112</v>
      </c>
      <c r="BJ27">
        <v>2.5</v>
      </c>
      <c r="BK27">
        <v>0.5</v>
      </c>
      <c r="BL27" t="s">
        <v>750</v>
      </c>
      <c r="BM27" t="s">
        <v>741</v>
      </c>
      <c r="BN27">
        <v>40</v>
      </c>
      <c r="BO27">
        <v>36.200000000000003</v>
      </c>
      <c r="BP27">
        <v>36.200000000000003</v>
      </c>
      <c r="BQ27">
        <v>36.200000000000003</v>
      </c>
      <c r="BR27">
        <v>36.200000000000003</v>
      </c>
      <c r="BS27">
        <v>36.200000000000003</v>
      </c>
      <c r="BT27">
        <v>36.200000000000003</v>
      </c>
      <c r="BU27">
        <v>36.200000000000003</v>
      </c>
      <c r="BV27">
        <v>36.200000000000003</v>
      </c>
      <c r="BW27">
        <v>36.200000000000003</v>
      </c>
      <c r="BX27">
        <v>36.200000000000003</v>
      </c>
      <c r="BY27">
        <v>36.200000000000003</v>
      </c>
      <c r="CA27">
        <v>160</v>
      </c>
      <c r="CB27">
        <v>164</v>
      </c>
      <c r="CC27">
        <v>170</v>
      </c>
      <c r="CD27">
        <v>170</v>
      </c>
      <c r="CE27">
        <v>178</v>
      </c>
      <c r="CF27">
        <v>174</v>
      </c>
      <c r="CG27">
        <v>176</v>
      </c>
      <c r="CH27">
        <v>170</v>
      </c>
      <c r="CI27">
        <v>170</v>
      </c>
      <c r="CJ27">
        <v>172</v>
      </c>
      <c r="CK27">
        <v>178</v>
      </c>
      <c r="CM27" t="s">
        <v>409</v>
      </c>
      <c r="CN27" t="s">
        <v>433</v>
      </c>
      <c r="CO27" t="s">
        <v>412</v>
      </c>
      <c r="CP27" t="s">
        <v>385</v>
      </c>
      <c r="CQ27" t="s">
        <v>412</v>
      </c>
      <c r="CR27" t="s">
        <v>408</v>
      </c>
      <c r="CS27" t="s">
        <v>428</v>
      </c>
      <c r="CT27" t="s">
        <v>385</v>
      </c>
      <c r="CU27" t="s">
        <v>384</v>
      </c>
      <c r="CV27" t="s">
        <v>385</v>
      </c>
      <c r="CW27" t="s">
        <v>407</v>
      </c>
      <c r="CY27">
        <v>36</v>
      </c>
      <c r="CZ27">
        <v>36</v>
      </c>
      <c r="DA27">
        <v>34</v>
      </c>
      <c r="DB27">
        <v>32</v>
      </c>
      <c r="DC27">
        <v>34</v>
      </c>
      <c r="DD27">
        <v>34</v>
      </c>
      <c r="DE27">
        <v>36</v>
      </c>
      <c r="DF27">
        <v>36</v>
      </c>
      <c r="DG27">
        <v>36</v>
      </c>
      <c r="DH27">
        <v>36</v>
      </c>
      <c r="DI27">
        <v>36</v>
      </c>
      <c r="DM27">
        <v>24</v>
      </c>
      <c r="DN27">
        <v>26</v>
      </c>
      <c r="DO27">
        <v>26</v>
      </c>
      <c r="DP27">
        <v>22</v>
      </c>
      <c r="DQ27">
        <v>22</v>
      </c>
      <c r="DR27">
        <v>20</v>
      </c>
      <c r="DS27">
        <v>22</v>
      </c>
      <c r="DT27">
        <v>20</v>
      </c>
      <c r="DU27">
        <v>20</v>
      </c>
      <c r="DW27">
        <v>97</v>
      </c>
      <c r="DX27">
        <v>98</v>
      </c>
      <c r="DY27">
        <v>98</v>
      </c>
      <c r="DZ27">
        <v>96</v>
      </c>
      <c r="EA27">
        <v>95</v>
      </c>
      <c r="EB27">
        <v>98</v>
      </c>
      <c r="EC27">
        <v>97</v>
      </c>
      <c r="ED27">
        <v>98</v>
      </c>
      <c r="EE27">
        <v>78</v>
      </c>
      <c r="EF27">
        <v>98</v>
      </c>
      <c r="EG27">
        <v>98</v>
      </c>
      <c r="FG27" t="s">
        <v>741</v>
      </c>
      <c r="FH27" t="s">
        <v>764</v>
      </c>
      <c r="FI27" t="s">
        <v>741</v>
      </c>
      <c r="FJ27" t="s">
        <v>741</v>
      </c>
      <c r="FK27" t="s">
        <v>741</v>
      </c>
      <c r="FL27" t="s">
        <v>753</v>
      </c>
      <c r="FM27" t="s">
        <v>980</v>
      </c>
      <c r="FN27" s="12">
        <v>7.2916666666666671E-2</v>
      </c>
      <c r="FO27">
        <v>122</v>
      </c>
      <c r="FP27">
        <v>110</v>
      </c>
      <c r="FQ27" t="s">
        <v>741</v>
      </c>
      <c r="FR27" t="s">
        <v>741</v>
      </c>
      <c r="FS27">
        <v>97</v>
      </c>
      <c r="FT27" t="s">
        <v>755</v>
      </c>
      <c r="FU27">
        <v>93</v>
      </c>
      <c r="FV27" t="s">
        <v>755</v>
      </c>
      <c r="FW27" t="s">
        <v>741</v>
      </c>
      <c r="FX27" t="s">
        <v>741</v>
      </c>
      <c r="FY27" t="s">
        <v>741</v>
      </c>
      <c r="FZ27" t="s">
        <v>741</v>
      </c>
      <c r="GA27">
        <v>36.1</v>
      </c>
      <c r="GB27">
        <v>36.1</v>
      </c>
      <c r="GC27" t="s">
        <v>741</v>
      </c>
      <c r="GD27" t="s">
        <v>741</v>
      </c>
      <c r="GE27">
        <v>75</v>
      </c>
      <c r="GF27">
        <v>50</v>
      </c>
      <c r="GG27" t="s">
        <v>741</v>
      </c>
      <c r="GH27" t="s">
        <v>741</v>
      </c>
      <c r="GI27" t="s">
        <v>741</v>
      </c>
      <c r="GJ27" t="s">
        <v>741</v>
      </c>
      <c r="GK27" t="s">
        <v>741</v>
      </c>
      <c r="GL27" t="s">
        <v>741</v>
      </c>
      <c r="GM27" t="s">
        <v>741</v>
      </c>
      <c r="GN27" t="s">
        <v>750</v>
      </c>
      <c r="GO27" t="s">
        <v>750</v>
      </c>
      <c r="GP27" t="s">
        <v>741</v>
      </c>
      <c r="GQ27" t="s">
        <v>741</v>
      </c>
      <c r="GR27">
        <v>13</v>
      </c>
      <c r="GS27">
        <v>12</v>
      </c>
      <c r="GT27" t="s">
        <v>741</v>
      </c>
      <c r="GU27" t="s">
        <v>741</v>
      </c>
      <c r="GV27" t="s">
        <v>741</v>
      </c>
      <c r="GW27" t="s">
        <v>741</v>
      </c>
      <c r="GX27" t="s">
        <v>741</v>
      </c>
      <c r="GY27" t="s">
        <v>741</v>
      </c>
      <c r="GZ27">
        <v>5</v>
      </c>
      <c r="HA27">
        <v>7</v>
      </c>
      <c r="HB27" t="s">
        <v>741</v>
      </c>
      <c r="HC27" t="s">
        <v>741</v>
      </c>
      <c r="HD27" t="s">
        <v>741</v>
      </c>
      <c r="HE27" t="s">
        <v>84</v>
      </c>
      <c r="HF27">
        <v>8</v>
      </c>
      <c r="HG27">
        <v>5</v>
      </c>
      <c r="HH27" s="2">
        <v>45348</v>
      </c>
      <c r="HI27" t="s">
        <v>981</v>
      </c>
    </row>
    <row r="28" spans="1:217" x14ac:dyDescent="0.3">
      <c r="A28">
        <v>33</v>
      </c>
      <c r="B28" t="s">
        <v>982</v>
      </c>
      <c r="C28">
        <v>20240151430</v>
      </c>
      <c r="D28">
        <v>2952108</v>
      </c>
      <c r="E28">
        <v>3</v>
      </c>
      <c r="F28" t="s">
        <v>3</v>
      </c>
      <c r="G28" s="2">
        <v>45377</v>
      </c>
      <c r="H28">
        <v>2.2000000000000002</v>
      </c>
      <c r="I28">
        <v>2160</v>
      </c>
      <c r="J28">
        <v>2.2000000000000002</v>
      </c>
      <c r="K28" t="s">
        <v>70</v>
      </c>
      <c r="L28" t="s">
        <v>69</v>
      </c>
      <c r="M28" t="s">
        <v>983</v>
      </c>
      <c r="N28" t="s">
        <v>737</v>
      </c>
      <c r="O28" t="s">
        <v>63</v>
      </c>
      <c r="P28" t="s">
        <v>44</v>
      </c>
      <c r="Q28" t="s">
        <v>79</v>
      </c>
      <c r="R28">
        <v>5</v>
      </c>
      <c r="S28" s="2">
        <v>45381</v>
      </c>
      <c r="T28" t="s">
        <v>738</v>
      </c>
      <c r="U28" t="s">
        <v>30</v>
      </c>
      <c r="V28" t="s">
        <v>741</v>
      </c>
      <c r="W28" t="s">
        <v>760</v>
      </c>
      <c r="X28" t="s">
        <v>740</v>
      </c>
      <c r="Y28" t="s">
        <v>740</v>
      </c>
      <c r="Z28" t="s">
        <v>741</v>
      </c>
      <c r="AA28" t="s">
        <v>742</v>
      </c>
      <c r="AB28" t="s">
        <v>761</v>
      </c>
      <c r="AC28" t="s">
        <v>744</v>
      </c>
      <c r="AD28" t="s">
        <v>745</v>
      </c>
      <c r="AE28" t="s">
        <v>746</v>
      </c>
      <c r="AF28">
        <v>122</v>
      </c>
      <c r="AG28">
        <v>32</v>
      </c>
      <c r="AH28">
        <v>36.4</v>
      </c>
      <c r="AI28">
        <v>98</v>
      </c>
      <c r="AJ28" t="s">
        <v>30</v>
      </c>
      <c r="AK28">
        <v>8.8000000000000007</v>
      </c>
      <c r="AL28">
        <v>12.6</v>
      </c>
      <c r="AM28">
        <v>9960</v>
      </c>
      <c r="AN28">
        <v>2.57</v>
      </c>
      <c r="AO28">
        <v>146.30000000000001</v>
      </c>
      <c r="AP28">
        <v>4.5999999999999996</v>
      </c>
      <c r="AQ28">
        <v>63</v>
      </c>
      <c r="AR28">
        <v>1.02</v>
      </c>
      <c r="AS28" t="s">
        <v>747</v>
      </c>
      <c r="AT28" t="s">
        <v>741</v>
      </c>
      <c r="AU28" t="s">
        <v>984</v>
      </c>
      <c r="AV28">
        <v>8</v>
      </c>
      <c r="AW28">
        <v>200</v>
      </c>
      <c r="AX28">
        <v>3</v>
      </c>
      <c r="AY28">
        <v>30</v>
      </c>
      <c r="AZ28" t="s">
        <v>985</v>
      </c>
      <c r="BA28" t="s">
        <v>741</v>
      </c>
      <c r="BB28" t="s">
        <v>181</v>
      </c>
      <c r="BC28">
        <v>5</v>
      </c>
      <c r="BD28" t="s">
        <v>180</v>
      </c>
      <c r="BE28">
        <v>3</v>
      </c>
      <c r="BF28" t="s">
        <v>180</v>
      </c>
      <c r="BG28" t="s">
        <v>741</v>
      </c>
      <c r="BH28" t="s">
        <v>181</v>
      </c>
      <c r="BI28" t="s">
        <v>112</v>
      </c>
      <c r="BJ28">
        <v>3</v>
      </c>
      <c r="BK28">
        <v>1</v>
      </c>
      <c r="BL28" t="s">
        <v>750</v>
      </c>
      <c r="BM28" t="s">
        <v>741</v>
      </c>
      <c r="BN28">
        <v>10</v>
      </c>
      <c r="BO28">
        <v>36.200000000000003</v>
      </c>
      <c r="BP28">
        <v>36.200000000000003</v>
      </c>
      <c r="BQ28">
        <v>36.4</v>
      </c>
      <c r="BR28">
        <v>36.4</v>
      </c>
      <c r="BS28">
        <v>36.4</v>
      </c>
      <c r="BT28">
        <v>36.4</v>
      </c>
      <c r="BU28">
        <v>36.200000000000003</v>
      </c>
      <c r="BV28">
        <v>36.200000000000003</v>
      </c>
      <c r="BW28">
        <v>36.4</v>
      </c>
      <c r="BX28">
        <v>36.200000000000003</v>
      </c>
      <c r="BY28">
        <v>36.200000000000003</v>
      </c>
      <c r="BZ28">
        <v>36.200000000000003</v>
      </c>
      <c r="CA28">
        <v>140</v>
      </c>
      <c r="CB28">
        <v>142</v>
      </c>
      <c r="CC28">
        <v>146</v>
      </c>
      <c r="CD28">
        <v>132</v>
      </c>
      <c r="CE28">
        <v>133</v>
      </c>
      <c r="CF28">
        <v>140</v>
      </c>
      <c r="CG28">
        <v>130</v>
      </c>
      <c r="CH28">
        <v>127</v>
      </c>
      <c r="CI28">
        <v>126</v>
      </c>
      <c r="CJ28">
        <v>128</v>
      </c>
      <c r="CK28">
        <v>130</v>
      </c>
      <c r="CL28">
        <v>134</v>
      </c>
      <c r="CM28" t="s">
        <v>464</v>
      </c>
      <c r="CN28" t="s">
        <v>465</v>
      </c>
      <c r="CO28" t="s">
        <v>466</v>
      </c>
      <c r="CP28" t="s">
        <v>467</v>
      </c>
      <c r="CQ28" t="s">
        <v>468</v>
      </c>
      <c r="CR28" t="s">
        <v>285</v>
      </c>
      <c r="CS28" t="s">
        <v>280</v>
      </c>
      <c r="CT28" t="s">
        <v>442</v>
      </c>
      <c r="CU28" t="s">
        <v>396</v>
      </c>
      <c r="CV28" t="s">
        <v>442</v>
      </c>
      <c r="CW28" t="s">
        <v>468</v>
      </c>
      <c r="CX28" t="s">
        <v>317</v>
      </c>
      <c r="CY28">
        <v>32</v>
      </c>
      <c r="CZ28">
        <v>34</v>
      </c>
      <c r="DA28">
        <v>34</v>
      </c>
      <c r="DB28">
        <v>36</v>
      </c>
      <c r="DC28">
        <v>36</v>
      </c>
      <c r="DD28">
        <v>34</v>
      </c>
      <c r="DE28">
        <v>36</v>
      </c>
      <c r="DF28">
        <v>34</v>
      </c>
      <c r="DG28">
        <v>36</v>
      </c>
      <c r="DH28">
        <v>36</v>
      </c>
      <c r="DI28">
        <v>34</v>
      </c>
      <c r="DN28">
        <v>30</v>
      </c>
      <c r="DO28">
        <v>32</v>
      </c>
      <c r="DP28">
        <v>34</v>
      </c>
      <c r="DQ28">
        <v>34</v>
      </c>
      <c r="DR28">
        <v>36</v>
      </c>
      <c r="DS28">
        <v>34</v>
      </c>
      <c r="DT28">
        <v>36</v>
      </c>
      <c r="DU28">
        <v>36</v>
      </c>
      <c r="DW28">
        <v>98</v>
      </c>
      <c r="DX28">
        <v>99</v>
      </c>
      <c r="DY28">
        <v>99</v>
      </c>
      <c r="DZ28">
        <v>98</v>
      </c>
      <c r="EA28">
        <v>97</v>
      </c>
      <c r="EB28">
        <v>98</v>
      </c>
      <c r="EC28">
        <v>97</v>
      </c>
      <c r="ED28">
        <v>95</v>
      </c>
      <c r="EE28">
        <v>80</v>
      </c>
      <c r="EF28">
        <v>99</v>
      </c>
      <c r="EG28">
        <v>99</v>
      </c>
      <c r="EH28">
        <v>99</v>
      </c>
      <c r="FG28" t="s">
        <v>741</v>
      </c>
      <c r="FH28" t="s">
        <v>785</v>
      </c>
      <c r="FI28" t="s">
        <v>741</v>
      </c>
      <c r="FJ28">
        <v>16</v>
      </c>
      <c r="FK28">
        <v>0.1</v>
      </c>
      <c r="FL28" t="s">
        <v>765</v>
      </c>
      <c r="FM28" t="s">
        <v>963</v>
      </c>
      <c r="FN28" s="12">
        <v>9.7222222222222224E-2</v>
      </c>
      <c r="FO28">
        <v>130</v>
      </c>
      <c r="FP28">
        <v>130</v>
      </c>
      <c r="FQ28" t="s">
        <v>741</v>
      </c>
      <c r="FR28" t="s">
        <v>741</v>
      </c>
      <c r="FS28">
        <v>93</v>
      </c>
      <c r="FT28" t="s">
        <v>31</v>
      </c>
      <c r="FU28">
        <v>98</v>
      </c>
      <c r="FV28" t="s">
        <v>31</v>
      </c>
      <c r="FW28" t="s">
        <v>741</v>
      </c>
      <c r="FX28" t="s">
        <v>741</v>
      </c>
      <c r="FY28" t="s">
        <v>741</v>
      </c>
      <c r="FZ28" t="s">
        <v>741</v>
      </c>
      <c r="GA28">
        <v>36.4</v>
      </c>
      <c r="GB28">
        <v>36.4</v>
      </c>
      <c r="GC28" t="s">
        <v>741</v>
      </c>
      <c r="GD28" t="s">
        <v>741</v>
      </c>
      <c r="GE28">
        <v>80</v>
      </c>
      <c r="GF28">
        <v>56</v>
      </c>
      <c r="GG28" t="s">
        <v>741</v>
      </c>
      <c r="GH28" t="s">
        <v>741</v>
      </c>
      <c r="GI28" t="s">
        <v>741</v>
      </c>
      <c r="GJ28" t="s">
        <v>741</v>
      </c>
      <c r="GK28" t="s">
        <v>986</v>
      </c>
      <c r="GL28" t="s">
        <v>741</v>
      </c>
      <c r="GM28" t="s">
        <v>741</v>
      </c>
      <c r="GN28" t="s">
        <v>767</v>
      </c>
      <c r="GO28" t="s">
        <v>767</v>
      </c>
      <c r="GP28" t="s">
        <v>741</v>
      </c>
      <c r="GQ28" t="s">
        <v>741</v>
      </c>
      <c r="GR28">
        <v>6</v>
      </c>
      <c r="GS28">
        <v>7</v>
      </c>
      <c r="GT28" t="s">
        <v>741</v>
      </c>
      <c r="GU28" t="s">
        <v>741</v>
      </c>
      <c r="GV28">
        <v>0</v>
      </c>
      <c r="GW28">
        <v>2</v>
      </c>
      <c r="GX28">
        <v>5</v>
      </c>
      <c r="GY28">
        <v>1</v>
      </c>
      <c r="GZ28">
        <v>2</v>
      </c>
      <c r="HA28">
        <v>12</v>
      </c>
      <c r="HB28" t="s">
        <v>741</v>
      </c>
      <c r="HC28" t="s">
        <v>741</v>
      </c>
      <c r="HD28" t="s">
        <v>741</v>
      </c>
      <c r="HE28" t="s">
        <v>84</v>
      </c>
      <c r="HF28">
        <v>15</v>
      </c>
      <c r="HG28">
        <v>10</v>
      </c>
      <c r="HH28" s="2">
        <v>45391</v>
      </c>
      <c r="HI28" t="s">
        <v>987</v>
      </c>
    </row>
    <row r="29" spans="1:217" x14ac:dyDescent="0.3">
      <c r="A29">
        <v>34</v>
      </c>
      <c r="B29" t="s">
        <v>988</v>
      </c>
      <c r="C29">
        <v>20240198185</v>
      </c>
      <c r="D29">
        <v>3083986</v>
      </c>
      <c r="E29">
        <v>1</v>
      </c>
      <c r="F29" t="s">
        <v>3</v>
      </c>
      <c r="G29" s="2">
        <v>45410</v>
      </c>
      <c r="H29">
        <v>2.2000000000000002</v>
      </c>
      <c r="I29">
        <v>2600</v>
      </c>
      <c r="J29">
        <v>1.9</v>
      </c>
      <c r="K29" t="s">
        <v>70</v>
      </c>
      <c r="L29" t="s">
        <v>68</v>
      </c>
      <c r="M29" t="s">
        <v>989</v>
      </c>
      <c r="N29" t="s">
        <v>737</v>
      </c>
      <c r="O29" t="s">
        <v>63</v>
      </c>
      <c r="P29" t="s">
        <v>44</v>
      </c>
      <c r="Q29" t="s">
        <v>79</v>
      </c>
      <c r="R29">
        <v>3</v>
      </c>
      <c r="S29" s="2">
        <v>45412</v>
      </c>
      <c r="T29" t="s">
        <v>738</v>
      </c>
      <c r="U29" t="s">
        <v>30</v>
      </c>
      <c r="V29" t="s">
        <v>990</v>
      </c>
      <c r="W29" t="s">
        <v>760</v>
      </c>
      <c r="X29" t="s">
        <v>740</v>
      </c>
      <c r="Y29" t="s">
        <v>740</v>
      </c>
      <c r="Z29" t="s">
        <v>741</v>
      </c>
      <c r="AA29" t="s">
        <v>742</v>
      </c>
      <c r="AB29" t="s">
        <v>761</v>
      </c>
      <c r="AC29" t="s">
        <v>991</v>
      </c>
      <c r="AD29" t="s">
        <v>745</v>
      </c>
      <c r="AE29" t="s">
        <v>746</v>
      </c>
      <c r="AF29">
        <v>150</v>
      </c>
      <c r="AG29">
        <v>38</v>
      </c>
      <c r="AH29">
        <v>36.6</v>
      </c>
      <c r="AI29">
        <v>99</v>
      </c>
      <c r="AJ29" t="s">
        <v>30</v>
      </c>
      <c r="AK29">
        <v>5</v>
      </c>
      <c r="AL29">
        <v>16.3</v>
      </c>
      <c r="AM29">
        <v>12700</v>
      </c>
      <c r="AN29">
        <v>1.7</v>
      </c>
      <c r="AO29">
        <v>138</v>
      </c>
      <c r="AP29">
        <v>4.8</v>
      </c>
      <c r="AQ29">
        <v>16</v>
      </c>
      <c r="AR29">
        <v>0.92</v>
      </c>
      <c r="AS29" t="s">
        <v>747</v>
      </c>
      <c r="AT29" t="s">
        <v>741</v>
      </c>
      <c r="AU29" t="s">
        <v>809</v>
      </c>
      <c r="AV29">
        <v>8</v>
      </c>
      <c r="AW29">
        <v>300</v>
      </c>
      <c r="AX29" t="s">
        <v>741</v>
      </c>
      <c r="AY29">
        <v>30</v>
      </c>
      <c r="AZ29" t="s">
        <v>810</v>
      </c>
      <c r="BA29" t="s">
        <v>741</v>
      </c>
      <c r="BB29" t="s">
        <v>181</v>
      </c>
      <c r="BC29">
        <v>2</v>
      </c>
      <c r="BD29" t="s">
        <v>180</v>
      </c>
      <c r="BE29" t="s">
        <v>741</v>
      </c>
      <c r="BF29" t="s">
        <v>181</v>
      </c>
      <c r="BG29">
        <v>1</v>
      </c>
      <c r="BH29" t="s">
        <v>180</v>
      </c>
      <c r="BI29" t="s">
        <v>118</v>
      </c>
      <c r="BJ29">
        <v>2.5</v>
      </c>
      <c r="BK29" t="s">
        <v>875</v>
      </c>
      <c r="BL29" t="s">
        <v>750</v>
      </c>
      <c r="BM29" t="s">
        <v>741</v>
      </c>
      <c r="BN29">
        <v>20</v>
      </c>
      <c r="BO29">
        <v>36.200000000000003</v>
      </c>
      <c r="BP29">
        <v>36.4</v>
      </c>
      <c r="BQ29">
        <v>36.200000000000003</v>
      </c>
      <c r="BR29">
        <v>36.4</v>
      </c>
      <c r="BS29">
        <v>36.200000000000003</v>
      </c>
      <c r="BT29">
        <v>36.4</v>
      </c>
      <c r="BU29">
        <v>36.4</v>
      </c>
      <c r="BV29">
        <v>36.4</v>
      </c>
      <c r="BW29">
        <v>36.4</v>
      </c>
      <c r="BX29">
        <v>36.6</v>
      </c>
      <c r="BY29">
        <v>36.4</v>
      </c>
      <c r="CA29">
        <v>140</v>
      </c>
      <c r="CB29">
        <v>136</v>
      </c>
      <c r="CC29">
        <v>130</v>
      </c>
      <c r="CD29">
        <v>136</v>
      </c>
      <c r="CE29">
        <v>140</v>
      </c>
      <c r="CF29">
        <v>140</v>
      </c>
      <c r="CG29">
        <v>142</v>
      </c>
      <c r="CH29">
        <v>144</v>
      </c>
      <c r="CI29">
        <v>140</v>
      </c>
      <c r="CJ29">
        <v>148</v>
      </c>
      <c r="CK29">
        <v>140</v>
      </c>
      <c r="CM29" t="s">
        <v>382</v>
      </c>
      <c r="CN29" t="s">
        <v>469</v>
      </c>
      <c r="CO29" t="s">
        <v>300</v>
      </c>
      <c r="CP29" t="s">
        <v>470</v>
      </c>
      <c r="CQ29" t="s">
        <v>280</v>
      </c>
      <c r="CR29" t="s">
        <v>286</v>
      </c>
      <c r="CS29" t="s">
        <v>280</v>
      </c>
      <c r="CT29" t="s">
        <v>300</v>
      </c>
      <c r="CU29" t="s">
        <v>468</v>
      </c>
      <c r="CV29" t="s">
        <v>280</v>
      </c>
      <c r="CW29" t="s">
        <v>442</v>
      </c>
      <c r="CY29">
        <v>32</v>
      </c>
      <c r="CZ29">
        <v>34</v>
      </c>
      <c r="DA29">
        <v>34</v>
      </c>
      <c r="DB29">
        <v>36</v>
      </c>
      <c r="DC29">
        <v>34</v>
      </c>
      <c r="DD29">
        <v>34</v>
      </c>
      <c r="DE29">
        <v>36</v>
      </c>
      <c r="DF29">
        <v>34</v>
      </c>
      <c r="DG29">
        <v>34</v>
      </c>
      <c r="DH29">
        <v>30</v>
      </c>
      <c r="DI29">
        <v>32</v>
      </c>
      <c r="DN29">
        <v>32</v>
      </c>
      <c r="DO29">
        <v>30</v>
      </c>
      <c r="DP29">
        <v>30</v>
      </c>
      <c r="DQ29">
        <v>28</v>
      </c>
      <c r="DR29">
        <v>30</v>
      </c>
      <c r="DS29">
        <v>28</v>
      </c>
      <c r="DT29">
        <v>30</v>
      </c>
      <c r="DU29">
        <v>30</v>
      </c>
      <c r="DW29">
        <v>98</v>
      </c>
      <c r="DX29">
        <v>99</v>
      </c>
      <c r="DY29">
        <v>97</v>
      </c>
      <c r="DZ29">
        <v>98</v>
      </c>
      <c r="EA29">
        <v>96</v>
      </c>
      <c r="EB29">
        <v>95</v>
      </c>
      <c r="EC29">
        <v>99</v>
      </c>
      <c r="ED29">
        <v>96</v>
      </c>
      <c r="EE29">
        <v>90</v>
      </c>
      <c r="EF29">
        <v>99</v>
      </c>
      <c r="EG29">
        <v>99</v>
      </c>
      <c r="FG29" t="s">
        <v>741</v>
      </c>
      <c r="FH29" t="s">
        <v>785</v>
      </c>
      <c r="FI29" t="s">
        <v>741</v>
      </c>
      <c r="FJ29">
        <v>16</v>
      </c>
      <c r="FK29">
        <v>0.1</v>
      </c>
      <c r="FL29" t="s">
        <v>753</v>
      </c>
      <c r="FM29" t="s">
        <v>992</v>
      </c>
      <c r="FN29" s="12">
        <v>8.3333333333333329E-2</v>
      </c>
      <c r="FO29">
        <v>128</v>
      </c>
      <c r="FP29">
        <v>164</v>
      </c>
      <c r="FQ29" t="s">
        <v>741</v>
      </c>
      <c r="FR29" t="s">
        <v>741</v>
      </c>
      <c r="FS29">
        <v>98</v>
      </c>
      <c r="FT29" t="s">
        <v>755</v>
      </c>
      <c r="FU29">
        <v>95</v>
      </c>
      <c r="FV29" t="s">
        <v>755</v>
      </c>
      <c r="FW29" t="s">
        <v>741</v>
      </c>
      <c r="FX29" t="s">
        <v>741</v>
      </c>
      <c r="FY29" t="s">
        <v>741</v>
      </c>
      <c r="FZ29" t="s">
        <v>741</v>
      </c>
      <c r="GA29">
        <v>36.5</v>
      </c>
      <c r="GB29">
        <v>36.5</v>
      </c>
      <c r="GC29" t="s">
        <v>741</v>
      </c>
      <c r="GD29" t="s">
        <v>741</v>
      </c>
      <c r="GE29">
        <v>50</v>
      </c>
      <c r="GF29">
        <v>95</v>
      </c>
      <c r="GG29" t="s">
        <v>741</v>
      </c>
      <c r="GH29" t="s">
        <v>741</v>
      </c>
      <c r="GK29" t="s">
        <v>993</v>
      </c>
      <c r="GL29" t="s">
        <v>741</v>
      </c>
      <c r="GM29" t="s">
        <v>741</v>
      </c>
      <c r="GN29" t="s">
        <v>750</v>
      </c>
      <c r="GO29" t="s">
        <v>750</v>
      </c>
      <c r="GP29" t="s">
        <v>741</v>
      </c>
      <c r="GQ29" t="s">
        <v>741</v>
      </c>
      <c r="GR29">
        <v>10</v>
      </c>
      <c r="GS29">
        <v>11</v>
      </c>
      <c r="GT29" t="s">
        <v>741</v>
      </c>
      <c r="GU29" t="s">
        <v>741</v>
      </c>
      <c r="GV29" t="s">
        <v>741</v>
      </c>
      <c r="GW29" t="s">
        <v>741</v>
      </c>
      <c r="GX29" t="s">
        <v>741</v>
      </c>
      <c r="GY29" t="s">
        <v>741</v>
      </c>
      <c r="GZ29">
        <v>6</v>
      </c>
      <c r="HA29">
        <v>9</v>
      </c>
      <c r="HB29" t="s">
        <v>741</v>
      </c>
      <c r="HC29" t="s">
        <v>741</v>
      </c>
      <c r="HD29" t="s">
        <v>741</v>
      </c>
      <c r="HE29" t="s">
        <v>84</v>
      </c>
      <c r="HF29">
        <v>9</v>
      </c>
      <c r="HG29">
        <v>5</v>
      </c>
      <c r="HH29" s="2">
        <v>45418</v>
      </c>
      <c r="HI29" t="s">
        <v>994</v>
      </c>
    </row>
    <row r="30" spans="1:217" ht="27" customHeight="1" x14ac:dyDescent="0.3">
      <c r="A30">
        <v>37</v>
      </c>
      <c r="B30" t="s">
        <v>1006</v>
      </c>
      <c r="C30">
        <v>20240115680</v>
      </c>
      <c r="D30">
        <v>2855165</v>
      </c>
      <c r="E30">
        <v>1</v>
      </c>
      <c r="F30" t="s">
        <v>3</v>
      </c>
      <c r="G30" s="2">
        <v>45358</v>
      </c>
      <c r="H30">
        <v>2.2000000000000002</v>
      </c>
      <c r="I30">
        <v>1500</v>
      </c>
      <c r="J30">
        <v>2.2000000000000002</v>
      </c>
      <c r="K30" t="s">
        <v>70</v>
      </c>
      <c r="L30" t="s">
        <v>68</v>
      </c>
      <c r="M30" t="s">
        <v>1007</v>
      </c>
      <c r="N30" t="s">
        <v>737</v>
      </c>
      <c r="O30" t="s">
        <v>63</v>
      </c>
      <c r="P30" t="s">
        <v>44</v>
      </c>
      <c r="Q30" t="s">
        <v>79</v>
      </c>
      <c r="R30">
        <v>3</v>
      </c>
      <c r="S30" s="2">
        <v>45360</v>
      </c>
      <c r="T30" t="s">
        <v>1008</v>
      </c>
      <c r="U30" t="s">
        <v>30</v>
      </c>
      <c r="V30" t="s">
        <v>1009</v>
      </c>
      <c r="W30" t="s">
        <v>760</v>
      </c>
      <c r="X30" t="s">
        <v>740</v>
      </c>
      <c r="Y30" t="s">
        <v>740</v>
      </c>
      <c r="Z30" t="s">
        <v>741</v>
      </c>
      <c r="AA30" t="s">
        <v>742</v>
      </c>
      <c r="AB30" t="s">
        <v>743</v>
      </c>
      <c r="AC30" t="s">
        <v>744</v>
      </c>
      <c r="AD30" t="s">
        <v>745</v>
      </c>
      <c r="AE30" t="s">
        <v>746</v>
      </c>
      <c r="AF30">
        <v>140</v>
      </c>
      <c r="AG30">
        <v>28</v>
      </c>
      <c r="AH30">
        <v>36.6</v>
      </c>
      <c r="AI30">
        <v>99</v>
      </c>
      <c r="AJ30" t="s">
        <v>30</v>
      </c>
      <c r="AK30">
        <v>6.4</v>
      </c>
      <c r="AL30">
        <v>16.2</v>
      </c>
      <c r="AM30">
        <v>16320</v>
      </c>
      <c r="AN30">
        <v>3.48</v>
      </c>
      <c r="AO30">
        <v>137.80000000000001</v>
      </c>
      <c r="AP30">
        <v>6</v>
      </c>
      <c r="AQ30">
        <v>23</v>
      </c>
      <c r="AR30">
        <v>0.69</v>
      </c>
      <c r="AS30" t="s">
        <v>747</v>
      </c>
      <c r="AT30" t="s">
        <v>741</v>
      </c>
      <c r="AU30" t="s">
        <v>762</v>
      </c>
      <c r="AV30">
        <v>8</v>
      </c>
      <c r="AW30">
        <v>300</v>
      </c>
      <c r="AX30" t="s">
        <v>741</v>
      </c>
      <c r="AY30">
        <v>30</v>
      </c>
      <c r="AZ30" t="s">
        <v>763</v>
      </c>
      <c r="BA30" t="s">
        <v>741</v>
      </c>
      <c r="BB30" t="s">
        <v>181</v>
      </c>
      <c r="BC30">
        <v>4</v>
      </c>
      <c r="BD30" t="s">
        <v>180</v>
      </c>
      <c r="BE30" t="s">
        <v>741</v>
      </c>
      <c r="BF30" t="s">
        <v>181</v>
      </c>
      <c r="BG30">
        <v>1</v>
      </c>
      <c r="BH30" t="s">
        <v>180</v>
      </c>
      <c r="BI30" t="s">
        <v>118</v>
      </c>
      <c r="BJ30">
        <v>3</v>
      </c>
      <c r="BK30" t="s">
        <v>875</v>
      </c>
      <c r="BL30" t="s">
        <v>750</v>
      </c>
      <c r="BM30" t="s">
        <v>741</v>
      </c>
      <c r="BN30">
        <v>16</v>
      </c>
      <c r="BO30">
        <v>36.6</v>
      </c>
      <c r="BP30">
        <v>36.6</v>
      </c>
      <c r="BQ30">
        <v>36.6</v>
      </c>
      <c r="BR30">
        <v>36.6</v>
      </c>
      <c r="BS30">
        <v>36.6</v>
      </c>
      <c r="BT30">
        <v>36.6</v>
      </c>
      <c r="BU30">
        <v>36.6</v>
      </c>
      <c r="BV30">
        <v>36.6</v>
      </c>
      <c r="BW30">
        <v>36.6</v>
      </c>
      <c r="BX30">
        <v>36.6</v>
      </c>
      <c r="BY30">
        <v>36.6</v>
      </c>
      <c r="BZ30">
        <v>36.6</v>
      </c>
      <c r="CA30">
        <v>144</v>
      </c>
      <c r="CB30">
        <v>146</v>
      </c>
      <c r="CC30">
        <v>150</v>
      </c>
      <c r="CD30">
        <v>152</v>
      </c>
      <c r="CE30">
        <v>152</v>
      </c>
      <c r="CF30">
        <v>154</v>
      </c>
      <c r="CG30">
        <v>160</v>
      </c>
      <c r="CH30">
        <v>158</v>
      </c>
      <c r="CI30">
        <v>156</v>
      </c>
      <c r="CJ30">
        <v>154</v>
      </c>
      <c r="CK30">
        <v>168</v>
      </c>
      <c r="CL30">
        <v>160</v>
      </c>
      <c r="CM30" t="s">
        <v>380</v>
      </c>
      <c r="CN30" t="s">
        <v>414</v>
      </c>
      <c r="CO30" t="s">
        <v>407</v>
      </c>
      <c r="CP30" t="s">
        <v>417</v>
      </c>
      <c r="CQ30" t="s">
        <v>302</v>
      </c>
      <c r="CR30" t="s">
        <v>409</v>
      </c>
      <c r="CS30" t="s">
        <v>331</v>
      </c>
      <c r="CT30" t="s">
        <v>432</v>
      </c>
      <c r="CU30" t="s">
        <v>431</v>
      </c>
      <c r="CV30" t="s">
        <v>335</v>
      </c>
      <c r="CW30" t="s">
        <v>433</v>
      </c>
      <c r="CX30" t="s">
        <v>409</v>
      </c>
      <c r="CY30">
        <v>36</v>
      </c>
      <c r="CZ30">
        <v>34</v>
      </c>
      <c r="DA30">
        <v>32</v>
      </c>
      <c r="DB30">
        <v>34</v>
      </c>
      <c r="DC30">
        <v>36</v>
      </c>
      <c r="DD30">
        <v>34</v>
      </c>
      <c r="DE30">
        <v>36</v>
      </c>
      <c r="DF30">
        <v>34</v>
      </c>
      <c r="DG30">
        <v>36</v>
      </c>
      <c r="DH30">
        <v>34</v>
      </c>
      <c r="DI30">
        <v>36</v>
      </c>
      <c r="DJ30">
        <v>34</v>
      </c>
      <c r="DN30">
        <v>30</v>
      </c>
      <c r="DO30">
        <v>32</v>
      </c>
      <c r="DP30">
        <v>28</v>
      </c>
      <c r="DQ30">
        <v>28</v>
      </c>
      <c r="DR30">
        <v>28</v>
      </c>
      <c r="DS30">
        <v>28</v>
      </c>
      <c r="DT30">
        <v>30</v>
      </c>
      <c r="DU30">
        <v>28</v>
      </c>
      <c r="DW30">
        <v>93</v>
      </c>
      <c r="DX30">
        <v>92</v>
      </c>
      <c r="DY30">
        <v>98</v>
      </c>
      <c r="DZ30">
        <v>96</v>
      </c>
      <c r="EA30">
        <v>96</v>
      </c>
      <c r="EB30">
        <v>96</v>
      </c>
      <c r="EC30">
        <v>91</v>
      </c>
      <c r="ED30">
        <v>92</v>
      </c>
      <c r="EE30">
        <v>70</v>
      </c>
      <c r="EF30">
        <v>98</v>
      </c>
      <c r="EG30">
        <v>98</v>
      </c>
      <c r="EH30">
        <v>98</v>
      </c>
      <c r="FG30" t="s">
        <v>741</v>
      </c>
      <c r="FH30" t="s">
        <v>785</v>
      </c>
      <c r="FI30" t="s">
        <v>741</v>
      </c>
      <c r="FJ30">
        <v>16</v>
      </c>
      <c r="FK30">
        <v>0.1</v>
      </c>
      <c r="FL30" t="s">
        <v>765</v>
      </c>
      <c r="FM30" t="s">
        <v>749</v>
      </c>
      <c r="FN30" s="12">
        <v>8.6805555555555552E-2</v>
      </c>
      <c r="FO30">
        <v>120</v>
      </c>
      <c r="FP30">
        <v>122</v>
      </c>
      <c r="FQ30" t="s">
        <v>741</v>
      </c>
      <c r="FR30" t="s">
        <v>741</v>
      </c>
      <c r="FS30">
        <v>95</v>
      </c>
      <c r="FT30" t="s">
        <v>31</v>
      </c>
      <c r="FU30">
        <v>98</v>
      </c>
      <c r="FV30" t="s">
        <v>31</v>
      </c>
      <c r="FW30" t="s">
        <v>741</v>
      </c>
      <c r="FX30" t="s">
        <v>741</v>
      </c>
      <c r="FY30" t="s">
        <v>741</v>
      </c>
      <c r="FZ30" t="s">
        <v>741</v>
      </c>
      <c r="GA30">
        <v>36.4</v>
      </c>
      <c r="GB30">
        <v>36.4</v>
      </c>
      <c r="GC30" t="s">
        <v>741</v>
      </c>
      <c r="GD30" t="s">
        <v>741</v>
      </c>
      <c r="GE30">
        <v>110</v>
      </c>
      <c r="GF30">
        <v>110</v>
      </c>
      <c r="GG30" t="s">
        <v>741</v>
      </c>
      <c r="GH30" t="s">
        <v>741</v>
      </c>
      <c r="GI30" t="s">
        <v>741</v>
      </c>
      <c r="GJ30" t="s">
        <v>741</v>
      </c>
      <c r="GK30" t="s">
        <v>1010</v>
      </c>
      <c r="GL30" t="s">
        <v>741</v>
      </c>
      <c r="GM30" t="s">
        <v>741</v>
      </c>
      <c r="GN30" t="s">
        <v>767</v>
      </c>
      <c r="GO30" t="s">
        <v>767</v>
      </c>
      <c r="GP30" t="s">
        <v>741</v>
      </c>
      <c r="GQ30" t="s">
        <v>741</v>
      </c>
      <c r="GR30">
        <v>8</v>
      </c>
      <c r="GS30">
        <v>7</v>
      </c>
      <c r="GT30" t="s">
        <v>741</v>
      </c>
      <c r="GU30" t="s">
        <v>741</v>
      </c>
      <c r="GV30">
        <v>0</v>
      </c>
      <c r="GW30">
        <v>9</v>
      </c>
      <c r="GX30" t="s">
        <v>741</v>
      </c>
      <c r="GY30" t="s">
        <v>741</v>
      </c>
      <c r="GZ30">
        <v>2</v>
      </c>
      <c r="HA30">
        <v>14</v>
      </c>
      <c r="HB30" t="s">
        <v>741</v>
      </c>
      <c r="HC30" t="s">
        <v>741</v>
      </c>
      <c r="HD30" t="s">
        <v>741</v>
      </c>
      <c r="HE30" t="s">
        <v>84</v>
      </c>
      <c r="HF30">
        <v>15</v>
      </c>
      <c r="HG30">
        <v>14</v>
      </c>
      <c r="HH30" s="2">
        <v>45372</v>
      </c>
      <c r="HI30" t="s">
        <v>987</v>
      </c>
    </row>
    <row r="31" spans="1:217" x14ac:dyDescent="0.3">
      <c r="A31">
        <v>39</v>
      </c>
      <c r="B31" t="s">
        <v>1014</v>
      </c>
      <c r="C31">
        <v>20240210646</v>
      </c>
      <c r="D31">
        <v>240002933</v>
      </c>
      <c r="E31">
        <v>1</v>
      </c>
      <c r="F31" t="s">
        <v>3</v>
      </c>
      <c r="G31" s="2">
        <v>45418</v>
      </c>
      <c r="H31">
        <v>2.2999999999999998</v>
      </c>
      <c r="I31">
        <v>2700</v>
      </c>
      <c r="J31">
        <v>2.2000000000000002</v>
      </c>
      <c r="K31" t="s">
        <v>70</v>
      </c>
      <c r="L31" t="s">
        <v>69</v>
      </c>
      <c r="M31" t="s">
        <v>1015</v>
      </c>
      <c r="N31" t="s">
        <v>737</v>
      </c>
      <c r="O31" t="s">
        <v>63</v>
      </c>
      <c r="P31" t="s">
        <v>44</v>
      </c>
      <c r="Q31" t="s">
        <v>79</v>
      </c>
      <c r="R31">
        <v>3</v>
      </c>
      <c r="S31" s="2">
        <v>45420</v>
      </c>
      <c r="T31" t="s">
        <v>1016</v>
      </c>
      <c r="U31" t="s">
        <v>31</v>
      </c>
      <c r="V31" t="s">
        <v>741</v>
      </c>
      <c r="W31" t="s">
        <v>760</v>
      </c>
      <c r="X31" t="s">
        <v>740</v>
      </c>
      <c r="Y31" t="s">
        <v>740</v>
      </c>
      <c r="Z31" t="s">
        <v>741</v>
      </c>
      <c r="AA31" t="s">
        <v>742</v>
      </c>
      <c r="AB31" t="s">
        <v>761</v>
      </c>
      <c r="AC31" t="s">
        <v>744</v>
      </c>
      <c r="AD31" t="s">
        <v>745</v>
      </c>
      <c r="AE31" t="s">
        <v>746</v>
      </c>
      <c r="AF31">
        <v>160</v>
      </c>
      <c r="AG31">
        <v>36</v>
      </c>
      <c r="AH31">
        <v>36.4</v>
      </c>
      <c r="AI31">
        <v>94</v>
      </c>
      <c r="AJ31" t="s">
        <v>31</v>
      </c>
      <c r="AK31">
        <v>8</v>
      </c>
      <c r="AL31">
        <v>22.6</v>
      </c>
      <c r="AM31">
        <v>3620</v>
      </c>
      <c r="AN31">
        <v>1.34</v>
      </c>
      <c r="AO31">
        <v>120</v>
      </c>
      <c r="AP31">
        <v>4.7</v>
      </c>
      <c r="AQ31">
        <v>37</v>
      </c>
      <c r="AR31">
        <v>0.9</v>
      </c>
      <c r="AS31" t="s">
        <v>747</v>
      </c>
      <c r="AT31" t="s">
        <v>741</v>
      </c>
      <c r="AU31" t="s">
        <v>980</v>
      </c>
      <c r="AV31">
        <v>8</v>
      </c>
      <c r="AW31">
        <v>300</v>
      </c>
      <c r="AX31">
        <v>2</v>
      </c>
      <c r="AY31">
        <v>30</v>
      </c>
      <c r="AZ31" t="s">
        <v>1017</v>
      </c>
      <c r="BA31" t="s">
        <v>741</v>
      </c>
      <c r="BB31" t="s">
        <v>181</v>
      </c>
      <c r="BC31">
        <v>5</v>
      </c>
      <c r="BD31" t="s">
        <v>180</v>
      </c>
      <c r="BE31">
        <v>2</v>
      </c>
      <c r="BF31" t="s">
        <v>180</v>
      </c>
      <c r="BG31" t="s">
        <v>741</v>
      </c>
      <c r="BH31" t="s">
        <v>181</v>
      </c>
      <c r="BI31" t="s">
        <v>112</v>
      </c>
      <c r="BJ31">
        <v>3</v>
      </c>
      <c r="BK31">
        <v>1</v>
      </c>
      <c r="BL31" t="s">
        <v>750</v>
      </c>
      <c r="BM31" t="s">
        <v>741</v>
      </c>
      <c r="BN31">
        <v>10</v>
      </c>
      <c r="BO31">
        <v>36.200000000000003</v>
      </c>
      <c r="BP31">
        <v>36.200000000000003</v>
      </c>
      <c r="BQ31">
        <v>36.200000000000003</v>
      </c>
      <c r="BR31">
        <v>36.1</v>
      </c>
      <c r="BS31">
        <v>36.1</v>
      </c>
      <c r="BT31">
        <v>36.1</v>
      </c>
      <c r="BU31">
        <v>36.1</v>
      </c>
      <c r="BV31">
        <v>36.200000000000003</v>
      </c>
      <c r="BW31">
        <v>36.200000000000003</v>
      </c>
      <c r="BX31">
        <v>36.1</v>
      </c>
      <c r="BY31">
        <v>36.1</v>
      </c>
      <c r="CA31">
        <v>140</v>
      </c>
      <c r="CB31">
        <v>142</v>
      </c>
      <c r="CC31">
        <v>144</v>
      </c>
      <c r="CD31">
        <v>146</v>
      </c>
      <c r="CE31">
        <v>140</v>
      </c>
      <c r="CF31">
        <v>130</v>
      </c>
      <c r="CG31">
        <v>132</v>
      </c>
      <c r="CH31">
        <v>134</v>
      </c>
      <c r="CI31">
        <v>134</v>
      </c>
      <c r="CJ31">
        <v>132</v>
      </c>
      <c r="CK31">
        <v>134</v>
      </c>
      <c r="CM31" t="s">
        <v>476</v>
      </c>
      <c r="CN31" t="s">
        <v>319</v>
      </c>
      <c r="CO31" t="s">
        <v>376</v>
      </c>
      <c r="CP31" t="s">
        <v>475</v>
      </c>
      <c r="CQ31" t="s">
        <v>312</v>
      </c>
      <c r="CR31" t="s">
        <v>475</v>
      </c>
      <c r="CS31" t="s">
        <v>438</v>
      </c>
      <c r="CT31" t="s">
        <v>275</v>
      </c>
      <c r="CU31" t="s">
        <v>374</v>
      </c>
      <c r="CV31" t="s">
        <v>271</v>
      </c>
      <c r="CW31" t="s">
        <v>488</v>
      </c>
      <c r="CY31">
        <v>34</v>
      </c>
      <c r="CZ31">
        <v>36</v>
      </c>
      <c r="DA31">
        <v>36</v>
      </c>
      <c r="DB31">
        <v>40</v>
      </c>
      <c r="DC31">
        <v>42</v>
      </c>
      <c r="DD31">
        <v>44</v>
      </c>
      <c r="DE31">
        <v>44</v>
      </c>
      <c r="DF31">
        <v>42</v>
      </c>
      <c r="DG31">
        <v>40</v>
      </c>
      <c r="DH31">
        <v>42</v>
      </c>
      <c r="DI31">
        <v>42</v>
      </c>
      <c r="DM31">
        <v>36</v>
      </c>
      <c r="DN31">
        <v>34</v>
      </c>
      <c r="DO31">
        <v>32</v>
      </c>
      <c r="DP31">
        <v>34</v>
      </c>
      <c r="DQ31">
        <v>30</v>
      </c>
      <c r="DR31">
        <v>28</v>
      </c>
      <c r="DS31">
        <v>28</v>
      </c>
      <c r="DT31">
        <v>26</v>
      </c>
      <c r="DU31">
        <v>28</v>
      </c>
      <c r="DW31">
        <v>96</v>
      </c>
      <c r="DX31">
        <v>92</v>
      </c>
      <c r="DY31">
        <v>90</v>
      </c>
      <c r="DZ31">
        <v>86</v>
      </c>
      <c r="EA31">
        <v>84</v>
      </c>
      <c r="EB31">
        <v>84</v>
      </c>
      <c r="EC31">
        <v>84</v>
      </c>
      <c r="ED31">
        <v>90</v>
      </c>
      <c r="EE31">
        <v>78</v>
      </c>
      <c r="EF31">
        <v>80</v>
      </c>
      <c r="EG31">
        <v>84</v>
      </c>
      <c r="EH31">
        <v>84</v>
      </c>
      <c r="EM31" t="s">
        <v>1018</v>
      </c>
      <c r="EQ31" t="s">
        <v>1018</v>
      </c>
      <c r="FG31" t="s">
        <v>741</v>
      </c>
      <c r="FH31" t="s">
        <v>785</v>
      </c>
      <c r="FI31" t="s">
        <v>741</v>
      </c>
      <c r="FJ31" t="s">
        <v>741</v>
      </c>
      <c r="FK31" t="s">
        <v>741</v>
      </c>
      <c r="FL31" t="s">
        <v>753</v>
      </c>
      <c r="FM31" t="s">
        <v>927</v>
      </c>
      <c r="FN31" s="12">
        <v>5.2083333333333336E-2</v>
      </c>
      <c r="FO31">
        <v>122</v>
      </c>
      <c r="FP31">
        <v>113</v>
      </c>
      <c r="FQ31" t="s">
        <v>1019</v>
      </c>
      <c r="FR31" t="s">
        <v>741</v>
      </c>
      <c r="FS31">
        <v>100</v>
      </c>
      <c r="FT31" t="s">
        <v>755</v>
      </c>
      <c r="FU31">
        <v>95</v>
      </c>
      <c r="FV31" t="s">
        <v>755</v>
      </c>
      <c r="FW31">
        <v>95</v>
      </c>
      <c r="FX31" t="s">
        <v>840</v>
      </c>
      <c r="FY31" t="s">
        <v>741</v>
      </c>
      <c r="FZ31" t="s">
        <v>741</v>
      </c>
      <c r="GA31">
        <v>36.6</v>
      </c>
      <c r="GB31">
        <v>36.6</v>
      </c>
      <c r="GC31">
        <v>36.4</v>
      </c>
      <c r="GD31" t="s">
        <v>741</v>
      </c>
      <c r="GE31">
        <v>100</v>
      </c>
      <c r="GF31">
        <v>110</v>
      </c>
      <c r="GG31">
        <v>110</v>
      </c>
      <c r="GH31" t="s">
        <v>741</v>
      </c>
      <c r="GI31" t="s">
        <v>741</v>
      </c>
      <c r="GJ31" t="s">
        <v>741</v>
      </c>
      <c r="GK31" t="s">
        <v>1020</v>
      </c>
      <c r="GL31" t="s">
        <v>741</v>
      </c>
      <c r="GM31" t="s">
        <v>741</v>
      </c>
      <c r="GN31" t="s">
        <v>750</v>
      </c>
      <c r="GO31" t="s">
        <v>750</v>
      </c>
      <c r="GP31" t="s">
        <v>767</v>
      </c>
      <c r="GQ31" t="s">
        <v>741</v>
      </c>
      <c r="GR31">
        <v>11</v>
      </c>
      <c r="GS31">
        <v>10</v>
      </c>
      <c r="GT31">
        <v>7</v>
      </c>
      <c r="GU31" t="s">
        <v>741</v>
      </c>
      <c r="GV31">
        <v>3</v>
      </c>
      <c r="GW31" t="s">
        <v>741</v>
      </c>
      <c r="GX31" t="s">
        <v>741</v>
      </c>
      <c r="GY31">
        <v>1</v>
      </c>
      <c r="GZ31">
        <v>3</v>
      </c>
      <c r="HA31">
        <v>6</v>
      </c>
      <c r="HB31" t="s">
        <v>741</v>
      </c>
      <c r="HC31" t="s">
        <v>741</v>
      </c>
      <c r="HD31" t="s">
        <v>741</v>
      </c>
      <c r="HE31" t="s">
        <v>84</v>
      </c>
      <c r="HF31">
        <v>7</v>
      </c>
      <c r="HG31">
        <v>4</v>
      </c>
      <c r="HH31" s="2">
        <v>45424</v>
      </c>
      <c r="HI31" t="s">
        <v>981</v>
      </c>
    </row>
    <row r="32" spans="1:217" ht="51" customHeight="1" x14ac:dyDescent="0.3">
      <c r="A32">
        <v>41</v>
      </c>
      <c r="B32" t="s">
        <v>1025</v>
      </c>
      <c r="C32">
        <v>20240216446</v>
      </c>
      <c r="D32">
        <v>240003742</v>
      </c>
      <c r="E32">
        <v>0</v>
      </c>
      <c r="F32" t="s">
        <v>3</v>
      </c>
      <c r="G32" s="2">
        <v>45422</v>
      </c>
      <c r="H32">
        <v>1.7</v>
      </c>
      <c r="I32">
        <v>1500</v>
      </c>
      <c r="J32">
        <v>1.7</v>
      </c>
      <c r="K32" t="s">
        <v>70</v>
      </c>
      <c r="L32" t="s">
        <v>69</v>
      </c>
      <c r="M32" t="s">
        <v>1026</v>
      </c>
      <c r="N32" t="s">
        <v>737</v>
      </c>
      <c r="O32" t="s">
        <v>63</v>
      </c>
      <c r="P32" t="s">
        <v>36</v>
      </c>
      <c r="Q32" t="s">
        <v>81</v>
      </c>
      <c r="R32">
        <v>1</v>
      </c>
      <c r="S32" s="2">
        <v>45423</v>
      </c>
      <c r="T32" t="s">
        <v>759</v>
      </c>
      <c r="U32" t="s">
        <v>32</v>
      </c>
      <c r="V32" t="s">
        <v>741</v>
      </c>
      <c r="W32" t="s">
        <v>760</v>
      </c>
      <c r="X32" t="s">
        <v>740</v>
      </c>
      <c r="Y32" t="s">
        <v>740</v>
      </c>
      <c r="Z32" t="s">
        <v>741</v>
      </c>
      <c r="AA32" t="s">
        <v>742</v>
      </c>
      <c r="AB32" t="s">
        <v>743</v>
      </c>
      <c r="AC32" t="s">
        <v>744</v>
      </c>
      <c r="AD32" t="s">
        <v>745</v>
      </c>
      <c r="AE32" t="s">
        <v>746</v>
      </c>
      <c r="AF32">
        <v>132</v>
      </c>
      <c r="AG32">
        <v>34</v>
      </c>
      <c r="AH32">
        <v>35.799999999999997</v>
      </c>
      <c r="AI32">
        <v>100</v>
      </c>
      <c r="AJ32" t="s">
        <v>32</v>
      </c>
      <c r="AK32">
        <v>4</v>
      </c>
      <c r="AL32">
        <v>17.3</v>
      </c>
      <c r="AM32">
        <v>17400</v>
      </c>
      <c r="AN32">
        <v>1.85</v>
      </c>
      <c r="AO32">
        <v>138.4</v>
      </c>
      <c r="AP32">
        <v>5.8</v>
      </c>
      <c r="AQ32">
        <v>21</v>
      </c>
      <c r="AR32">
        <v>0.78</v>
      </c>
      <c r="AS32" t="s">
        <v>747</v>
      </c>
      <c r="AT32" t="s">
        <v>741</v>
      </c>
      <c r="AU32" t="s">
        <v>762</v>
      </c>
      <c r="AV32">
        <v>8</v>
      </c>
      <c r="AW32">
        <v>300</v>
      </c>
      <c r="AX32">
        <v>2</v>
      </c>
      <c r="AY32">
        <v>30</v>
      </c>
      <c r="AZ32" t="s">
        <v>763</v>
      </c>
      <c r="BA32" t="s">
        <v>741</v>
      </c>
      <c r="BB32" t="s">
        <v>181</v>
      </c>
      <c r="BC32">
        <v>5</v>
      </c>
      <c r="BD32" t="s">
        <v>180</v>
      </c>
      <c r="BE32">
        <v>2</v>
      </c>
      <c r="BF32" t="s">
        <v>180</v>
      </c>
      <c r="BG32" t="s">
        <v>741</v>
      </c>
      <c r="BH32" t="s">
        <v>181</v>
      </c>
      <c r="BI32" t="s">
        <v>112</v>
      </c>
      <c r="BJ32">
        <v>3.5</v>
      </c>
      <c r="BK32">
        <v>1</v>
      </c>
      <c r="BL32" t="s">
        <v>750</v>
      </c>
      <c r="BM32" t="s">
        <v>741</v>
      </c>
      <c r="BN32">
        <v>20</v>
      </c>
      <c r="BO32">
        <v>36.4</v>
      </c>
      <c r="BP32">
        <v>36.4</v>
      </c>
      <c r="BQ32">
        <v>36.200000000000003</v>
      </c>
      <c r="BR32">
        <v>36.200000000000003</v>
      </c>
      <c r="BS32">
        <v>36.200000000000003</v>
      </c>
      <c r="BT32">
        <v>36.200000000000003</v>
      </c>
      <c r="BU32">
        <v>36.1</v>
      </c>
      <c r="BV32">
        <v>36.1</v>
      </c>
      <c r="BW32">
        <v>36.1</v>
      </c>
      <c r="BX32">
        <v>36.1</v>
      </c>
      <c r="BY32">
        <v>36.1</v>
      </c>
      <c r="CA32">
        <v>140</v>
      </c>
      <c r="CB32">
        <v>136</v>
      </c>
      <c r="CC32">
        <v>138</v>
      </c>
      <c r="CD32">
        <v>140</v>
      </c>
      <c r="CE32">
        <v>140</v>
      </c>
      <c r="CF32">
        <v>136</v>
      </c>
      <c r="CG32">
        <v>140</v>
      </c>
      <c r="CH32">
        <v>142</v>
      </c>
      <c r="CI32">
        <v>140</v>
      </c>
      <c r="CJ32">
        <v>140</v>
      </c>
      <c r="CK32">
        <v>144</v>
      </c>
      <c r="CM32" t="s">
        <v>409</v>
      </c>
      <c r="CN32" t="s">
        <v>490</v>
      </c>
      <c r="CO32" t="s">
        <v>380</v>
      </c>
      <c r="CP32" t="s">
        <v>412</v>
      </c>
      <c r="CQ32" t="s">
        <v>385</v>
      </c>
      <c r="CR32" t="s">
        <v>407</v>
      </c>
      <c r="CS32" t="s">
        <v>491</v>
      </c>
      <c r="CT32" t="s">
        <v>416</v>
      </c>
      <c r="CU32" t="s">
        <v>302</v>
      </c>
      <c r="CV32" t="s">
        <v>409</v>
      </c>
      <c r="CW32" t="s">
        <v>410</v>
      </c>
      <c r="CY32">
        <v>32</v>
      </c>
      <c r="CZ32">
        <v>32</v>
      </c>
      <c r="DA32">
        <v>34</v>
      </c>
      <c r="DB32">
        <v>34</v>
      </c>
      <c r="DC32">
        <v>32</v>
      </c>
      <c r="DD32">
        <v>32</v>
      </c>
      <c r="DE32">
        <v>34</v>
      </c>
      <c r="DF32">
        <v>34</v>
      </c>
      <c r="DG32">
        <v>28</v>
      </c>
      <c r="DH32">
        <v>32</v>
      </c>
      <c r="DI32">
        <v>34</v>
      </c>
      <c r="DN32">
        <v>24</v>
      </c>
      <c r="DO32">
        <v>26</v>
      </c>
      <c r="DP32">
        <v>24</v>
      </c>
      <c r="DQ32">
        <v>24</v>
      </c>
      <c r="DR32">
        <v>26</v>
      </c>
      <c r="DS32">
        <v>25</v>
      </c>
      <c r="DT32">
        <v>23</v>
      </c>
      <c r="DU32">
        <v>23</v>
      </c>
      <c r="DW32">
        <v>96</v>
      </c>
      <c r="DX32">
        <v>99</v>
      </c>
      <c r="DY32">
        <v>96</v>
      </c>
      <c r="DZ32">
        <v>92</v>
      </c>
      <c r="EA32">
        <v>96</v>
      </c>
      <c r="EB32">
        <v>96</v>
      </c>
      <c r="EC32">
        <v>98</v>
      </c>
      <c r="ED32">
        <v>96</v>
      </c>
      <c r="EE32">
        <v>88</v>
      </c>
      <c r="EF32">
        <v>98</v>
      </c>
      <c r="EG32">
        <v>98</v>
      </c>
      <c r="FG32" t="s">
        <v>741</v>
      </c>
      <c r="FH32" t="s">
        <v>785</v>
      </c>
      <c r="FI32" t="s">
        <v>741</v>
      </c>
      <c r="FJ32" t="s">
        <v>741</v>
      </c>
      <c r="FK32" t="s">
        <v>741</v>
      </c>
      <c r="FL32" t="s">
        <v>753</v>
      </c>
      <c r="FM32" t="s">
        <v>963</v>
      </c>
      <c r="FN32" s="12">
        <v>0.14583333333333334</v>
      </c>
      <c r="FO32">
        <v>130</v>
      </c>
      <c r="FP32">
        <v>120</v>
      </c>
      <c r="FQ32" t="s">
        <v>741</v>
      </c>
      <c r="FR32" t="s">
        <v>741</v>
      </c>
      <c r="FS32">
        <v>99</v>
      </c>
      <c r="FT32" t="s">
        <v>755</v>
      </c>
      <c r="FU32">
        <v>97</v>
      </c>
      <c r="FV32" t="s">
        <v>755</v>
      </c>
      <c r="FW32" t="s">
        <v>741</v>
      </c>
      <c r="FX32" t="s">
        <v>741</v>
      </c>
      <c r="FY32" t="s">
        <v>741</v>
      </c>
      <c r="FZ32" t="s">
        <v>741</v>
      </c>
      <c r="GA32">
        <v>36.6</v>
      </c>
      <c r="GB32">
        <v>36.6</v>
      </c>
      <c r="GC32" t="s">
        <v>741</v>
      </c>
      <c r="GD32" t="s">
        <v>741</v>
      </c>
      <c r="GE32">
        <v>30</v>
      </c>
      <c r="GF32">
        <v>50</v>
      </c>
      <c r="GG32" t="s">
        <v>741</v>
      </c>
      <c r="GH32" t="s">
        <v>741</v>
      </c>
      <c r="GI32" t="s">
        <v>741</v>
      </c>
      <c r="GJ32" t="s">
        <v>741</v>
      </c>
      <c r="GK32" t="s">
        <v>741</v>
      </c>
      <c r="GL32" t="s">
        <v>741</v>
      </c>
      <c r="GM32" t="s">
        <v>741</v>
      </c>
      <c r="GN32" t="s">
        <v>750</v>
      </c>
      <c r="GO32" t="s">
        <v>750</v>
      </c>
      <c r="GP32" t="s">
        <v>741</v>
      </c>
      <c r="GQ32" t="s">
        <v>741</v>
      </c>
      <c r="GR32">
        <v>9</v>
      </c>
      <c r="GS32">
        <v>11</v>
      </c>
      <c r="GT32" t="s">
        <v>741</v>
      </c>
      <c r="GU32" t="s">
        <v>741</v>
      </c>
      <c r="GV32" t="s">
        <v>741</v>
      </c>
      <c r="GW32" t="s">
        <v>741</v>
      </c>
      <c r="GX32" t="s">
        <v>741</v>
      </c>
      <c r="GY32" t="s">
        <v>741</v>
      </c>
      <c r="GZ32">
        <v>8</v>
      </c>
      <c r="HA32">
        <v>9</v>
      </c>
      <c r="HB32" t="s">
        <v>741</v>
      </c>
      <c r="HC32" t="s">
        <v>741</v>
      </c>
      <c r="HD32" t="s">
        <v>741</v>
      </c>
      <c r="HE32" t="s">
        <v>84</v>
      </c>
      <c r="HF32">
        <v>9</v>
      </c>
      <c r="HG32">
        <v>7</v>
      </c>
      <c r="HH32" s="2">
        <v>45430</v>
      </c>
      <c r="HI32" t="s">
        <v>981</v>
      </c>
    </row>
    <row r="33" spans="1:217" ht="37.200000000000003" customHeight="1" x14ac:dyDescent="0.3">
      <c r="A33">
        <v>42</v>
      </c>
      <c r="B33" t="s">
        <v>1027</v>
      </c>
      <c r="C33">
        <v>20240317250</v>
      </c>
      <c r="D33">
        <v>240020077</v>
      </c>
      <c r="E33">
        <v>1</v>
      </c>
      <c r="F33" t="s">
        <v>2</v>
      </c>
      <c r="G33" s="2">
        <v>45479</v>
      </c>
      <c r="H33">
        <v>1.64</v>
      </c>
      <c r="I33">
        <v>1200</v>
      </c>
      <c r="J33">
        <v>1.64</v>
      </c>
      <c r="K33" t="s">
        <v>71</v>
      </c>
      <c r="L33" t="s">
        <v>69</v>
      </c>
      <c r="M33" t="s">
        <v>1028</v>
      </c>
      <c r="N33" t="s">
        <v>737</v>
      </c>
      <c r="O33" t="s">
        <v>63</v>
      </c>
      <c r="P33" t="s">
        <v>45</v>
      </c>
      <c r="Q33" t="s">
        <v>79</v>
      </c>
      <c r="R33">
        <v>1</v>
      </c>
      <c r="S33" s="2">
        <v>45480</v>
      </c>
      <c r="T33" t="s">
        <v>759</v>
      </c>
      <c r="U33" t="s">
        <v>30</v>
      </c>
      <c r="V33" t="s">
        <v>1029</v>
      </c>
      <c r="W33" t="s">
        <v>760</v>
      </c>
      <c r="X33" t="s">
        <v>740</v>
      </c>
      <c r="Y33" t="s">
        <v>740</v>
      </c>
      <c r="Z33" t="s">
        <v>741</v>
      </c>
      <c r="AA33" t="s">
        <v>742</v>
      </c>
      <c r="AB33" t="s">
        <v>743</v>
      </c>
      <c r="AC33" t="s">
        <v>744</v>
      </c>
      <c r="AD33" t="s">
        <v>745</v>
      </c>
      <c r="AE33" t="s">
        <v>746</v>
      </c>
      <c r="AF33">
        <v>130</v>
      </c>
      <c r="AG33">
        <v>34</v>
      </c>
      <c r="AH33">
        <v>36.6</v>
      </c>
      <c r="AI33">
        <v>99</v>
      </c>
      <c r="AJ33" t="s">
        <v>30</v>
      </c>
      <c r="AK33">
        <v>4</v>
      </c>
      <c r="AL33">
        <v>16.600000000000001</v>
      </c>
      <c r="AM33">
        <v>17000</v>
      </c>
      <c r="AN33">
        <v>2.34</v>
      </c>
      <c r="AO33">
        <v>134.4</v>
      </c>
      <c r="AP33">
        <v>3.9</v>
      </c>
      <c r="AQ33">
        <v>18</v>
      </c>
      <c r="AR33">
        <v>0.97</v>
      </c>
      <c r="AS33" t="s">
        <v>747</v>
      </c>
      <c r="AT33" t="s">
        <v>741</v>
      </c>
      <c r="AU33" t="s">
        <v>770</v>
      </c>
      <c r="AV33">
        <v>6</v>
      </c>
      <c r="AW33">
        <v>200</v>
      </c>
      <c r="AX33" t="s">
        <v>741</v>
      </c>
      <c r="AY33">
        <v>30</v>
      </c>
      <c r="AZ33" t="s">
        <v>771</v>
      </c>
      <c r="BA33" t="s">
        <v>741</v>
      </c>
      <c r="BB33" t="s">
        <v>181</v>
      </c>
      <c r="BC33">
        <v>4</v>
      </c>
      <c r="BD33" t="s">
        <v>180</v>
      </c>
      <c r="BF33" t="s">
        <v>181</v>
      </c>
      <c r="BG33">
        <v>1</v>
      </c>
      <c r="BH33" t="s">
        <v>180</v>
      </c>
      <c r="BI33" t="s">
        <v>118</v>
      </c>
      <c r="BJ33">
        <v>3</v>
      </c>
      <c r="BK33" t="s">
        <v>875</v>
      </c>
      <c r="BL33" t="s">
        <v>750</v>
      </c>
      <c r="BM33" t="s">
        <v>741</v>
      </c>
      <c r="BN33">
        <v>20</v>
      </c>
      <c r="BO33">
        <v>36.6</v>
      </c>
      <c r="BP33">
        <v>36.4</v>
      </c>
      <c r="BQ33">
        <v>36.4</v>
      </c>
      <c r="BR33">
        <v>36.5</v>
      </c>
      <c r="BS33">
        <v>36.5</v>
      </c>
      <c r="BT33">
        <v>36.4</v>
      </c>
      <c r="BU33">
        <v>36.4</v>
      </c>
      <c r="BV33">
        <v>36.5</v>
      </c>
      <c r="BW33">
        <v>36.4</v>
      </c>
      <c r="BX33">
        <v>36.4</v>
      </c>
      <c r="BY33">
        <v>36.4</v>
      </c>
      <c r="BZ33">
        <v>36.4</v>
      </c>
      <c r="CA33">
        <v>118</v>
      </c>
      <c r="CB33">
        <v>114</v>
      </c>
      <c r="CC33">
        <v>110</v>
      </c>
      <c r="CD33">
        <v>124</v>
      </c>
      <c r="CE33">
        <v>112</v>
      </c>
      <c r="CF33">
        <v>114</v>
      </c>
      <c r="CG33">
        <v>116</v>
      </c>
      <c r="CH33">
        <v>120</v>
      </c>
      <c r="CI33">
        <v>122</v>
      </c>
      <c r="CJ33">
        <v>124</v>
      </c>
      <c r="CK33">
        <v>112</v>
      </c>
      <c r="CL33">
        <v>116</v>
      </c>
      <c r="CM33" t="s">
        <v>492</v>
      </c>
      <c r="CN33" t="s">
        <v>493</v>
      </c>
      <c r="CO33" t="s">
        <v>284</v>
      </c>
      <c r="CP33" t="s">
        <v>494</v>
      </c>
      <c r="CQ33" t="s">
        <v>486</v>
      </c>
      <c r="CR33" t="s">
        <v>421</v>
      </c>
      <c r="CS33" t="s">
        <v>495</v>
      </c>
      <c r="CT33" t="s">
        <v>493</v>
      </c>
      <c r="CU33" t="s">
        <v>496</v>
      </c>
      <c r="CV33" t="s">
        <v>493</v>
      </c>
      <c r="CW33" t="s">
        <v>497</v>
      </c>
      <c r="CX33" t="s">
        <v>498</v>
      </c>
      <c r="CY33">
        <v>34</v>
      </c>
      <c r="CZ33">
        <v>36</v>
      </c>
      <c r="DA33">
        <v>36</v>
      </c>
      <c r="DB33">
        <v>34</v>
      </c>
      <c r="DC33">
        <v>34</v>
      </c>
      <c r="DD33">
        <v>36</v>
      </c>
      <c r="DE33">
        <v>32</v>
      </c>
      <c r="DF33">
        <v>32</v>
      </c>
      <c r="DG33">
        <v>34</v>
      </c>
      <c r="DH33">
        <v>32</v>
      </c>
      <c r="DI33">
        <v>36</v>
      </c>
      <c r="DJ33">
        <v>34</v>
      </c>
      <c r="DN33">
        <v>24</v>
      </c>
      <c r="DO33">
        <v>23</v>
      </c>
      <c r="DP33">
        <v>23</v>
      </c>
      <c r="DQ33">
        <v>25</v>
      </c>
      <c r="DR33">
        <v>30</v>
      </c>
      <c r="DS33">
        <v>32</v>
      </c>
      <c r="DT33">
        <v>34</v>
      </c>
      <c r="DU33">
        <v>32</v>
      </c>
      <c r="DV33">
        <v>30</v>
      </c>
      <c r="DW33">
        <v>98</v>
      </c>
      <c r="DX33">
        <v>96</v>
      </c>
      <c r="DY33">
        <v>96</v>
      </c>
      <c r="DZ33">
        <v>92</v>
      </c>
      <c r="EA33">
        <v>96</v>
      </c>
      <c r="EB33">
        <v>96</v>
      </c>
      <c r="EC33">
        <v>95</v>
      </c>
      <c r="ED33">
        <v>92</v>
      </c>
      <c r="EE33">
        <v>80</v>
      </c>
      <c r="EF33">
        <v>98</v>
      </c>
      <c r="EG33">
        <v>96</v>
      </c>
      <c r="EH33">
        <v>96</v>
      </c>
      <c r="FG33" t="s">
        <v>741</v>
      </c>
      <c r="FH33" t="s">
        <v>785</v>
      </c>
      <c r="FI33" t="s">
        <v>741</v>
      </c>
      <c r="FJ33">
        <v>16</v>
      </c>
      <c r="FK33">
        <v>0.01</v>
      </c>
      <c r="FL33" t="s">
        <v>765</v>
      </c>
      <c r="FM33" t="s">
        <v>843</v>
      </c>
      <c r="FN33" s="12">
        <v>7.2916666666666671E-2</v>
      </c>
      <c r="FO33">
        <v>130</v>
      </c>
      <c r="FP33">
        <v>118</v>
      </c>
      <c r="FQ33" t="s">
        <v>741</v>
      </c>
      <c r="FR33" t="s">
        <v>741</v>
      </c>
      <c r="FS33">
        <v>91</v>
      </c>
      <c r="FT33" t="s">
        <v>31</v>
      </c>
      <c r="FU33">
        <v>90</v>
      </c>
      <c r="FV33" t="s">
        <v>31</v>
      </c>
      <c r="FW33" t="s">
        <v>741</v>
      </c>
      <c r="FX33" t="s">
        <v>741</v>
      </c>
      <c r="FY33" t="s">
        <v>741</v>
      </c>
      <c r="FZ33" t="s">
        <v>741</v>
      </c>
      <c r="GA33">
        <v>36.4</v>
      </c>
      <c r="GB33">
        <v>36.4</v>
      </c>
      <c r="GC33" t="s">
        <v>741</v>
      </c>
      <c r="GD33" t="s">
        <v>741</v>
      </c>
      <c r="GE33">
        <v>70</v>
      </c>
      <c r="GF33">
        <v>40</v>
      </c>
      <c r="GG33" t="s">
        <v>741</v>
      </c>
      <c r="GH33" t="s">
        <v>741</v>
      </c>
      <c r="GI33" t="s">
        <v>741</v>
      </c>
      <c r="GJ33" t="s">
        <v>741</v>
      </c>
      <c r="GK33" t="s">
        <v>1030</v>
      </c>
      <c r="GL33" t="s">
        <v>741</v>
      </c>
      <c r="GM33" t="s">
        <v>741</v>
      </c>
      <c r="GN33" t="s">
        <v>767</v>
      </c>
      <c r="GO33" t="s">
        <v>767</v>
      </c>
      <c r="GP33" t="s">
        <v>741</v>
      </c>
      <c r="GQ33" t="s">
        <v>741</v>
      </c>
      <c r="GR33">
        <v>10</v>
      </c>
      <c r="GS33">
        <v>11</v>
      </c>
      <c r="GT33" t="s">
        <v>741</v>
      </c>
      <c r="GU33" t="s">
        <v>741</v>
      </c>
      <c r="GV33">
        <v>0</v>
      </c>
      <c r="GW33">
        <v>6</v>
      </c>
      <c r="GX33" t="s">
        <v>741</v>
      </c>
      <c r="GY33">
        <v>1</v>
      </c>
      <c r="GZ33">
        <v>10</v>
      </c>
      <c r="HA33">
        <v>17</v>
      </c>
      <c r="HB33" t="s">
        <v>741</v>
      </c>
      <c r="HC33" t="s">
        <v>741</v>
      </c>
      <c r="HD33" t="s">
        <v>741</v>
      </c>
      <c r="HE33" t="s">
        <v>84</v>
      </c>
      <c r="HF33">
        <v>18</v>
      </c>
      <c r="HG33">
        <v>16</v>
      </c>
      <c r="HH33" s="2">
        <v>45496</v>
      </c>
      <c r="HI33" t="s">
        <v>756</v>
      </c>
    </row>
    <row r="34" spans="1:217" ht="31.95" customHeight="1" x14ac:dyDescent="0.3">
      <c r="A34">
        <v>45</v>
      </c>
      <c r="B34" t="s">
        <v>1036</v>
      </c>
      <c r="C34">
        <v>20240335083</v>
      </c>
      <c r="D34">
        <v>240022720</v>
      </c>
      <c r="E34">
        <v>0</v>
      </c>
      <c r="F34" t="s">
        <v>2</v>
      </c>
      <c r="G34" s="2">
        <v>45488</v>
      </c>
      <c r="H34">
        <v>2.2000000000000002</v>
      </c>
      <c r="I34">
        <v>2900</v>
      </c>
      <c r="J34">
        <v>2.0699999999999998</v>
      </c>
      <c r="K34" t="s">
        <v>71</v>
      </c>
      <c r="L34" t="s">
        <v>69</v>
      </c>
      <c r="M34" t="s">
        <v>1037</v>
      </c>
      <c r="N34" t="s">
        <v>737</v>
      </c>
      <c r="O34" t="s">
        <v>63</v>
      </c>
      <c r="P34" t="s">
        <v>44</v>
      </c>
      <c r="Q34" t="s">
        <v>79</v>
      </c>
      <c r="R34">
        <v>1</v>
      </c>
      <c r="S34" s="2">
        <v>45489</v>
      </c>
      <c r="T34" t="s">
        <v>738</v>
      </c>
      <c r="U34" t="s">
        <v>30</v>
      </c>
      <c r="V34" t="s">
        <v>1038</v>
      </c>
      <c r="W34" t="s">
        <v>760</v>
      </c>
      <c r="X34" t="s">
        <v>740</v>
      </c>
      <c r="Y34" t="s">
        <v>740</v>
      </c>
      <c r="Z34" t="s">
        <v>741</v>
      </c>
      <c r="AA34" t="s">
        <v>742</v>
      </c>
      <c r="AB34" t="s">
        <v>743</v>
      </c>
      <c r="AC34" t="s">
        <v>744</v>
      </c>
      <c r="AD34" t="s">
        <v>745</v>
      </c>
      <c r="AE34" t="s">
        <v>746</v>
      </c>
      <c r="AF34">
        <v>142</v>
      </c>
      <c r="AG34">
        <v>38</v>
      </c>
      <c r="AH34">
        <v>36.4</v>
      </c>
      <c r="AI34">
        <v>99</v>
      </c>
      <c r="AJ34" t="s">
        <v>840</v>
      </c>
      <c r="AK34">
        <v>4.5999999999999996</v>
      </c>
      <c r="AL34">
        <v>15</v>
      </c>
      <c r="AM34">
        <v>16440</v>
      </c>
      <c r="AN34">
        <v>3.34</v>
      </c>
      <c r="AO34">
        <v>131</v>
      </c>
      <c r="AP34">
        <v>6.4</v>
      </c>
      <c r="AQ34">
        <v>20</v>
      </c>
      <c r="AR34">
        <v>0.63</v>
      </c>
      <c r="AS34" t="s">
        <v>747</v>
      </c>
      <c r="AT34" t="s">
        <v>741</v>
      </c>
      <c r="AU34" t="s">
        <v>1039</v>
      </c>
      <c r="AV34">
        <v>8</v>
      </c>
      <c r="AW34">
        <v>300</v>
      </c>
      <c r="AX34" t="s">
        <v>741</v>
      </c>
      <c r="AY34">
        <v>30</v>
      </c>
      <c r="AZ34" t="s">
        <v>1040</v>
      </c>
      <c r="BA34" t="s">
        <v>750</v>
      </c>
      <c r="BB34" t="s">
        <v>180</v>
      </c>
      <c r="BC34" t="s">
        <v>741</v>
      </c>
      <c r="BD34" t="s">
        <v>181</v>
      </c>
      <c r="BE34" t="s">
        <v>741</v>
      </c>
      <c r="BF34" t="s">
        <v>181</v>
      </c>
      <c r="BG34" t="s">
        <v>741</v>
      </c>
      <c r="BH34" t="s">
        <v>181</v>
      </c>
      <c r="BI34" t="s">
        <v>114</v>
      </c>
      <c r="BJ34">
        <v>3</v>
      </c>
      <c r="BK34">
        <v>1</v>
      </c>
      <c r="BL34" t="s">
        <v>750</v>
      </c>
      <c r="BM34" t="s">
        <v>741</v>
      </c>
      <c r="BN34">
        <v>16</v>
      </c>
      <c r="BO34">
        <v>36.4</v>
      </c>
      <c r="BP34">
        <v>36.4</v>
      </c>
      <c r="BQ34">
        <v>36.4</v>
      </c>
      <c r="BR34">
        <v>36.299999999999997</v>
      </c>
      <c r="BS34">
        <v>36.299999999999997</v>
      </c>
      <c r="BT34">
        <v>36.299999999999997</v>
      </c>
      <c r="BU34">
        <v>36.299999999999997</v>
      </c>
      <c r="BV34">
        <v>36.299999999999997</v>
      </c>
      <c r="BW34">
        <v>36.299999999999997</v>
      </c>
      <c r="BX34">
        <v>36.4</v>
      </c>
      <c r="BY34">
        <v>36.4</v>
      </c>
      <c r="BZ34">
        <v>36.4</v>
      </c>
      <c r="CA34">
        <v>130</v>
      </c>
      <c r="CB34">
        <v>128</v>
      </c>
      <c r="CC34">
        <v>134</v>
      </c>
      <c r="CD34">
        <v>136</v>
      </c>
      <c r="CE34">
        <v>138</v>
      </c>
      <c r="CF34">
        <v>136</v>
      </c>
      <c r="CG34">
        <v>138</v>
      </c>
      <c r="CH34">
        <v>140</v>
      </c>
      <c r="CI34">
        <v>138</v>
      </c>
      <c r="CJ34">
        <v>130</v>
      </c>
      <c r="CK34">
        <v>138</v>
      </c>
      <c r="CL34">
        <v>140</v>
      </c>
      <c r="CM34" t="s">
        <v>329</v>
      </c>
      <c r="CN34" t="s">
        <v>335</v>
      </c>
      <c r="CO34" t="s">
        <v>430</v>
      </c>
      <c r="CP34" t="s">
        <v>432</v>
      </c>
      <c r="CQ34" t="s">
        <v>440</v>
      </c>
      <c r="CR34" t="s">
        <v>380</v>
      </c>
      <c r="CS34" t="s">
        <v>335</v>
      </c>
      <c r="CT34" t="s">
        <v>429</v>
      </c>
      <c r="CU34" t="s">
        <v>384</v>
      </c>
      <c r="CV34" t="s">
        <v>380</v>
      </c>
      <c r="CW34" t="s">
        <v>417</v>
      </c>
      <c r="CX34" t="s">
        <v>507</v>
      </c>
      <c r="CY34">
        <v>36</v>
      </c>
      <c r="CZ34">
        <v>36</v>
      </c>
      <c r="DA34">
        <v>36</v>
      </c>
      <c r="DB34">
        <v>36</v>
      </c>
      <c r="DC34">
        <v>36</v>
      </c>
      <c r="DD34">
        <v>36</v>
      </c>
      <c r="DE34">
        <v>36</v>
      </c>
      <c r="DF34">
        <v>36</v>
      </c>
      <c r="DG34">
        <v>36</v>
      </c>
      <c r="DH34">
        <v>36</v>
      </c>
      <c r="DI34">
        <v>36</v>
      </c>
      <c r="DJ34">
        <v>36</v>
      </c>
      <c r="DN34">
        <v>22</v>
      </c>
      <c r="DO34">
        <v>23</v>
      </c>
      <c r="DP34">
        <v>24</v>
      </c>
      <c r="DQ34">
        <v>24</v>
      </c>
      <c r="DR34">
        <v>24</v>
      </c>
      <c r="DS34">
        <v>23</v>
      </c>
      <c r="DT34">
        <v>24</v>
      </c>
      <c r="DU34">
        <v>24</v>
      </c>
      <c r="DV34">
        <v>24</v>
      </c>
      <c r="DW34">
        <v>100</v>
      </c>
      <c r="DX34">
        <v>100</v>
      </c>
      <c r="DY34">
        <v>98</v>
      </c>
      <c r="DZ34">
        <v>96</v>
      </c>
      <c r="EA34">
        <v>70</v>
      </c>
      <c r="EB34">
        <v>92</v>
      </c>
      <c r="EC34">
        <v>94</v>
      </c>
      <c r="ED34">
        <v>95</v>
      </c>
      <c r="EE34">
        <v>90</v>
      </c>
      <c r="EF34">
        <v>98</v>
      </c>
      <c r="EG34">
        <v>99</v>
      </c>
      <c r="EH34">
        <v>100</v>
      </c>
      <c r="FG34" t="s">
        <v>741</v>
      </c>
      <c r="FH34" t="s">
        <v>785</v>
      </c>
      <c r="FI34" t="s">
        <v>741</v>
      </c>
      <c r="FJ34">
        <v>16</v>
      </c>
      <c r="FK34">
        <v>0.1</v>
      </c>
      <c r="FL34" t="s">
        <v>765</v>
      </c>
      <c r="FM34" t="s">
        <v>1041</v>
      </c>
      <c r="FN34" s="12">
        <v>8.6805555555555552E-2</v>
      </c>
      <c r="FO34">
        <v>134</v>
      </c>
      <c r="FP34">
        <v>128</v>
      </c>
      <c r="FQ34" t="s">
        <v>741</v>
      </c>
      <c r="FR34" t="s">
        <v>741</v>
      </c>
      <c r="FS34">
        <v>96</v>
      </c>
      <c r="FT34" t="s">
        <v>31</v>
      </c>
      <c r="FU34">
        <v>99</v>
      </c>
      <c r="FV34" t="s">
        <v>32</v>
      </c>
      <c r="FW34" t="s">
        <v>741</v>
      </c>
      <c r="FX34" t="s">
        <v>741</v>
      </c>
      <c r="FY34" t="s">
        <v>741</v>
      </c>
      <c r="FZ34" t="s">
        <v>741</v>
      </c>
      <c r="GA34">
        <v>36.4</v>
      </c>
      <c r="GB34">
        <v>36.4</v>
      </c>
      <c r="GC34" t="s">
        <v>741</v>
      </c>
      <c r="GD34" t="s">
        <v>741</v>
      </c>
      <c r="GE34">
        <v>145</v>
      </c>
      <c r="GF34">
        <v>230</v>
      </c>
      <c r="GG34" t="s">
        <v>741</v>
      </c>
      <c r="GH34" t="s">
        <v>741</v>
      </c>
      <c r="GI34" t="s">
        <v>741</v>
      </c>
      <c r="GJ34" t="s">
        <v>741</v>
      </c>
      <c r="GK34" t="s">
        <v>1042</v>
      </c>
      <c r="GL34" t="s">
        <v>741</v>
      </c>
      <c r="GM34" t="s">
        <v>741</v>
      </c>
      <c r="GN34" t="s">
        <v>767</v>
      </c>
      <c r="GO34" t="s">
        <v>767</v>
      </c>
      <c r="GP34" t="s">
        <v>741</v>
      </c>
      <c r="GQ34" t="s">
        <v>741</v>
      </c>
      <c r="GR34">
        <v>9</v>
      </c>
      <c r="GS34">
        <v>13</v>
      </c>
      <c r="GT34" t="s">
        <v>741</v>
      </c>
      <c r="GU34" t="s">
        <v>741</v>
      </c>
      <c r="GV34">
        <v>0</v>
      </c>
      <c r="GW34">
        <v>1</v>
      </c>
      <c r="GX34">
        <v>1</v>
      </c>
      <c r="GY34">
        <v>2</v>
      </c>
      <c r="GZ34">
        <v>5</v>
      </c>
      <c r="HA34">
        <v>11</v>
      </c>
      <c r="HB34" t="s">
        <v>741</v>
      </c>
      <c r="HC34" t="s">
        <v>741</v>
      </c>
      <c r="HD34" t="s">
        <v>741</v>
      </c>
      <c r="HE34" t="s">
        <v>84</v>
      </c>
      <c r="HF34">
        <v>11</v>
      </c>
      <c r="HG34">
        <v>9</v>
      </c>
      <c r="HH34" s="2">
        <v>45498</v>
      </c>
      <c r="HI34" t="s">
        <v>756</v>
      </c>
    </row>
    <row r="35" spans="1:217" x14ac:dyDescent="0.3">
      <c r="A35">
        <v>47</v>
      </c>
      <c r="B35" t="s">
        <v>1048</v>
      </c>
      <c r="C35">
        <v>20240345681</v>
      </c>
      <c r="D35">
        <v>240024481</v>
      </c>
      <c r="E35">
        <v>1</v>
      </c>
      <c r="F35" t="s">
        <v>2</v>
      </c>
      <c r="G35" s="2">
        <v>45493</v>
      </c>
      <c r="H35">
        <v>2.4</v>
      </c>
      <c r="I35">
        <v>2200</v>
      </c>
      <c r="J35">
        <v>2.2000000000000002</v>
      </c>
      <c r="K35" t="s">
        <v>70</v>
      </c>
      <c r="L35" t="s">
        <v>69</v>
      </c>
      <c r="M35" t="s">
        <v>1049</v>
      </c>
      <c r="N35" t="s">
        <v>737</v>
      </c>
      <c r="O35" t="s">
        <v>63</v>
      </c>
      <c r="P35" t="s">
        <v>44</v>
      </c>
      <c r="Q35" t="s">
        <v>79</v>
      </c>
      <c r="R35">
        <v>4</v>
      </c>
      <c r="S35" s="2">
        <v>45496</v>
      </c>
      <c r="T35" t="s">
        <v>1050</v>
      </c>
      <c r="U35" t="s">
        <v>30</v>
      </c>
      <c r="V35" t="s">
        <v>1051</v>
      </c>
      <c r="W35" t="s">
        <v>760</v>
      </c>
      <c r="X35" t="s">
        <v>740</v>
      </c>
      <c r="Y35" t="s">
        <v>740</v>
      </c>
      <c r="Z35" t="s">
        <v>741</v>
      </c>
      <c r="AA35" t="s">
        <v>742</v>
      </c>
      <c r="AB35" t="s">
        <v>743</v>
      </c>
      <c r="AC35" t="s">
        <v>744</v>
      </c>
      <c r="AD35" t="s">
        <v>745</v>
      </c>
      <c r="AE35" t="s">
        <v>746</v>
      </c>
      <c r="AF35">
        <v>130</v>
      </c>
      <c r="AG35">
        <v>36</v>
      </c>
      <c r="AH35">
        <v>36.6</v>
      </c>
      <c r="AI35">
        <v>99</v>
      </c>
      <c r="AJ35" t="s">
        <v>31</v>
      </c>
      <c r="AK35">
        <v>7.5</v>
      </c>
      <c r="AL35">
        <v>16.8</v>
      </c>
      <c r="AM35">
        <v>15020</v>
      </c>
      <c r="AN35">
        <v>2.4900000000000002</v>
      </c>
      <c r="AO35">
        <v>136</v>
      </c>
      <c r="AP35">
        <v>4.5</v>
      </c>
      <c r="AQ35">
        <v>25</v>
      </c>
      <c r="AR35">
        <v>0.97</v>
      </c>
      <c r="AS35" t="s">
        <v>747</v>
      </c>
      <c r="AT35" t="s">
        <v>741</v>
      </c>
      <c r="AU35" t="s">
        <v>867</v>
      </c>
      <c r="AV35">
        <v>8</v>
      </c>
      <c r="AW35">
        <v>400</v>
      </c>
      <c r="AX35">
        <v>4</v>
      </c>
      <c r="AY35">
        <v>30</v>
      </c>
      <c r="AZ35" t="s">
        <v>812</v>
      </c>
      <c r="BA35" t="s">
        <v>741</v>
      </c>
      <c r="BB35" t="s">
        <v>181</v>
      </c>
      <c r="BC35">
        <v>6</v>
      </c>
      <c r="BD35" t="s">
        <v>180</v>
      </c>
      <c r="BE35">
        <v>5</v>
      </c>
      <c r="BF35" t="s">
        <v>180</v>
      </c>
      <c r="BG35" t="s">
        <v>741</v>
      </c>
      <c r="BH35" t="s">
        <v>181</v>
      </c>
      <c r="BI35" t="s">
        <v>112</v>
      </c>
      <c r="BJ35">
        <v>3</v>
      </c>
      <c r="BK35">
        <v>1</v>
      </c>
      <c r="BL35" t="s">
        <v>750</v>
      </c>
      <c r="BM35" t="s">
        <v>741</v>
      </c>
      <c r="BN35">
        <v>9</v>
      </c>
      <c r="BO35">
        <v>35.799999999999997</v>
      </c>
      <c r="BP35">
        <v>35.799999999999997</v>
      </c>
      <c r="BQ35">
        <v>35.799999999999997</v>
      </c>
      <c r="BR35">
        <v>36.6</v>
      </c>
      <c r="BS35">
        <v>36.200000000000003</v>
      </c>
      <c r="BT35">
        <v>36.200000000000003</v>
      </c>
      <c r="BU35">
        <v>36.200000000000003</v>
      </c>
      <c r="BV35">
        <v>36.200000000000003</v>
      </c>
      <c r="BW35">
        <v>36.200000000000003</v>
      </c>
      <c r="BX35">
        <v>36.4</v>
      </c>
      <c r="BY35">
        <v>36.200000000000003</v>
      </c>
      <c r="BZ35">
        <v>36.4</v>
      </c>
      <c r="CA35">
        <v>146</v>
      </c>
      <c r="CB35">
        <v>148</v>
      </c>
      <c r="CC35">
        <v>152</v>
      </c>
      <c r="CD35">
        <v>150</v>
      </c>
      <c r="CE35">
        <v>138</v>
      </c>
      <c r="CF35">
        <v>136</v>
      </c>
      <c r="CG35">
        <v>132</v>
      </c>
      <c r="CH35">
        <v>134</v>
      </c>
      <c r="CI35">
        <v>136</v>
      </c>
      <c r="CJ35">
        <v>134</v>
      </c>
      <c r="CK35">
        <v>136</v>
      </c>
      <c r="CL35">
        <v>134</v>
      </c>
      <c r="CM35" t="s">
        <v>494</v>
      </c>
      <c r="CN35" t="s">
        <v>509</v>
      </c>
      <c r="CO35" t="s">
        <v>510</v>
      </c>
      <c r="CP35" t="s">
        <v>420</v>
      </c>
      <c r="CQ35" t="s">
        <v>511</v>
      </c>
      <c r="CR35" t="s">
        <v>512</v>
      </c>
      <c r="CS35" t="s">
        <v>513</v>
      </c>
      <c r="CT35" t="s">
        <v>514</v>
      </c>
      <c r="CU35" t="s">
        <v>515</v>
      </c>
      <c r="CV35" t="s">
        <v>516</v>
      </c>
      <c r="CW35" t="s">
        <v>494</v>
      </c>
      <c r="CX35" t="s">
        <v>464</v>
      </c>
      <c r="CY35">
        <v>36</v>
      </c>
      <c r="CZ35">
        <v>38</v>
      </c>
      <c r="DA35">
        <v>36</v>
      </c>
      <c r="DB35">
        <v>36</v>
      </c>
      <c r="DC35">
        <v>34</v>
      </c>
      <c r="DD35">
        <v>38</v>
      </c>
      <c r="DE35">
        <v>38</v>
      </c>
      <c r="DF35">
        <v>40</v>
      </c>
      <c r="DG35">
        <v>32</v>
      </c>
      <c r="DH35">
        <v>32</v>
      </c>
      <c r="DI35">
        <v>34</v>
      </c>
      <c r="DJ35">
        <v>36</v>
      </c>
      <c r="DN35">
        <v>24</v>
      </c>
      <c r="DO35">
        <v>25</v>
      </c>
      <c r="DP35">
        <v>30</v>
      </c>
      <c r="DQ35">
        <v>24</v>
      </c>
      <c r="DR35">
        <v>26</v>
      </c>
      <c r="DS35">
        <v>32</v>
      </c>
      <c r="DT35">
        <v>34</v>
      </c>
      <c r="DU35">
        <v>30</v>
      </c>
      <c r="DV35">
        <v>32</v>
      </c>
      <c r="DW35">
        <v>99</v>
      </c>
      <c r="DX35">
        <v>96</v>
      </c>
      <c r="DY35">
        <v>95</v>
      </c>
      <c r="DZ35">
        <v>96</v>
      </c>
      <c r="EA35">
        <v>90</v>
      </c>
      <c r="EB35">
        <v>92</v>
      </c>
      <c r="EC35">
        <v>96</v>
      </c>
      <c r="ED35">
        <v>92</v>
      </c>
      <c r="EE35">
        <v>90</v>
      </c>
      <c r="EF35">
        <v>96</v>
      </c>
      <c r="EG35">
        <v>94</v>
      </c>
      <c r="EH35">
        <v>98</v>
      </c>
      <c r="FG35" t="s">
        <v>741</v>
      </c>
      <c r="FH35" t="s">
        <v>785</v>
      </c>
      <c r="FI35" t="s">
        <v>741</v>
      </c>
      <c r="FJ35">
        <v>16</v>
      </c>
      <c r="FK35">
        <v>0.15</v>
      </c>
      <c r="FL35" t="s">
        <v>765</v>
      </c>
      <c r="FM35" t="s">
        <v>1052</v>
      </c>
      <c r="FN35" s="12">
        <v>0.1111111111111111</v>
      </c>
      <c r="FO35">
        <v>138</v>
      </c>
      <c r="FP35">
        <v>140</v>
      </c>
      <c r="FQ35" t="s">
        <v>741</v>
      </c>
      <c r="FR35" t="s">
        <v>741</v>
      </c>
      <c r="FS35">
        <v>98</v>
      </c>
      <c r="FT35" t="s">
        <v>32</v>
      </c>
      <c r="FU35">
        <v>98</v>
      </c>
      <c r="FV35" t="s">
        <v>32</v>
      </c>
      <c r="FW35" t="s">
        <v>741</v>
      </c>
      <c r="FX35" t="s">
        <v>741</v>
      </c>
      <c r="FY35" t="s">
        <v>741</v>
      </c>
      <c r="FZ35" t="s">
        <v>741</v>
      </c>
      <c r="GA35">
        <v>36.6</v>
      </c>
      <c r="GB35">
        <v>36.6</v>
      </c>
      <c r="GC35" t="s">
        <v>741</v>
      </c>
      <c r="GD35" t="s">
        <v>741</v>
      </c>
      <c r="GE35">
        <v>40</v>
      </c>
      <c r="GF35">
        <v>110</v>
      </c>
      <c r="GG35" t="s">
        <v>741</v>
      </c>
      <c r="GH35" t="s">
        <v>741</v>
      </c>
      <c r="GI35" t="s">
        <v>741</v>
      </c>
      <c r="GJ35" t="s">
        <v>741</v>
      </c>
      <c r="GK35" t="s">
        <v>1053</v>
      </c>
      <c r="GL35" t="s">
        <v>741</v>
      </c>
      <c r="GM35" t="s">
        <v>741</v>
      </c>
      <c r="GN35" t="s">
        <v>767</v>
      </c>
      <c r="GO35" t="s">
        <v>767</v>
      </c>
      <c r="GP35" t="s">
        <v>741</v>
      </c>
      <c r="GQ35" t="s">
        <v>741</v>
      </c>
      <c r="GR35">
        <v>10</v>
      </c>
      <c r="GS35">
        <v>13</v>
      </c>
      <c r="GT35" t="s">
        <v>741</v>
      </c>
      <c r="GU35" t="s">
        <v>741</v>
      </c>
      <c r="GV35">
        <v>0</v>
      </c>
      <c r="GX35">
        <v>2</v>
      </c>
      <c r="GY35">
        <v>4</v>
      </c>
      <c r="GZ35">
        <v>3</v>
      </c>
      <c r="HA35">
        <v>11</v>
      </c>
      <c r="HB35" t="s">
        <v>741</v>
      </c>
      <c r="HC35" t="s">
        <v>741</v>
      </c>
      <c r="HD35" t="s">
        <v>741</v>
      </c>
      <c r="HE35" t="s">
        <v>84</v>
      </c>
      <c r="HF35">
        <v>12</v>
      </c>
      <c r="HG35">
        <v>8</v>
      </c>
      <c r="HH35" t="s">
        <v>1054</v>
      </c>
      <c r="HI35" t="s">
        <v>756</v>
      </c>
    </row>
    <row r="36" spans="1:217" x14ac:dyDescent="0.3">
      <c r="A36">
        <v>48</v>
      </c>
      <c r="B36" t="s">
        <v>1055</v>
      </c>
      <c r="C36">
        <v>20240348521</v>
      </c>
      <c r="D36">
        <v>240024881</v>
      </c>
      <c r="E36">
        <v>1</v>
      </c>
      <c r="F36" t="s">
        <v>3</v>
      </c>
      <c r="G36" s="2">
        <v>45494</v>
      </c>
      <c r="H36">
        <v>1.5</v>
      </c>
      <c r="I36">
        <v>2000</v>
      </c>
      <c r="J36">
        <v>1.6</v>
      </c>
      <c r="K36" t="s">
        <v>70</v>
      </c>
      <c r="L36" t="s">
        <v>68</v>
      </c>
      <c r="M36" t="s">
        <v>1056</v>
      </c>
      <c r="N36" t="s">
        <v>737</v>
      </c>
      <c r="O36" t="s">
        <v>63</v>
      </c>
      <c r="P36" t="s">
        <v>44</v>
      </c>
      <c r="Q36" t="s">
        <v>79</v>
      </c>
      <c r="R36">
        <v>5</v>
      </c>
      <c r="S36" s="2">
        <v>45498</v>
      </c>
      <c r="T36" t="s">
        <v>738</v>
      </c>
      <c r="U36" t="s">
        <v>1110</v>
      </c>
      <c r="V36" t="s">
        <v>1057</v>
      </c>
      <c r="W36" t="s">
        <v>760</v>
      </c>
      <c r="X36" t="s">
        <v>740</v>
      </c>
      <c r="Y36" t="s">
        <v>740</v>
      </c>
      <c r="Z36" t="s">
        <v>741</v>
      </c>
      <c r="AA36" t="s">
        <v>742</v>
      </c>
      <c r="AB36" t="s">
        <v>761</v>
      </c>
      <c r="AC36" t="s">
        <v>744</v>
      </c>
      <c r="AD36" t="s">
        <v>745</v>
      </c>
      <c r="AE36" t="s">
        <v>746</v>
      </c>
      <c r="AF36">
        <v>140</v>
      </c>
      <c r="AG36">
        <v>36</v>
      </c>
      <c r="AH36">
        <v>36.6</v>
      </c>
      <c r="AI36">
        <v>90</v>
      </c>
      <c r="AJ36" t="s">
        <v>840</v>
      </c>
      <c r="AK36">
        <v>3.7</v>
      </c>
      <c r="AL36">
        <v>14.5</v>
      </c>
      <c r="AM36">
        <v>2740</v>
      </c>
      <c r="AN36">
        <v>1.9</v>
      </c>
      <c r="AO36">
        <v>128.1</v>
      </c>
      <c r="AP36">
        <v>5.8</v>
      </c>
      <c r="AQ36">
        <v>40</v>
      </c>
      <c r="AR36">
        <v>1.06</v>
      </c>
      <c r="AS36" t="s">
        <v>747</v>
      </c>
      <c r="AT36" t="s">
        <v>741</v>
      </c>
      <c r="AU36" t="s">
        <v>818</v>
      </c>
      <c r="AV36">
        <v>6</v>
      </c>
      <c r="AW36">
        <v>160</v>
      </c>
      <c r="AX36" t="s">
        <v>741</v>
      </c>
      <c r="AY36">
        <v>15</v>
      </c>
      <c r="AZ36" t="s">
        <v>847</v>
      </c>
      <c r="BA36" t="s">
        <v>741</v>
      </c>
      <c r="BB36" t="s">
        <v>181</v>
      </c>
      <c r="BC36">
        <v>5</v>
      </c>
      <c r="BD36" t="s">
        <v>180</v>
      </c>
      <c r="BE36">
        <v>3</v>
      </c>
      <c r="BF36" t="s">
        <v>180</v>
      </c>
      <c r="BG36" t="s">
        <v>741</v>
      </c>
      <c r="BH36" t="s">
        <v>181</v>
      </c>
      <c r="BI36" t="s">
        <v>112</v>
      </c>
      <c r="BJ36">
        <v>3.5</v>
      </c>
      <c r="BK36">
        <v>0.5</v>
      </c>
      <c r="BL36" t="s">
        <v>750</v>
      </c>
      <c r="BM36" t="s">
        <v>741</v>
      </c>
      <c r="BN36">
        <v>20</v>
      </c>
      <c r="BO36">
        <v>36.4</v>
      </c>
      <c r="BP36">
        <v>36.4</v>
      </c>
      <c r="BQ36">
        <v>36.4</v>
      </c>
      <c r="BR36">
        <v>36</v>
      </c>
      <c r="BS36">
        <v>36.200000000000003</v>
      </c>
      <c r="BT36">
        <v>36.200000000000003</v>
      </c>
      <c r="BU36">
        <v>36.200000000000003</v>
      </c>
      <c r="BV36">
        <v>36.4</v>
      </c>
      <c r="BW36">
        <v>36.200000000000003</v>
      </c>
      <c r="BX36">
        <v>36.200000000000003</v>
      </c>
      <c r="BY36">
        <v>36.200000000000003</v>
      </c>
      <c r="CA36">
        <v>136</v>
      </c>
      <c r="CB36">
        <v>140</v>
      </c>
      <c r="CC36">
        <v>144</v>
      </c>
      <c r="CD36">
        <v>146</v>
      </c>
      <c r="CE36">
        <v>148</v>
      </c>
      <c r="CF36">
        <v>150</v>
      </c>
      <c r="CG36">
        <v>152</v>
      </c>
      <c r="CH36">
        <v>154</v>
      </c>
      <c r="CI36">
        <v>140</v>
      </c>
      <c r="CJ36">
        <v>144</v>
      </c>
      <c r="CK36">
        <v>146</v>
      </c>
      <c r="CM36" t="s">
        <v>471</v>
      </c>
      <c r="CN36" t="s">
        <v>275</v>
      </c>
      <c r="CO36" t="s">
        <v>488</v>
      </c>
      <c r="CP36" t="s">
        <v>476</v>
      </c>
      <c r="CQ36" t="s">
        <v>379</v>
      </c>
      <c r="CR36" t="s">
        <v>433</v>
      </c>
      <c r="CS36" t="s">
        <v>327</v>
      </c>
      <c r="CT36" t="s">
        <v>302</v>
      </c>
      <c r="CU36" t="s">
        <v>270</v>
      </c>
      <c r="CV36" t="s">
        <v>276</v>
      </c>
      <c r="CW36" t="s">
        <v>280</v>
      </c>
      <c r="CY36">
        <v>34</v>
      </c>
      <c r="CZ36">
        <v>36</v>
      </c>
      <c r="DA36">
        <v>36</v>
      </c>
      <c r="DB36">
        <v>34</v>
      </c>
      <c r="DC36">
        <v>36</v>
      </c>
      <c r="DD36">
        <v>34</v>
      </c>
      <c r="DE36">
        <v>36</v>
      </c>
      <c r="DF36">
        <v>34</v>
      </c>
      <c r="DG36">
        <v>32</v>
      </c>
      <c r="DH36">
        <v>34</v>
      </c>
      <c r="DI36">
        <v>32</v>
      </c>
      <c r="DN36">
        <v>32</v>
      </c>
      <c r="DO36">
        <v>30</v>
      </c>
      <c r="DP36">
        <v>28</v>
      </c>
      <c r="DQ36">
        <v>28</v>
      </c>
      <c r="DR36">
        <v>26</v>
      </c>
      <c r="DS36">
        <v>24</v>
      </c>
      <c r="DT36">
        <v>26</v>
      </c>
      <c r="DU36">
        <v>28</v>
      </c>
      <c r="DW36">
        <v>92</v>
      </c>
      <c r="DX36">
        <v>94</v>
      </c>
      <c r="DY36">
        <v>90</v>
      </c>
      <c r="DZ36">
        <v>96</v>
      </c>
      <c r="EA36">
        <v>95</v>
      </c>
      <c r="EB36">
        <v>97</v>
      </c>
      <c r="EC36">
        <v>98</v>
      </c>
      <c r="ED36">
        <v>99</v>
      </c>
      <c r="EE36">
        <v>80</v>
      </c>
      <c r="EF36">
        <v>84</v>
      </c>
      <c r="EG36">
        <v>90</v>
      </c>
      <c r="EH36">
        <v>98</v>
      </c>
      <c r="FG36" t="s">
        <v>741</v>
      </c>
      <c r="FH36" t="s">
        <v>764</v>
      </c>
      <c r="FI36" t="s">
        <v>741</v>
      </c>
      <c r="FJ36" t="s">
        <v>741</v>
      </c>
      <c r="FK36" t="s">
        <v>741</v>
      </c>
      <c r="FL36" t="s">
        <v>741</v>
      </c>
      <c r="FM36" t="s">
        <v>932</v>
      </c>
      <c r="FN36" s="12">
        <v>0.11458333333333333</v>
      </c>
      <c r="FO36">
        <v>135</v>
      </c>
      <c r="FP36">
        <v>130</v>
      </c>
      <c r="FQ36" t="s">
        <v>741</v>
      </c>
      <c r="FR36" t="s">
        <v>741</v>
      </c>
      <c r="FS36">
        <v>95</v>
      </c>
      <c r="FT36" t="s">
        <v>755</v>
      </c>
      <c r="FU36">
        <v>98</v>
      </c>
      <c r="FV36" t="s">
        <v>755</v>
      </c>
      <c r="FW36" t="s">
        <v>741</v>
      </c>
      <c r="FX36" t="s">
        <v>741</v>
      </c>
      <c r="FY36" t="s">
        <v>741</v>
      </c>
      <c r="FZ36" t="s">
        <v>741</v>
      </c>
      <c r="GA36">
        <v>36.6</v>
      </c>
      <c r="GB36">
        <v>36.4</v>
      </c>
      <c r="GC36" t="s">
        <v>741</v>
      </c>
      <c r="GD36" t="s">
        <v>741</v>
      </c>
      <c r="GE36">
        <v>146</v>
      </c>
      <c r="GF36">
        <v>41</v>
      </c>
      <c r="GG36" t="s">
        <v>741</v>
      </c>
      <c r="GH36" t="s">
        <v>741</v>
      </c>
      <c r="GI36" t="s">
        <v>741</v>
      </c>
      <c r="GJ36" t="s">
        <v>741</v>
      </c>
      <c r="GK36" t="s">
        <v>1058</v>
      </c>
      <c r="GL36" t="s">
        <v>741</v>
      </c>
      <c r="GM36" t="s">
        <v>741</v>
      </c>
      <c r="GN36" t="s">
        <v>750</v>
      </c>
      <c r="GO36" t="s">
        <v>750</v>
      </c>
      <c r="GP36" t="s">
        <v>741</v>
      </c>
      <c r="GQ36" t="s">
        <v>741</v>
      </c>
      <c r="GR36">
        <v>9</v>
      </c>
      <c r="GS36">
        <v>13</v>
      </c>
      <c r="GT36" t="s">
        <v>741</v>
      </c>
      <c r="GU36" t="s">
        <v>741</v>
      </c>
      <c r="GV36" t="s">
        <v>741</v>
      </c>
      <c r="GX36" t="s">
        <v>741</v>
      </c>
      <c r="GY36" t="s">
        <v>741</v>
      </c>
      <c r="GZ36">
        <v>5</v>
      </c>
      <c r="HA36">
        <v>8</v>
      </c>
      <c r="HB36" t="s">
        <v>741</v>
      </c>
      <c r="HC36" t="s">
        <v>741</v>
      </c>
      <c r="HD36" t="s">
        <v>741</v>
      </c>
      <c r="HE36" t="s">
        <v>84</v>
      </c>
      <c r="HF36">
        <v>9</v>
      </c>
      <c r="HG36">
        <v>4</v>
      </c>
      <c r="HH36" s="2">
        <v>45502</v>
      </c>
      <c r="HI36" t="s">
        <v>1059</v>
      </c>
    </row>
    <row r="37" spans="1:217" ht="95.4" customHeight="1" x14ac:dyDescent="0.3">
      <c r="A37">
        <v>49</v>
      </c>
      <c r="B37" t="s">
        <v>1060</v>
      </c>
      <c r="C37">
        <v>20240383067</v>
      </c>
      <c r="D37">
        <v>240025503</v>
      </c>
      <c r="E37">
        <v>0</v>
      </c>
      <c r="F37" t="s">
        <v>3</v>
      </c>
      <c r="G37" s="2">
        <v>45497</v>
      </c>
      <c r="H37">
        <v>1.8</v>
      </c>
      <c r="I37">
        <v>2300</v>
      </c>
      <c r="J37">
        <v>2</v>
      </c>
      <c r="K37" t="s">
        <v>71</v>
      </c>
      <c r="L37" t="s">
        <v>69</v>
      </c>
      <c r="M37" t="s">
        <v>1061</v>
      </c>
      <c r="N37" t="s">
        <v>1062</v>
      </c>
      <c r="O37" t="s">
        <v>63</v>
      </c>
      <c r="P37" t="s">
        <v>47</v>
      </c>
      <c r="Q37" t="s">
        <v>82</v>
      </c>
      <c r="R37">
        <v>3</v>
      </c>
      <c r="S37" s="2">
        <v>45499</v>
      </c>
      <c r="T37" t="s">
        <v>738</v>
      </c>
      <c r="U37" t="s">
        <v>30</v>
      </c>
      <c r="V37" t="s">
        <v>1063</v>
      </c>
      <c r="W37" t="s">
        <v>760</v>
      </c>
      <c r="X37" t="s">
        <v>740</v>
      </c>
      <c r="Y37" t="s">
        <v>740</v>
      </c>
      <c r="Z37" t="s">
        <v>741</v>
      </c>
      <c r="AA37" t="s">
        <v>742</v>
      </c>
      <c r="AB37" t="s">
        <v>743</v>
      </c>
      <c r="AC37" t="s">
        <v>744</v>
      </c>
      <c r="AD37" t="s">
        <v>745</v>
      </c>
      <c r="AE37" t="s">
        <v>746</v>
      </c>
      <c r="AF37">
        <v>140</v>
      </c>
      <c r="AG37">
        <v>38</v>
      </c>
      <c r="AH37">
        <v>36.799999999999997</v>
      </c>
      <c r="AI37">
        <v>98</v>
      </c>
      <c r="AJ37" t="s">
        <v>30</v>
      </c>
      <c r="AK37">
        <v>5</v>
      </c>
      <c r="AL37">
        <v>17.100000000000001</v>
      </c>
      <c r="AM37">
        <v>9080</v>
      </c>
      <c r="AN37">
        <v>1.22</v>
      </c>
      <c r="AO37">
        <v>131.30000000000001</v>
      </c>
      <c r="AP37">
        <v>4.3</v>
      </c>
      <c r="AQ37">
        <v>22</v>
      </c>
      <c r="AR37">
        <v>1.08</v>
      </c>
      <c r="AS37" t="s">
        <v>747</v>
      </c>
      <c r="AT37" t="s">
        <v>1064</v>
      </c>
      <c r="AU37" t="s">
        <v>1065</v>
      </c>
      <c r="AV37">
        <v>8</v>
      </c>
      <c r="AW37">
        <v>300</v>
      </c>
      <c r="AX37" t="s">
        <v>741</v>
      </c>
      <c r="AY37">
        <v>30</v>
      </c>
      <c r="AZ37" t="s">
        <v>1066</v>
      </c>
      <c r="BA37" t="s">
        <v>750</v>
      </c>
      <c r="BB37" t="s">
        <v>180</v>
      </c>
      <c r="BC37">
        <v>6</v>
      </c>
      <c r="BD37" t="s">
        <v>180</v>
      </c>
      <c r="BE37" t="s">
        <v>741</v>
      </c>
      <c r="BF37" t="s">
        <v>181</v>
      </c>
      <c r="BG37" t="s">
        <v>741</v>
      </c>
      <c r="BH37" t="s">
        <v>181</v>
      </c>
      <c r="BI37" t="s">
        <v>124</v>
      </c>
      <c r="BJ37">
        <v>2.5</v>
      </c>
      <c r="BK37">
        <v>1</v>
      </c>
      <c r="BL37" t="s">
        <v>750</v>
      </c>
      <c r="BM37" t="s">
        <v>741</v>
      </c>
      <c r="BN37">
        <v>30</v>
      </c>
      <c r="BO37">
        <v>36.4</v>
      </c>
      <c r="BP37">
        <v>36.4</v>
      </c>
      <c r="BQ37">
        <v>36.299999999999997</v>
      </c>
      <c r="BR37">
        <v>36.5</v>
      </c>
      <c r="BS37">
        <v>36.5</v>
      </c>
      <c r="BT37">
        <v>36.4</v>
      </c>
      <c r="BU37">
        <v>36.4</v>
      </c>
      <c r="BV37">
        <v>36.4</v>
      </c>
      <c r="BW37">
        <v>36.5</v>
      </c>
      <c r="BX37">
        <v>36.4</v>
      </c>
      <c r="BY37">
        <v>36.4</v>
      </c>
      <c r="CA37">
        <v>136</v>
      </c>
      <c r="CB37">
        <v>140</v>
      </c>
      <c r="CC37">
        <v>142</v>
      </c>
      <c r="CD37">
        <v>144</v>
      </c>
      <c r="CE37">
        <v>140</v>
      </c>
      <c r="CF37">
        <v>132</v>
      </c>
      <c r="CG37">
        <v>140</v>
      </c>
      <c r="CH37">
        <v>142</v>
      </c>
      <c r="CI37">
        <v>144</v>
      </c>
      <c r="CJ37">
        <v>146</v>
      </c>
      <c r="CK37">
        <v>148</v>
      </c>
      <c r="CM37" t="s">
        <v>517</v>
      </c>
      <c r="CN37" t="s">
        <v>518</v>
      </c>
      <c r="CO37" t="s">
        <v>486</v>
      </c>
      <c r="CP37" t="s">
        <v>494</v>
      </c>
      <c r="CQ37" t="s">
        <v>519</v>
      </c>
      <c r="CR37" t="s">
        <v>520</v>
      </c>
      <c r="CS37" t="s">
        <v>521</v>
      </c>
      <c r="CT37" t="s">
        <v>522</v>
      </c>
      <c r="CU37" t="s">
        <v>523</v>
      </c>
      <c r="CV37" t="s">
        <v>524</v>
      </c>
      <c r="CW37" t="s">
        <v>525</v>
      </c>
      <c r="CY37">
        <v>34</v>
      </c>
      <c r="CZ37">
        <v>32</v>
      </c>
      <c r="DA37">
        <v>34</v>
      </c>
      <c r="DB37">
        <v>32</v>
      </c>
      <c r="DC37">
        <v>36</v>
      </c>
      <c r="DD37">
        <v>34</v>
      </c>
      <c r="DE37">
        <v>32</v>
      </c>
      <c r="DF37">
        <v>34</v>
      </c>
      <c r="DG37">
        <v>30</v>
      </c>
      <c r="DH37">
        <v>32</v>
      </c>
      <c r="DI37">
        <v>34</v>
      </c>
      <c r="DN37">
        <v>24</v>
      </c>
      <c r="DO37">
        <v>26</v>
      </c>
      <c r="DP37">
        <v>24</v>
      </c>
      <c r="DQ37">
        <v>28</v>
      </c>
      <c r="DR37">
        <v>24</v>
      </c>
      <c r="DS37">
        <v>28</v>
      </c>
      <c r="DT37">
        <v>30</v>
      </c>
      <c r="DU37">
        <v>32</v>
      </c>
      <c r="DW37">
        <v>98</v>
      </c>
      <c r="DX37">
        <v>96</v>
      </c>
      <c r="DY37">
        <v>98</v>
      </c>
      <c r="DZ37">
        <v>95</v>
      </c>
      <c r="EA37">
        <v>96</v>
      </c>
      <c r="EB37">
        <v>95</v>
      </c>
      <c r="EC37">
        <v>94</v>
      </c>
      <c r="ED37">
        <v>90</v>
      </c>
      <c r="EE37">
        <v>92</v>
      </c>
      <c r="EF37">
        <v>94</v>
      </c>
      <c r="EG37">
        <v>99</v>
      </c>
      <c r="EH37">
        <v>98</v>
      </c>
      <c r="FG37" t="s">
        <v>741</v>
      </c>
      <c r="FH37" t="s">
        <v>785</v>
      </c>
      <c r="FI37" t="s">
        <v>741</v>
      </c>
      <c r="FJ37" t="s">
        <v>741</v>
      </c>
      <c r="FK37" t="s">
        <v>741</v>
      </c>
      <c r="FL37" t="s">
        <v>741</v>
      </c>
      <c r="FM37" t="s">
        <v>1067</v>
      </c>
      <c r="FN37" s="12">
        <v>9.375E-2</v>
      </c>
      <c r="FO37">
        <v>130</v>
      </c>
      <c r="FP37">
        <v>140</v>
      </c>
      <c r="FQ37" t="s">
        <v>741</v>
      </c>
      <c r="FR37" t="s">
        <v>741</v>
      </c>
      <c r="FS37">
        <v>96</v>
      </c>
      <c r="FT37" t="s">
        <v>755</v>
      </c>
      <c r="FU37">
        <v>95</v>
      </c>
      <c r="FV37" t="s">
        <v>755</v>
      </c>
      <c r="FW37" t="s">
        <v>741</v>
      </c>
      <c r="FX37" t="s">
        <v>741</v>
      </c>
      <c r="FY37" t="s">
        <v>741</v>
      </c>
      <c r="FZ37" t="s">
        <v>741</v>
      </c>
      <c r="GA37">
        <v>36.6</v>
      </c>
      <c r="GB37">
        <v>36.6</v>
      </c>
      <c r="GC37" t="s">
        <v>741</v>
      </c>
      <c r="GD37" t="s">
        <v>741</v>
      </c>
      <c r="GE37">
        <v>70</v>
      </c>
      <c r="GF37">
        <v>75</v>
      </c>
      <c r="GG37" t="s">
        <v>741</v>
      </c>
      <c r="GH37" t="s">
        <v>741</v>
      </c>
      <c r="GI37" t="s">
        <v>741</v>
      </c>
      <c r="GJ37" t="s">
        <v>741</v>
      </c>
      <c r="GK37" t="s">
        <v>741</v>
      </c>
      <c r="GL37" t="s">
        <v>741</v>
      </c>
      <c r="GM37" t="s">
        <v>741</v>
      </c>
      <c r="GN37" t="s">
        <v>750</v>
      </c>
      <c r="GO37" t="s">
        <v>750</v>
      </c>
      <c r="GP37" t="s">
        <v>741</v>
      </c>
      <c r="GQ37" t="s">
        <v>741</v>
      </c>
      <c r="GR37">
        <v>8</v>
      </c>
      <c r="GS37">
        <v>7</v>
      </c>
      <c r="GT37" t="s">
        <v>741</v>
      </c>
      <c r="GU37" t="s">
        <v>741</v>
      </c>
      <c r="GV37" t="s">
        <v>741</v>
      </c>
      <c r="GZ37">
        <v>11</v>
      </c>
      <c r="HA37">
        <v>13</v>
      </c>
      <c r="HB37" t="s">
        <v>741</v>
      </c>
      <c r="HC37" t="s">
        <v>741</v>
      </c>
      <c r="HD37" t="s">
        <v>741</v>
      </c>
      <c r="HE37" t="s">
        <v>84</v>
      </c>
      <c r="HF37">
        <v>13</v>
      </c>
      <c r="HG37">
        <v>10</v>
      </c>
      <c r="HH37" s="2">
        <v>45420</v>
      </c>
      <c r="HI37" t="s">
        <v>1068</v>
      </c>
    </row>
    <row r="38" spans="1:217" ht="120.6" customHeight="1" x14ac:dyDescent="0.3">
      <c r="A38">
        <v>50</v>
      </c>
      <c r="B38" t="s">
        <v>1069</v>
      </c>
      <c r="C38">
        <v>20240360001</v>
      </c>
      <c r="D38">
        <v>240026757</v>
      </c>
      <c r="E38">
        <v>0</v>
      </c>
      <c r="F38" t="s">
        <v>3</v>
      </c>
      <c r="G38" s="2">
        <v>45501</v>
      </c>
      <c r="H38">
        <v>2.8</v>
      </c>
      <c r="I38">
        <v>2600</v>
      </c>
      <c r="J38">
        <v>2.8</v>
      </c>
      <c r="K38" t="s">
        <v>70</v>
      </c>
      <c r="L38" t="s">
        <v>69</v>
      </c>
      <c r="M38" t="s">
        <v>1070</v>
      </c>
      <c r="N38" t="s">
        <v>737</v>
      </c>
      <c r="O38" t="s">
        <v>63</v>
      </c>
      <c r="P38" t="s">
        <v>44</v>
      </c>
      <c r="Q38" t="s">
        <v>79</v>
      </c>
      <c r="R38">
        <v>0</v>
      </c>
      <c r="S38" s="2">
        <v>45501</v>
      </c>
      <c r="T38" t="s">
        <v>738</v>
      </c>
      <c r="U38" t="s">
        <v>30</v>
      </c>
      <c r="V38" t="s">
        <v>1071</v>
      </c>
      <c r="W38" t="s">
        <v>760</v>
      </c>
      <c r="X38" t="s">
        <v>740</v>
      </c>
      <c r="Y38" t="s">
        <v>740</v>
      </c>
      <c r="Z38" t="s">
        <v>741</v>
      </c>
      <c r="AA38" t="s">
        <v>742</v>
      </c>
      <c r="AB38" t="s">
        <v>761</v>
      </c>
      <c r="AC38" t="s">
        <v>744</v>
      </c>
      <c r="AD38" t="s">
        <v>745</v>
      </c>
      <c r="AE38" t="s">
        <v>746</v>
      </c>
      <c r="AF38">
        <v>122</v>
      </c>
      <c r="AG38">
        <v>36</v>
      </c>
      <c r="AH38">
        <v>36.4</v>
      </c>
      <c r="AI38">
        <v>92</v>
      </c>
      <c r="AJ38" t="s">
        <v>32</v>
      </c>
      <c r="AK38">
        <v>7.1</v>
      </c>
      <c r="AL38">
        <v>14.4</v>
      </c>
      <c r="AM38">
        <v>13740</v>
      </c>
      <c r="AN38">
        <v>2.2999999999999998</v>
      </c>
      <c r="AO38">
        <v>134</v>
      </c>
      <c r="AP38">
        <v>7</v>
      </c>
      <c r="AQ38">
        <v>38</v>
      </c>
      <c r="AR38">
        <v>0.72</v>
      </c>
      <c r="AS38" t="s">
        <v>747</v>
      </c>
      <c r="AT38" t="s">
        <v>741</v>
      </c>
      <c r="AU38" t="s">
        <v>1072</v>
      </c>
      <c r="AV38">
        <v>12</v>
      </c>
      <c r="AW38">
        <v>450</v>
      </c>
      <c r="AX38">
        <v>1</v>
      </c>
      <c r="AY38">
        <v>30</v>
      </c>
      <c r="AZ38" t="s">
        <v>1005</v>
      </c>
      <c r="BA38" t="s">
        <v>741</v>
      </c>
      <c r="BB38" t="s">
        <v>181</v>
      </c>
      <c r="BC38">
        <v>10</v>
      </c>
      <c r="BD38" t="s">
        <v>180</v>
      </c>
      <c r="BE38">
        <v>5</v>
      </c>
      <c r="BF38" t="s">
        <v>180</v>
      </c>
      <c r="BG38" t="s">
        <v>741</v>
      </c>
      <c r="BH38" t="s">
        <v>181</v>
      </c>
      <c r="BI38" t="s">
        <v>112</v>
      </c>
      <c r="BJ38">
        <v>3.5</v>
      </c>
      <c r="BK38">
        <v>1.5</v>
      </c>
      <c r="BL38" t="s">
        <v>750</v>
      </c>
      <c r="BM38" t="s">
        <v>741</v>
      </c>
      <c r="BN38">
        <v>20</v>
      </c>
      <c r="BO38">
        <v>36.6</v>
      </c>
      <c r="BP38">
        <v>36.6</v>
      </c>
      <c r="BQ38">
        <v>36.6</v>
      </c>
      <c r="BR38">
        <v>36.4</v>
      </c>
      <c r="BS38">
        <v>36.4</v>
      </c>
      <c r="BT38">
        <v>36.5</v>
      </c>
      <c r="BU38">
        <v>36.5</v>
      </c>
      <c r="BV38">
        <v>36.6</v>
      </c>
      <c r="BW38">
        <v>36.6</v>
      </c>
      <c r="BX38">
        <v>36.6</v>
      </c>
      <c r="BY38">
        <v>36.6</v>
      </c>
      <c r="BZ38">
        <v>36.6</v>
      </c>
      <c r="CA38">
        <v>140</v>
      </c>
      <c r="CB38">
        <v>144</v>
      </c>
      <c r="CC38">
        <v>148</v>
      </c>
      <c r="CD38">
        <v>150</v>
      </c>
      <c r="CE38">
        <v>148</v>
      </c>
      <c r="CF38">
        <v>144</v>
      </c>
      <c r="CG38">
        <v>142</v>
      </c>
      <c r="CH38">
        <v>148</v>
      </c>
      <c r="CI38">
        <v>146</v>
      </c>
      <c r="CJ38">
        <v>146</v>
      </c>
      <c r="CK38">
        <v>140</v>
      </c>
      <c r="CL38">
        <v>146</v>
      </c>
      <c r="CM38" t="s">
        <v>373</v>
      </c>
      <c r="CN38" t="s">
        <v>316</v>
      </c>
      <c r="CO38" t="s">
        <v>270</v>
      </c>
      <c r="CP38" t="s">
        <v>317</v>
      </c>
      <c r="CQ38" t="s">
        <v>372</v>
      </c>
      <c r="CR38" t="s">
        <v>526</v>
      </c>
      <c r="CS38" t="s">
        <v>321</v>
      </c>
      <c r="CT38" t="s">
        <v>285</v>
      </c>
      <c r="CU38" t="s">
        <v>527</v>
      </c>
      <c r="CV38" t="s">
        <v>528</v>
      </c>
      <c r="CW38" t="s">
        <v>529</v>
      </c>
      <c r="CX38" t="s">
        <v>272</v>
      </c>
      <c r="CY38">
        <v>36</v>
      </c>
      <c r="CZ38">
        <v>38</v>
      </c>
      <c r="DA38">
        <v>38</v>
      </c>
      <c r="DB38">
        <v>36</v>
      </c>
      <c r="DC38">
        <v>36</v>
      </c>
      <c r="DD38">
        <v>38</v>
      </c>
      <c r="DE38">
        <v>40</v>
      </c>
      <c r="DF38">
        <v>42</v>
      </c>
      <c r="DG38">
        <v>42</v>
      </c>
      <c r="DH38">
        <v>30</v>
      </c>
      <c r="DI38">
        <v>42</v>
      </c>
      <c r="DJ38">
        <v>39</v>
      </c>
      <c r="DN38">
        <v>32</v>
      </c>
      <c r="DO38">
        <v>34</v>
      </c>
      <c r="DP38">
        <v>35</v>
      </c>
      <c r="DQ38">
        <v>36</v>
      </c>
      <c r="DR38">
        <v>34</v>
      </c>
      <c r="DS38">
        <v>36</v>
      </c>
      <c r="DT38">
        <v>34</v>
      </c>
      <c r="DU38">
        <v>34</v>
      </c>
      <c r="DV38">
        <v>34</v>
      </c>
      <c r="DW38">
        <v>94</v>
      </c>
      <c r="DX38">
        <v>96</v>
      </c>
      <c r="DY38">
        <v>92</v>
      </c>
      <c r="DZ38">
        <v>94</v>
      </c>
      <c r="EA38">
        <v>96</v>
      </c>
      <c r="EB38">
        <v>95</v>
      </c>
      <c r="EC38">
        <v>97</v>
      </c>
      <c r="ED38">
        <v>96</v>
      </c>
      <c r="EE38">
        <v>90</v>
      </c>
      <c r="EF38">
        <v>80</v>
      </c>
      <c r="EG38">
        <v>89</v>
      </c>
      <c r="EH38">
        <v>99</v>
      </c>
      <c r="FG38" t="s">
        <v>741</v>
      </c>
      <c r="FH38" t="s">
        <v>752</v>
      </c>
      <c r="FI38" t="s">
        <v>741</v>
      </c>
      <c r="FJ38">
        <v>16</v>
      </c>
      <c r="FK38">
        <v>0.15</v>
      </c>
      <c r="FL38" t="s">
        <v>765</v>
      </c>
      <c r="FM38" t="s">
        <v>1073</v>
      </c>
      <c r="FN38" s="12">
        <v>7.6388888888888895E-2</v>
      </c>
      <c r="FO38">
        <v>116</v>
      </c>
      <c r="FP38">
        <v>100</v>
      </c>
      <c r="FQ38" t="s">
        <v>741</v>
      </c>
      <c r="FR38" t="s">
        <v>741</v>
      </c>
      <c r="FS38">
        <v>100</v>
      </c>
      <c r="FT38" t="s">
        <v>31</v>
      </c>
      <c r="FU38">
        <v>98</v>
      </c>
      <c r="FV38" t="s">
        <v>31</v>
      </c>
      <c r="FW38" t="s">
        <v>741</v>
      </c>
      <c r="FX38" t="s">
        <v>741</v>
      </c>
      <c r="FY38" t="s">
        <v>741</v>
      </c>
      <c r="FZ38" t="s">
        <v>741</v>
      </c>
      <c r="GA38">
        <v>36.5</v>
      </c>
      <c r="GB38">
        <v>36.6</v>
      </c>
      <c r="GC38" t="s">
        <v>741</v>
      </c>
      <c r="GD38" t="s">
        <v>741</v>
      </c>
      <c r="GE38">
        <v>90</v>
      </c>
      <c r="GF38">
        <v>125</v>
      </c>
      <c r="GG38" t="s">
        <v>741</v>
      </c>
      <c r="GH38" t="s">
        <v>741</v>
      </c>
      <c r="GI38" t="s">
        <v>741</v>
      </c>
      <c r="GJ38" t="s">
        <v>741</v>
      </c>
      <c r="GK38" t="s">
        <v>741</v>
      </c>
      <c r="GL38" t="s">
        <v>741</v>
      </c>
      <c r="GM38" t="s">
        <v>741</v>
      </c>
      <c r="GN38" t="s">
        <v>767</v>
      </c>
      <c r="GO38" t="s">
        <v>767</v>
      </c>
      <c r="GP38" t="s">
        <v>741</v>
      </c>
      <c r="GQ38" t="s">
        <v>741</v>
      </c>
      <c r="GR38">
        <v>11</v>
      </c>
      <c r="GS38">
        <v>13</v>
      </c>
      <c r="GT38" t="s">
        <v>741</v>
      </c>
      <c r="GU38" t="s">
        <v>741</v>
      </c>
      <c r="GV38">
        <v>0</v>
      </c>
      <c r="HE38" t="s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D0A6-D2C6-483F-B459-F4243983B92F}">
  <dimension ref="A1:A38"/>
  <sheetViews>
    <sheetView topLeftCell="A2" workbookViewId="0">
      <selection activeCell="A7" sqref="A7"/>
    </sheetView>
  </sheetViews>
  <sheetFormatPr defaultRowHeight="14.4" x14ac:dyDescent="0.3"/>
  <cols>
    <col min="1" max="1" width="61.6640625" customWidth="1"/>
  </cols>
  <sheetData>
    <row r="1" spans="1:1" ht="28.8" x14ac:dyDescent="0.3">
      <c r="A1" s="29" t="s">
        <v>545</v>
      </c>
    </row>
    <row r="2" spans="1:1" x14ac:dyDescent="0.3">
      <c r="A2" t="s">
        <v>44</v>
      </c>
    </row>
    <row r="3" spans="1:1" x14ac:dyDescent="0.3">
      <c r="A3" t="s">
        <v>44</v>
      </c>
    </row>
    <row r="4" spans="1:1" x14ac:dyDescent="0.3">
      <c r="A4" t="s">
        <v>44</v>
      </c>
    </row>
    <row r="5" spans="1:1" x14ac:dyDescent="0.3">
      <c r="A5" t="s">
        <v>44</v>
      </c>
    </row>
    <row r="6" spans="1:1" x14ac:dyDescent="0.3">
      <c r="A6" t="s">
        <v>39</v>
      </c>
    </row>
    <row r="7" spans="1:1" x14ac:dyDescent="0.3">
      <c r="A7" t="s">
        <v>38</v>
      </c>
    </row>
    <row r="8" spans="1:1" x14ac:dyDescent="0.3">
      <c r="A8" t="s">
        <v>44</v>
      </c>
    </row>
    <row r="9" spans="1:1" x14ac:dyDescent="0.3">
      <c r="A9" t="s">
        <v>44</v>
      </c>
    </row>
    <row r="10" spans="1:1" x14ac:dyDescent="0.3">
      <c r="A10" t="s">
        <v>44</v>
      </c>
    </row>
    <row r="11" spans="1:1" x14ac:dyDescent="0.3">
      <c r="A11" t="s">
        <v>41</v>
      </c>
    </row>
    <row r="12" spans="1:1" x14ac:dyDescent="0.3">
      <c r="A12" t="s">
        <v>1112</v>
      </c>
    </row>
    <row r="13" spans="1:1" x14ac:dyDescent="0.3">
      <c r="A13" t="s">
        <v>44</v>
      </c>
    </row>
    <row r="14" spans="1:1" x14ac:dyDescent="0.3">
      <c r="A14" t="s">
        <v>44</v>
      </c>
    </row>
    <row r="15" spans="1:1" x14ac:dyDescent="0.3">
      <c r="A15" t="s">
        <v>44</v>
      </c>
    </row>
    <row r="16" spans="1:1" x14ac:dyDescent="0.3">
      <c r="A16" t="s">
        <v>44</v>
      </c>
    </row>
    <row r="17" spans="1:1" x14ac:dyDescent="0.3">
      <c r="A17" t="s">
        <v>44</v>
      </c>
    </row>
    <row r="18" spans="1:1" x14ac:dyDescent="0.3">
      <c r="A18" t="s">
        <v>44</v>
      </c>
    </row>
    <row r="19" spans="1:1" x14ac:dyDescent="0.3">
      <c r="A19" t="s">
        <v>44</v>
      </c>
    </row>
    <row r="20" spans="1:1" x14ac:dyDescent="0.3">
      <c r="A20" t="s">
        <v>37</v>
      </c>
    </row>
    <row r="21" spans="1:1" x14ac:dyDescent="0.3">
      <c r="A21" t="s">
        <v>44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40</v>
      </c>
    </row>
    <row r="25" spans="1:1" x14ac:dyDescent="0.3">
      <c r="A25" t="s">
        <v>44</v>
      </c>
    </row>
    <row r="26" spans="1:1" x14ac:dyDescent="0.3">
      <c r="A26" t="s">
        <v>44</v>
      </c>
    </row>
    <row r="27" spans="1:1" x14ac:dyDescent="0.3">
      <c r="A27" t="s">
        <v>44</v>
      </c>
    </row>
    <row r="28" spans="1:1" x14ac:dyDescent="0.3">
      <c r="A28" t="s">
        <v>44</v>
      </c>
    </row>
    <row r="29" spans="1:1" x14ac:dyDescent="0.3">
      <c r="A29" t="s">
        <v>44</v>
      </c>
    </row>
    <row r="30" spans="1:1" x14ac:dyDescent="0.3">
      <c r="A30" t="s">
        <v>44</v>
      </c>
    </row>
    <row r="31" spans="1:1" x14ac:dyDescent="0.3">
      <c r="A31" t="s">
        <v>44</v>
      </c>
    </row>
    <row r="32" spans="1:1" x14ac:dyDescent="0.3">
      <c r="A32" t="s">
        <v>36</v>
      </c>
    </row>
    <row r="33" spans="1:1" x14ac:dyDescent="0.3">
      <c r="A33" t="s">
        <v>45</v>
      </c>
    </row>
    <row r="34" spans="1:1" x14ac:dyDescent="0.3">
      <c r="A34" t="s">
        <v>44</v>
      </c>
    </row>
    <row r="35" spans="1:1" x14ac:dyDescent="0.3">
      <c r="A35" t="s">
        <v>44</v>
      </c>
    </row>
    <row r="36" spans="1:1" x14ac:dyDescent="0.3">
      <c r="A36" t="s">
        <v>44</v>
      </c>
    </row>
    <row r="37" spans="1:1" x14ac:dyDescent="0.3">
      <c r="A37" t="s">
        <v>47</v>
      </c>
    </row>
    <row r="38" spans="1:1" x14ac:dyDescent="0.3">
      <c r="A38" t="s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9BB1-52C7-4255-B3B8-20233A022B2F}">
  <dimension ref="A1:J14"/>
  <sheetViews>
    <sheetView workbookViewId="0"/>
  </sheetViews>
  <sheetFormatPr defaultRowHeight="14.4" x14ac:dyDescent="0.3"/>
  <cols>
    <col min="1" max="1" width="25.5546875" customWidth="1"/>
    <col min="4" max="4" width="15.44140625" bestFit="1" customWidth="1"/>
    <col min="8" max="8" width="14.33203125" customWidth="1"/>
  </cols>
  <sheetData>
    <row r="1" spans="1:10" x14ac:dyDescent="0.3">
      <c r="A1" s="29" t="s">
        <v>1113</v>
      </c>
    </row>
    <row r="2" spans="1:10" x14ac:dyDescent="0.3">
      <c r="A2" t="s">
        <v>44</v>
      </c>
    </row>
    <row r="3" spans="1:10" ht="28.8" x14ac:dyDescent="0.3">
      <c r="A3" t="s">
        <v>44</v>
      </c>
      <c r="D3" s="28" t="s">
        <v>1114</v>
      </c>
      <c r="E3" t="s">
        <v>85</v>
      </c>
      <c r="F3" t="s">
        <v>84</v>
      </c>
    </row>
    <row r="4" spans="1:10" x14ac:dyDescent="0.3">
      <c r="A4" t="s">
        <v>44</v>
      </c>
      <c r="D4" t="s">
        <v>36</v>
      </c>
      <c r="E4">
        <v>1</v>
      </c>
      <c r="F4">
        <v>2</v>
      </c>
      <c r="H4" t="s">
        <v>1115</v>
      </c>
      <c r="I4">
        <v>12</v>
      </c>
    </row>
    <row r="5" spans="1:10" x14ac:dyDescent="0.3">
      <c r="A5" t="s">
        <v>43</v>
      </c>
      <c r="D5" t="s">
        <v>1116</v>
      </c>
      <c r="E5">
        <v>1</v>
      </c>
      <c r="F5">
        <v>0</v>
      </c>
      <c r="H5" t="s">
        <v>1117</v>
      </c>
      <c r="I5">
        <v>2</v>
      </c>
      <c r="J5" s="38">
        <f>I5/I4</f>
        <v>0.16666666666666666</v>
      </c>
    </row>
    <row r="6" spans="1:10" x14ac:dyDescent="0.3">
      <c r="A6" t="s">
        <v>44</v>
      </c>
      <c r="D6" t="s">
        <v>1118</v>
      </c>
      <c r="E6">
        <v>0</v>
      </c>
      <c r="F6">
        <v>3</v>
      </c>
      <c r="H6" t="s">
        <v>84</v>
      </c>
      <c r="I6">
        <v>10</v>
      </c>
      <c r="J6" s="38">
        <f>I6/I4</f>
        <v>0.83333333333333337</v>
      </c>
    </row>
    <row r="7" spans="1:10" x14ac:dyDescent="0.3">
      <c r="A7" t="s">
        <v>44</v>
      </c>
      <c r="D7" t="s">
        <v>1112</v>
      </c>
      <c r="E7">
        <v>0</v>
      </c>
      <c r="F7">
        <v>1</v>
      </c>
    </row>
    <row r="8" spans="1:10" ht="28.8" x14ac:dyDescent="0.3">
      <c r="A8" t="s">
        <v>44</v>
      </c>
      <c r="D8" t="s">
        <v>45</v>
      </c>
      <c r="E8">
        <v>0</v>
      </c>
      <c r="F8">
        <v>2</v>
      </c>
      <c r="H8" s="28" t="s">
        <v>1115</v>
      </c>
      <c r="I8" s="16">
        <v>1</v>
      </c>
    </row>
    <row r="9" spans="1:10" x14ac:dyDescent="0.3">
      <c r="A9" t="s">
        <v>36</v>
      </c>
      <c r="D9" t="s">
        <v>47</v>
      </c>
      <c r="E9">
        <v>0</v>
      </c>
      <c r="F9">
        <v>1</v>
      </c>
      <c r="H9" t="s">
        <v>1117</v>
      </c>
      <c r="I9" s="38">
        <f>I5/I4</f>
        <v>0.16666666666666666</v>
      </c>
    </row>
    <row r="10" spans="1:10" x14ac:dyDescent="0.3">
      <c r="A10" t="s">
        <v>44</v>
      </c>
      <c r="D10" t="s">
        <v>38</v>
      </c>
      <c r="E10">
        <v>0</v>
      </c>
      <c r="F10">
        <v>1</v>
      </c>
      <c r="H10" t="s">
        <v>84</v>
      </c>
      <c r="I10" s="38">
        <f>I6/I4</f>
        <v>0.83333333333333337</v>
      </c>
    </row>
    <row r="11" spans="1:10" x14ac:dyDescent="0.3">
      <c r="A11" t="s">
        <v>44</v>
      </c>
      <c r="D11" t="s">
        <v>50</v>
      </c>
      <c r="E11">
        <f>SUM(E4:E10)</f>
        <v>2</v>
      </c>
      <c r="F11">
        <f>SUM(F4:F10)</f>
        <v>10</v>
      </c>
    </row>
    <row r="12" spans="1:10" x14ac:dyDescent="0.3">
      <c r="A12" t="s">
        <v>44</v>
      </c>
    </row>
    <row r="13" spans="1:10" x14ac:dyDescent="0.3">
      <c r="A13" t="s">
        <v>44</v>
      </c>
    </row>
    <row r="14" spans="1:10" x14ac:dyDescent="0.3">
      <c r="A14" t="s">
        <v>44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B7FB-B665-40E1-A46F-54AB4E361FCB}">
  <dimension ref="A1:HI14"/>
  <sheetViews>
    <sheetView topLeftCell="GM10" workbookViewId="0">
      <selection activeCell="GN1" sqref="GN1:GO14"/>
    </sheetView>
  </sheetViews>
  <sheetFormatPr defaultRowHeight="14.4" x14ac:dyDescent="0.3"/>
  <cols>
    <col min="1" max="1" width="28.33203125" bestFit="1" customWidth="1"/>
    <col min="2" max="2" width="41.88671875" bestFit="1" customWidth="1"/>
    <col min="3" max="3" width="35.6640625" bestFit="1" customWidth="1"/>
    <col min="4" max="4" width="37.44140625" bestFit="1" customWidth="1"/>
    <col min="5" max="5" width="30.6640625" bestFit="1" customWidth="1"/>
    <col min="6" max="6" width="25.6640625" bestFit="1" customWidth="1"/>
    <col min="7" max="7" width="26.33203125" bestFit="1" customWidth="1"/>
    <col min="8" max="8" width="48" bestFit="1" customWidth="1"/>
    <col min="9" max="9" width="16.6640625" bestFit="1" customWidth="1"/>
    <col min="10" max="10" width="38.88671875" bestFit="1" customWidth="1"/>
    <col min="11" max="11" width="30.6640625" bestFit="1" customWidth="1"/>
    <col min="12" max="12" width="45.6640625" bestFit="1" customWidth="1"/>
    <col min="13" max="13" width="59.88671875" bestFit="1" customWidth="1"/>
    <col min="14" max="14" width="35" bestFit="1" customWidth="1"/>
    <col min="15" max="15" width="39.33203125" bestFit="1" customWidth="1"/>
    <col min="16" max="16" width="80.6640625" bestFit="1" customWidth="1"/>
    <col min="17" max="17" width="36.5546875" bestFit="1" customWidth="1"/>
    <col min="18" max="18" width="62.5546875" bestFit="1" customWidth="1"/>
    <col min="19" max="19" width="45.44140625" bestFit="1" customWidth="1"/>
    <col min="20" max="20" width="41" bestFit="1" customWidth="1"/>
    <col min="21" max="21" width="51.44140625" bestFit="1" customWidth="1"/>
    <col min="22" max="22" width="42.33203125" bestFit="1" customWidth="1"/>
    <col min="23" max="23" width="43.6640625" bestFit="1" customWidth="1"/>
    <col min="24" max="24" width="40.6640625" bestFit="1" customWidth="1"/>
    <col min="25" max="25" width="36.109375" bestFit="1" customWidth="1"/>
    <col min="26" max="26" width="37.88671875" bestFit="1" customWidth="1"/>
    <col min="27" max="27" width="40.5546875" bestFit="1" customWidth="1"/>
    <col min="28" max="28" width="34.5546875" bestFit="1" customWidth="1"/>
    <col min="29" max="29" width="35.6640625" bestFit="1" customWidth="1"/>
    <col min="30" max="30" width="40.88671875" bestFit="1" customWidth="1"/>
    <col min="31" max="31" width="35.88671875" bestFit="1" customWidth="1"/>
    <col min="32" max="33" width="26" bestFit="1" customWidth="1"/>
    <col min="34" max="34" width="29.109375" bestFit="1" customWidth="1"/>
    <col min="35" max="35" width="28.5546875" bestFit="1" customWidth="1"/>
    <col min="36" max="36" width="38.33203125" bestFit="1" customWidth="1"/>
    <col min="37" max="37" width="37.5546875" bestFit="1" customWidth="1"/>
    <col min="38" max="38" width="39.6640625" bestFit="1" customWidth="1"/>
    <col min="39" max="39" width="35.44140625" bestFit="1" customWidth="1"/>
    <col min="40" max="40" width="49.33203125" bestFit="1" customWidth="1"/>
    <col min="41" max="41" width="35.109375" bestFit="1" customWidth="1"/>
    <col min="42" max="42" width="33.88671875" bestFit="1" customWidth="1"/>
    <col min="43" max="43" width="36.6640625" bestFit="1" customWidth="1"/>
    <col min="44" max="44" width="40.44140625" bestFit="1" customWidth="1"/>
    <col min="45" max="45" width="40" bestFit="1" customWidth="1"/>
    <col min="46" max="46" width="37.6640625" bestFit="1" customWidth="1"/>
    <col min="47" max="47" width="37.88671875" bestFit="1" customWidth="1"/>
    <col min="48" max="48" width="61.33203125" bestFit="1" customWidth="1"/>
    <col min="49" max="49" width="62" bestFit="1" customWidth="1"/>
    <col min="50" max="50" width="57.109375" bestFit="1" customWidth="1"/>
    <col min="51" max="51" width="50.6640625" bestFit="1" customWidth="1"/>
    <col min="52" max="52" width="32.6640625" bestFit="1" customWidth="1"/>
    <col min="53" max="53" width="42" bestFit="1" customWidth="1"/>
    <col min="54" max="54" width="11.33203125" bestFit="1" customWidth="1"/>
    <col min="55" max="55" width="51.33203125" bestFit="1" customWidth="1"/>
    <col min="56" max="56" width="14.44140625" bestFit="1" customWidth="1"/>
    <col min="57" max="57" width="52.33203125" bestFit="1" customWidth="1"/>
    <col min="58" max="58" width="20.44140625" bestFit="1" customWidth="1"/>
    <col min="59" max="59" width="55.109375" bestFit="1" customWidth="1"/>
    <col min="60" max="60" width="10.6640625" bestFit="1" customWidth="1"/>
    <col min="61" max="61" width="11.6640625" bestFit="1" customWidth="1"/>
    <col min="62" max="62" width="44.5546875" bestFit="1" customWidth="1"/>
    <col min="63" max="63" width="48.5546875" bestFit="1" customWidth="1"/>
    <col min="64" max="64" width="39.6640625" bestFit="1" customWidth="1"/>
    <col min="65" max="65" width="53.5546875" bestFit="1" customWidth="1"/>
    <col min="66" max="66" width="36.109375" bestFit="1" customWidth="1"/>
    <col min="67" max="67" width="42.33203125" bestFit="1" customWidth="1"/>
    <col min="68" max="68" width="53.33203125" bestFit="1" customWidth="1"/>
    <col min="69" max="69" width="48.33203125" bestFit="1" customWidth="1"/>
    <col min="70" max="70" width="49.109375" bestFit="1" customWidth="1"/>
    <col min="71" max="71" width="49.5546875" bestFit="1" customWidth="1"/>
    <col min="72" max="72" width="54.44140625" bestFit="1" customWidth="1"/>
    <col min="73" max="73" width="50.44140625" bestFit="1" customWidth="1"/>
    <col min="74" max="74" width="54.44140625" bestFit="1" customWidth="1"/>
    <col min="75" max="75" width="56" bestFit="1" customWidth="1"/>
    <col min="76" max="76" width="64.6640625" bestFit="1" customWidth="1"/>
    <col min="77" max="77" width="59" bestFit="1" customWidth="1"/>
    <col min="78" max="78" width="49.33203125" bestFit="1" customWidth="1"/>
    <col min="79" max="79" width="40.33203125" bestFit="1" customWidth="1"/>
    <col min="80" max="80" width="51.33203125" bestFit="1" customWidth="1"/>
    <col min="81" max="81" width="46.33203125" bestFit="1" customWidth="1"/>
    <col min="82" max="82" width="47.33203125" bestFit="1" customWidth="1"/>
    <col min="83" max="83" width="47.6640625" bestFit="1" customWidth="1"/>
    <col min="84" max="84" width="52.44140625" bestFit="1" customWidth="1"/>
    <col min="85" max="85" width="48.44140625" bestFit="1" customWidth="1"/>
    <col min="86" max="86" width="52.44140625" bestFit="1" customWidth="1"/>
    <col min="87" max="87" width="54" bestFit="1" customWidth="1"/>
    <col min="88" max="88" width="62.6640625" bestFit="1" customWidth="1"/>
    <col min="89" max="89" width="57" bestFit="1" customWidth="1"/>
    <col min="90" max="90" width="47.44140625" bestFit="1" customWidth="1"/>
    <col min="91" max="91" width="52.33203125" bestFit="1" customWidth="1"/>
    <col min="92" max="92" width="63.33203125" bestFit="1" customWidth="1"/>
    <col min="93" max="93" width="58.33203125" bestFit="1" customWidth="1"/>
    <col min="94" max="94" width="59.33203125" bestFit="1" customWidth="1"/>
    <col min="95" max="95" width="59.6640625" bestFit="1" customWidth="1"/>
    <col min="96" max="96" width="64.44140625" bestFit="1" customWidth="1"/>
    <col min="97" max="97" width="60.5546875" bestFit="1" customWidth="1"/>
    <col min="98" max="98" width="64.44140625" bestFit="1" customWidth="1"/>
    <col min="99" max="99" width="66" bestFit="1" customWidth="1"/>
    <col min="100" max="100" width="75.33203125" bestFit="1" customWidth="1"/>
    <col min="101" max="101" width="69.33203125" bestFit="1" customWidth="1"/>
    <col min="102" max="102" width="59.44140625" bestFit="1" customWidth="1"/>
    <col min="103" max="103" width="38.109375" bestFit="1" customWidth="1"/>
    <col min="104" max="104" width="49" bestFit="1" customWidth="1"/>
    <col min="105" max="105" width="44" bestFit="1" customWidth="1"/>
    <col min="106" max="106" width="44.88671875" bestFit="1" customWidth="1"/>
    <col min="107" max="107" width="45.33203125" bestFit="1" customWidth="1"/>
    <col min="108" max="108" width="50.33203125" bestFit="1" customWidth="1"/>
    <col min="109" max="109" width="46.33203125" bestFit="1" customWidth="1"/>
    <col min="110" max="110" width="50.33203125" bestFit="1" customWidth="1"/>
    <col min="111" max="111" width="51.6640625" bestFit="1" customWidth="1"/>
    <col min="112" max="112" width="60.44140625" bestFit="1" customWidth="1"/>
    <col min="113" max="113" width="54.6640625" bestFit="1" customWidth="1"/>
    <col min="114" max="114" width="45.109375" bestFit="1" customWidth="1"/>
    <col min="115" max="115" width="32.5546875" bestFit="1" customWidth="1"/>
    <col min="116" max="116" width="43.5546875" bestFit="1" customWidth="1"/>
    <col min="117" max="117" width="38.5546875" bestFit="1" customWidth="1"/>
    <col min="118" max="118" width="39.44140625" bestFit="1" customWidth="1"/>
    <col min="119" max="119" width="39.88671875" bestFit="1" customWidth="1"/>
    <col min="120" max="120" width="44.6640625" bestFit="1" customWidth="1"/>
    <col min="121" max="121" width="40.6640625" bestFit="1" customWidth="1"/>
    <col min="122" max="122" width="44.6640625" bestFit="1" customWidth="1"/>
    <col min="123" max="123" width="46.33203125" bestFit="1" customWidth="1"/>
    <col min="124" max="124" width="55" bestFit="1" customWidth="1"/>
    <col min="125" max="125" width="49.33203125" bestFit="1" customWidth="1"/>
    <col min="126" max="126" width="39.6640625" bestFit="1" customWidth="1"/>
    <col min="127" max="127" width="31.88671875" bestFit="1" customWidth="1"/>
    <col min="128" max="128" width="42.88671875" bestFit="1" customWidth="1"/>
    <col min="129" max="129" width="37.88671875" bestFit="1" customWidth="1"/>
    <col min="130" max="130" width="38.6640625" bestFit="1" customWidth="1"/>
    <col min="131" max="131" width="39.33203125" bestFit="1" customWidth="1"/>
    <col min="132" max="132" width="44" bestFit="1" customWidth="1"/>
    <col min="133" max="133" width="40" bestFit="1" customWidth="1"/>
    <col min="134" max="134" width="44" bestFit="1" customWidth="1"/>
    <col min="135" max="135" width="45.5546875" bestFit="1" customWidth="1"/>
    <col min="136" max="136" width="54.33203125" bestFit="1" customWidth="1"/>
    <col min="137" max="137" width="48.5546875" bestFit="1" customWidth="1"/>
    <col min="138" max="138" width="39" bestFit="1" customWidth="1"/>
    <col min="139" max="139" width="47.6640625" bestFit="1" customWidth="1"/>
    <col min="140" max="140" width="58.6640625" bestFit="1" customWidth="1"/>
    <col min="141" max="141" width="53.5546875" bestFit="1" customWidth="1"/>
    <col min="142" max="142" width="54.5546875" bestFit="1" customWidth="1"/>
    <col min="143" max="143" width="55" bestFit="1" customWidth="1"/>
    <col min="144" max="144" width="59.6640625" bestFit="1" customWidth="1"/>
    <col min="145" max="145" width="55.6640625" bestFit="1" customWidth="1"/>
    <col min="146" max="146" width="59.6640625" bestFit="1" customWidth="1"/>
    <col min="147" max="147" width="61.33203125" bestFit="1" customWidth="1"/>
    <col min="148" max="148" width="70" bestFit="1" customWidth="1"/>
    <col min="149" max="149" width="64.33203125" bestFit="1" customWidth="1"/>
    <col min="150" max="150" width="54.6640625" bestFit="1" customWidth="1"/>
    <col min="151" max="151" width="34.6640625" bestFit="1" customWidth="1"/>
    <col min="152" max="152" width="45.6640625" bestFit="1" customWidth="1"/>
    <col min="153" max="153" width="40.6640625" bestFit="1" customWidth="1"/>
    <col min="154" max="154" width="41.5546875" bestFit="1" customWidth="1"/>
    <col min="155" max="155" width="42.109375" bestFit="1" customWidth="1"/>
    <col min="156" max="156" width="46.88671875" bestFit="1" customWidth="1"/>
    <col min="157" max="157" width="42.88671875" bestFit="1" customWidth="1"/>
    <col min="158" max="158" width="46.88671875" bestFit="1" customWidth="1"/>
    <col min="159" max="159" width="48.44140625" bestFit="1" customWidth="1"/>
    <col min="160" max="160" width="57.109375" bestFit="1" customWidth="1"/>
    <col min="161" max="161" width="51.44140625" bestFit="1" customWidth="1"/>
    <col min="162" max="162" width="41.88671875" bestFit="1" customWidth="1"/>
    <col min="163" max="163" width="34.6640625" bestFit="1" customWidth="1"/>
    <col min="164" max="164" width="22.33203125" bestFit="1" customWidth="1"/>
    <col min="165" max="165" width="48" bestFit="1" customWidth="1"/>
    <col min="166" max="166" width="56.33203125" bestFit="1" customWidth="1"/>
    <col min="167" max="167" width="56.109375" bestFit="1" customWidth="1"/>
    <col min="168" max="168" width="42.33203125" bestFit="1" customWidth="1"/>
    <col min="169" max="169" width="47" bestFit="1" customWidth="1"/>
    <col min="170" max="170" width="78.44140625" bestFit="1" customWidth="1"/>
    <col min="171" max="171" width="42.88671875" bestFit="1" customWidth="1"/>
    <col min="172" max="172" width="41.44140625" bestFit="1" customWidth="1"/>
    <col min="173" max="173" width="44.6640625" bestFit="1" customWidth="1"/>
    <col min="174" max="174" width="43.6640625" bestFit="1" customWidth="1"/>
    <col min="175" max="175" width="42.44140625" bestFit="1" customWidth="1"/>
    <col min="176" max="176" width="44" bestFit="1" customWidth="1"/>
    <col min="177" max="177" width="41" bestFit="1" customWidth="1"/>
    <col min="178" max="178" width="42.6640625" bestFit="1" customWidth="1"/>
    <col min="179" max="179" width="44.33203125" bestFit="1" customWidth="1"/>
    <col min="180" max="180" width="45.6640625" bestFit="1" customWidth="1"/>
    <col min="181" max="181" width="43.33203125" bestFit="1" customWidth="1"/>
    <col min="182" max="182" width="44.6640625" bestFit="1" customWidth="1"/>
    <col min="183" max="183" width="52.6640625" bestFit="1" customWidth="1"/>
    <col min="184" max="184" width="51.44140625" bestFit="1" customWidth="1"/>
    <col min="185" max="185" width="54.6640625" bestFit="1" customWidth="1"/>
    <col min="186" max="186" width="53.5546875" bestFit="1" customWidth="1"/>
    <col min="187" max="187" width="52.88671875" bestFit="1" customWidth="1"/>
    <col min="188" max="188" width="51.5546875" bestFit="1" customWidth="1"/>
    <col min="189" max="189" width="54.6640625" bestFit="1" customWidth="1"/>
    <col min="190" max="190" width="53.6640625" bestFit="1" customWidth="1"/>
    <col min="191" max="191" width="49.33203125" bestFit="1" customWidth="1"/>
    <col min="192" max="192" width="47.88671875" bestFit="1" customWidth="1"/>
    <col min="193" max="193" width="39.44140625" bestFit="1" customWidth="1"/>
    <col min="194" max="194" width="51.109375" bestFit="1" customWidth="1"/>
    <col min="195" max="195" width="50.109375" bestFit="1" customWidth="1"/>
    <col min="196" max="196" width="70" bestFit="1" customWidth="1"/>
    <col min="197" max="197" width="68.6640625" bestFit="1" customWidth="1"/>
    <col min="198" max="198" width="71.88671875" bestFit="1" customWidth="1"/>
    <col min="199" max="199" width="70.88671875" bestFit="1" customWidth="1"/>
    <col min="200" max="200" width="46.6640625" bestFit="1" customWidth="1"/>
    <col min="201" max="201" width="45.33203125" bestFit="1" customWidth="1"/>
    <col min="202" max="202" width="48.44140625" bestFit="1" customWidth="1"/>
    <col min="203" max="203" width="47.44140625" bestFit="1" customWidth="1"/>
    <col min="204" max="204" width="56" bestFit="1" customWidth="1"/>
    <col min="205" max="205" width="46.6640625" bestFit="1" customWidth="1"/>
    <col min="206" max="206" width="46.5546875" bestFit="1" customWidth="1"/>
    <col min="207" max="207" width="51.33203125" bestFit="1" customWidth="1"/>
    <col min="208" max="208" width="56" bestFit="1" customWidth="1"/>
    <col min="209" max="209" width="68.33203125" bestFit="1" customWidth="1"/>
    <col min="210" max="210" width="45.6640625" bestFit="1" customWidth="1"/>
    <col min="211" max="211" width="39.109375" bestFit="1" customWidth="1"/>
    <col min="212" max="212" width="23.109375" bestFit="1" customWidth="1"/>
    <col min="213" max="213" width="13.33203125" bestFit="1" customWidth="1"/>
    <col min="214" max="214" width="39.44140625" bestFit="1" customWidth="1"/>
    <col min="215" max="215" width="24.6640625" bestFit="1" customWidth="1"/>
    <col min="216" max="216" width="19.6640625" bestFit="1" customWidth="1"/>
    <col min="217" max="217" width="21" bestFit="1" customWidth="1"/>
  </cols>
  <sheetData>
    <row r="1" spans="1:217" x14ac:dyDescent="0.3">
      <c r="A1" s="1" t="s">
        <v>530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  <c r="AP1" s="1" t="s">
        <v>571</v>
      </c>
      <c r="AQ1" s="1" t="s">
        <v>572</v>
      </c>
      <c r="AR1" s="1" t="s">
        <v>573</v>
      </c>
      <c r="AS1" s="1" t="s">
        <v>574</v>
      </c>
      <c r="AT1" s="1" t="s">
        <v>575</v>
      </c>
      <c r="AU1" s="1" t="s">
        <v>576</v>
      </c>
      <c r="AV1" s="1" t="s">
        <v>577</v>
      </c>
      <c r="AW1" s="1" t="s">
        <v>578</v>
      </c>
      <c r="AX1" s="1" t="s">
        <v>579</v>
      </c>
      <c r="AY1" s="1" t="s">
        <v>580</v>
      </c>
      <c r="AZ1" s="1" t="s">
        <v>581</v>
      </c>
      <c r="BA1" s="1" t="s">
        <v>582</v>
      </c>
      <c r="BB1" s="1" t="s">
        <v>583</v>
      </c>
      <c r="BC1" s="1" t="s">
        <v>584</v>
      </c>
      <c r="BD1" s="1" t="s">
        <v>585</v>
      </c>
      <c r="BE1" s="1" t="s">
        <v>586</v>
      </c>
      <c r="BF1" s="1" t="s">
        <v>587</v>
      </c>
      <c r="BG1" s="1" t="s">
        <v>588</v>
      </c>
      <c r="BH1" s="1" t="s">
        <v>589</v>
      </c>
      <c r="BI1" s="1"/>
      <c r="BJ1" s="1" t="s">
        <v>591</v>
      </c>
      <c r="BK1" s="1" t="s">
        <v>592</v>
      </c>
      <c r="BL1" s="1" t="s">
        <v>593</v>
      </c>
      <c r="BM1" s="1" t="s">
        <v>594</v>
      </c>
      <c r="BN1" s="1" t="s">
        <v>595</v>
      </c>
      <c r="BO1" s="1" t="s">
        <v>596</v>
      </c>
      <c r="BP1" s="1" t="s">
        <v>597</v>
      </c>
      <c r="BQ1" s="1" t="s">
        <v>598</v>
      </c>
      <c r="BR1" s="1" t="s">
        <v>599</v>
      </c>
      <c r="BS1" s="1" t="s">
        <v>600</v>
      </c>
      <c r="BT1" s="1" t="s">
        <v>601</v>
      </c>
      <c r="BU1" s="1" t="s">
        <v>602</v>
      </c>
      <c r="BV1" s="1" t="s">
        <v>603</v>
      </c>
      <c r="BW1" s="1" t="s">
        <v>604</v>
      </c>
      <c r="BX1" s="1" t="s">
        <v>605</v>
      </c>
      <c r="BY1" s="1" t="s">
        <v>606</v>
      </c>
      <c r="BZ1" s="1" t="s">
        <v>607</v>
      </c>
      <c r="CA1" s="1" t="s">
        <v>608</v>
      </c>
      <c r="CB1" s="1" t="s">
        <v>609</v>
      </c>
      <c r="CC1" s="1" t="s">
        <v>610</v>
      </c>
      <c r="CD1" s="1" t="s">
        <v>611</v>
      </c>
      <c r="CE1" s="1" t="s">
        <v>612</v>
      </c>
      <c r="CF1" s="1" t="s">
        <v>613</v>
      </c>
      <c r="CG1" s="1" t="s">
        <v>614</v>
      </c>
      <c r="CH1" s="1" t="s">
        <v>615</v>
      </c>
      <c r="CI1" s="1" t="s">
        <v>616</v>
      </c>
      <c r="CJ1" s="1" t="s">
        <v>617</v>
      </c>
      <c r="CK1" s="1" t="s">
        <v>618</v>
      </c>
      <c r="CL1" s="1" t="s">
        <v>619</v>
      </c>
      <c r="CM1" s="1" t="s">
        <v>202</v>
      </c>
      <c r="CN1" s="1" t="s">
        <v>206</v>
      </c>
      <c r="CO1" s="1" t="s">
        <v>210</v>
      </c>
      <c r="CP1" s="1" t="s">
        <v>214</v>
      </c>
      <c r="CQ1" s="1" t="s">
        <v>218</v>
      </c>
      <c r="CR1" s="1" t="s">
        <v>222</v>
      </c>
      <c r="CS1" s="1" t="s">
        <v>226</v>
      </c>
      <c r="CT1" s="1" t="s">
        <v>230</v>
      </c>
      <c r="CU1" s="1" t="s">
        <v>234</v>
      </c>
      <c r="CV1" s="1" t="s">
        <v>238</v>
      </c>
      <c r="CW1" s="1" t="s">
        <v>242</v>
      </c>
      <c r="CX1" s="1" t="s">
        <v>246</v>
      </c>
      <c r="CY1" s="1" t="s">
        <v>620</v>
      </c>
      <c r="CZ1" s="1" t="s">
        <v>621</v>
      </c>
      <c r="DA1" s="1" t="s">
        <v>622</v>
      </c>
      <c r="DB1" s="1" t="s">
        <v>623</v>
      </c>
      <c r="DC1" s="1" t="s">
        <v>624</v>
      </c>
      <c r="DD1" s="1" t="s">
        <v>625</v>
      </c>
      <c r="DE1" s="1" t="s">
        <v>626</v>
      </c>
      <c r="DF1" s="1" t="s">
        <v>627</v>
      </c>
      <c r="DG1" s="1" t="s">
        <v>628</v>
      </c>
      <c r="DH1" s="1" t="s">
        <v>629</v>
      </c>
      <c r="DI1" s="1" t="s">
        <v>630</v>
      </c>
      <c r="DJ1" s="1" t="s">
        <v>631</v>
      </c>
      <c r="DK1" s="1" t="s">
        <v>632</v>
      </c>
      <c r="DL1" s="1" t="s">
        <v>633</v>
      </c>
      <c r="DM1" s="1" t="s">
        <v>634</v>
      </c>
      <c r="DN1" s="1" t="s">
        <v>635</v>
      </c>
      <c r="DO1" s="1" t="s">
        <v>636</v>
      </c>
      <c r="DP1" s="1" t="s">
        <v>637</v>
      </c>
      <c r="DQ1" s="1" t="s">
        <v>638</v>
      </c>
      <c r="DR1" s="1" t="s">
        <v>639</v>
      </c>
      <c r="DS1" s="1" t="s">
        <v>640</v>
      </c>
      <c r="DT1" s="1" t="s">
        <v>641</v>
      </c>
      <c r="DU1" s="1" t="s">
        <v>642</v>
      </c>
      <c r="DV1" s="1" t="s">
        <v>643</v>
      </c>
      <c r="DW1" s="1" t="s">
        <v>644</v>
      </c>
      <c r="DX1" s="1" t="s">
        <v>645</v>
      </c>
      <c r="DY1" s="1" t="s">
        <v>646</v>
      </c>
      <c r="DZ1" s="1" t="s">
        <v>647</v>
      </c>
      <c r="EA1" s="1" t="s">
        <v>648</v>
      </c>
      <c r="EB1" s="1" t="s">
        <v>649</v>
      </c>
      <c r="EC1" s="1" t="s">
        <v>650</v>
      </c>
      <c r="ED1" s="1" t="s">
        <v>651</v>
      </c>
      <c r="EE1" s="1" t="s">
        <v>652</v>
      </c>
      <c r="EF1" s="1" t="s">
        <v>653</v>
      </c>
      <c r="EG1" s="1" t="s">
        <v>654</v>
      </c>
      <c r="EH1" s="1" t="s">
        <v>655</v>
      </c>
      <c r="EI1" s="1" t="s">
        <v>656</v>
      </c>
      <c r="EJ1" s="1" t="s">
        <v>657</v>
      </c>
      <c r="EK1" s="1" t="s">
        <v>658</v>
      </c>
      <c r="EL1" s="1" t="s">
        <v>659</v>
      </c>
      <c r="EM1" s="1" t="s">
        <v>660</v>
      </c>
      <c r="EN1" s="1" t="s">
        <v>661</v>
      </c>
      <c r="EO1" s="1" t="s">
        <v>662</v>
      </c>
      <c r="EP1" s="1" t="s">
        <v>663</v>
      </c>
      <c r="EQ1" s="1" t="s">
        <v>664</v>
      </c>
      <c r="ER1" s="1" t="s">
        <v>665</v>
      </c>
      <c r="ES1" s="1" t="s">
        <v>666</v>
      </c>
      <c r="ET1" s="1" t="s">
        <v>667</v>
      </c>
      <c r="EU1" s="1" t="s">
        <v>668</v>
      </c>
      <c r="EV1" s="1" t="s">
        <v>669</v>
      </c>
      <c r="EW1" s="1" t="s">
        <v>670</v>
      </c>
      <c r="EX1" s="1" t="s">
        <v>671</v>
      </c>
      <c r="EY1" s="1" t="s">
        <v>672</v>
      </c>
      <c r="EZ1" s="1" t="s">
        <v>673</v>
      </c>
      <c r="FA1" s="1" t="s">
        <v>674</v>
      </c>
      <c r="FB1" s="1" t="s">
        <v>675</v>
      </c>
      <c r="FC1" s="1" t="s">
        <v>676</v>
      </c>
      <c r="FD1" s="1" t="s">
        <v>677</v>
      </c>
      <c r="FE1" s="1" t="s">
        <v>678</v>
      </c>
      <c r="FF1" s="1" t="s">
        <v>679</v>
      </c>
      <c r="FG1" s="1" t="s">
        <v>680</v>
      </c>
      <c r="FH1" s="1" t="s">
        <v>681</v>
      </c>
      <c r="FI1" s="1" t="s">
        <v>682</v>
      </c>
      <c r="FJ1" s="1" t="s">
        <v>683</v>
      </c>
      <c r="FK1" s="1" t="s">
        <v>684</v>
      </c>
      <c r="FL1" s="1" t="s">
        <v>685</v>
      </c>
      <c r="FM1" s="1" t="s">
        <v>686</v>
      </c>
      <c r="FN1" s="11" t="s">
        <v>687</v>
      </c>
      <c r="FO1" s="1" t="s">
        <v>688</v>
      </c>
      <c r="FP1" s="1" t="s">
        <v>689</v>
      </c>
      <c r="FQ1" s="1" t="s">
        <v>690</v>
      </c>
      <c r="FR1" s="1" t="s">
        <v>691</v>
      </c>
      <c r="FS1" s="1" t="s">
        <v>692</v>
      </c>
      <c r="FT1" s="1" t="s">
        <v>693</v>
      </c>
      <c r="FU1" s="1" t="s">
        <v>694</v>
      </c>
      <c r="FV1" s="1" t="s">
        <v>695</v>
      </c>
      <c r="FW1" s="1" t="s">
        <v>696</v>
      </c>
      <c r="FX1" s="1" t="s">
        <v>697</v>
      </c>
      <c r="FY1" s="1" t="s">
        <v>698</v>
      </c>
      <c r="FZ1" s="1" t="s">
        <v>699</v>
      </c>
      <c r="GA1" s="1" t="s">
        <v>700</v>
      </c>
      <c r="GB1" s="1" t="s">
        <v>701</v>
      </c>
      <c r="GC1" s="1" t="s">
        <v>702</v>
      </c>
      <c r="GD1" s="1" t="s">
        <v>703</v>
      </c>
      <c r="GE1" s="1" t="s">
        <v>704</v>
      </c>
      <c r="GF1" s="1" t="s">
        <v>705</v>
      </c>
      <c r="GG1" s="1" t="s">
        <v>706</v>
      </c>
      <c r="GH1" s="1" t="s">
        <v>707</v>
      </c>
      <c r="GI1" s="1" t="s">
        <v>708</v>
      </c>
      <c r="GJ1" s="1" t="s">
        <v>709</v>
      </c>
      <c r="GK1" s="1" t="s">
        <v>710</v>
      </c>
      <c r="GL1" s="1" t="s">
        <v>711</v>
      </c>
      <c r="GM1" s="1" t="s">
        <v>712</v>
      </c>
      <c r="GN1" s="1" t="s">
        <v>713</v>
      </c>
      <c r="GO1" s="1" t="s">
        <v>714</v>
      </c>
      <c r="GP1" s="1" t="s">
        <v>715</v>
      </c>
      <c r="GQ1" s="1" t="s">
        <v>716</v>
      </c>
      <c r="GR1" s="1" t="s">
        <v>717</v>
      </c>
      <c r="GS1" s="1" t="s">
        <v>718</v>
      </c>
      <c r="GT1" s="1" t="s">
        <v>719</v>
      </c>
      <c r="GU1" s="1" t="s">
        <v>720</v>
      </c>
      <c r="GV1" s="1" t="s">
        <v>1074</v>
      </c>
      <c r="GW1" s="1" t="s">
        <v>722</v>
      </c>
      <c r="GX1" s="1" t="s">
        <v>723</v>
      </c>
      <c r="GY1" s="1" t="s">
        <v>724</v>
      </c>
      <c r="GZ1" s="1" t="s">
        <v>725</v>
      </c>
      <c r="HA1" s="1" t="s">
        <v>726</v>
      </c>
      <c r="HB1" s="1" t="s">
        <v>727</v>
      </c>
      <c r="HC1" s="1" t="s">
        <v>728</v>
      </c>
      <c r="HD1" s="1" t="s">
        <v>729</v>
      </c>
      <c r="HE1" s="1" t="s">
        <v>730</v>
      </c>
      <c r="HF1" s="1" t="s">
        <v>731</v>
      </c>
      <c r="HG1" s="1" t="s">
        <v>732</v>
      </c>
      <c r="HH1" s="1" t="s">
        <v>733</v>
      </c>
      <c r="HI1" s="1" t="s">
        <v>734</v>
      </c>
    </row>
    <row r="2" spans="1:217" ht="48" customHeight="1" x14ac:dyDescent="0.3">
      <c r="A2">
        <v>2</v>
      </c>
      <c r="B2" t="s">
        <v>757</v>
      </c>
      <c r="C2">
        <v>20240230754</v>
      </c>
      <c r="D2">
        <v>240006081</v>
      </c>
      <c r="E2">
        <v>1</v>
      </c>
      <c r="F2" t="s">
        <v>2</v>
      </c>
      <c r="G2" s="2">
        <v>45431</v>
      </c>
      <c r="H2">
        <v>1.9</v>
      </c>
      <c r="I2">
        <v>2000</v>
      </c>
      <c r="J2">
        <v>1.8</v>
      </c>
      <c r="K2" t="s">
        <v>70</v>
      </c>
      <c r="L2" t="s">
        <v>68</v>
      </c>
      <c r="M2" t="s">
        <v>758</v>
      </c>
      <c r="N2" t="s">
        <v>737</v>
      </c>
      <c r="O2" t="s">
        <v>63</v>
      </c>
      <c r="P2" t="s">
        <v>44</v>
      </c>
      <c r="Q2" t="s">
        <v>79</v>
      </c>
      <c r="R2">
        <v>1</v>
      </c>
      <c r="S2" s="2">
        <v>45432</v>
      </c>
      <c r="T2" t="s">
        <v>759</v>
      </c>
      <c r="U2" t="s">
        <v>30</v>
      </c>
      <c r="W2" t="s">
        <v>760</v>
      </c>
      <c r="X2" t="s">
        <v>740</v>
      </c>
      <c r="Y2" t="s">
        <v>740</v>
      </c>
      <c r="Z2" t="s">
        <v>741</v>
      </c>
      <c r="AA2" t="s">
        <v>742</v>
      </c>
      <c r="AB2" t="s">
        <v>761</v>
      </c>
      <c r="AC2" t="s">
        <v>744</v>
      </c>
      <c r="AD2" t="s">
        <v>745</v>
      </c>
      <c r="AE2" t="s">
        <v>746</v>
      </c>
      <c r="AF2">
        <v>124</v>
      </c>
      <c r="AG2">
        <v>38</v>
      </c>
      <c r="AH2">
        <v>36.299999999999997</v>
      </c>
      <c r="AI2">
        <v>94</v>
      </c>
      <c r="AJ2" t="s">
        <v>30</v>
      </c>
      <c r="AK2">
        <v>4.7</v>
      </c>
      <c r="AL2">
        <v>16.2</v>
      </c>
      <c r="AM2">
        <v>2270</v>
      </c>
      <c r="AN2">
        <v>2.7</v>
      </c>
      <c r="AO2">
        <v>146</v>
      </c>
      <c r="AP2">
        <v>4.5999999999999996</v>
      </c>
      <c r="AQ2">
        <v>29</v>
      </c>
      <c r="AR2">
        <v>0.79</v>
      </c>
      <c r="AS2" t="s">
        <v>747</v>
      </c>
      <c r="AT2" t="s">
        <v>741</v>
      </c>
      <c r="AU2" t="s">
        <v>762</v>
      </c>
      <c r="AV2">
        <v>8</v>
      </c>
      <c r="AW2">
        <v>200</v>
      </c>
      <c r="AX2" t="s">
        <v>741</v>
      </c>
      <c r="AY2">
        <v>30</v>
      </c>
      <c r="AZ2" t="s">
        <v>763</v>
      </c>
      <c r="BA2" t="s">
        <v>741</v>
      </c>
      <c r="BB2" t="s">
        <v>181</v>
      </c>
      <c r="BC2">
        <v>6</v>
      </c>
      <c r="BD2" t="s">
        <v>180</v>
      </c>
      <c r="BE2">
        <v>5</v>
      </c>
      <c r="BF2" t="s">
        <v>180</v>
      </c>
      <c r="BG2" t="s">
        <v>741</v>
      </c>
      <c r="BH2" t="s">
        <v>181</v>
      </c>
      <c r="BI2" t="s">
        <v>112</v>
      </c>
      <c r="BJ2">
        <v>3.5</v>
      </c>
      <c r="BK2">
        <v>1</v>
      </c>
      <c r="BL2" t="s">
        <v>750</v>
      </c>
      <c r="BM2" t="s">
        <v>741</v>
      </c>
      <c r="BN2">
        <v>15</v>
      </c>
      <c r="BO2">
        <v>36</v>
      </c>
      <c r="BP2">
        <v>36.1</v>
      </c>
      <c r="BQ2">
        <v>36.200000000000003</v>
      </c>
      <c r="BR2">
        <v>36.1</v>
      </c>
      <c r="BS2">
        <v>36.200000000000003</v>
      </c>
      <c r="BT2">
        <v>36.200000000000003</v>
      </c>
      <c r="BU2">
        <v>36.4</v>
      </c>
      <c r="BV2">
        <v>36.5</v>
      </c>
      <c r="BW2">
        <v>36.6</v>
      </c>
      <c r="BX2">
        <v>36.1</v>
      </c>
      <c r="BY2">
        <v>36.1</v>
      </c>
      <c r="BZ2">
        <v>36.200000000000003</v>
      </c>
      <c r="CA2">
        <v>138</v>
      </c>
      <c r="CB2">
        <v>130</v>
      </c>
      <c r="CC2">
        <v>132</v>
      </c>
      <c r="CD2">
        <v>134</v>
      </c>
      <c r="CE2">
        <v>128</v>
      </c>
      <c r="CF2">
        <v>126</v>
      </c>
      <c r="CG2">
        <v>138</v>
      </c>
      <c r="CH2">
        <v>136</v>
      </c>
      <c r="CI2">
        <v>140</v>
      </c>
      <c r="CJ2">
        <v>142</v>
      </c>
      <c r="CK2">
        <v>138</v>
      </c>
      <c r="CL2">
        <v>128</v>
      </c>
      <c r="CM2" t="s">
        <v>261</v>
      </c>
      <c r="CN2" t="s">
        <v>262</v>
      </c>
      <c r="CO2" t="s">
        <v>263</v>
      </c>
      <c r="CP2" t="s">
        <v>264</v>
      </c>
      <c r="CQ2" t="s">
        <v>265</v>
      </c>
      <c r="CR2" t="s">
        <v>266</v>
      </c>
      <c r="CS2" t="s">
        <v>261</v>
      </c>
      <c r="CT2" t="s">
        <v>263</v>
      </c>
      <c r="CU2" t="s">
        <v>267</v>
      </c>
      <c r="CV2" t="s">
        <v>268</v>
      </c>
      <c r="CW2" t="s">
        <v>269</v>
      </c>
      <c r="CX2" t="s">
        <v>266</v>
      </c>
      <c r="CY2">
        <v>30</v>
      </c>
      <c r="CZ2">
        <v>30</v>
      </c>
      <c r="DA2">
        <v>30</v>
      </c>
      <c r="DB2">
        <v>30</v>
      </c>
      <c r="DC2">
        <v>30</v>
      </c>
      <c r="DD2">
        <v>30</v>
      </c>
      <c r="DE2">
        <v>30</v>
      </c>
      <c r="DF2">
        <v>30</v>
      </c>
      <c r="DG2">
        <v>30</v>
      </c>
      <c r="DH2">
        <v>30</v>
      </c>
      <c r="DI2">
        <v>30</v>
      </c>
      <c r="DN2">
        <v>22</v>
      </c>
      <c r="DO2">
        <v>34</v>
      </c>
      <c r="DP2">
        <v>32</v>
      </c>
      <c r="DQ2">
        <v>26</v>
      </c>
      <c r="DR2">
        <v>24</v>
      </c>
      <c r="DS2">
        <v>22</v>
      </c>
      <c r="DT2">
        <v>24</v>
      </c>
      <c r="DU2">
        <v>26</v>
      </c>
      <c r="DW2">
        <v>99</v>
      </c>
      <c r="DX2">
        <v>100</v>
      </c>
      <c r="DY2">
        <v>99</v>
      </c>
      <c r="DZ2">
        <v>99</v>
      </c>
      <c r="EA2">
        <v>99</v>
      </c>
      <c r="EB2">
        <v>99</v>
      </c>
      <c r="EC2">
        <v>99</v>
      </c>
      <c r="ED2">
        <v>100</v>
      </c>
      <c r="EE2">
        <v>80</v>
      </c>
      <c r="EF2">
        <v>90</v>
      </c>
      <c r="EG2">
        <v>99</v>
      </c>
      <c r="EH2">
        <v>99</v>
      </c>
      <c r="FG2" t="s">
        <v>741</v>
      </c>
      <c r="FH2" t="s">
        <v>764</v>
      </c>
      <c r="FI2" t="s">
        <v>741</v>
      </c>
      <c r="FJ2">
        <v>16</v>
      </c>
      <c r="FK2">
        <v>0.1</v>
      </c>
      <c r="FL2" t="s">
        <v>765</v>
      </c>
      <c r="FM2" t="s">
        <v>766</v>
      </c>
      <c r="FN2" s="12">
        <v>7.6388888888888895E-2</v>
      </c>
      <c r="FO2">
        <v>130</v>
      </c>
      <c r="FP2">
        <v>140</v>
      </c>
      <c r="FQ2">
        <v>145</v>
      </c>
      <c r="FR2">
        <v>142</v>
      </c>
      <c r="FS2">
        <v>98</v>
      </c>
      <c r="FT2" t="s">
        <v>31</v>
      </c>
      <c r="FU2">
        <v>95</v>
      </c>
      <c r="FV2" t="s">
        <v>32</v>
      </c>
      <c r="FW2" t="s">
        <v>741</v>
      </c>
      <c r="FX2" t="s">
        <v>741</v>
      </c>
      <c r="FY2">
        <v>98</v>
      </c>
      <c r="FZ2" t="s">
        <v>32</v>
      </c>
      <c r="GA2">
        <v>36.299999999999997</v>
      </c>
      <c r="GB2">
        <v>36.4</v>
      </c>
      <c r="GC2">
        <v>36.200000000000003</v>
      </c>
      <c r="GD2">
        <v>36.6</v>
      </c>
      <c r="GE2">
        <v>118</v>
      </c>
      <c r="GF2">
        <v>102</v>
      </c>
      <c r="GG2" t="s">
        <v>741</v>
      </c>
      <c r="GH2">
        <v>120</v>
      </c>
      <c r="GI2" t="s">
        <v>741</v>
      </c>
      <c r="GJ2" t="s">
        <v>741</v>
      </c>
      <c r="GL2" t="s">
        <v>741</v>
      </c>
      <c r="GM2" t="s">
        <v>741</v>
      </c>
      <c r="GN2" t="s">
        <v>767</v>
      </c>
      <c r="GO2" t="s">
        <v>767</v>
      </c>
      <c r="GP2" t="s">
        <v>767</v>
      </c>
      <c r="GQ2" t="s">
        <v>767</v>
      </c>
      <c r="GR2">
        <v>10</v>
      </c>
      <c r="GS2">
        <v>12</v>
      </c>
      <c r="GV2">
        <v>0</v>
      </c>
      <c r="GW2">
        <v>1</v>
      </c>
      <c r="GX2">
        <v>8</v>
      </c>
      <c r="GY2" t="s">
        <v>741</v>
      </c>
      <c r="GZ2" t="s">
        <v>741</v>
      </c>
      <c r="HA2">
        <v>9</v>
      </c>
      <c r="HB2">
        <v>10</v>
      </c>
      <c r="HC2">
        <v>9</v>
      </c>
      <c r="HD2" s="2">
        <v>45441</v>
      </c>
      <c r="HE2" t="s">
        <v>85</v>
      </c>
      <c r="HF2" t="s">
        <v>741</v>
      </c>
      <c r="HG2" t="s">
        <v>741</v>
      </c>
      <c r="HH2" t="s">
        <v>741</v>
      </c>
      <c r="HI2" t="s">
        <v>741</v>
      </c>
    </row>
    <row r="3" spans="1:217" ht="19.2" customHeight="1" x14ac:dyDescent="0.3">
      <c r="A3">
        <v>4</v>
      </c>
      <c r="B3" t="s">
        <v>775</v>
      </c>
      <c r="C3">
        <v>20240234141</v>
      </c>
      <c r="D3">
        <v>240006650</v>
      </c>
      <c r="E3">
        <v>1</v>
      </c>
      <c r="F3" t="s">
        <v>2</v>
      </c>
      <c r="G3" s="2">
        <v>45433</v>
      </c>
      <c r="H3">
        <v>2.9</v>
      </c>
      <c r="I3">
        <v>3200</v>
      </c>
      <c r="J3">
        <v>2.9</v>
      </c>
      <c r="K3" t="s">
        <v>70</v>
      </c>
      <c r="L3" t="s">
        <v>69</v>
      </c>
      <c r="M3" t="s">
        <v>776</v>
      </c>
      <c r="N3" t="s">
        <v>737</v>
      </c>
      <c r="O3" t="s">
        <v>63</v>
      </c>
      <c r="P3" t="s">
        <v>44</v>
      </c>
      <c r="Q3" t="s">
        <v>79</v>
      </c>
      <c r="R3">
        <v>1</v>
      </c>
      <c r="S3" s="2">
        <v>45434</v>
      </c>
      <c r="T3" t="s">
        <v>738</v>
      </c>
      <c r="U3" t="s">
        <v>32</v>
      </c>
      <c r="W3" t="s">
        <v>760</v>
      </c>
      <c r="X3" t="s">
        <v>740</v>
      </c>
      <c r="Y3" t="s">
        <v>740</v>
      </c>
      <c r="Z3" t="s">
        <v>741</v>
      </c>
      <c r="AA3" t="s">
        <v>742</v>
      </c>
      <c r="AB3" t="s">
        <v>761</v>
      </c>
      <c r="AC3" t="s">
        <v>744</v>
      </c>
      <c r="AD3" t="s">
        <v>745</v>
      </c>
      <c r="AE3" t="s">
        <v>746</v>
      </c>
      <c r="AF3">
        <v>156</v>
      </c>
      <c r="AG3">
        <v>30</v>
      </c>
      <c r="AH3">
        <v>36.200000000000003</v>
      </c>
      <c r="AI3">
        <v>94</v>
      </c>
      <c r="AJ3" t="s">
        <v>32</v>
      </c>
      <c r="AK3">
        <v>8.4</v>
      </c>
      <c r="AL3">
        <v>18.399999999999999</v>
      </c>
      <c r="AM3">
        <v>2510</v>
      </c>
      <c r="AN3">
        <v>1.56</v>
      </c>
      <c r="AO3">
        <v>143</v>
      </c>
      <c r="AP3">
        <v>5.6</v>
      </c>
      <c r="AQ3">
        <v>27</v>
      </c>
      <c r="AR3">
        <v>1.23</v>
      </c>
      <c r="AS3" t="s">
        <v>747</v>
      </c>
      <c r="AT3" t="s">
        <v>741</v>
      </c>
      <c r="AU3" t="s">
        <v>777</v>
      </c>
      <c r="AV3">
        <v>12</v>
      </c>
      <c r="AW3">
        <v>300</v>
      </c>
      <c r="AX3">
        <v>3</v>
      </c>
      <c r="AY3">
        <v>45</v>
      </c>
      <c r="AZ3" t="s">
        <v>778</v>
      </c>
      <c r="BA3" t="s">
        <v>750</v>
      </c>
      <c r="BB3" t="s">
        <v>180</v>
      </c>
      <c r="BC3" t="s">
        <v>741</v>
      </c>
      <c r="BD3" t="s">
        <v>181</v>
      </c>
      <c r="BE3" t="s">
        <v>741</v>
      </c>
      <c r="BF3" t="s">
        <v>181</v>
      </c>
      <c r="BG3" t="s">
        <v>741</v>
      </c>
      <c r="BH3" t="s">
        <v>181</v>
      </c>
      <c r="BI3" t="s">
        <v>114</v>
      </c>
      <c r="BJ3">
        <v>3.5</v>
      </c>
      <c r="BK3" t="s">
        <v>779</v>
      </c>
      <c r="BL3" t="s">
        <v>750</v>
      </c>
      <c r="BM3" t="s">
        <v>741</v>
      </c>
      <c r="BN3">
        <v>56</v>
      </c>
      <c r="BO3">
        <v>36.4</v>
      </c>
      <c r="BP3">
        <v>36.4</v>
      </c>
      <c r="BQ3">
        <v>36.4</v>
      </c>
      <c r="BR3">
        <v>36.4</v>
      </c>
      <c r="BS3">
        <v>36.4</v>
      </c>
      <c r="BT3">
        <v>36.4</v>
      </c>
      <c r="BU3">
        <v>36.299999999999997</v>
      </c>
      <c r="BV3">
        <v>36.5</v>
      </c>
      <c r="BW3">
        <v>36.4</v>
      </c>
      <c r="BX3">
        <v>36.299999999999997</v>
      </c>
      <c r="BY3">
        <v>36.4</v>
      </c>
      <c r="BZ3">
        <v>36.4</v>
      </c>
      <c r="CA3">
        <v>166</v>
      </c>
      <c r="CB3">
        <v>164</v>
      </c>
      <c r="CC3">
        <v>158</v>
      </c>
      <c r="CD3">
        <v>159</v>
      </c>
      <c r="CE3">
        <v>156</v>
      </c>
      <c r="CF3">
        <v>152</v>
      </c>
      <c r="CG3">
        <v>152</v>
      </c>
      <c r="CH3">
        <v>153</v>
      </c>
      <c r="CI3">
        <v>150</v>
      </c>
      <c r="CJ3">
        <v>149</v>
      </c>
      <c r="CK3">
        <v>146</v>
      </c>
      <c r="CL3">
        <v>154</v>
      </c>
      <c r="CM3" t="s">
        <v>276</v>
      </c>
      <c r="CN3" t="s">
        <v>279</v>
      </c>
      <c r="CO3" t="s">
        <v>280</v>
      </c>
      <c r="CP3" t="s">
        <v>281</v>
      </c>
      <c r="CQ3" t="s">
        <v>282</v>
      </c>
      <c r="CR3" t="s">
        <v>283</v>
      </c>
      <c r="CS3" t="s">
        <v>284</v>
      </c>
      <c r="CT3" t="s">
        <v>275</v>
      </c>
      <c r="CU3" t="s">
        <v>271</v>
      </c>
      <c r="CV3" t="s">
        <v>285</v>
      </c>
      <c r="CW3" t="s">
        <v>286</v>
      </c>
      <c r="CX3" t="s">
        <v>270</v>
      </c>
      <c r="CY3">
        <v>28</v>
      </c>
      <c r="CZ3">
        <v>26</v>
      </c>
      <c r="DA3">
        <v>29</v>
      </c>
      <c r="DB3">
        <v>29</v>
      </c>
      <c r="DC3">
        <v>28</v>
      </c>
      <c r="DD3">
        <v>26</v>
      </c>
      <c r="DE3">
        <v>28</v>
      </c>
      <c r="DF3">
        <v>29</v>
      </c>
      <c r="DG3">
        <v>31</v>
      </c>
      <c r="DH3">
        <v>34</v>
      </c>
      <c r="DI3">
        <v>33</v>
      </c>
      <c r="DJ3">
        <v>31</v>
      </c>
      <c r="DK3">
        <v>43</v>
      </c>
      <c r="DL3">
        <v>38</v>
      </c>
      <c r="DM3">
        <v>37</v>
      </c>
      <c r="DN3">
        <v>39</v>
      </c>
      <c r="DO3">
        <v>41</v>
      </c>
      <c r="DP3">
        <v>39</v>
      </c>
      <c r="DQ3">
        <v>37</v>
      </c>
      <c r="DR3">
        <v>38</v>
      </c>
      <c r="DS3">
        <v>39</v>
      </c>
      <c r="DT3">
        <v>38</v>
      </c>
      <c r="DU3">
        <v>39</v>
      </c>
      <c r="DV3">
        <v>36</v>
      </c>
      <c r="DW3">
        <v>96</v>
      </c>
      <c r="DX3">
        <v>97</v>
      </c>
      <c r="DY3">
        <v>97</v>
      </c>
      <c r="DZ3">
        <v>96</v>
      </c>
      <c r="EA3">
        <v>97</v>
      </c>
      <c r="EB3">
        <v>97</v>
      </c>
      <c r="EC3">
        <v>97</v>
      </c>
      <c r="ED3">
        <v>96</v>
      </c>
      <c r="EE3">
        <v>87</v>
      </c>
      <c r="EF3">
        <v>94</v>
      </c>
      <c r="EG3">
        <v>97</v>
      </c>
      <c r="EH3">
        <v>96</v>
      </c>
      <c r="FG3" t="s">
        <v>741</v>
      </c>
      <c r="FH3" t="s">
        <v>752</v>
      </c>
      <c r="FI3" t="s">
        <v>741</v>
      </c>
      <c r="FJ3" t="s">
        <v>741</v>
      </c>
      <c r="FK3" t="s">
        <v>741</v>
      </c>
      <c r="FL3" t="s">
        <v>765</v>
      </c>
      <c r="FM3" t="s">
        <v>754</v>
      </c>
      <c r="FN3" s="12">
        <v>6.5972222222222224E-2</v>
      </c>
      <c r="FO3">
        <v>153</v>
      </c>
      <c r="FP3">
        <v>148</v>
      </c>
      <c r="FQ3" t="s">
        <v>741</v>
      </c>
      <c r="FR3">
        <v>144</v>
      </c>
      <c r="FS3">
        <v>97</v>
      </c>
      <c r="FT3" t="s">
        <v>31</v>
      </c>
      <c r="FU3">
        <v>94</v>
      </c>
      <c r="FV3" t="s">
        <v>31</v>
      </c>
      <c r="FW3" t="s">
        <v>741</v>
      </c>
      <c r="FX3" t="s">
        <v>741</v>
      </c>
      <c r="FY3">
        <v>99</v>
      </c>
      <c r="FZ3" t="s">
        <v>32</v>
      </c>
      <c r="GA3">
        <v>36.6</v>
      </c>
      <c r="GB3">
        <v>36.6</v>
      </c>
      <c r="GC3" t="s">
        <v>741</v>
      </c>
      <c r="GD3">
        <v>36.6</v>
      </c>
      <c r="GE3">
        <v>100</v>
      </c>
      <c r="GF3">
        <v>120</v>
      </c>
      <c r="GG3" t="s">
        <v>741</v>
      </c>
      <c r="GH3">
        <v>130</v>
      </c>
      <c r="GI3" t="s">
        <v>741</v>
      </c>
      <c r="GJ3" t="s">
        <v>741</v>
      </c>
      <c r="GL3" t="s">
        <v>741</v>
      </c>
      <c r="GM3" t="s">
        <v>741</v>
      </c>
      <c r="GN3" t="s">
        <v>767</v>
      </c>
      <c r="GO3" t="s">
        <v>767</v>
      </c>
      <c r="GP3" t="s">
        <v>767</v>
      </c>
      <c r="GQ3" t="s">
        <v>767</v>
      </c>
      <c r="GR3">
        <v>11</v>
      </c>
      <c r="GS3">
        <v>10</v>
      </c>
      <c r="GT3" t="s">
        <v>741</v>
      </c>
      <c r="GU3">
        <v>16</v>
      </c>
      <c r="GV3">
        <v>0</v>
      </c>
      <c r="GW3" t="s">
        <v>780</v>
      </c>
      <c r="GX3">
        <v>14</v>
      </c>
      <c r="GY3" t="s">
        <v>741</v>
      </c>
      <c r="GZ3" t="s">
        <v>741</v>
      </c>
      <c r="HA3">
        <v>16</v>
      </c>
      <c r="HB3">
        <v>18</v>
      </c>
      <c r="HC3">
        <v>16</v>
      </c>
      <c r="HD3" s="2">
        <v>45450</v>
      </c>
      <c r="HE3" t="s">
        <v>85</v>
      </c>
      <c r="HF3" t="s">
        <v>741</v>
      </c>
      <c r="HG3" t="s">
        <v>741</v>
      </c>
      <c r="HH3" t="s">
        <v>741</v>
      </c>
      <c r="HI3" t="s">
        <v>741</v>
      </c>
    </row>
    <row r="4" spans="1:217" ht="24.6" customHeight="1" x14ac:dyDescent="0.3">
      <c r="A4">
        <v>10</v>
      </c>
      <c r="B4" t="s">
        <v>816</v>
      </c>
      <c r="C4">
        <v>20240248930</v>
      </c>
      <c r="D4">
        <v>240009469</v>
      </c>
      <c r="E4">
        <v>0</v>
      </c>
      <c r="F4" t="s">
        <v>3</v>
      </c>
      <c r="G4" s="2">
        <v>45441</v>
      </c>
      <c r="H4">
        <v>1.8</v>
      </c>
      <c r="I4">
        <v>2200</v>
      </c>
      <c r="J4">
        <v>1.8</v>
      </c>
      <c r="K4" t="s">
        <v>70</v>
      </c>
      <c r="L4" t="s">
        <v>69</v>
      </c>
      <c r="M4" t="s">
        <v>817</v>
      </c>
      <c r="N4" t="s">
        <v>737</v>
      </c>
      <c r="O4" t="s">
        <v>63</v>
      </c>
      <c r="P4" t="s">
        <v>44</v>
      </c>
      <c r="Q4" t="s">
        <v>79</v>
      </c>
      <c r="R4">
        <v>1</v>
      </c>
      <c r="S4" s="2">
        <v>45442</v>
      </c>
      <c r="T4" t="s">
        <v>738</v>
      </c>
      <c r="U4" t="s">
        <v>30</v>
      </c>
      <c r="W4" t="s">
        <v>760</v>
      </c>
      <c r="X4" t="s">
        <v>740</v>
      </c>
      <c r="Y4" t="s">
        <v>740</v>
      </c>
      <c r="Z4" t="s">
        <v>741</v>
      </c>
      <c r="AA4" t="s">
        <v>742</v>
      </c>
      <c r="AB4" t="s">
        <v>1081</v>
      </c>
      <c r="AC4" t="s">
        <v>744</v>
      </c>
      <c r="AD4" t="s">
        <v>745</v>
      </c>
      <c r="AE4" t="s">
        <v>746</v>
      </c>
      <c r="AF4">
        <v>135</v>
      </c>
      <c r="AG4">
        <v>38</v>
      </c>
      <c r="AH4">
        <v>36.1</v>
      </c>
      <c r="AI4">
        <v>90</v>
      </c>
      <c r="AJ4" t="s">
        <v>30</v>
      </c>
      <c r="AK4">
        <v>4.7</v>
      </c>
      <c r="AL4">
        <v>16</v>
      </c>
      <c r="AM4">
        <v>22300</v>
      </c>
      <c r="AN4">
        <v>2.36</v>
      </c>
      <c r="AO4">
        <v>140</v>
      </c>
      <c r="AP4">
        <v>4.5999999999999996</v>
      </c>
      <c r="AQ4">
        <v>18</v>
      </c>
      <c r="AR4">
        <v>0.86</v>
      </c>
      <c r="AS4" t="s">
        <v>747</v>
      </c>
      <c r="AT4" t="s">
        <v>741</v>
      </c>
      <c r="AU4" t="s">
        <v>778</v>
      </c>
      <c r="AV4">
        <v>8</v>
      </c>
      <c r="AW4">
        <v>250</v>
      </c>
      <c r="AX4" t="s">
        <v>741</v>
      </c>
      <c r="AY4">
        <v>30</v>
      </c>
      <c r="AZ4" t="s">
        <v>818</v>
      </c>
      <c r="BA4" t="s">
        <v>750</v>
      </c>
      <c r="BB4" t="s">
        <v>180</v>
      </c>
      <c r="BC4" t="s">
        <v>741</v>
      </c>
      <c r="BD4" t="s">
        <v>181</v>
      </c>
      <c r="BE4">
        <v>5</v>
      </c>
      <c r="BF4" t="s">
        <v>180</v>
      </c>
      <c r="BG4" t="s">
        <v>741</v>
      </c>
      <c r="BH4" t="s">
        <v>181</v>
      </c>
      <c r="BI4" t="s">
        <v>116</v>
      </c>
      <c r="BJ4">
        <v>3</v>
      </c>
      <c r="BK4">
        <v>1</v>
      </c>
      <c r="BL4" t="s">
        <v>750</v>
      </c>
      <c r="BM4" t="s">
        <v>741</v>
      </c>
      <c r="BN4">
        <v>30</v>
      </c>
      <c r="BO4">
        <v>36.1</v>
      </c>
      <c r="BP4">
        <v>36.1</v>
      </c>
      <c r="BQ4">
        <v>36.1</v>
      </c>
      <c r="BR4">
        <v>36.200000000000003</v>
      </c>
      <c r="BS4">
        <v>35.799999999999997</v>
      </c>
      <c r="BT4">
        <v>36.799999999999997</v>
      </c>
      <c r="BU4">
        <v>36.1</v>
      </c>
      <c r="BV4">
        <v>36.1</v>
      </c>
      <c r="BW4">
        <v>35.799999999999997</v>
      </c>
      <c r="BX4">
        <v>35.799999999999997</v>
      </c>
      <c r="BY4">
        <v>36.1</v>
      </c>
      <c r="BZ4">
        <v>36.1</v>
      </c>
      <c r="CA4">
        <v>136</v>
      </c>
      <c r="CB4">
        <v>140</v>
      </c>
      <c r="CC4">
        <v>144</v>
      </c>
      <c r="CD4">
        <v>140</v>
      </c>
      <c r="CE4">
        <v>142</v>
      </c>
      <c r="CF4">
        <v>140</v>
      </c>
      <c r="CG4">
        <v>136</v>
      </c>
      <c r="CH4">
        <v>140</v>
      </c>
      <c r="CI4">
        <v>136</v>
      </c>
      <c r="CJ4">
        <v>140</v>
      </c>
      <c r="CK4">
        <v>140</v>
      </c>
      <c r="CL4">
        <v>136</v>
      </c>
      <c r="CM4" t="s">
        <v>317</v>
      </c>
      <c r="CN4" t="s">
        <v>270</v>
      </c>
      <c r="CO4" t="s">
        <v>318</v>
      </c>
      <c r="CP4" t="s">
        <v>319</v>
      </c>
      <c r="CQ4" t="s">
        <v>320</v>
      </c>
      <c r="CR4" t="s">
        <v>321</v>
      </c>
      <c r="CS4" t="s">
        <v>322</v>
      </c>
      <c r="CT4" t="s">
        <v>321</v>
      </c>
      <c r="CU4" t="s">
        <v>323</v>
      </c>
      <c r="CV4" t="s">
        <v>324</v>
      </c>
      <c r="CW4" t="s">
        <v>311</v>
      </c>
      <c r="CX4" t="s">
        <v>325</v>
      </c>
      <c r="CY4">
        <v>36</v>
      </c>
      <c r="CZ4">
        <v>32</v>
      </c>
      <c r="DA4">
        <v>34</v>
      </c>
      <c r="DB4">
        <v>32</v>
      </c>
      <c r="DC4">
        <v>34</v>
      </c>
      <c r="DD4">
        <v>34</v>
      </c>
      <c r="DE4">
        <v>36</v>
      </c>
      <c r="DF4">
        <v>34</v>
      </c>
      <c r="DG4">
        <v>36</v>
      </c>
      <c r="DH4">
        <v>34</v>
      </c>
      <c r="DI4">
        <v>36</v>
      </c>
      <c r="DJ4">
        <v>34</v>
      </c>
      <c r="DM4">
        <v>22</v>
      </c>
      <c r="DN4">
        <v>24</v>
      </c>
      <c r="DO4">
        <v>24</v>
      </c>
      <c r="DP4">
        <v>24</v>
      </c>
      <c r="DQ4">
        <v>22</v>
      </c>
      <c r="DR4">
        <v>24</v>
      </c>
      <c r="DS4">
        <v>24</v>
      </c>
      <c r="DT4">
        <v>24</v>
      </c>
      <c r="DU4">
        <v>24</v>
      </c>
      <c r="DV4">
        <v>24</v>
      </c>
      <c r="DW4">
        <v>90</v>
      </c>
      <c r="DX4">
        <v>94</v>
      </c>
      <c r="DY4">
        <v>96</v>
      </c>
      <c r="DZ4">
        <v>96</v>
      </c>
      <c r="EA4">
        <v>98</v>
      </c>
      <c r="EB4">
        <v>98</v>
      </c>
      <c r="EC4">
        <v>96</v>
      </c>
      <c r="ED4">
        <v>96</v>
      </c>
      <c r="EE4">
        <v>88</v>
      </c>
      <c r="EF4">
        <v>96</v>
      </c>
      <c r="EG4">
        <v>96</v>
      </c>
      <c r="EH4">
        <v>98</v>
      </c>
      <c r="FG4" t="s">
        <v>741</v>
      </c>
      <c r="FH4" t="s">
        <v>785</v>
      </c>
      <c r="FI4" t="s">
        <v>741</v>
      </c>
      <c r="FJ4">
        <v>16</v>
      </c>
      <c r="FK4">
        <v>0.1</v>
      </c>
      <c r="FL4" t="s">
        <v>765</v>
      </c>
      <c r="FM4" t="s">
        <v>819</v>
      </c>
      <c r="FN4" s="12">
        <v>8.3333333333333329E-2</v>
      </c>
      <c r="FO4">
        <v>104</v>
      </c>
      <c r="FP4">
        <v>136</v>
      </c>
      <c r="FQ4" t="s">
        <v>741</v>
      </c>
      <c r="FR4">
        <v>140</v>
      </c>
      <c r="FS4">
        <v>98</v>
      </c>
      <c r="FT4" t="s">
        <v>31</v>
      </c>
      <c r="FU4">
        <v>98</v>
      </c>
      <c r="FV4" t="s">
        <v>32</v>
      </c>
      <c r="FW4" t="s">
        <v>741</v>
      </c>
      <c r="FX4" t="s">
        <v>741</v>
      </c>
      <c r="FY4">
        <v>98</v>
      </c>
      <c r="FZ4" t="s">
        <v>32</v>
      </c>
      <c r="GA4">
        <v>36.4</v>
      </c>
      <c r="GB4">
        <v>36.4</v>
      </c>
      <c r="GC4" t="s">
        <v>741</v>
      </c>
      <c r="GD4">
        <v>36.4</v>
      </c>
      <c r="GE4">
        <v>40</v>
      </c>
      <c r="GF4">
        <v>60</v>
      </c>
      <c r="GG4" t="s">
        <v>741</v>
      </c>
      <c r="GH4">
        <v>80</v>
      </c>
      <c r="GI4" t="s">
        <v>741</v>
      </c>
      <c r="GJ4" t="s">
        <v>741</v>
      </c>
      <c r="GK4" t="s">
        <v>741</v>
      </c>
      <c r="GL4" t="s">
        <v>741</v>
      </c>
      <c r="GM4" t="s">
        <v>741</v>
      </c>
      <c r="GN4" t="s">
        <v>767</v>
      </c>
      <c r="GO4" t="s">
        <v>767</v>
      </c>
      <c r="GP4" t="s">
        <v>741</v>
      </c>
      <c r="GQ4" t="s">
        <v>767</v>
      </c>
      <c r="GR4">
        <v>6</v>
      </c>
      <c r="GS4">
        <v>7</v>
      </c>
      <c r="GT4" t="s">
        <v>741</v>
      </c>
      <c r="GU4">
        <v>7</v>
      </c>
      <c r="GV4">
        <v>0</v>
      </c>
      <c r="GW4">
        <v>1</v>
      </c>
      <c r="GX4">
        <v>9</v>
      </c>
      <c r="GY4" t="s">
        <v>741</v>
      </c>
      <c r="GZ4" t="s">
        <v>741</v>
      </c>
      <c r="HA4">
        <v>11</v>
      </c>
      <c r="HB4">
        <v>11</v>
      </c>
      <c r="HC4">
        <v>9</v>
      </c>
      <c r="HD4" s="2">
        <v>45451</v>
      </c>
      <c r="HE4" t="s">
        <v>85</v>
      </c>
      <c r="HF4" t="s">
        <v>741</v>
      </c>
      <c r="HG4" t="s">
        <v>741</v>
      </c>
      <c r="HH4" t="s">
        <v>741</v>
      </c>
      <c r="HI4" t="s">
        <v>741</v>
      </c>
    </row>
    <row r="5" spans="1:217" ht="56.4" customHeight="1" x14ac:dyDescent="0.3">
      <c r="A5">
        <v>20</v>
      </c>
      <c r="B5" t="s">
        <v>888</v>
      </c>
      <c r="C5">
        <v>20240176548</v>
      </c>
      <c r="D5">
        <v>3021819</v>
      </c>
      <c r="E5">
        <v>15</v>
      </c>
      <c r="F5" t="s">
        <v>3</v>
      </c>
      <c r="G5" s="2">
        <v>45383</v>
      </c>
      <c r="H5">
        <v>3</v>
      </c>
      <c r="I5">
        <v>1900</v>
      </c>
      <c r="J5">
        <v>2.8</v>
      </c>
      <c r="K5" t="s">
        <v>70</v>
      </c>
      <c r="L5" t="s">
        <v>69</v>
      </c>
      <c r="M5" t="s">
        <v>889</v>
      </c>
      <c r="N5" t="s">
        <v>737</v>
      </c>
      <c r="O5" t="s">
        <v>61</v>
      </c>
      <c r="P5" t="s">
        <v>43</v>
      </c>
      <c r="Q5" t="s">
        <v>78</v>
      </c>
      <c r="R5">
        <v>16</v>
      </c>
      <c r="S5" s="2">
        <v>45398</v>
      </c>
      <c r="T5" t="s">
        <v>1090</v>
      </c>
      <c r="U5" t="s">
        <v>29</v>
      </c>
      <c r="V5" t="s">
        <v>891</v>
      </c>
      <c r="W5" t="s">
        <v>760</v>
      </c>
      <c r="X5" t="s">
        <v>740</v>
      </c>
      <c r="Y5" t="s">
        <v>740</v>
      </c>
      <c r="Z5" t="s">
        <v>741</v>
      </c>
      <c r="AA5" t="s">
        <v>742</v>
      </c>
      <c r="AB5" t="s">
        <v>743</v>
      </c>
      <c r="AC5" t="s">
        <v>744</v>
      </c>
      <c r="AD5" t="s">
        <v>745</v>
      </c>
      <c r="AE5" t="s">
        <v>746</v>
      </c>
      <c r="AF5">
        <v>138</v>
      </c>
      <c r="AG5">
        <v>42</v>
      </c>
      <c r="AH5">
        <v>36.5</v>
      </c>
      <c r="AI5">
        <v>97</v>
      </c>
      <c r="AJ5" t="s">
        <v>840</v>
      </c>
      <c r="AK5">
        <v>16.8</v>
      </c>
      <c r="AL5">
        <v>15</v>
      </c>
      <c r="AM5">
        <v>15640</v>
      </c>
      <c r="AN5">
        <v>4.0999999999999996</v>
      </c>
      <c r="AO5">
        <v>132</v>
      </c>
      <c r="AP5">
        <v>4.5999999999999996</v>
      </c>
      <c r="AQ5">
        <v>22</v>
      </c>
      <c r="AR5">
        <v>0.28999999999999998</v>
      </c>
      <c r="AS5" t="s">
        <v>892</v>
      </c>
      <c r="AT5" t="s">
        <v>741</v>
      </c>
      <c r="AU5" t="s">
        <v>893</v>
      </c>
      <c r="AV5">
        <v>12</v>
      </c>
      <c r="AW5">
        <v>450</v>
      </c>
      <c r="AX5" t="s">
        <v>741</v>
      </c>
      <c r="AY5">
        <v>45</v>
      </c>
      <c r="AZ5" t="s">
        <v>894</v>
      </c>
      <c r="BA5" t="s">
        <v>741</v>
      </c>
      <c r="BB5" t="s">
        <v>181</v>
      </c>
      <c r="BC5">
        <v>6</v>
      </c>
      <c r="BD5" t="s">
        <v>180</v>
      </c>
      <c r="BE5">
        <v>5</v>
      </c>
      <c r="BF5" t="s">
        <v>180</v>
      </c>
      <c r="BG5" t="s">
        <v>741</v>
      </c>
      <c r="BH5" t="s">
        <v>181</v>
      </c>
      <c r="BI5" t="s">
        <v>112</v>
      </c>
      <c r="BJ5">
        <v>3</v>
      </c>
      <c r="BK5" t="s">
        <v>895</v>
      </c>
      <c r="BL5" t="s">
        <v>741</v>
      </c>
      <c r="BM5" t="s">
        <v>750</v>
      </c>
      <c r="BN5">
        <v>40</v>
      </c>
      <c r="BO5">
        <v>36.1</v>
      </c>
      <c r="BP5">
        <v>36.6</v>
      </c>
      <c r="BQ5">
        <v>36.200000000000003</v>
      </c>
      <c r="BR5">
        <v>36.6</v>
      </c>
      <c r="BS5">
        <v>36.6</v>
      </c>
      <c r="BT5">
        <v>36.6</v>
      </c>
      <c r="BU5">
        <v>36.1</v>
      </c>
      <c r="BV5">
        <v>36.1</v>
      </c>
      <c r="BW5">
        <v>36.1</v>
      </c>
      <c r="BX5">
        <v>36.1</v>
      </c>
      <c r="BY5">
        <v>36.1</v>
      </c>
      <c r="BZ5">
        <v>36.1</v>
      </c>
      <c r="CA5">
        <v>130</v>
      </c>
      <c r="CB5">
        <v>142</v>
      </c>
      <c r="CC5">
        <v>128</v>
      </c>
      <c r="CD5">
        <v>122</v>
      </c>
      <c r="CE5">
        <v>138</v>
      </c>
      <c r="CF5">
        <v>134</v>
      </c>
      <c r="CG5">
        <v>140</v>
      </c>
      <c r="CH5">
        <v>142</v>
      </c>
      <c r="CI5">
        <v>146</v>
      </c>
      <c r="CJ5">
        <v>148</v>
      </c>
      <c r="CK5">
        <v>138</v>
      </c>
      <c r="CL5">
        <v>140</v>
      </c>
      <c r="CM5" t="s">
        <v>387</v>
      </c>
      <c r="CN5" t="s">
        <v>388</v>
      </c>
      <c r="CO5" t="s">
        <v>389</v>
      </c>
      <c r="CP5" t="s">
        <v>390</v>
      </c>
      <c r="CQ5" t="s">
        <v>391</v>
      </c>
      <c r="CR5" t="s">
        <v>392</v>
      </c>
      <c r="CS5" t="s">
        <v>393</v>
      </c>
      <c r="CT5" t="s">
        <v>394</v>
      </c>
      <c r="CU5" t="s">
        <v>295</v>
      </c>
      <c r="CV5" t="s">
        <v>395</v>
      </c>
      <c r="CW5" t="s">
        <v>286</v>
      </c>
      <c r="CX5" t="s">
        <v>396</v>
      </c>
      <c r="CY5">
        <v>34</v>
      </c>
      <c r="CZ5">
        <v>34</v>
      </c>
      <c r="DA5">
        <v>34</v>
      </c>
      <c r="DB5">
        <v>34</v>
      </c>
      <c r="DC5">
        <v>34</v>
      </c>
      <c r="DD5">
        <v>32</v>
      </c>
      <c r="DE5">
        <v>34</v>
      </c>
      <c r="DF5">
        <v>34</v>
      </c>
      <c r="DG5">
        <v>34</v>
      </c>
      <c r="DH5">
        <v>32</v>
      </c>
      <c r="DI5">
        <v>34</v>
      </c>
      <c r="DJ5">
        <v>36</v>
      </c>
      <c r="DN5">
        <v>32</v>
      </c>
      <c r="DO5">
        <v>34</v>
      </c>
      <c r="DP5">
        <v>30</v>
      </c>
      <c r="DQ5">
        <v>32</v>
      </c>
      <c r="DR5">
        <v>27</v>
      </c>
      <c r="DS5">
        <v>28</v>
      </c>
      <c r="DT5">
        <v>30</v>
      </c>
      <c r="DU5">
        <v>28</v>
      </c>
      <c r="DV5">
        <v>30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99</v>
      </c>
      <c r="EC5">
        <v>100</v>
      </c>
      <c r="ED5">
        <v>100</v>
      </c>
      <c r="EE5">
        <v>99</v>
      </c>
      <c r="EF5">
        <v>100</v>
      </c>
      <c r="EG5">
        <v>99</v>
      </c>
      <c r="EH5">
        <v>100</v>
      </c>
      <c r="FG5" t="s">
        <v>741</v>
      </c>
      <c r="FH5" t="s">
        <v>752</v>
      </c>
      <c r="FI5" t="s">
        <v>741</v>
      </c>
      <c r="FJ5">
        <v>24</v>
      </c>
      <c r="FK5">
        <v>0.15</v>
      </c>
      <c r="FL5" t="s">
        <v>765</v>
      </c>
      <c r="FM5" t="s">
        <v>896</v>
      </c>
      <c r="FN5" s="12">
        <v>6.5972222222222224E-2</v>
      </c>
      <c r="FO5">
        <v>110</v>
      </c>
      <c r="FP5">
        <v>130</v>
      </c>
      <c r="FQ5" t="s">
        <v>741</v>
      </c>
      <c r="FR5">
        <v>138</v>
      </c>
      <c r="FS5">
        <v>97</v>
      </c>
      <c r="FT5" t="s">
        <v>31</v>
      </c>
      <c r="FU5">
        <v>97</v>
      </c>
      <c r="FV5" t="s">
        <v>840</v>
      </c>
      <c r="FW5" t="s">
        <v>741</v>
      </c>
      <c r="FX5" t="s">
        <v>741</v>
      </c>
      <c r="FY5">
        <v>98</v>
      </c>
      <c r="FZ5" t="s">
        <v>32</v>
      </c>
      <c r="GA5">
        <v>36.5</v>
      </c>
      <c r="GB5">
        <v>36.4</v>
      </c>
      <c r="GC5" t="s">
        <v>741</v>
      </c>
      <c r="GD5">
        <v>36.6</v>
      </c>
      <c r="GE5">
        <v>60</v>
      </c>
      <c r="GF5">
        <v>80</v>
      </c>
      <c r="GG5" t="s">
        <v>741</v>
      </c>
      <c r="GH5">
        <v>107</v>
      </c>
      <c r="GI5" t="s">
        <v>897</v>
      </c>
      <c r="GJ5" t="s">
        <v>898</v>
      </c>
      <c r="GK5" t="s">
        <v>741</v>
      </c>
      <c r="GL5" t="s">
        <v>741</v>
      </c>
      <c r="GM5" t="s">
        <v>741</v>
      </c>
      <c r="GN5" t="s">
        <v>767</v>
      </c>
      <c r="GO5" t="s">
        <v>767</v>
      </c>
      <c r="GP5" t="s">
        <v>741</v>
      </c>
      <c r="GQ5" t="s">
        <v>767</v>
      </c>
      <c r="GR5">
        <v>6</v>
      </c>
      <c r="GS5">
        <v>8</v>
      </c>
      <c r="GT5" t="s">
        <v>741</v>
      </c>
      <c r="GU5">
        <v>6</v>
      </c>
      <c r="GV5">
        <v>0</v>
      </c>
      <c r="GW5">
        <v>1</v>
      </c>
      <c r="GX5">
        <v>6</v>
      </c>
      <c r="GY5">
        <v>6</v>
      </c>
      <c r="GZ5">
        <v>15</v>
      </c>
      <c r="HA5">
        <v>28</v>
      </c>
      <c r="HB5">
        <v>29</v>
      </c>
      <c r="HC5">
        <v>13</v>
      </c>
      <c r="HD5" s="2">
        <v>45411</v>
      </c>
      <c r="HE5" t="s">
        <v>85</v>
      </c>
      <c r="HF5" t="s">
        <v>741</v>
      </c>
      <c r="HG5" t="s">
        <v>741</v>
      </c>
      <c r="HH5" t="s">
        <v>741</v>
      </c>
      <c r="HI5" t="s">
        <v>741</v>
      </c>
    </row>
    <row r="6" spans="1:217" ht="47.4" customHeight="1" x14ac:dyDescent="0.3">
      <c r="A6">
        <v>21</v>
      </c>
      <c r="B6" t="s">
        <v>899</v>
      </c>
      <c r="C6">
        <v>20240175481</v>
      </c>
      <c r="D6">
        <v>3016784</v>
      </c>
      <c r="E6">
        <v>1</v>
      </c>
      <c r="F6" t="s">
        <v>2</v>
      </c>
      <c r="G6" s="2">
        <v>45394</v>
      </c>
      <c r="H6">
        <v>2.4900000000000002</v>
      </c>
      <c r="I6">
        <v>2400</v>
      </c>
      <c r="J6">
        <v>2.2999999999999998</v>
      </c>
      <c r="K6" t="s">
        <v>70</v>
      </c>
      <c r="L6" t="s">
        <v>69</v>
      </c>
      <c r="M6" t="s">
        <v>900</v>
      </c>
      <c r="N6" t="s">
        <v>737</v>
      </c>
      <c r="O6" t="s">
        <v>63</v>
      </c>
      <c r="P6" t="s">
        <v>44</v>
      </c>
      <c r="Q6" t="s">
        <v>79</v>
      </c>
      <c r="R6">
        <v>3</v>
      </c>
      <c r="S6" s="2">
        <v>45396</v>
      </c>
      <c r="T6" t="s">
        <v>901</v>
      </c>
      <c r="U6" t="s">
        <v>30</v>
      </c>
      <c r="V6" t="s">
        <v>902</v>
      </c>
      <c r="W6" t="s">
        <v>760</v>
      </c>
      <c r="X6" t="s">
        <v>740</v>
      </c>
      <c r="Y6" t="s">
        <v>740</v>
      </c>
      <c r="Z6" t="s">
        <v>741</v>
      </c>
      <c r="AA6" t="s">
        <v>742</v>
      </c>
      <c r="AB6" t="s">
        <v>743</v>
      </c>
      <c r="AC6" t="s">
        <v>744</v>
      </c>
      <c r="AD6" t="s">
        <v>745</v>
      </c>
      <c r="AE6" t="s">
        <v>746</v>
      </c>
      <c r="AF6">
        <v>138</v>
      </c>
      <c r="AG6">
        <v>36</v>
      </c>
      <c r="AH6">
        <v>36.200000000000003</v>
      </c>
      <c r="AI6">
        <v>96</v>
      </c>
      <c r="AJ6" t="s">
        <v>32</v>
      </c>
      <c r="AK6">
        <v>9</v>
      </c>
      <c r="AL6">
        <v>18.7</v>
      </c>
      <c r="AM6">
        <v>23430</v>
      </c>
      <c r="AN6">
        <v>2.31</v>
      </c>
      <c r="AO6">
        <v>142.9</v>
      </c>
      <c r="AP6">
        <v>6</v>
      </c>
      <c r="AQ6">
        <v>35</v>
      </c>
      <c r="AR6">
        <v>1.1000000000000001</v>
      </c>
      <c r="AS6" t="s">
        <v>747</v>
      </c>
      <c r="AT6" t="s">
        <v>741</v>
      </c>
      <c r="AU6" t="s">
        <v>903</v>
      </c>
      <c r="AV6">
        <v>8</v>
      </c>
      <c r="AW6">
        <v>200</v>
      </c>
      <c r="AX6" t="s">
        <v>741</v>
      </c>
      <c r="AY6">
        <v>45</v>
      </c>
      <c r="AZ6" t="s">
        <v>904</v>
      </c>
      <c r="BA6" t="s">
        <v>750</v>
      </c>
      <c r="BB6" t="s">
        <v>180</v>
      </c>
      <c r="BC6">
        <v>5</v>
      </c>
      <c r="BD6" t="s">
        <v>180</v>
      </c>
      <c r="BE6" t="s">
        <v>741</v>
      </c>
      <c r="BF6" t="s">
        <v>181</v>
      </c>
      <c r="BG6">
        <v>1.5</v>
      </c>
      <c r="BH6" t="s">
        <v>180</v>
      </c>
      <c r="BI6" t="s">
        <v>126</v>
      </c>
      <c r="BJ6">
        <v>3</v>
      </c>
      <c r="BK6" t="s">
        <v>875</v>
      </c>
      <c r="BL6" t="s">
        <v>750</v>
      </c>
      <c r="BM6" t="s">
        <v>741</v>
      </c>
      <c r="BN6">
        <v>30</v>
      </c>
      <c r="BO6">
        <v>36.6</v>
      </c>
      <c r="BP6">
        <v>36.6</v>
      </c>
      <c r="BQ6">
        <v>36.6</v>
      </c>
      <c r="BR6">
        <v>36.4</v>
      </c>
      <c r="BS6">
        <v>36.1</v>
      </c>
      <c r="BT6">
        <v>36.1</v>
      </c>
      <c r="BU6">
        <v>36.200000000000003</v>
      </c>
      <c r="BV6">
        <v>36.4</v>
      </c>
      <c r="BW6">
        <v>36.1</v>
      </c>
      <c r="BX6">
        <v>36.200000000000003</v>
      </c>
      <c r="BY6">
        <v>36.4</v>
      </c>
      <c r="BZ6">
        <v>36.4</v>
      </c>
      <c r="CA6">
        <v>130</v>
      </c>
      <c r="CB6">
        <v>136</v>
      </c>
      <c r="CC6">
        <v>138</v>
      </c>
      <c r="CD6">
        <v>139</v>
      </c>
      <c r="CE6">
        <v>142</v>
      </c>
      <c r="CF6">
        <v>138</v>
      </c>
      <c r="CG6">
        <v>134</v>
      </c>
      <c r="CH6">
        <v>136</v>
      </c>
      <c r="CI6">
        <v>134</v>
      </c>
      <c r="CJ6">
        <v>138</v>
      </c>
      <c r="CK6">
        <v>140</v>
      </c>
      <c r="CL6">
        <v>142</v>
      </c>
      <c r="CM6" t="s">
        <v>397</v>
      </c>
      <c r="CN6" t="s">
        <v>398</v>
      </c>
      <c r="CO6" t="s">
        <v>394</v>
      </c>
      <c r="CP6" t="s">
        <v>270</v>
      </c>
      <c r="CQ6" t="s">
        <v>271</v>
      </c>
      <c r="CR6" t="s">
        <v>399</v>
      </c>
      <c r="CS6" t="s">
        <v>398</v>
      </c>
      <c r="CT6" t="s">
        <v>400</v>
      </c>
      <c r="CU6" t="s">
        <v>401</v>
      </c>
      <c r="CV6" t="s">
        <v>402</v>
      </c>
      <c r="CW6" t="s">
        <v>403</v>
      </c>
      <c r="CX6" t="s">
        <v>398</v>
      </c>
      <c r="CY6">
        <v>34</v>
      </c>
      <c r="CZ6">
        <v>32</v>
      </c>
      <c r="DA6">
        <v>34</v>
      </c>
      <c r="DB6">
        <v>34</v>
      </c>
      <c r="DC6">
        <v>34</v>
      </c>
      <c r="DD6">
        <v>32</v>
      </c>
      <c r="DE6">
        <v>30</v>
      </c>
      <c r="DF6">
        <v>20</v>
      </c>
      <c r="DG6">
        <v>22</v>
      </c>
      <c r="DH6">
        <v>32</v>
      </c>
      <c r="DI6">
        <v>34</v>
      </c>
      <c r="DJ6">
        <v>34</v>
      </c>
      <c r="DN6">
        <v>28</v>
      </c>
      <c r="DO6">
        <v>30</v>
      </c>
      <c r="DP6">
        <v>32</v>
      </c>
      <c r="DQ6">
        <v>34</v>
      </c>
      <c r="DR6">
        <v>32</v>
      </c>
      <c r="DS6">
        <v>30</v>
      </c>
      <c r="DT6">
        <v>32</v>
      </c>
      <c r="DU6">
        <v>34</v>
      </c>
      <c r="DW6">
        <v>96</v>
      </c>
      <c r="DX6">
        <v>98</v>
      </c>
      <c r="DY6">
        <v>99</v>
      </c>
      <c r="DZ6">
        <v>99</v>
      </c>
      <c r="EA6">
        <v>99</v>
      </c>
      <c r="EB6">
        <v>99</v>
      </c>
      <c r="EC6">
        <v>94</v>
      </c>
      <c r="ED6">
        <v>92</v>
      </c>
      <c r="EE6">
        <v>82</v>
      </c>
      <c r="EF6">
        <v>99</v>
      </c>
      <c r="EG6">
        <v>99</v>
      </c>
      <c r="EH6">
        <v>99</v>
      </c>
      <c r="FG6" t="s">
        <v>741</v>
      </c>
      <c r="FH6" t="s">
        <v>785</v>
      </c>
      <c r="FI6" t="s">
        <v>741</v>
      </c>
      <c r="FJ6">
        <v>16</v>
      </c>
      <c r="FK6">
        <v>0.1</v>
      </c>
      <c r="FL6" t="s">
        <v>765</v>
      </c>
      <c r="FM6" t="s">
        <v>905</v>
      </c>
      <c r="FN6" s="12">
        <v>9.375E-2</v>
      </c>
      <c r="FO6">
        <v>130</v>
      </c>
      <c r="FP6">
        <v>120</v>
      </c>
      <c r="FQ6" t="s">
        <v>741</v>
      </c>
      <c r="FR6">
        <v>124</v>
      </c>
      <c r="FS6">
        <v>98</v>
      </c>
      <c r="FT6" t="s">
        <v>32</v>
      </c>
      <c r="FU6">
        <v>98</v>
      </c>
      <c r="FV6" t="s">
        <v>32</v>
      </c>
      <c r="FW6" t="s">
        <v>741</v>
      </c>
      <c r="FX6" t="s">
        <v>741</v>
      </c>
      <c r="FY6">
        <v>98</v>
      </c>
      <c r="FZ6" t="s">
        <v>32</v>
      </c>
      <c r="GA6">
        <v>36.6</v>
      </c>
      <c r="GB6">
        <v>36.700000000000003</v>
      </c>
      <c r="GC6" t="s">
        <v>741</v>
      </c>
      <c r="GD6">
        <v>36.4</v>
      </c>
      <c r="GE6">
        <v>60</v>
      </c>
      <c r="GF6">
        <v>120</v>
      </c>
      <c r="GG6" t="s">
        <v>741</v>
      </c>
      <c r="GH6">
        <v>170</v>
      </c>
      <c r="GI6" t="s">
        <v>741</v>
      </c>
      <c r="GJ6" t="s">
        <v>741</v>
      </c>
      <c r="GK6" t="s">
        <v>741</v>
      </c>
      <c r="GL6" t="s">
        <v>741</v>
      </c>
      <c r="GM6" t="s">
        <v>741</v>
      </c>
      <c r="GN6" t="s">
        <v>767</v>
      </c>
      <c r="GO6" t="s">
        <v>767</v>
      </c>
      <c r="GP6" t="s">
        <v>741</v>
      </c>
      <c r="GQ6" t="s">
        <v>767</v>
      </c>
      <c r="GR6">
        <v>6</v>
      </c>
      <c r="GS6">
        <v>7</v>
      </c>
      <c r="GT6" t="s">
        <v>741</v>
      </c>
      <c r="GU6">
        <v>7</v>
      </c>
      <c r="GV6">
        <v>0</v>
      </c>
      <c r="GW6">
        <v>1</v>
      </c>
      <c r="GX6">
        <v>7</v>
      </c>
      <c r="GY6" t="s">
        <v>741</v>
      </c>
      <c r="GZ6" t="s">
        <v>741</v>
      </c>
      <c r="HA6">
        <v>10</v>
      </c>
      <c r="HB6">
        <v>11</v>
      </c>
      <c r="HC6">
        <v>8</v>
      </c>
      <c r="HD6" s="2">
        <v>45404</v>
      </c>
      <c r="HE6" t="s">
        <v>85</v>
      </c>
      <c r="HF6" t="s">
        <v>741</v>
      </c>
      <c r="HG6" t="s">
        <v>741</v>
      </c>
      <c r="HH6" t="s">
        <v>741</v>
      </c>
      <c r="HI6" t="s">
        <v>741</v>
      </c>
    </row>
    <row r="7" spans="1:217" ht="24.6" customHeight="1" x14ac:dyDescent="0.3">
      <c r="A7">
        <v>27</v>
      </c>
      <c r="B7" t="s">
        <v>943</v>
      </c>
      <c r="C7">
        <v>20240103130</v>
      </c>
      <c r="D7">
        <v>2822866</v>
      </c>
      <c r="E7">
        <v>0</v>
      </c>
      <c r="F7" t="s">
        <v>3</v>
      </c>
      <c r="G7" s="2">
        <v>45351</v>
      </c>
      <c r="H7">
        <v>2.6</v>
      </c>
      <c r="I7">
        <v>1200</v>
      </c>
      <c r="J7">
        <v>2.5</v>
      </c>
      <c r="K7" t="s">
        <v>70</v>
      </c>
      <c r="L7" t="s">
        <v>69</v>
      </c>
      <c r="M7" t="s">
        <v>944</v>
      </c>
      <c r="N7" t="s">
        <v>737</v>
      </c>
      <c r="O7" t="s">
        <v>63</v>
      </c>
      <c r="P7" t="s">
        <v>44</v>
      </c>
      <c r="Q7" t="s">
        <v>79</v>
      </c>
      <c r="R7">
        <v>3</v>
      </c>
      <c r="S7" s="2">
        <v>45353</v>
      </c>
      <c r="T7" t="s">
        <v>738</v>
      </c>
      <c r="U7" t="s">
        <v>32</v>
      </c>
      <c r="V7" t="s">
        <v>945</v>
      </c>
      <c r="W7" t="s">
        <v>760</v>
      </c>
      <c r="X7" t="s">
        <v>740</v>
      </c>
      <c r="Y7" t="s">
        <v>740</v>
      </c>
      <c r="Z7" t="s">
        <v>741</v>
      </c>
      <c r="AA7" t="s">
        <v>742</v>
      </c>
      <c r="AB7" t="s">
        <v>743</v>
      </c>
      <c r="AC7" t="s">
        <v>744</v>
      </c>
      <c r="AD7" t="s">
        <v>745</v>
      </c>
      <c r="AE7" t="s">
        <v>746</v>
      </c>
      <c r="AF7">
        <v>160</v>
      </c>
      <c r="AG7">
        <v>30</v>
      </c>
      <c r="AH7">
        <v>36.6</v>
      </c>
      <c r="AI7">
        <v>96</v>
      </c>
      <c r="AJ7" t="s">
        <v>32</v>
      </c>
      <c r="AK7">
        <v>9</v>
      </c>
      <c r="AL7">
        <v>18.600000000000001</v>
      </c>
      <c r="AM7">
        <v>7890</v>
      </c>
      <c r="AN7">
        <v>1.26</v>
      </c>
      <c r="AO7">
        <v>133.19999999999999</v>
      </c>
      <c r="AP7">
        <v>4.2</v>
      </c>
      <c r="AQ7">
        <v>24</v>
      </c>
      <c r="AR7">
        <v>0.68</v>
      </c>
      <c r="AS7" t="s">
        <v>747</v>
      </c>
      <c r="AT7" t="s">
        <v>741</v>
      </c>
      <c r="AU7" t="s">
        <v>946</v>
      </c>
      <c r="AV7">
        <v>8</v>
      </c>
      <c r="AW7">
        <v>300</v>
      </c>
      <c r="AX7">
        <v>3</v>
      </c>
      <c r="AY7">
        <v>30</v>
      </c>
      <c r="AZ7" t="s">
        <v>947</v>
      </c>
      <c r="BA7" t="s">
        <v>741</v>
      </c>
      <c r="BB7" t="s">
        <v>181</v>
      </c>
      <c r="BC7">
        <v>5</v>
      </c>
      <c r="BD7" t="s">
        <v>180</v>
      </c>
      <c r="BE7">
        <v>3</v>
      </c>
      <c r="BF7" t="s">
        <v>180</v>
      </c>
      <c r="BG7" t="s">
        <v>741</v>
      </c>
      <c r="BH7" t="s">
        <v>181</v>
      </c>
      <c r="BI7" t="s">
        <v>112</v>
      </c>
      <c r="BJ7">
        <v>3</v>
      </c>
      <c r="BK7">
        <v>1</v>
      </c>
      <c r="BL7" t="s">
        <v>750</v>
      </c>
      <c r="BM7" t="s">
        <v>741</v>
      </c>
      <c r="BN7">
        <v>15</v>
      </c>
      <c r="BO7">
        <v>36.1</v>
      </c>
      <c r="BP7">
        <v>36.1</v>
      </c>
      <c r="BQ7">
        <v>36.200000000000003</v>
      </c>
      <c r="BR7">
        <v>36.1</v>
      </c>
      <c r="BS7">
        <v>36.1</v>
      </c>
      <c r="BT7">
        <v>36.200000000000003</v>
      </c>
      <c r="BU7">
        <v>36.1</v>
      </c>
      <c r="BV7">
        <v>36.1</v>
      </c>
      <c r="BW7">
        <v>36.1</v>
      </c>
      <c r="BX7">
        <v>36.1</v>
      </c>
      <c r="BY7">
        <v>36.200000000000003</v>
      </c>
      <c r="CA7">
        <v>150</v>
      </c>
      <c r="CB7">
        <v>154</v>
      </c>
      <c r="CC7">
        <v>152</v>
      </c>
      <c r="CD7">
        <v>142</v>
      </c>
      <c r="CE7">
        <v>140</v>
      </c>
      <c r="CF7">
        <v>135</v>
      </c>
      <c r="CG7">
        <v>150</v>
      </c>
      <c r="CH7">
        <v>132</v>
      </c>
      <c r="CI7">
        <v>134</v>
      </c>
      <c r="CJ7">
        <v>144</v>
      </c>
      <c r="CK7">
        <v>146</v>
      </c>
      <c r="CM7" t="s">
        <v>433</v>
      </c>
      <c r="CN7" t="s">
        <v>432</v>
      </c>
      <c r="CO7" t="s">
        <v>409</v>
      </c>
      <c r="CP7" t="s">
        <v>440</v>
      </c>
      <c r="CQ7" t="s">
        <v>433</v>
      </c>
      <c r="CR7" t="s">
        <v>335</v>
      </c>
      <c r="CS7" t="s">
        <v>431</v>
      </c>
      <c r="CT7" t="s">
        <v>379</v>
      </c>
      <c r="CU7" t="s">
        <v>302</v>
      </c>
      <c r="CV7" t="s">
        <v>441</v>
      </c>
      <c r="CW7" t="s">
        <v>341</v>
      </c>
      <c r="CY7">
        <v>36</v>
      </c>
      <c r="CZ7">
        <v>32</v>
      </c>
      <c r="DA7">
        <v>34</v>
      </c>
      <c r="DB7">
        <v>32</v>
      </c>
      <c r="DC7">
        <v>34</v>
      </c>
      <c r="DD7">
        <v>36</v>
      </c>
      <c r="DE7">
        <v>34</v>
      </c>
      <c r="DF7">
        <v>32</v>
      </c>
      <c r="DG7">
        <v>34</v>
      </c>
      <c r="DH7">
        <v>36</v>
      </c>
      <c r="DI7">
        <v>36</v>
      </c>
      <c r="DN7">
        <v>34</v>
      </c>
      <c r="DO7">
        <v>32</v>
      </c>
      <c r="DP7">
        <v>30</v>
      </c>
      <c r="DQ7">
        <v>32</v>
      </c>
      <c r="DR7">
        <v>32</v>
      </c>
      <c r="DS7">
        <v>30</v>
      </c>
      <c r="DT7">
        <v>32</v>
      </c>
      <c r="DU7">
        <v>32</v>
      </c>
      <c r="DW7">
        <v>98</v>
      </c>
      <c r="DX7">
        <v>90</v>
      </c>
      <c r="DY7">
        <v>94</v>
      </c>
      <c r="DZ7">
        <v>95</v>
      </c>
      <c r="EA7">
        <v>94</v>
      </c>
      <c r="EB7">
        <v>96</v>
      </c>
      <c r="EC7">
        <v>97</v>
      </c>
      <c r="ED7">
        <v>96</v>
      </c>
      <c r="EE7">
        <v>88</v>
      </c>
      <c r="EF7">
        <v>99</v>
      </c>
      <c r="EG7">
        <v>99</v>
      </c>
      <c r="FG7" t="s">
        <v>741</v>
      </c>
      <c r="FH7" t="s">
        <v>785</v>
      </c>
      <c r="FI7" t="s">
        <v>741</v>
      </c>
      <c r="FJ7">
        <v>16</v>
      </c>
      <c r="FK7">
        <v>0.1</v>
      </c>
      <c r="FL7" t="s">
        <v>753</v>
      </c>
      <c r="FM7" t="s">
        <v>948</v>
      </c>
      <c r="FN7" s="12">
        <v>7.6388888888888895E-2</v>
      </c>
      <c r="FO7">
        <v>150</v>
      </c>
      <c r="FP7">
        <v>148</v>
      </c>
      <c r="FQ7" t="s">
        <v>741</v>
      </c>
      <c r="FR7">
        <v>140</v>
      </c>
      <c r="FS7">
        <v>96</v>
      </c>
      <c r="FT7" t="s">
        <v>755</v>
      </c>
      <c r="FU7">
        <v>98</v>
      </c>
      <c r="FV7" t="s">
        <v>840</v>
      </c>
      <c r="FW7" t="s">
        <v>741</v>
      </c>
      <c r="FX7" t="s">
        <v>741</v>
      </c>
      <c r="FY7">
        <v>98</v>
      </c>
      <c r="FZ7" t="s">
        <v>32</v>
      </c>
      <c r="GA7">
        <v>36.6</v>
      </c>
      <c r="GB7">
        <v>36.6</v>
      </c>
      <c r="GC7" t="s">
        <v>741</v>
      </c>
      <c r="GD7">
        <v>36.6</v>
      </c>
      <c r="GE7">
        <v>100</v>
      </c>
      <c r="GF7">
        <v>110</v>
      </c>
      <c r="GG7" t="s">
        <v>741</v>
      </c>
      <c r="GH7">
        <v>130</v>
      </c>
      <c r="GI7" t="s">
        <v>741</v>
      </c>
      <c r="GJ7" t="s">
        <v>741</v>
      </c>
      <c r="GK7" t="s">
        <v>741</v>
      </c>
      <c r="GL7" t="s">
        <v>741</v>
      </c>
      <c r="GM7" t="s">
        <v>741</v>
      </c>
      <c r="GN7" t="s">
        <v>767</v>
      </c>
      <c r="GO7" t="s">
        <v>767</v>
      </c>
      <c r="GP7" t="s">
        <v>741</v>
      </c>
      <c r="GQ7" t="s">
        <v>767</v>
      </c>
      <c r="GR7">
        <v>8</v>
      </c>
      <c r="GS7">
        <v>7</v>
      </c>
      <c r="GT7" t="s">
        <v>741</v>
      </c>
      <c r="GU7">
        <v>6</v>
      </c>
      <c r="GV7">
        <v>0</v>
      </c>
      <c r="GW7">
        <v>10</v>
      </c>
      <c r="GX7">
        <v>6</v>
      </c>
      <c r="GY7">
        <v>10</v>
      </c>
      <c r="GZ7" t="s">
        <v>741</v>
      </c>
      <c r="HA7">
        <v>26</v>
      </c>
      <c r="HB7">
        <v>26</v>
      </c>
      <c r="HC7">
        <v>23</v>
      </c>
      <c r="HD7" s="2">
        <v>45376</v>
      </c>
      <c r="HE7" t="s">
        <v>85</v>
      </c>
      <c r="HF7" t="s">
        <v>741</v>
      </c>
      <c r="HG7" t="s">
        <v>741</v>
      </c>
      <c r="HH7" t="s">
        <v>741</v>
      </c>
      <c r="HI7" t="s">
        <v>741</v>
      </c>
    </row>
    <row r="8" spans="1:217" x14ac:dyDescent="0.3">
      <c r="A8">
        <v>35</v>
      </c>
      <c r="B8" t="s">
        <v>995</v>
      </c>
      <c r="C8">
        <v>20240188956</v>
      </c>
      <c r="D8">
        <v>3057708</v>
      </c>
      <c r="E8">
        <v>2</v>
      </c>
      <c r="F8" t="s">
        <v>2</v>
      </c>
      <c r="G8" s="2">
        <v>45404</v>
      </c>
      <c r="H8">
        <v>2.9</v>
      </c>
      <c r="I8">
        <v>2490</v>
      </c>
      <c r="J8">
        <v>2.9</v>
      </c>
      <c r="K8" t="s">
        <v>70</v>
      </c>
      <c r="L8" t="s">
        <v>69</v>
      </c>
      <c r="M8" t="s">
        <v>996</v>
      </c>
      <c r="N8" t="s">
        <v>737</v>
      </c>
      <c r="O8" t="s">
        <v>63</v>
      </c>
      <c r="P8" t="s">
        <v>44</v>
      </c>
      <c r="Q8" t="s">
        <v>79</v>
      </c>
      <c r="R8">
        <v>3</v>
      </c>
      <c r="S8" s="2">
        <v>45406</v>
      </c>
      <c r="T8" t="s">
        <v>738</v>
      </c>
      <c r="U8" t="s">
        <v>30</v>
      </c>
      <c r="V8" t="s">
        <v>997</v>
      </c>
      <c r="W8" t="s">
        <v>760</v>
      </c>
      <c r="X8" t="s">
        <v>740</v>
      </c>
      <c r="Y8" t="s">
        <v>740</v>
      </c>
      <c r="Z8" t="s">
        <v>741</v>
      </c>
      <c r="AA8" t="s">
        <v>742</v>
      </c>
      <c r="AB8" t="s">
        <v>761</v>
      </c>
      <c r="AC8" t="s">
        <v>744</v>
      </c>
      <c r="AD8" t="s">
        <v>745</v>
      </c>
      <c r="AE8" t="s">
        <v>746</v>
      </c>
      <c r="AF8">
        <v>150</v>
      </c>
      <c r="AG8">
        <v>30</v>
      </c>
      <c r="AH8">
        <v>36.6</v>
      </c>
      <c r="AI8">
        <v>99</v>
      </c>
      <c r="AJ8" t="s">
        <v>30</v>
      </c>
      <c r="AK8">
        <v>7.2</v>
      </c>
      <c r="AL8">
        <v>18.3</v>
      </c>
      <c r="AM8">
        <v>24320</v>
      </c>
      <c r="AN8">
        <v>2.52</v>
      </c>
      <c r="AO8">
        <v>137.5</v>
      </c>
      <c r="AP8">
        <v>5.6</v>
      </c>
      <c r="AQ8">
        <v>11</v>
      </c>
      <c r="AR8">
        <v>0.68</v>
      </c>
      <c r="AS8" t="s">
        <v>747</v>
      </c>
      <c r="AT8" t="s">
        <v>741</v>
      </c>
      <c r="AU8" t="s">
        <v>998</v>
      </c>
      <c r="AV8">
        <v>8</v>
      </c>
      <c r="AW8">
        <v>200</v>
      </c>
      <c r="AX8">
        <v>2</v>
      </c>
      <c r="AY8">
        <v>45</v>
      </c>
      <c r="AZ8" t="s">
        <v>999</v>
      </c>
      <c r="BA8" t="s">
        <v>741</v>
      </c>
      <c r="BB8" t="s">
        <v>181</v>
      </c>
      <c r="BC8">
        <v>10</v>
      </c>
      <c r="BD8" t="s">
        <v>180</v>
      </c>
      <c r="BE8">
        <v>5</v>
      </c>
      <c r="BF8" t="s">
        <v>180</v>
      </c>
      <c r="BG8" t="s">
        <v>741</v>
      </c>
      <c r="BH8" t="s">
        <v>181</v>
      </c>
      <c r="BI8" t="s">
        <v>112</v>
      </c>
      <c r="BJ8">
        <v>3.5</v>
      </c>
      <c r="BK8">
        <v>1.5</v>
      </c>
      <c r="BL8" t="s">
        <v>750</v>
      </c>
      <c r="BM8" t="s">
        <v>741</v>
      </c>
      <c r="BN8">
        <v>12</v>
      </c>
      <c r="BO8">
        <v>36.4</v>
      </c>
      <c r="BP8">
        <v>36.4</v>
      </c>
      <c r="BQ8">
        <v>36.4</v>
      </c>
      <c r="BR8">
        <v>36.4</v>
      </c>
      <c r="BS8">
        <v>36.200000000000003</v>
      </c>
      <c r="BT8">
        <v>36.1</v>
      </c>
      <c r="BU8">
        <v>36.1</v>
      </c>
      <c r="BV8">
        <v>36.1</v>
      </c>
      <c r="BW8">
        <v>36.4</v>
      </c>
      <c r="BX8">
        <v>36.200000000000003</v>
      </c>
      <c r="BY8">
        <v>36.200000000000003</v>
      </c>
      <c r="BZ8">
        <v>36.200000000000003</v>
      </c>
      <c r="CA8">
        <v>160</v>
      </c>
      <c r="CB8">
        <v>159</v>
      </c>
      <c r="CC8">
        <v>155</v>
      </c>
      <c r="CD8">
        <v>156</v>
      </c>
      <c r="CE8">
        <v>158</v>
      </c>
      <c r="CF8">
        <v>155</v>
      </c>
      <c r="CG8">
        <v>160</v>
      </c>
      <c r="CH8">
        <v>162</v>
      </c>
      <c r="CI8">
        <v>163</v>
      </c>
      <c r="CJ8">
        <v>160</v>
      </c>
      <c r="CK8">
        <v>158</v>
      </c>
      <c r="CL8">
        <v>156</v>
      </c>
      <c r="CM8" t="s">
        <v>471</v>
      </c>
      <c r="CN8" t="s">
        <v>472</v>
      </c>
      <c r="CO8" t="s">
        <v>473</v>
      </c>
      <c r="CP8" t="s">
        <v>383</v>
      </c>
      <c r="CQ8" t="s">
        <v>474</v>
      </c>
      <c r="CR8" t="s">
        <v>325</v>
      </c>
      <c r="CS8" t="s">
        <v>475</v>
      </c>
      <c r="CT8" t="s">
        <v>473</v>
      </c>
      <c r="CU8" t="s">
        <v>472</v>
      </c>
      <c r="CV8" t="s">
        <v>473</v>
      </c>
      <c r="CW8" t="s">
        <v>300</v>
      </c>
      <c r="CX8" t="s">
        <v>278</v>
      </c>
      <c r="CY8">
        <v>36</v>
      </c>
      <c r="CZ8">
        <v>36</v>
      </c>
      <c r="DA8">
        <v>36</v>
      </c>
      <c r="DB8">
        <v>34</v>
      </c>
      <c r="DC8">
        <v>36</v>
      </c>
      <c r="DD8">
        <v>34</v>
      </c>
      <c r="DE8">
        <v>36</v>
      </c>
      <c r="DF8">
        <v>34</v>
      </c>
      <c r="DG8">
        <v>36</v>
      </c>
      <c r="DH8">
        <v>36</v>
      </c>
      <c r="DI8">
        <v>36</v>
      </c>
      <c r="DJ8">
        <v>34</v>
      </c>
      <c r="DN8">
        <v>32</v>
      </c>
      <c r="DO8">
        <v>34</v>
      </c>
      <c r="DP8">
        <v>32</v>
      </c>
      <c r="DQ8">
        <v>32</v>
      </c>
      <c r="DR8">
        <v>34</v>
      </c>
      <c r="DS8">
        <v>30</v>
      </c>
      <c r="DT8">
        <v>32</v>
      </c>
      <c r="DU8">
        <v>30</v>
      </c>
      <c r="DW8">
        <v>98</v>
      </c>
      <c r="DX8">
        <v>99</v>
      </c>
      <c r="DY8">
        <v>98</v>
      </c>
      <c r="DZ8">
        <v>99</v>
      </c>
      <c r="EA8">
        <v>95</v>
      </c>
      <c r="EB8">
        <v>96</v>
      </c>
      <c r="EC8">
        <v>98</v>
      </c>
      <c r="ED8">
        <v>90</v>
      </c>
      <c r="EE8">
        <v>80</v>
      </c>
      <c r="EF8">
        <v>99</v>
      </c>
      <c r="EG8">
        <v>99</v>
      </c>
      <c r="EH8">
        <v>99</v>
      </c>
      <c r="FG8" t="s">
        <v>741</v>
      </c>
      <c r="FH8" t="s">
        <v>752</v>
      </c>
      <c r="FI8" t="s">
        <v>741</v>
      </c>
      <c r="FJ8">
        <v>16</v>
      </c>
      <c r="FK8">
        <v>0.1</v>
      </c>
      <c r="FL8" t="s">
        <v>765</v>
      </c>
      <c r="FM8" t="s">
        <v>1000</v>
      </c>
      <c r="FN8" s="12">
        <v>7.2916666666666671E-2</v>
      </c>
      <c r="FO8">
        <v>126</v>
      </c>
      <c r="FP8">
        <v>134</v>
      </c>
      <c r="FQ8" t="s">
        <v>741</v>
      </c>
      <c r="FR8" t="s">
        <v>741</v>
      </c>
      <c r="FS8">
        <v>99</v>
      </c>
      <c r="FT8" t="s">
        <v>32</v>
      </c>
      <c r="FU8">
        <v>98</v>
      </c>
      <c r="FV8" t="s">
        <v>32</v>
      </c>
      <c r="FW8" t="s">
        <v>741</v>
      </c>
      <c r="FX8" t="s">
        <v>741</v>
      </c>
      <c r="FY8" t="s">
        <v>741</v>
      </c>
      <c r="FZ8" t="s">
        <v>741</v>
      </c>
      <c r="GA8">
        <v>36.6</v>
      </c>
      <c r="GB8">
        <v>36.6</v>
      </c>
      <c r="GC8" t="s">
        <v>741</v>
      </c>
      <c r="GD8" t="s">
        <v>741</v>
      </c>
      <c r="GE8">
        <v>190</v>
      </c>
      <c r="GF8">
        <v>210</v>
      </c>
      <c r="GG8" t="s">
        <v>741</v>
      </c>
      <c r="GH8" t="s">
        <v>741</v>
      </c>
      <c r="GI8" t="s">
        <v>741</v>
      </c>
      <c r="GJ8" t="s">
        <v>741</v>
      </c>
      <c r="GK8" t="s">
        <v>741</v>
      </c>
      <c r="GL8" t="s">
        <v>741</v>
      </c>
      <c r="GM8" t="s">
        <v>741</v>
      </c>
      <c r="GN8" t="s">
        <v>767</v>
      </c>
      <c r="GO8" t="s">
        <v>767</v>
      </c>
      <c r="GP8" t="s">
        <v>741</v>
      </c>
      <c r="GQ8" t="s">
        <v>741</v>
      </c>
      <c r="GR8">
        <v>7</v>
      </c>
      <c r="GS8">
        <v>6</v>
      </c>
      <c r="GT8" t="s">
        <v>741</v>
      </c>
      <c r="GU8" t="s">
        <v>741</v>
      </c>
      <c r="GV8">
        <v>0</v>
      </c>
      <c r="GW8" t="s">
        <v>741</v>
      </c>
      <c r="GX8">
        <v>9</v>
      </c>
      <c r="GY8" t="s">
        <v>741</v>
      </c>
      <c r="GZ8" t="s">
        <v>741</v>
      </c>
      <c r="HA8">
        <v>11</v>
      </c>
      <c r="HB8">
        <v>11</v>
      </c>
      <c r="HC8">
        <v>8</v>
      </c>
      <c r="HD8" s="2">
        <v>45414</v>
      </c>
      <c r="HE8" t="s">
        <v>85</v>
      </c>
      <c r="HF8" t="s">
        <v>741</v>
      </c>
      <c r="HG8" t="s">
        <v>741</v>
      </c>
      <c r="HH8" t="s">
        <v>741</v>
      </c>
      <c r="HI8" t="s">
        <v>741</v>
      </c>
    </row>
    <row r="9" spans="1:217" x14ac:dyDescent="0.3">
      <c r="A9">
        <v>36</v>
      </c>
      <c r="B9" t="s">
        <v>1001</v>
      </c>
      <c r="C9">
        <v>20240185004</v>
      </c>
      <c r="D9">
        <v>3044542</v>
      </c>
      <c r="E9">
        <v>1</v>
      </c>
      <c r="F9" t="s">
        <v>3</v>
      </c>
      <c r="G9" s="2">
        <v>45400</v>
      </c>
      <c r="H9">
        <v>2.6</v>
      </c>
      <c r="I9">
        <v>1700</v>
      </c>
      <c r="J9">
        <v>2.6</v>
      </c>
      <c r="K9" t="s">
        <v>70</v>
      </c>
      <c r="L9" t="s">
        <v>69</v>
      </c>
      <c r="M9" t="s">
        <v>1002</v>
      </c>
      <c r="N9" t="s">
        <v>737</v>
      </c>
      <c r="O9" t="s">
        <v>63</v>
      </c>
      <c r="P9" t="s">
        <v>36</v>
      </c>
      <c r="Q9" t="s">
        <v>80</v>
      </c>
      <c r="R9">
        <v>3</v>
      </c>
      <c r="S9" s="2">
        <v>45402</v>
      </c>
      <c r="T9" t="s">
        <v>738</v>
      </c>
      <c r="U9" t="s">
        <v>31</v>
      </c>
      <c r="V9" t="s">
        <v>741</v>
      </c>
      <c r="W9" t="s">
        <v>760</v>
      </c>
      <c r="X9" t="s">
        <v>740</v>
      </c>
      <c r="Y9" t="s">
        <v>740</v>
      </c>
      <c r="Z9" t="s">
        <v>741</v>
      </c>
      <c r="AA9" t="s">
        <v>742</v>
      </c>
      <c r="AB9" t="s">
        <v>761</v>
      </c>
      <c r="AC9" t="s">
        <v>744</v>
      </c>
      <c r="AD9" t="s">
        <v>745</v>
      </c>
      <c r="AE9" t="s">
        <v>746</v>
      </c>
      <c r="AF9">
        <v>130</v>
      </c>
      <c r="AG9">
        <v>36</v>
      </c>
      <c r="AH9">
        <v>36.6</v>
      </c>
      <c r="AI9">
        <v>93</v>
      </c>
      <c r="AJ9" t="s">
        <v>31</v>
      </c>
      <c r="AK9">
        <v>10</v>
      </c>
      <c r="AL9">
        <v>15.2</v>
      </c>
      <c r="AM9">
        <v>8240</v>
      </c>
      <c r="AN9">
        <v>2.48</v>
      </c>
      <c r="AO9">
        <v>139</v>
      </c>
      <c r="AP9">
        <v>3.9</v>
      </c>
      <c r="AQ9">
        <v>11</v>
      </c>
      <c r="AR9">
        <v>0.42</v>
      </c>
      <c r="AS9" t="s">
        <v>747</v>
      </c>
      <c r="AT9" t="s">
        <v>741</v>
      </c>
      <c r="AU9" t="s">
        <v>1003</v>
      </c>
      <c r="AV9">
        <v>10</v>
      </c>
      <c r="AW9">
        <v>300</v>
      </c>
      <c r="AX9" t="s">
        <v>741</v>
      </c>
      <c r="AY9">
        <v>45</v>
      </c>
      <c r="AZ9" t="s">
        <v>1004</v>
      </c>
      <c r="BA9" t="s">
        <v>741</v>
      </c>
      <c r="BB9" t="s">
        <v>181</v>
      </c>
      <c r="BC9">
        <v>6</v>
      </c>
      <c r="BD9" t="s">
        <v>180</v>
      </c>
      <c r="BE9">
        <v>5</v>
      </c>
      <c r="BF9" t="s">
        <v>180</v>
      </c>
      <c r="BG9" t="s">
        <v>741</v>
      </c>
      <c r="BH9" t="s">
        <v>181</v>
      </c>
      <c r="BI9" t="s">
        <v>112</v>
      </c>
      <c r="BJ9">
        <v>3</v>
      </c>
      <c r="BK9">
        <v>1</v>
      </c>
      <c r="BL9" t="s">
        <v>750</v>
      </c>
      <c r="BM9" t="s">
        <v>741</v>
      </c>
      <c r="BN9">
        <v>20</v>
      </c>
      <c r="BO9">
        <v>36.6</v>
      </c>
      <c r="BP9">
        <v>36.6</v>
      </c>
      <c r="BQ9">
        <v>36.4</v>
      </c>
      <c r="BR9">
        <v>36.4</v>
      </c>
      <c r="BS9">
        <v>36.4</v>
      </c>
      <c r="BT9">
        <v>36.4</v>
      </c>
      <c r="BU9">
        <v>36.4</v>
      </c>
      <c r="BV9">
        <v>36.6</v>
      </c>
      <c r="BW9">
        <v>36.6</v>
      </c>
      <c r="BX9">
        <v>36.6</v>
      </c>
      <c r="BY9">
        <v>36.6</v>
      </c>
      <c r="BZ9">
        <v>36.6</v>
      </c>
      <c r="CA9">
        <v>136</v>
      </c>
      <c r="CB9">
        <v>142</v>
      </c>
      <c r="CC9">
        <v>146</v>
      </c>
      <c r="CD9">
        <v>134</v>
      </c>
      <c r="CE9">
        <v>144</v>
      </c>
      <c r="CF9">
        <v>140</v>
      </c>
      <c r="CG9">
        <v>140</v>
      </c>
      <c r="CH9">
        <v>148</v>
      </c>
      <c r="CI9">
        <v>140</v>
      </c>
      <c r="CJ9">
        <v>146</v>
      </c>
      <c r="CK9">
        <v>148</v>
      </c>
      <c r="CL9">
        <v>140</v>
      </c>
      <c r="CM9" t="s">
        <v>476</v>
      </c>
      <c r="CN9" t="s">
        <v>405</v>
      </c>
      <c r="CO9" t="s">
        <v>383</v>
      </c>
      <c r="CP9" t="s">
        <v>477</v>
      </c>
      <c r="CQ9" t="s">
        <v>478</v>
      </c>
      <c r="CR9" t="s">
        <v>479</v>
      </c>
      <c r="CS9" t="s">
        <v>480</v>
      </c>
      <c r="CT9" t="s">
        <v>285</v>
      </c>
      <c r="CU9" t="s">
        <v>280</v>
      </c>
      <c r="CV9" t="s">
        <v>471</v>
      </c>
      <c r="CW9" t="s">
        <v>316</v>
      </c>
      <c r="CX9" t="s">
        <v>442</v>
      </c>
      <c r="CY9">
        <v>34</v>
      </c>
      <c r="CZ9">
        <v>36</v>
      </c>
      <c r="DA9">
        <v>36</v>
      </c>
      <c r="DB9">
        <v>34</v>
      </c>
      <c r="DC9">
        <v>36</v>
      </c>
      <c r="DD9">
        <v>36</v>
      </c>
      <c r="DE9">
        <v>34</v>
      </c>
      <c r="DF9">
        <v>34</v>
      </c>
      <c r="DG9">
        <v>20</v>
      </c>
      <c r="DH9">
        <v>30</v>
      </c>
      <c r="DI9">
        <v>34</v>
      </c>
      <c r="DJ9">
        <v>34</v>
      </c>
      <c r="DN9">
        <v>26</v>
      </c>
      <c r="DO9">
        <v>28</v>
      </c>
      <c r="DP9">
        <v>28</v>
      </c>
      <c r="DQ9">
        <v>26</v>
      </c>
      <c r="DR9">
        <v>28</v>
      </c>
      <c r="DS9">
        <v>28</v>
      </c>
      <c r="DT9">
        <v>26</v>
      </c>
      <c r="DU9">
        <v>28</v>
      </c>
      <c r="DW9">
        <v>93</v>
      </c>
      <c r="DX9">
        <v>94</v>
      </c>
      <c r="DY9">
        <v>92</v>
      </c>
      <c r="DZ9">
        <v>89</v>
      </c>
      <c r="EA9">
        <v>84</v>
      </c>
      <c r="EB9">
        <v>93</v>
      </c>
      <c r="EC9">
        <v>96</v>
      </c>
      <c r="ED9">
        <v>90</v>
      </c>
      <c r="EE9">
        <v>78</v>
      </c>
      <c r="EF9">
        <v>99</v>
      </c>
      <c r="EG9">
        <v>99</v>
      </c>
      <c r="EH9">
        <v>99</v>
      </c>
      <c r="FG9" t="s">
        <v>741</v>
      </c>
      <c r="FH9" t="s">
        <v>752</v>
      </c>
      <c r="FI9" t="s">
        <v>741</v>
      </c>
      <c r="FJ9">
        <v>16</v>
      </c>
      <c r="FK9">
        <v>0.1</v>
      </c>
      <c r="FL9" t="s">
        <v>765</v>
      </c>
      <c r="FM9" t="s">
        <v>1005</v>
      </c>
      <c r="FN9" s="12">
        <v>0.12152777777777778</v>
      </c>
      <c r="FO9">
        <v>130</v>
      </c>
      <c r="FP9">
        <v>128</v>
      </c>
      <c r="FQ9" t="s">
        <v>741</v>
      </c>
      <c r="FR9" t="s">
        <v>741</v>
      </c>
      <c r="FS9">
        <v>96</v>
      </c>
      <c r="FT9" t="s">
        <v>31</v>
      </c>
      <c r="FU9">
        <v>95</v>
      </c>
      <c r="FV9" t="s">
        <v>31</v>
      </c>
      <c r="FW9" t="s">
        <v>741</v>
      </c>
      <c r="FX9" t="s">
        <v>741</v>
      </c>
      <c r="FY9" t="s">
        <v>741</v>
      </c>
      <c r="FZ9" t="s">
        <v>741</v>
      </c>
      <c r="GA9">
        <v>36.4</v>
      </c>
      <c r="GB9">
        <v>36.5</v>
      </c>
      <c r="GC9" t="s">
        <v>741</v>
      </c>
      <c r="GD9" t="s">
        <v>741</v>
      </c>
      <c r="GE9">
        <v>100</v>
      </c>
      <c r="GF9">
        <v>125</v>
      </c>
      <c r="GG9" t="s">
        <v>741</v>
      </c>
      <c r="GH9" t="s">
        <v>741</v>
      </c>
      <c r="GI9" t="s">
        <v>741</v>
      </c>
      <c r="GJ9" t="s">
        <v>741</v>
      </c>
      <c r="GK9" t="s">
        <v>741</v>
      </c>
      <c r="GL9" t="s">
        <v>741</v>
      </c>
      <c r="GM9" t="s">
        <v>741</v>
      </c>
      <c r="GN9" t="s">
        <v>767</v>
      </c>
      <c r="GO9" t="s">
        <v>767</v>
      </c>
      <c r="GP9" t="s">
        <v>741</v>
      </c>
      <c r="GQ9" t="s">
        <v>741</v>
      </c>
      <c r="GR9">
        <v>10</v>
      </c>
      <c r="GS9">
        <v>11</v>
      </c>
      <c r="GT9" t="s">
        <v>741</v>
      </c>
      <c r="GU9" t="s">
        <v>741</v>
      </c>
      <c r="GV9">
        <v>0</v>
      </c>
      <c r="GW9">
        <v>5</v>
      </c>
      <c r="GX9">
        <v>7</v>
      </c>
      <c r="GY9" t="s">
        <v>741</v>
      </c>
      <c r="GZ9" t="s">
        <v>741</v>
      </c>
      <c r="HA9">
        <v>14</v>
      </c>
      <c r="HB9">
        <v>15</v>
      </c>
      <c r="HC9">
        <v>12</v>
      </c>
      <c r="HD9" s="2">
        <v>45414</v>
      </c>
      <c r="HE9" t="s">
        <v>85</v>
      </c>
      <c r="HF9" t="s">
        <v>741</v>
      </c>
      <c r="HG9" t="s">
        <v>741</v>
      </c>
      <c r="HH9" t="s">
        <v>741</v>
      </c>
      <c r="HI9" t="s">
        <v>741</v>
      </c>
    </row>
    <row r="10" spans="1:217" ht="22.2" customHeight="1" x14ac:dyDescent="0.3">
      <c r="A10">
        <v>38</v>
      </c>
      <c r="B10" t="s">
        <v>1011</v>
      </c>
      <c r="C10">
        <v>20240215420</v>
      </c>
      <c r="D10">
        <v>240003597</v>
      </c>
      <c r="E10">
        <v>2</v>
      </c>
      <c r="F10" t="s">
        <v>2</v>
      </c>
      <c r="G10" s="2">
        <v>45420</v>
      </c>
      <c r="H10">
        <v>2</v>
      </c>
      <c r="I10">
        <v>1300</v>
      </c>
      <c r="J10">
        <v>1.8</v>
      </c>
      <c r="K10" t="s">
        <v>70</v>
      </c>
      <c r="L10" t="s">
        <v>69</v>
      </c>
      <c r="M10" t="s">
        <v>1012</v>
      </c>
      <c r="N10" t="s">
        <v>737</v>
      </c>
      <c r="O10" t="s">
        <v>61</v>
      </c>
      <c r="P10" t="s">
        <v>44</v>
      </c>
      <c r="Q10" t="s">
        <v>78</v>
      </c>
      <c r="R10">
        <v>3</v>
      </c>
      <c r="S10" s="2">
        <v>45422</v>
      </c>
      <c r="T10" t="s">
        <v>759</v>
      </c>
      <c r="U10" t="s">
        <v>32</v>
      </c>
      <c r="V10" t="s">
        <v>741</v>
      </c>
      <c r="W10" t="s">
        <v>760</v>
      </c>
      <c r="X10" t="s">
        <v>740</v>
      </c>
      <c r="Y10" t="s">
        <v>740</v>
      </c>
      <c r="Z10" t="s">
        <v>741</v>
      </c>
      <c r="AA10" t="s">
        <v>742</v>
      </c>
      <c r="AB10" t="s">
        <v>743</v>
      </c>
      <c r="AC10" t="s">
        <v>744</v>
      </c>
      <c r="AD10" t="s">
        <v>745</v>
      </c>
      <c r="AE10" t="s">
        <v>746</v>
      </c>
      <c r="AF10">
        <v>151</v>
      </c>
      <c r="AG10">
        <v>34</v>
      </c>
      <c r="AH10">
        <v>36.6</v>
      </c>
      <c r="AI10">
        <v>99</v>
      </c>
      <c r="AJ10" t="s">
        <v>32</v>
      </c>
      <c r="AK10">
        <v>7.5</v>
      </c>
      <c r="AL10">
        <v>16.3</v>
      </c>
      <c r="AM10">
        <v>12000</v>
      </c>
      <c r="AN10">
        <v>1.77</v>
      </c>
      <c r="AO10">
        <v>136.9</v>
      </c>
      <c r="AP10">
        <v>5.39</v>
      </c>
      <c r="AQ10">
        <v>16</v>
      </c>
      <c r="AR10">
        <v>0.98</v>
      </c>
      <c r="AS10" t="s">
        <v>892</v>
      </c>
      <c r="AT10" t="s">
        <v>741</v>
      </c>
      <c r="AU10" t="s">
        <v>1013</v>
      </c>
      <c r="AV10">
        <v>8</v>
      </c>
      <c r="AW10">
        <v>300</v>
      </c>
      <c r="AX10" t="s">
        <v>741</v>
      </c>
      <c r="AY10">
        <v>30</v>
      </c>
      <c r="AZ10" t="s">
        <v>798</v>
      </c>
      <c r="BA10" t="s">
        <v>741</v>
      </c>
      <c r="BB10" t="s">
        <v>181</v>
      </c>
      <c r="BC10">
        <v>4</v>
      </c>
      <c r="BD10" t="s">
        <v>180</v>
      </c>
      <c r="BE10">
        <v>2</v>
      </c>
      <c r="BF10" t="s">
        <v>180</v>
      </c>
      <c r="BG10" t="s">
        <v>741</v>
      </c>
      <c r="BH10" t="s">
        <v>181</v>
      </c>
      <c r="BI10" t="s">
        <v>112</v>
      </c>
      <c r="BJ10">
        <v>2.5</v>
      </c>
      <c r="BK10">
        <v>1</v>
      </c>
      <c r="BL10" t="s">
        <v>741</v>
      </c>
      <c r="BM10" t="s">
        <v>750</v>
      </c>
      <c r="BN10">
        <v>10</v>
      </c>
      <c r="BO10">
        <v>36.1</v>
      </c>
      <c r="BP10">
        <v>36.1</v>
      </c>
      <c r="BQ10">
        <v>36.1</v>
      </c>
      <c r="BR10">
        <v>36.1</v>
      </c>
      <c r="BS10">
        <v>36.1</v>
      </c>
      <c r="BT10">
        <v>36.200000000000003</v>
      </c>
      <c r="BU10">
        <v>36.200000000000003</v>
      </c>
      <c r="BV10">
        <v>36.200000000000003</v>
      </c>
      <c r="BW10">
        <v>36.1</v>
      </c>
      <c r="BX10">
        <v>36.1</v>
      </c>
      <c r="BY10">
        <v>36.1</v>
      </c>
      <c r="CA10">
        <v>140</v>
      </c>
      <c r="CB10">
        <v>142</v>
      </c>
      <c r="CC10">
        <v>138</v>
      </c>
      <c r="CD10">
        <v>130</v>
      </c>
      <c r="CE10">
        <v>136</v>
      </c>
      <c r="CF10">
        <v>132</v>
      </c>
      <c r="CG10">
        <v>130</v>
      </c>
      <c r="CH10">
        <v>134</v>
      </c>
      <c r="CI10">
        <v>136</v>
      </c>
      <c r="CJ10">
        <v>134</v>
      </c>
      <c r="CK10">
        <v>134</v>
      </c>
      <c r="CM10" t="s">
        <v>272</v>
      </c>
      <c r="CN10" t="s">
        <v>465</v>
      </c>
      <c r="CO10" t="s">
        <v>464</v>
      </c>
      <c r="CP10" t="s">
        <v>465</v>
      </c>
      <c r="CQ10" t="s">
        <v>481</v>
      </c>
      <c r="CR10" t="s">
        <v>482</v>
      </c>
      <c r="CS10" t="s">
        <v>483</v>
      </c>
      <c r="CT10" t="s">
        <v>484</v>
      </c>
      <c r="CU10" t="s">
        <v>485</v>
      </c>
      <c r="CV10" t="s">
        <v>486</v>
      </c>
      <c r="CW10" t="s">
        <v>487</v>
      </c>
      <c r="CY10">
        <v>36</v>
      </c>
      <c r="CZ10">
        <v>34</v>
      </c>
      <c r="DA10">
        <v>34</v>
      </c>
      <c r="DB10">
        <v>34</v>
      </c>
      <c r="DC10">
        <v>32</v>
      </c>
      <c r="DD10">
        <v>34</v>
      </c>
      <c r="DE10">
        <v>32</v>
      </c>
      <c r="DF10">
        <v>34</v>
      </c>
      <c r="DG10">
        <v>34</v>
      </c>
      <c r="DH10">
        <v>32</v>
      </c>
      <c r="DI10">
        <v>34</v>
      </c>
      <c r="DN10">
        <v>32</v>
      </c>
      <c r="DO10">
        <v>34</v>
      </c>
      <c r="DP10">
        <v>34</v>
      </c>
      <c r="DQ10">
        <v>36</v>
      </c>
      <c r="DR10">
        <v>36</v>
      </c>
      <c r="DS10">
        <v>34</v>
      </c>
      <c r="DT10">
        <v>32</v>
      </c>
      <c r="DU10">
        <v>34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FG10" t="s">
        <v>741</v>
      </c>
      <c r="FH10" t="s">
        <v>785</v>
      </c>
      <c r="FI10" t="s">
        <v>741</v>
      </c>
      <c r="FJ10" t="s">
        <v>741</v>
      </c>
      <c r="FK10" t="s">
        <v>741</v>
      </c>
      <c r="FL10" t="s">
        <v>753</v>
      </c>
      <c r="FM10" t="s">
        <v>984</v>
      </c>
      <c r="FN10" s="12">
        <v>8.3333333333333329E-2</v>
      </c>
      <c r="FO10">
        <v>140</v>
      </c>
      <c r="FP10">
        <v>148</v>
      </c>
      <c r="FQ10" t="s">
        <v>741</v>
      </c>
      <c r="FR10">
        <v>140</v>
      </c>
      <c r="FS10">
        <v>94</v>
      </c>
      <c r="FT10" t="s">
        <v>755</v>
      </c>
      <c r="FU10">
        <v>94</v>
      </c>
      <c r="FV10" t="s">
        <v>840</v>
      </c>
      <c r="FW10" t="s">
        <v>741</v>
      </c>
      <c r="FX10" t="s">
        <v>741</v>
      </c>
      <c r="FY10">
        <v>96</v>
      </c>
      <c r="FZ10" t="s">
        <v>32</v>
      </c>
      <c r="GA10">
        <v>36.5</v>
      </c>
      <c r="GB10">
        <v>36.4</v>
      </c>
      <c r="GC10" t="s">
        <v>741</v>
      </c>
      <c r="GD10">
        <v>36.6</v>
      </c>
      <c r="GE10">
        <v>21</v>
      </c>
      <c r="GF10">
        <v>34</v>
      </c>
      <c r="GG10" t="s">
        <v>741</v>
      </c>
      <c r="GH10">
        <v>50</v>
      </c>
      <c r="GI10" t="s">
        <v>741</v>
      </c>
      <c r="GJ10" t="s">
        <v>741</v>
      </c>
      <c r="GK10" t="s">
        <v>741</v>
      </c>
      <c r="GL10" t="s">
        <v>741</v>
      </c>
      <c r="GM10" t="s">
        <v>741</v>
      </c>
      <c r="GN10" t="s">
        <v>750</v>
      </c>
      <c r="GO10" t="s">
        <v>767</v>
      </c>
      <c r="GP10" t="s">
        <v>741</v>
      </c>
      <c r="GQ10" t="s">
        <v>767</v>
      </c>
      <c r="GR10">
        <v>10</v>
      </c>
      <c r="GS10">
        <v>7</v>
      </c>
      <c r="GT10" t="s">
        <v>741</v>
      </c>
      <c r="GU10">
        <v>6</v>
      </c>
      <c r="GV10">
        <v>1</v>
      </c>
      <c r="GW10">
        <v>2</v>
      </c>
      <c r="GX10">
        <v>5</v>
      </c>
      <c r="GY10">
        <v>5</v>
      </c>
      <c r="GZ10">
        <v>1</v>
      </c>
      <c r="HA10">
        <v>14</v>
      </c>
      <c r="HB10">
        <v>15</v>
      </c>
      <c r="HC10">
        <v>13</v>
      </c>
      <c r="HD10" s="2">
        <v>45435</v>
      </c>
      <c r="HE10" t="s">
        <v>85</v>
      </c>
      <c r="HF10" t="s">
        <v>741</v>
      </c>
      <c r="HG10" t="s">
        <v>741</v>
      </c>
      <c r="HH10" t="s">
        <v>741</v>
      </c>
      <c r="HI10" t="s">
        <v>741</v>
      </c>
    </row>
    <row r="11" spans="1:217" ht="39.6" customHeight="1" x14ac:dyDescent="0.3">
      <c r="A11">
        <v>40</v>
      </c>
      <c r="B11" t="s">
        <v>1021</v>
      </c>
      <c r="C11">
        <v>20240155706</v>
      </c>
      <c r="D11">
        <v>2965733</v>
      </c>
      <c r="E11">
        <v>1</v>
      </c>
      <c r="F11" t="s">
        <v>2</v>
      </c>
      <c r="G11" s="2">
        <v>45383</v>
      </c>
      <c r="H11">
        <v>2.6</v>
      </c>
      <c r="I11">
        <v>2600</v>
      </c>
      <c r="J11">
        <v>2.5</v>
      </c>
      <c r="K11" t="s">
        <v>70</v>
      </c>
      <c r="L11" t="s">
        <v>69</v>
      </c>
      <c r="M11" t="s">
        <v>1022</v>
      </c>
      <c r="N11" t="s">
        <v>737</v>
      </c>
      <c r="O11" t="s">
        <v>63</v>
      </c>
      <c r="P11" t="s">
        <v>44</v>
      </c>
      <c r="Q11" t="s">
        <v>79</v>
      </c>
      <c r="R11">
        <v>3</v>
      </c>
      <c r="S11" s="2">
        <v>45385</v>
      </c>
      <c r="T11" t="s">
        <v>738</v>
      </c>
      <c r="U11" t="s">
        <v>32</v>
      </c>
      <c r="V11" t="s">
        <v>1023</v>
      </c>
      <c r="W11" t="s">
        <v>760</v>
      </c>
      <c r="X11" t="s">
        <v>740</v>
      </c>
      <c r="Y11" t="s">
        <v>740</v>
      </c>
      <c r="Z11" t="s">
        <v>741</v>
      </c>
      <c r="AA11" t="s">
        <v>742</v>
      </c>
      <c r="AB11" t="s">
        <v>761</v>
      </c>
      <c r="AC11" t="s">
        <v>744</v>
      </c>
      <c r="AD11" t="s">
        <v>745</v>
      </c>
      <c r="AE11" t="s">
        <v>746</v>
      </c>
      <c r="AF11">
        <v>126</v>
      </c>
      <c r="AG11">
        <v>30</v>
      </c>
      <c r="AH11">
        <v>36.4</v>
      </c>
      <c r="AI11">
        <v>96</v>
      </c>
      <c r="AJ11" t="s">
        <v>32</v>
      </c>
      <c r="AK11">
        <v>6.25</v>
      </c>
      <c r="AL11">
        <v>16.7</v>
      </c>
      <c r="AM11">
        <v>28230</v>
      </c>
      <c r="AN11">
        <v>3.67</v>
      </c>
      <c r="AO11">
        <v>134</v>
      </c>
      <c r="AP11">
        <v>4.5999999999999996</v>
      </c>
      <c r="AQ11">
        <v>12</v>
      </c>
      <c r="AR11">
        <v>7.0000000000000007E-2</v>
      </c>
      <c r="AS11" t="s">
        <v>747</v>
      </c>
      <c r="AT11" t="s">
        <v>741</v>
      </c>
      <c r="AU11" t="s">
        <v>819</v>
      </c>
      <c r="AV11">
        <v>10</v>
      </c>
      <c r="AW11">
        <v>300</v>
      </c>
      <c r="AX11">
        <v>5</v>
      </c>
      <c r="AY11">
        <v>45</v>
      </c>
      <c r="AZ11" t="s">
        <v>1024</v>
      </c>
      <c r="BA11" t="s">
        <v>750</v>
      </c>
      <c r="BB11" t="s">
        <v>180</v>
      </c>
      <c r="BC11">
        <v>5</v>
      </c>
      <c r="BD11" t="s">
        <v>180</v>
      </c>
      <c r="BE11" t="s">
        <v>741</v>
      </c>
      <c r="BF11" t="s">
        <v>181</v>
      </c>
      <c r="BG11" t="s">
        <v>741</v>
      </c>
      <c r="BH11" t="s">
        <v>181</v>
      </c>
      <c r="BI11" t="s">
        <v>124</v>
      </c>
      <c r="BJ11">
        <v>3</v>
      </c>
      <c r="BK11">
        <v>1.25</v>
      </c>
      <c r="BL11" t="s">
        <v>750</v>
      </c>
      <c r="BM11" t="s">
        <v>741</v>
      </c>
      <c r="BN11">
        <v>20</v>
      </c>
      <c r="BO11">
        <v>36.4</v>
      </c>
      <c r="BP11">
        <v>36.4</v>
      </c>
      <c r="BQ11">
        <v>36.4</v>
      </c>
      <c r="BR11">
        <v>36.5</v>
      </c>
      <c r="BS11">
        <v>36.5</v>
      </c>
      <c r="BT11">
        <v>36.5</v>
      </c>
      <c r="BU11">
        <v>36.5</v>
      </c>
      <c r="BV11">
        <v>36.4</v>
      </c>
      <c r="BW11">
        <v>36.4</v>
      </c>
      <c r="BX11">
        <v>36.4</v>
      </c>
      <c r="BY11">
        <v>36.4</v>
      </c>
      <c r="BZ11">
        <v>36.4</v>
      </c>
      <c r="CA11">
        <v>146</v>
      </c>
      <c r="CB11">
        <v>160</v>
      </c>
      <c r="CC11">
        <v>162</v>
      </c>
      <c r="CD11">
        <v>164</v>
      </c>
      <c r="CE11">
        <v>162</v>
      </c>
      <c r="CF11">
        <v>160</v>
      </c>
      <c r="CG11">
        <v>164</v>
      </c>
      <c r="CH11">
        <v>166</v>
      </c>
      <c r="CI11">
        <v>162</v>
      </c>
      <c r="CJ11">
        <v>160</v>
      </c>
      <c r="CK11">
        <v>152</v>
      </c>
      <c r="CL11">
        <v>154</v>
      </c>
      <c r="CM11" t="s">
        <v>271</v>
      </c>
      <c r="CN11" t="s">
        <v>285</v>
      </c>
      <c r="CO11" t="s">
        <v>280</v>
      </c>
      <c r="CP11" t="s">
        <v>442</v>
      </c>
      <c r="CQ11" t="s">
        <v>476</v>
      </c>
      <c r="CR11" t="s">
        <v>276</v>
      </c>
      <c r="CS11" t="s">
        <v>373</v>
      </c>
      <c r="CT11" t="s">
        <v>376</v>
      </c>
      <c r="CU11" t="s">
        <v>489</v>
      </c>
      <c r="CV11" t="s">
        <v>476</v>
      </c>
      <c r="CW11" t="s">
        <v>276</v>
      </c>
      <c r="CX11" t="s">
        <v>378</v>
      </c>
      <c r="CY11">
        <v>36</v>
      </c>
      <c r="CZ11">
        <v>34</v>
      </c>
      <c r="DA11">
        <v>34</v>
      </c>
      <c r="DB11">
        <v>36</v>
      </c>
      <c r="DC11">
        <v>38</v>
      </c>
      <c r="DD11">
        <v>38</v>
      </c>
      <c r="DE11">
        <v>38</v>
      </c>
      <c r="DF11">
        <v>40</v>
      </c>
      <c r="DG11">
        <v>24</v>
      </c>
      <c r="DH11">
        <v>32</v>
      </c>
      <c r="DI11">
        <v>32</v>
      </c>
      <c r="DJ11">
        <v>32</v>
      </c>
      <c r="DN11">
        <v>24</v>
      </c>
      <c r="DO11">
        <v>24</v>
      </c>
      <c r="DP11">
        <v>23</v>
      </c>
      <c r="DQ11">
        <v>24</v>
      </c>
      <c r="DR11">
        <v>24</v>
      </c>
      <c r="DS11">
        <v>23</v>
      </c>
      <c r="DT11">
        <v>24</v>
      </c>
      <c r="DU11">
        <v>24</v>
      </c>
      <c r="DW11">
        <v>96</v>
      </c>
      <c r="DX11">
        <v>99</v>
      </c>
      <c r="DY11">
        <v>95</v>
      </c>
      <c r="DZ11">
        <v>93</v>
      </c>
      <c r="EA11">
        <v>91</v>
      </c>
      <c r="EB11">
        <v>85</v>
      </c>
      <c r="EC11">
        <v>97</v>
      </c>
      <c r="ED11">
        <v>88</v>
      </c>
      <c r="EE11">
        <v>98</v>
      </c>
      <c r="EF11">
        <v>99</v>
      </c>
      <c r="EG11">
        <v>99</v>
      </c>
      <c r="EH11">
        <v>99</v>
      </c>
      <c r="FG11" t="s">
        <v>741</v>
      </c>
      <c r="FH11" t="s">
        <v>752</v>
      </c>
      <c r="FI11" t="s">
        <v>741</v>
      </c>
      <c r="FJ11">
        <v>20</v>
      </c>
      <c r="FK11">
        <v>0.1</v>
      </c>
      <c r="FL11" t="s">
        <v>765</v>
      </c>
      <c r="FM11" t="s">
        <v>933</v>
      </c>
      <c r="FN11" s="12">
        <v>0.125</v>
      </c>
      <c r="FO11">
        <v>132</v>
      </c>
      <c r="FP11">
        <v>122</v>
      </c>
      <c r="FQ11" t="s">
        <v>741</v>
      </c>
      <c r="FR11">
        <v>120</v>
      </c>
      <c r="FS11">
        <v>98</v>
      </c>
      <c r="FT11" t="s">
        <v>31</v>
      </c>
      <c r="FU11">
        <v>99</v>
      </c>
      <c r="FV11" t="s">
        <v>32</v>
      </c>
      <c r="FW11" t="s">
        <v>741</v>
      </c>
      <c r="FX11" t="s">
        <v>741</v>
      </c>
      <c r="FY11">
        <v>98</v>
      </c>
      <c r="FZ11" t="s">
        <v>32</v>
      </c>
      <c r="GA11">
        <v>36.4</v>
      </c>
      <c r="GB11">
        <v>36.4</v>
      </c>
      <c r="GC11" t="s">
        <v>741</v>
      </c>
      <c r="GD11">
        <v>36.6</v>
      </c>
      <c r="GE11">
        <v>110</v>
      </c>
      <c r="GF11">
        <v>190</v>
      </c>
      <c r="GG11" t="s">
        <v>741</v>
      </c>
      <c r="GH11">
        <v>200</v>
      </c>
      <c r="GI11" t="s">
        <v>741</v>
      </c>
      <c r="GJ11" t="s">
        <v>741</v>
      </c>
      <c r="GK11" t="s">
        <v>741</v>
      </c>
      <c r="GL11" t="s">
        <v>741</v>
      </c>
      <c r="GM11" t="s">
        <v>741</v>
      </c>
      <c r="GN11" t="s">
        <v>767</v>
      </c>
      <c r="GO11" t="s">
        <v>767</v>
      </c>
      <c r="GP11" t="s">
        <v>741</v>
      </c>
      <c r="GQ11" t="s">
        <v>767</v>
      </c>
      <c r="GR11">
        <v>8</v>
      </c>
      <c r="GS11">
        <v>9</v>
      </c>
      <c r="GT11" t="s">
        <v>741</v>
      </c>
      <c r="GU11">
        <v>6</v>
      </c>
      <c r="GV11">
        <v>0</v>
      </c>
      <c r="GW11">
        <v>1</v>
      </c>
      <c r="GX11">
        <v>9</v>
      </c>
      <c r="GY11" t="s">
        <v>741</v>
      </c>
      <c r="GZ11" t="s">
        <v>741</v>
      </c>
      <c r="HA11">
        <v>10</v>
      </c>
      <c r="HB11">
        <v>11</v>
      </c>
      <c r="HC11">
        <v>8</v>
      </c>
      <c r="HD11" s="2">
        <v>45393</v>
      </c>
      <c r="HE11" t="s">
        <v>85</v>
      </c>
      <c r="HF11" t="s">
        <v>741</v>
      </c>
      <c r="HG11" t="s">
        <v>741</v>
      </c>
      <c r="HH11" t="s">
        <v>741</v>
      </c>
      <c r="HI11" t="s">
        <v>741</v>
      </c>
    </row>
    <row r="12" spans="1:217" ht="64.2" customHeight="1" x14ac:dyDescent="0.3">
      <c r="A12">
        <v>43</v>
      </c>
      <c r="B12" t="s">
        <v>1031</v>
      </c>
      <c r="C12">
        <v>20240327518</v>
      </c>
      <c r="D12">
        <v>240021462</v>
      </c>
      <c r="E12">
        <v>2</v>
      </c>
      <c r="F12" t="s">
        <v>3</v>
      </c>
      <c r="G12" s="2">
        <v>45484</v>
      </c>
      <c r="H12">
        <v>2.9</v>
      </c>
      <c r="I12">
        <v>2200</v>
      </c>
      <c r="J12">
        <v>2.9</v>
      </c>
      <c r="K12" t="s">
        <v>70</v>
      </c>
      <c r="L12" t="s">
        <v>69</v>
      </c>
      <c r="M12" t="s">
        <v>1032</v>
      </c>
      <c r="N12" t="s">
        <v>737</v>
      </c>
      <c r="O12" t="s">
        <v>63</v>
      </c>
      <c r="P12" t="s">
        <v>44</v>
      </c>
      <c r="Q12" t="s">
        <v>79</v>
      </c>
      <c r="R12">
        <v>1</v>
      </c>
      <c r="S12" s="2">
        <v>45485</v>
      </c>
      <c r="T12" t="s">
        <v>738</v>
      </c>
      <c r="U12" t="s">
        <v>30</v>
      </c>
      <c r="V12" t="s">
        <v>1033</v>
      </c>
      <c r="W12" t="s">
        <v>760</v>
      </c>
      <c r="X12" t="s">
        <v>740</v>
      </c>
      <c r="Y12" t="s">
        <v>740</v>
      </c>
      <c r="Z12" t="s">
        <v>741</v>
      </c>
      <c r="AA12" t="s">
        <v>742</v>
      </c>
      <c r="AB12" t="s">
        <v>761</v>
      </c>
      <c r="AC12" t="s">
        <v>744</v>
      </c>
      <c r="AD12" t="s">
        <v>745</v>
      </c>
      <c r="AE12" t="s">
        <v>746</v>
      </c>
      <c r="AF12">
        <v>112</v>
      </c>
      <c r="AG12">
        <v>30</v>
      </c>
      <c r="AH12">
        <v>36.6</v>
      </c>
      <c r="AI12">
        <v>97</v>
      </c>
      <c r="AJ12" t="s">
        <v>31</v>
      </c>
      <c r="AK12">
        <v>7.2</v>
      </c>
      <c r="AL12">
        <v>17.600000000000001</v>
      </c>
      <c r="AM12">
        <v>27250</v>
      </c>
      <c r="AN12">
        <v>2.64</v>
      </c>
      <c r="AO12">
        <v>130.5</v>
      </c>
      <c r="AP12">
        <v>4.9000000000000004</v>
      </c>
      <c r="AQ12">
        <v>24</v>
      </c>
      <c r="AR12">
        <v>1.1599999999999999</v>
      </c>
      <c r="AS12" t="s">
        <v>747</v>
      </c>
      <c r="AT12" t="s">
        <v>741</v>
      </c>
      <c r="AU12" t="s">
        <v>911</v>
      </c>
      <c r="AV12">
        <v>12</v>
      </c>
      <c r="AW12">
        <v>500</v>
      </c>
      <c r="AX12">
        <v>3</v>
      </c>
      <c r="AY12">
        <v>45</v>
      </c>
      <c r="AZ12" t="s">
        <v>912</v>
      </c>
      <c r="BA12" t="s">
        <v>741</v>
      </c>
      <c r="BB12" t="s">
        <v>181</v>
      </c>
      <c r="BC12">
        <v>9</v>
      </c>
      <c r="BD12" t="s">
        <v>180</v>
      </c>
      <c r="BE12">
        <v>6</v>
      </c>
      <c r="BF12" t="s">
        <v>180</v>
      </c>
      <c r="BG12" t="s">
        <v>741</v>
      </c>
      <c r="BH12" t="s">
        <v>181</v>
      </c>
      <c r="BI12" t="s">
        <v>112</v>
      </c>
      <c r="BJ12">
        <v>3.5</v>
      </c>
      <c r="BK12">
        <v>1.5</v>
      </c>
      <c r="BL12" t="s">
        <v>750</v>
      </c>
      <c r="BM12" t="s">
        <v>741</v>
      </c>
      <c r="BN12">
        <v>20</v>
      </c>
      <c r="BO12">
        <v>35.6</v>
      </c>
      <c r="BP12">
        <v>35.4</v>
      </c>
      <c r="BQ12">
        <v>35.6</v>
      </c>
      <c r="BR12">
        <v>35.5</v>
      </c>
      <c r="BS12">
        <v>35.6</v>
      </c>
      <c r="BT12">
        <v>35.299999999999997</v>
      </c>
      <c r="BU12">
        <v>35.4</v>
      </c>
      <c r="BV12">
        <v>35.4</v>
      </c>
      <c r="BW12">
        <v>35.4</v>
      </c>
      <c r="BX12">
        <v>35.6</v>
      </c>
      <c r="BY12">
        <v>35.6</v>
      </c>
      <c r="CA12">
        <v>132</v>
      </c>
      <c r="CB12">
        <v>134</v>
      </c>
      <c r="CC12">
        <v>130</v>
      </c>
      <c r="CD12">
        <v>132</v>
      </c>
      <c r="CE12">
        <v>136</v>
      </c>
      <c r="CF12">
        <v>134</v>
      </c>
      <c r="CG12">
        <v>132</v>
      </c>
      <c r="CH12">
        <v>134</v>
      </c>
      <c r="CI12">
        <v>138</v>
      </c>
      <c r="CJ12">
        <v>132</v>
      </c>
      <c r="CK12">
        <v>140</v>
      </c>
      <c r="CM12" t="s">
        <v>302</v>
      </c>
      <c r="CN12" t="s">
        <v>499</v>
      </c>
      <c r="CO12" t="s">
        <v>343</v>
      </c>
      <c r="CP12" t="s">
        <v>409</v>
      </c>
      <c r="CQ12" t="s">
        <v>328</v>
      </c>
      <c r="CR12" t="s">
        <v>500</v>
      </c>
      <c r="CS12" t="s">
        <v>501</v>
      </c>
      <c r="CT12" t="s">
        <v>502</v>
      </c>
      <c r="CU12" t="s">
        <v>461</v>
      </c>
      <c r="CV12" t="s">
        <v>447</v>
      </c>
      <c r="CW12" t="s">
        <v>503</v>
      </c>
      <c r="CY12">
        <v>34</v>
      </c>
      <c r="CZ12">
        <v>36</v>
      </c>
      <c r="DA12">
        <v>34</v>
      </c>
      <c r="DB12">
        <v>36</v>
      </c>
      <c r="DC12">
        <v>36</v>
      </c>
      <c r="DD12">
        <v>34</v>
      </c>
      <c r="DE12">
        <v>36</v>
      </c>
      <c r="DF12">
        <v>36</v>
      </c>
      <c r="DG12">
        <v>34</v>
      </c>
      <c r="DH12">
        <v>36</v>
      </c>
      <c r="DI12">
        <v>34</v>
      </c>
      <c r="DM12">
        <v>36</v>
      </c>
      <c r="DN12">
        <v>34</v>
      </c>
      <c r="DO12">
        <v>30</v>
      </c>
      <c r="DP12">
        <v>32</v>
      </c>
      <c r="DQ12">
        <v>32</v>
      </c>
      <c r="DR12">
        <v>30</v>
      </c>
      <c r="DS12">
        <v>24</v>
      </c>
      <c r="DT12">
        <v>30</v>
      </c>
      <c r="DU12">
        <v>24</v>
      </c>
      <c r="DW12">
        <v>99</v>
      </c>
      <c r="DX12">
        <v>100</v>
      </c>
      <c r="DY12">
        <v>99</v>
      </c>
      <c r="DZ12">
        <v>98</v>
      </c>
      <c r="EA12">
        <v>96</v>
      </c>
      <c r="EB12">
        <v>100</v>
      </c>
      <c r="EC12">
        <v>95</v>
      </c>
      <c r="ED12">
        <v>96</v>
      </c>
      <c r="EE12">
        <v>80</v>
      </c>
      <c r="EF12">
        <v>98</v>
      </c>
      <c r="EG12">
        <v>99</v>
      </c>
      <c r="FG12" t="s">
        <v>741</v>
      </c>
      <c r="FH12" t="s">
        <v>752</v>
      </c>
      <c r="FI12" t="s">
        <v>741</v>
      </c>
      <c r="FJ12">
        <v>24</v>
      </c>
      <c r="FK12">
        <v>0.1</v>
      </c>
      <c r="FL12" t="s">
        <v>753</v>
      </c>
      <c r="FM12" t="s">
        <v>985</v>
      </c>
      <c r="FN12" s="12">
        <v>8.3333333333333329E-2</v>
      </c>
      <c r="FO12">
        <v>142</v>
      </c>
      <c r="FP12">
        <v>138</v>
      </c>
      <c r="FQ12" t="s">
        <v>741</v>
      </c>
      <c r="FR12">
        <v>132</v>
      </c>
      <c r="FS12">
        <v>98</v>
      </c>
      <c r="FT12" t="s">
        <v>755</v>
      </c>
      <c r="FU12">
        <v>98</v>
      </c>
      <c r="FV12" t="s">
        <v>840</v>
      </c>
      <c r="FW12" t="s">
        <v>741</v>
      </c>
      <c r="FX12" t="s">
        <v>741</v>
      </c>
      <c r="FY12">
        <v>98</v>
      </c>
      <c r="FZ12" t="s">
        <v>32</v>
      </c>
      <c r="GA12">
        <v>36.4</v>
      </c>
      <c r="GB12">
        <v>36.4</v>
      </c>
      <c r="GC12" t="s">
        <v>741</v>
      </c>
      <c r="GD12">
        <v>36.6</v>
      </c>
      <c r="GE12">
        <v>40</v>
      </c>
      <c r="GF12">
        <v>90</v>
      </c>
      <c r="GG12" t="s">
        <v>741</v>
      </c>
      <c r="GH12">
        <v>90</v>
      </c>
      <c r="GI12" t="s">
        <v>741</v>
      </c>
      <c r="GJ12" t="s">
        <v>741</v>
      </c>
      <c r="GK12" t="s">
        <v>741</v>
      </c>
      <c r="GL12" t="s">
        <v>741</v>
      </c>
      <c r="GM12" t="s">
        <v>741</v>
      </c>
      <c r="GN12" t="s">
        <v>750</v>
      </c>
      <c r="GO12" t="s">
        <v>767</v>
      </c>
      <c r="GP12" t="s">
        <v>741</v>
      </c>
      <c r="GQ12" t="s">
        <v>767</v>
      </c>
      <c r="GR12">
        <v>8</v>
      </c>
      <c r="GS12">
        <v>10</v>
      </c>
      <c r="GT12" t="s">
        <v>741</v>
      </c>
      <c r="GU12" t="s">
        <v>741</v>
      </c>
      <c r="GV12">
        <v>2</v>
      </c>
      <c r="GW12">
        <v>1</v>
      </c>
      <c r="GX12">
        <v>3</v>
      </c>
      <c r="GY12">
        <v>6</v>
      </c>
      <c r="GZ12">
        <v>2</v>
      </c>
      <c r="HA12">
        <v>13</v>
      </c>
      <c r="HB12">
        <v>13</v>
      </c>
      <c r="HC12">
        <v>11</v>
      </c>
      <c r="HD12" s="2">
        <v>45503</v>
      </c>
      <c r="HE12" t="s">
        <v>85</v>
      </c>
      <c r="HF12" t="s">
        <v>741</v>
      </c>
      <c r="HG12" t="s">
        <v>741</v>
      </c>
      <c r="HH12" t="s">
        <v>741</v>
      </c>
      <c r="HI12" t="s">
        <v>741</v>
      </c>
    </row>
    <row r="13" spans="1:217" ht="50.4" customHeight="1" x14ac:dyDescent="0.3">
      <c r="A13">
        <v>44</v>
      </c>
      <c r="B13" t="s">
        <v>1034</v>
      </c>
      <c r="C13">
        <v>20240329517</v>
      </c>
      <c r="D13">
        <v>240021741</v>
      </c>
      <c r="E13">
        <v>0</v>
      </c>
      <c r="F13" t="s">
        <v>3</v>
      </c>
      <c r="G13" s="2">
        <v>45485</v>
      </c>
      <c r="H13">
        <v>2.58</v>
      </c>
      <c r="I13">
        <v>2200</v>
      </c>
      <c r="J13">
        <v>2.5</v>
      </c>
      <c r="K13" t="s">
        <v>70</v>
      </c>
      <c r="L13" t="s">
        <v>69</v>
      </c>
      <c r="M13" t="s">
        <v>1035</v>
      </c>
      <c r="N13" t="s">
        <v>737</v>
      </c>
      <c r="O13" t="s">
        <v>63</v>
      </c>
      <c r="P13" t="s">
        <v>44</v>
      </c>
      <c r="Q13" t="s">
        <v>79</v>
      </c>
      <c r="R13">
        <v>1</v>
      </c>
      <c r="S13" s="2">
        <v>45486</v>
      </c>
      <c r="T13" t="s">
        <v>738</v>
      </c>
      <c r="U13" t="s">
        <v>31</v>
      </c>
      <c r="V13" t="s">
        <v>741</v>
      </c>
      <c r="W13" t="s">
        <v>760</v>
      </c>
      <c r="X13" t="s">
        <v>740</v>
      </c>
      <c r="Y13" t="s">
        <v>740</v>
      </c>
      <c r="Z13" t="s">
        <v>741</v>
      </c>
      <c r="AA13" t="s">
        <v>742</v>
      </c>
      <c r="AB13" t="s">
        <v>743</v>
      </c>
      <c r="AC13" t="s">
        <v>744</v>
      </c>
      <c r="AD13" t="s">
        <v>745</v>
      </c>
      <c r="AE13" t="s">
        <v>746</v>
      </c>
      <c r="AF13">
        <v>152</v>
      </c>
      <c r="AG13">
        <v>34</v>
      </c>
      <c r="AH13">
        <v>35.799999999999997</v>
      </c>
      <c r="AI13">
        <v>99</v>
      </c>
      <c r="AJ13" t="s">
        <v>31</v>
      </c>
      <c r="AK13">
        <v>6.25</v>
      </c>
      <c r="AL13">
        <v>17.3</v>
      </c>
      <c r="AM13">
        <v>22730</v>
      </c>
      <c r="AN13">
        <v>3.3</v>
      </c>
      <c r="AO13">
        <v>134.19999999999999</v>
      </c>
      <c r="AP13">
        <v>4.2</v>
      </c>
      <c r="AQ13">
        <v>28</v>
      </c>
      <c r="AR13">
        <v>0.78</v>
      </c>
      <c r="AS13" t="s">
        <v>747</v>
      </c>
      <c r="AT13" t="s">
        <v>741</v>
      </c>
      <c r="AU13" t="s">
        <v>874</v>
      </c>
      <c r="AV13">
        <v>12</v>
      </c>
      <c r="AW13">
        <v>500</v>
      </c>
      <c r="AX13">
        <v>5</v>
      </c>
      <c r="AY13">
        <v>45</v>
      </c>
      <c r="AZ13" t="s">
        <v>804</v>
      </c>
      <c r="BA13" t="s">
        <v>741</v>
      </c>
      <c r="BB13" t="s">
        <v>181</v>
      </c>
      <c r="BC13">
        <v>8</v>
      </c>
      <c r="BD13" t="s">
        <v>180</v>
      </c>
      <c r="BE13">
        <v>5</v>
      </c>
      <c r="BF13" t="s">
        <v>180</v>
      </c>
      <c r="BG13" t="s">
        <v>741</v>
      </c>
      <c r="BH13" t="s">
        <v>181</v>
      </c>
      <c r="BI13" t="s">
        <v>112</v>
      </c>
      <c r="BJ13">
        <v>3.5</v>
      </c>
      <c r="BK13">
        <v>1.5</v>
      </c>
      <c r="BL13" t="s">
        <v>750</v>
      </c>
      <c r="BM13" t="s">
        <v>741</v>
      </c>
      <c r="BN13">
        <v>20</v>
      </c>
      <c r="BO13">
        <v>36.200000000000003</v>
      </c>
      <c r="BP13">
        <v>36.200000000000003</v>
      </c>
      <c r="BQ13">
        <v>36.200000000000003</v>
      </c>
      <c r="BR13">
        <v>36.200000000000003</v>
      </c>
      <c r="BS13">
        <v>36.200000000000003</v>
      </c>
      <c r="BT13">
        <v>36.200000000000003</v>
      </c>
      <c r="BU13">
        <v>36.200000000000003</v>
      </c>
      <c r="BV13">
        <v>36.200000000000003</v>
      </c>
      <c r="BW13">
        <v>36.200000000000003</v>
      </c>
      <c r="BX13">
        <v>36.200000000000003</v>
      </c>
      <c r="BY13">
        <v>36.200000000000003</v>
      </c>
      <c r="BZ13">
        <v>36.200000000000003</v>
      </c>
      <c r="CA13">
        <v>142</v>
      </c>
      <c r="CB13">
        <v>146</v>
      </c>
      <c r="CC13">
        <v>144</v>
      </c>
      <c r="CD13">
        <v>146</v>
      </c>
      <c r="CE13">
        <v>148</v>
      </c>
      <c r="CF13">
        <v>146</v>
      </c>
      <c r="CG13">
        <v>142</v>
      </c>
      <c r="CH13">
        <v>148</v>
      </c>
      <c r="CI13">
        <v>146</v>
      </c>
      <c r="CJ13">
        <v>144</v>
      </c>
      <c r="CK13">
        <v>148</v>
      </c>
      <c r="CL13">
        <v>144</v>
      </c>
      <c r="CM13" t="s">
        <v>382</v>
      </c>
      <c r="CN13" t="s">
        <v>285</v>
      </c>
      <c r="CO13" t="s">
        <v>280</v>
      </c>
      <c r="CP13" t="s">
        <v>286</v>
      </c>
      <c r="CQ13" t="s">
        <v>280</v>
      </c>
      <c r="CR13" t="s">
        <v>285</v>
      </c>
      <c r="CS13" t="s">
        <v>437</v>
      </c>
      <c r="CT13" t="s">
        <v>504</v>
      </c>
      <c r="CU13" t="s">
        <v>505</v>
      </c>
      <c r="CV13" t="s">
        <v>506</v>
      </c>
      <c r="CW13" t="s">
        <v>438</v>
      </c>
      <c r="CX13" t="s">
        <v>285</v>
      </c>
      <c r="CY13">
        <v>34</v>
      </c>
      <c r="CZ13">
        <v>34</v>
      </c>
      <c r="DA13">
        <v>34</v>
      </c>
      <c r="DB13">
        <v>34</v>
      </c>
      <c r="DC13">
        <v>34</v>
      </c>
      <c r="DD13">
        <v>36</v>
      </c>
      <c r="DE13">
        <v>36</v>
      </c>
      <c r="DF13">
        <v>38</v>
      </c>
      <c r="DG13">
        <v>38</v>
      </c>
      <c r="DH13">
        <v>36</v>
      </c>
      <c r="DI13">
        <v>34</v>
      </c>
      <c r="DJ13">
        <v>34</v>
      </c>
      <c r="DN13">
        <v>32</v>
      </c>
      <c r="DO13">
        <v>34</v>
      </c>
      <c r="DP13">
        <v>32</v>
      </c>
      <c r="DQ13">
        <v>30</v>
      </c>
      <c r="DR13">
        <v>28</v>
      </c>
      <c r="DS13">
        <v>30</v>
      </c>
      <c r="DT13">
        <v>28</v>
      </c>
      <c r="DU13">
        <v>30</v>
      </c>
      <c r="DV13">
        <v>32</v>
      </c>
      <c r="DW13">
        <v>99</v>
      </c>
      <c r="DX13">
        <v>99</v>
      </c>
      <c r="DY13">
        <v>98</v>
      </c>
      <c r="DZ13">
        <v>96</v>
      </c>
      <c r="EA13">
        <v>98</v>
      </c>
      <c r="EB13">
        <v>96</v>
      </c>
      <c r="EC13">
        <v>95</v>
      </c>
      <c r="ED13">
        <v>96</v>
      </c>
      <c r="EE13">
        <v>90</v>
      </c>
      <c r="EF13">
        <v>96</v>
      </c>
      <c r="EG13">
        <v>98</v>
      </c>
      <c r="EH13">
        <v>98</v>
      </c>
      <c r="FG13" t="s">
        <v>741</v>
      </c>
      <c r="FH13" t="s">
        <v>752</v>
      </c>
      <c r="FI13" t="s">
        <v>741</v>
      </c>
      <c r="FJ13">
        <v>24</v>
      </c>
      <c r="FK13">
        <v>0.15</v>
      </c>
      <c r="FL13" t="s">
        <v>765</v>
      </c>
      <c r="FM13" t="s">
        <v>797</v>
      </c>
      <c r="FN13" s="12">
        <v>6.25E-2</v>
      </c>
      <c r="FO13">
        <v>138</v>
      </c>
      <c r="FP13">
        <v>154</v>
      </c>
      <c r="FQ13" t="s">
        <v>741</v>
      </c>
      <c r="FR13">
        <v>148</v>
      </c>
      <c r="FS13">
        <v>98</v>
      </c>
      <c r="FT13" t="s">
        <v>31</v>
      </c>
      <c r="FU13">
        <v>99</v>
      </c>
      <c r="FV13" t="s">
        <v>32</v>
      </c>
      <c r="FW13" t="s">
        <v>741</v>
      </c>
      <c r="FX13" t="s">
        <v>741</v>
      </c>
      <c r="FY13">
        <v>98</v>
      </c>
      <c r="FZ13" t="s">
        <v>32</v>
      </c>
      <c r="GA13">
        <v>36.4</v>
      </c>
      <c r="GB13">
        <v>36.5</v>
      </c>
      <c r="GC13" t="s">
        <v>741</v>
      </c>
      <c r="GD13">
        <v>36.6</v>
      </c>
      <c r="GE13">
        <v>58</v>
      </c>
      <c r="GF13">
        <v>60</v>
      </c>
      <c r="GG13" t="s">
        <v>741</v>
      </c>
      <c r="GH13">
        <v>70</v>
      </c>
      <c r="GI13" t="s">
        <v>741</v>
      </c>
      <c r="GJ13" t="s">
        <v>741</v>
      </c>
      <c r="GK13" t="s">
        <v>741</v>
      </c>
      <c r="GL13" t="s">
        <v>741</v>
      </c>
      <c r="GM13" t="s">
        <v>741</v>
      </c>
      <c r="GN13" t="s">
        <v>767</v>
      </c>
      <c r="GO13" t="s">
        <v>767</v>
      </c>
      <c r="GP13" t="s">
        <v>741</v>
      </c>
      <c r="GQ13" t="s">
        <v>767</v>
      </c>
      <c r="GR13">
        <v>10</v>
      </c>
      <c r="GS13">
        <v>13</v>
      </c>
      <c r="GT13" t="s">
        <v>741</v>
      </c>
      <c r="GU13" t="s">
        <v>741</v>
      </c>
      <c r="GV13">
        <v>0</v>
      </c>
      <c r="GW13">
        <v>3</v>
      </c>
      <c r="GX13">
        <v>3</v>
      </c>
      <c r="GY13">
        <v>7</v>
      </c>
      <c r="GZ13" t="s">
        <v>741</v>
      </c>
      <c r="HA13">
        <v>13</v>
      </c>
      <c r="HB13">
        <v>13</v>
      </c>
      <c r="HC13">
        <v>11</v>
      </c>
      <c r="HD13" s="2">
        <v>45497</v>
      </c>
      <c r="HE13" t="s">
        <v>85</v>
      </c>
      <c r="HF13" t="s">
        <v>741</v>
      </c>
      <c r="HG13" t="s">
        <v>741</v>
      </c>
      <c r="HH13" t="s">
        <v>741</v>
      </c>
      <c r="HI13" t="s">
        <v>741</v>
      </c>
    </row>
    <row r="14" spans="1:217" x14ac:dyDescent="0.3">
      <c r="A14">
        <v>46</v>
      </c>
      <c r="B14" t="s">
        <v>1043</v>
      </c>
      <c r="C14">
        <v>20240337522</v>
      </c>
      <c r="D14">
        <v>240023048</v>
      </c>
      <c r="E14">
        <v>1</v>
      </c>
      <c r="F14" t="s">
        <v>3</v>
      </c>
      <c r="G14" s="2">
        <v>45488</v>
      </c>
      <c r="H14">
        <v>2.6</v>
      </c>
      <c r="I14">
        <v>2600</v>
      </c>
      <c r="J14">
        <v>2.5</v>
      </c>
      <c r="K14" t="s">
        <v>70</v>
      </c>
      <c r="L14" t="s">
        <v>69</v>
      </c>
      <c r="M14" t="s">
        <v>1044</v>
      </c>
      <c r="N14" t="s">
        <v>737</v>
      </c>
      <c r="O14" t="s">
        <v>63</v>
      </c>
      <c r="P14" t="s">
        <v>44</v>
      </c>
      <c r="Q14" t="s">
        <v>79</v>
      </c>
      <c r="R14">
        <v>2</v>
      </c>
      <c r="S14" s="2">
        <v>45490</v>
      </c>
      <c r="T14" t="s">
        <v>738</v>
      </c>
      <c r="U14" t="s">
        <v>32</v>
      </c>
      <c r="V14" t="s">
        <v>741</v>
      </c>
      <c r="W14" t="s">
        <v>760</v>
      </c>
      <c r="X14" t="s">
        <v>740</v>
      </c>
      <c r="Y14" t="s">
        <v>740</v>
      </c>
      <c r="Z14" t="s">
        <v>741</v>
      </c>
      <c r="AA14" t="s">
        <v>742</v>
      </c>
      <c r="AB14" t="s">
        <v>761</v>
      </c>
      <c r="AC14" t="s">
        <v>744</v>
      </c>
      <c r="AD14" t="s">
        <v>745</v>
      </c>
      <c r="AE14" t="s">
        <v>746</v>
      </c>
      <c r="AF14">
        <v>142</v>
      </c>
      <c r="AG14">
        <v>28</v>
      </c>
      <c r="AH14">
        <v>35.799999999999997</v>
      </c>
      <c r="AI14">
        <v>99</v>
      </c>
      <c r="AJ14" t="s">
        <v>32</v>
      </c>
      <c r="AK14">
        <v>5.5</v>
      </c>
      <c r="AL14">
        <v>16.5</v>
      </c>
      <c r="AM14">
        <v>16600</v>
      </c>
      <c r="AN14">
        <v>1.91</v>
      </c>
      <c r="AO14">
        <v>136</v>
      </c>
      <c r="AP14">
        <v>4.7</v>
      </c>
      <c r="AQ14">
        <v>20</v>
      </c>
      <c r="AR14">
        <v>0.71</v>
      </c>
      <c r="AS14" t="s">
        <v>747</v>
      </c>
      <c r="AT14" t="s">
        <v>741</v>
      </c>
      <c r="AU14" t="s">
        <v>952</v>
      </c>
      <c r="AV14">
        <v>10</v>
      </c>
      <c r="AW14">
        <v>300</v>
      </c>
      <c r="AX14" t="s">
        <v>741</v>
      </c>
      <c r="AY14">
        <v>40</v>
      </c>
      <c r="AZ14" t="s">
        <v>1045</v>
      </c>
      <c r="BA14" t="s">
        <v>750</v>
      </c>
      <c r="BB14" t="s">
        <v>180</v>
      </c>
      <c r="BC14" t="s">
        <v>741</v>
      </c>
      <c r="BD14" t="s">
        <v>181</v>
      </c>
      <c r="BE14">
        <v>3</v>
      </c>
      <c r="BF14" t="s">
        <v>180</v>
      </c>
      <c r="BG14" t="s">
        <v>741</v>
      </c>
      <c r="BH14" t="s">
        <v>181</v>
      </c>
      <c r="BI14" t="s">
        <v>116</v>
      </c>
      <c r="BJ14">
        <v>3</v>
      </c>
      <c r="BK14">
        <v>1.5</v>
      </c>
      <c r="BL14" t="s">
        <v>750</v>
      </c>
      <c r="BM14" t="s">
        <v>741</v>
      </c>
      <c r="BN14">
        <v>20</v>
      </c>
      <c r="BO14">
        <v>36.4</v>
      </c>
      <c r="BP14">
        <v>36.4</v>
      </c>
      <c r="BQ14">
        <v>36.4</v>
      </c>
      <c r="BR14">
        <v>36.4</v>
      </c>
      <c r="BS14">
        <v>36.5</v>
      </c>
      <c r="BT14">
        <v>36.5</v>
      </c>
      <c r="BU14">
        <v>36.799999999999997</v>
      </c>
      <c r="BV14">
        <v>36.799999999999997</v>
      </c>
      <c r="BW14">
        <v>36.6</v>
      </c>
      <c r="BX14">
        <v>36.6</v>
      </c>
      <c r="BY14">
        <v>36.6</v>
      </c>
      <c r="BZ14">
        <v>36.6</v>
      </c>
      <c r="CA14">
        <v>132</v>
      </c>
      <c r="CB14">
        <v>134</v>
      </c>
      <c r="CC14">
        <v>132</v>
      </c>
      <c r="CD14">
        <v>130</v>
      </c>
      <c r="CE14">
        <v>128</v>
      </c>
      <c r="CF14">
        <v>130</v>
      </c>
      <c r="CG14">
        <v>138</v>
      </c>
      <c r="CH14">
        <v>138</v>
      </c>
      <c r="CI14">
        <v>140</v>
      </c>
      <c r="CJ14">
        <v>120</v>
      </c>
      <c r="CK14">
        <v>128</v>
      </c>
      <c r="CL14">
        <v>130</v>
      </c>
      <c r="CM14" t="s">
        <v>270</v>
      </c>
      <c r="CN14" t="s">
        <v>317</v>
      </c>
      <c r="CO14" t="s">
        <v>280</v>
      </c>
      <c r="CP14" t="s">
        <v>275</v>
      </c>
      <c r="CQ14" t="s">
        <v>280</v>
      </c>
      <c r="CR14" t="s">
        <v>442</v>
      </c>
      <c r="CS14" t="s">
        <v>280</v>
      </c>
      <c r="CT14" t="s">
        <v>340</v>
      </c>
      <c r="CU14" t="s">
        <v>495</v>
      </c>
      <c r="CV14" t="s">
        <v>494</v>
      </c>
      <c r="CW14" t="s">
        <v>508</v>
      </c>
      <c r="CX14" t="s">
        <v>392</v>
      </c>
      <c r="CY14">
        <v>34</v>
      </c>
      <c r="CZ14">
        <v>36</v>
      </c>
      <c r="DA14">
        <v>36</v>
      </c>
      <c r="DB14">
        <v>34</v>
      </c>
      <c r="DC14">
        <v>34</v>
      </c>
      <c r="DD14">
        <v>36</v>
      </c>
      <c r="DE14">
        <v>36</v>
      </c>
      <c r="DF14">
        <v>34</v>
      </c>
      <c r="DG14">
        <v>32</v>
      </c>
      <c r="DH14">
        <v>34</v>
      </c>
      <c r="DI14">
        <v>36</v>
      </c>
      <c r="DJ14">
        <v>34</v>
      </c>
      <c r="DN14">
        <v>38</v>
      </c>
      <c r="DO14">
        <v>40</v>
      </c>
      <c r="DP14">
        <v>42</v>
      </c>
      <c r="DQ14">
        <v>38</v>
      </c>
      <c r="DR14">
        <v>40</v>
      </c>
      <c r="DS14">
        <v>42</v>
      </c>
      <c r="DT14">
        <v>40</v>
      </c>
      <c r="DU14">
        <v>38</v>
      </c>
      <c r="DV14">
        <v>30</v>
      </c>
      <c r="DW14">
        <v>99</v>
      </c>
      <c r="DX14">
        <v>99</v>
      </c>
      <c r="DY14">
        <v>99</v>
      </c>
      <c r="DZ14">
        <v>99</v>
      </c>
      <c r="EA14">
        <v>99</v>
      </c>
      <c r="EB14">
        <v>98</v>
      </c>
      <c r="EC14">
        <v>96</v>
      </c>
      <c r="ED14">
        <v>98</v>
      </c>
      <c r="EE14">
        <v>96</v>
      </c>
      <c r="EF14">
        <v>95</v>
      </c>
      <c r="EG14">
        <v>98</v>
      </c>
      <c r="EH14">
        <v>99</v>
      </c>
      <c r="FG14" t="s">
        <v>741</v>
      </c>
      <c r="FH14" t="s">
        <v>1046</v>
      </c>
      <c r="FI14" t="s">
        <v>741</v>
      </c>
      <c r="FJ14">
        <v>24</v>
      </c>
      <c r="FK14">
        <v>0.15</v>
      </c>
      <c r="FL14" t="s">
        <v>765</v>
      </c>
      <c r="FM14" t="s">
        <v>797</v>
      </c>
      <c r="FN14" s="12">
        <v>8.3333333333333329E-2</v>
      </c>
      <c r="FO14">
        <v>114</v>
      </c>
      <c r="FP14">
        <v>130</v>
      </c>
      <c r="FQ14" t="s">
        <v>741</v>
      </c>
      <c r="FR14">
        <v>134</v>
      </c>
      <c r="FS14">
        <v>98</v>
      </c>
      <c r="FT14" t="s">
        <v>32</v>
      </c>
      <c r="FU14">
        <v>98</v>
      </c>
      <c r="FV14" t="s">
        <v>31</v>
      </c>
      <c r="FW14" t="s">
        <v>741</v>
      </c>
      <c r="FX14" t="s">
        <v>741</v>
      </c>
      <c r="FY14">
        <v>98</v>
      </c>
      <c r="FZ14" t="s">
        <v>32</v>
      </c>
      <c r="GA14">
        <v>36.200000000000003</v>
      </c>
      <c r="GB14">
        <v>36.200000000000003</v>
      </c>
      <c r="GC14" t="s">
        <v>741</v>
      </c>
      <c r="GD14">
        <v>36.200000000000003</v>
      </c>
      <c r="GE14">
        <v>110</v>
      </c>
      <c r="GF14">
        <v>150</v>
      </c>
      <c r="GG14" t="s">
        <v>741</v>
      </c>
      <c r="GH14">
        <v>140</v>
      </c>
      <c r="GI14" t="s">
        <v>741</v>
      </c>
      <c r="GJ14" t="s">
        <v>1047</v>
      </c>
      <c r="GK14" t="s">
        <v>741</v>
      </c>
      <c r="GL14" t="s">
        <v>741</v>
      </c>
      <c r="GM14" t="s">
        <v>741</v>
      </c>
      <c r="GN14" t="s">
        <v>767</v>
      </c>
      <c r="GO14" t="s">
        <v>767</v>
      </c>
      <c r="GP14" t="s">
        <v>741</v>
      </c>
      <c r="GQ14" t="s">
        <v>741</v>
      </c>
      <c r="GR14">
        <v>6</v>
      </c>
      <c r="GS14">
        <v>7</v>
      </c>
      <c r="GT14" t="s">
        <v>741</v>
      </c>
      <c r="GU14" t="s">
        <v>741</v>
      </c>
      <c r="GV14">
        <v>0</v>
      </c>
      <c r="GW14">
        <v>3</v>
      </c>
      <c r="GX14">
        <v>7</v>
      </c>
      <c r="GY14" t="s">
        <v>741</v>
      </c>
      <c r="GZ14" t="s">
        <v>741</v>
      </c>
      <c r="HA14">
        <v>12</v>
      </c>
      <c r="HB14">
        <v>13</v>
      </c>
      <c r="HC14">
        <v>10</v>
      </c>
      <c r="HD14" s="2">
        <v>45500</v>
      </c>
      <c r="HE14" t="s">
        <v>85</v>
      </c>
      <c r="HF14" t="s">
        <v>741</v>
      </c>
      <c r="HG14" t="s">
        <v>741</v>
      </c>
      <c r="HH14" t="s">
        <v>741</v>
      </c>
      <c r="HI14" t="s">
        <v>741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2918-ED64-4002-A281-120C5A8EE988}">
  <dimension ref="A1:I15"/>
  <sheetViews>
    <sheetView workbookViewId="0">
      <selection activeCell="C7" sqref="C7:E7"/>
    </sheetView>
  </sheetViews>
  <sheetFormatPr defaultRowHeight="14.4" x14ac:dyDescent="0.3"/>
  <cols>
    <col min="1" max="1" width="57.5546875" bestFit="1" customWidth="1"/>
    <col min="2" max="2" width="57.33203125" bestFit="1" customWidth="1"/>
  </cols>
  <sheetData>
    <row r="1" spans="1:9" x14ac:dyDescent="0.3">
      <c r="C1" s="47" t="s">
        <v>1119</v>
      </c>
      <c r="D1" s="47"/>
      <c r="E1" s="47"/>
      <c r="G1" s="47" t="s">
        <v>1120</v>
      </c>
      <c r="H1" s="47"/>
      <c r="I1" s="47"/>
    </row>
    <row r="2" spans="1:9" ht="28.8" x14ac:dyDescent="0.3">
      <c r="A2" s="1" t="s">
        <v>1121</v>
      </c>
      <c r="B2" s="1" t="s">
        <v>1122</v>
      </c>
      <c r="D2" s="28" t="s">
        <v>162</v>
      </c>
      <c r="E2" s="28" t="s">
        <v>163</v>
      </c>
      <c r="H2" s="28" t="s">
        <v>162</v>
      </c>
      <c r="I2" s="28" t="s">
        <v>163</v>
      </c>
    </row>
    <row r="3" spans="1:9" x14ac:dyDescent="0.3">
      <c r="A3" t="s">
        <v>767</v>
      </c>
      <c r="B3" t="s">
        <v>767</v>
      </c>
      <c r="C3" t="s">
        <v>85</v>
      </c>
      <c r="D3">
        <v>2</v>
      </c>
      <c r="E3">
        <v>0</v>
      </c>
      <c r="G3" t="s">
        <v>85</v>
      </c>
      <c r="H3">
        <v>12</v>
      </c>
      <c r="I3">
        <v>14</v>
      </c>
    </row>
    <row r="4" spans="1:9" x14ac:dyDescent="0.3">
      <c r="A4" t="s">
        <v>767</v>
      </c>
      <c r="B4" t="s">
        <v>767</v>
      </c>
      <c r="C4" t="s">
        <v>84</v>
      </c>
      <c r="D4">
        <v>21</v>
      </c>
      <c r="E4">
        <v>19</v>
      </c>
      <c r="G4" t="s">
        <v>84</v>
      </c>
      <c r="H4">
        <v>15</v>
      </c>
      <c r="I4">
        <v>17</v>
      </c>
    </row>
    <row r="5" spans="1:9" x14ac:dyDescent="0.3">
      <c r="A5" t="s">
        <v>767</v>
      </c>
      <c r="B5" t="s">
        <v>767</v>
      </c>
    </row>
    <row r="6" spans="1:9" x14ac:dyDescent="0.3">
      <c r="A6" t="s">
        <v>767</v>
      </c>
      <c r="B6" t="s">
        <v>767</v>
      </c>
    </row>
    <row r="7" spans="1:9" x14ac:dyDescent="0.3">
      <c r="A7" t="s">
        <v>767</v>
      </c>
      <c r="B7" t="s">
        <v>767</v>
      </c>
      <c r="C7" s="47" t="s">
        <v>1119</v>
      </c>
      <c r="D7" s="47"/>
      <c r="E7" s="47"/>
      <c r="G7" s="47" t="s">
        <v>1119</v>
      </c>
      <c r="H7" s="47"/>
      <c r="I7" s="47"/>
    </row>
    <row r="8" spans="1:9" x14ac:dyDescent="0.3">
      <c r="A8" t="s">
        <v>767</v>
      </c>
      <c r="B8" t="s">
        <v>767</v>
      </c>
      <c r="C8" s="47" t="s">
        <v>1123</v>
      </c>
      <c r="D8" s="47"/>
      <c r="E8" s="47"/>
      <c r="G8" s="47" t="s">
        <v>163</v>
      </c>
      <c r="H8" s="47"/>
      <c r="I8" s="47"/>
    </row>
    <row r="9" spans="1:9" x14ac:dyDescent="0.3">
      <c r="A9" t="s">
        <v>767</v>
      </c>
      <c r="B9" t="s">
        <v>767</v>
      </c>
      <c r="D9" t="s">
        <v>85</v>
      </c>
      <c r="E9" t="s">
        <v>84</v>
      </c>
      <c r="H9" t="s">
        <v>85</v>
      </c>
      <c r="I9" t="s">
        <v>84</v>
      </c>
    </row>
    <row r="10" spans="1:9" x14ac:dyDescent="0.3">
      <c r="A10" t="s">
        <v>767</v>
      </c>
      <c r="B10" t="s">
        <v>767</v>
      </c>
      <c r="C10" s="28" t="s">
        <v>1124</v>
      </c>
      <c r="D10">
        <v>2</v>
      </c>
      <c r="E10">
        <v>21</v>
      </c>
      <c r="G10" t="s">
        <v>180</v>
      </c>
      <c r="H10">
        <v>0</v>
      </c>
      <c r="I10">
        <v>19</v>
      </c>
    </row>
    <row r="11" spans="1:9" x14ac:dyDescent="0.3">
      <c r="A11" t="s">
        <v>750</v>
      </c>
      <c r="B11" t="s">
        <v>767</v>
      </c>
      <c r="C11" t="s">
        <v>740</v>
      </c>
      <c r="D11">
        <v>12</v>
      </c>
      <c r="E11">
        <v>15</v>
      </c>
      <c r="G11" t="s">
        <v>181</v>
      </c>
      <c r="H11">
        <v>14</v>
      </c>
      <c r="I11">
        <v>17</v>
      </c>
    </row>
    <row r="12" spans="1:9" x14ac:dyDescent="0.3">
      <c r="A12" t="s">
        <v>767</v>
      </c>
      <c r="B12" t="s">
        <v>767</v>
      </c>
      <c r="D12" s="38"/>
    </row>
    <row r="13" spans="1:9" x14ac:dyDescent="0.3">
      <c r="A13" t="s">
        <v>750</v>
      </c>
      <c r="B13" t="s">
        <v>767</v>
      </c>
    </row>
    <row r="14" spans="1:9" x14ac:dyDescent="0.3">
      <c r="A14" t="s">
        <v>767</v>
      </c>
      <c r="B14" t="s">
        <v>767</v>
      </c>
    </row>
    <row r="15" spans="1:9" x14ac:dyDescent="0.3">
      <c r="A15" t="s">
        <v>767</v>
      </c>
      <c r="B15" t="s">
        <v>767</v>
      </c>
    </row>
  </sheetData>
  <mergeCells count="6">
    <mergeCell ref="C1:E1"/>
    <mergeCell ref="G1:I1"/>
    <mergeCell ref="C7:E7"/>
    <mergeCell ref="G7:I7"/>
    <mergeCell ref="C8:E8"/>
    <mergeCell ref="G8:I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A329-F4CB-4908-87B0-3D5EB986E19A}">
  <dimension ref="A3:B11"/>
  <sheetViews>
    <sheetView workbookViewId="0">
      <selection activeCell="B6" sqref="B6"/>
    </sheetView>
  </sheetViews>
  <sheetFormatPr defaultRowHeight="14.4" x14ac:dyDescent="0.3"/>
  <cols>
    <col min="1" max="1" width="11.6640625" bestFit="1" customWidth="1"/>
    <col min="2" max="2" width="13.5546875" bestFit="1" customWidth="1"/>
  </cols>
  <sheetData>
    <row r="3" spans="1:2" x14ac:dyDescent="0.3">
      <c r="A3" s="3" t="s">
        <v>1125</v>
      </c>
      <c r="B3" t="s">
        <v>195</v>
      </c>
    </row>
    <row r="4" spans="1:2" x14ac:dyDescent="0.3">
      <c r="A4" s="4">
        <v>10</v>
      </c>
      <c r="B4">
        <v>1</v>
      </c>
    </row>
    <row r="5" spans="1:2" x14ac:dyDescent="0.3">
      <c r="A5" s="4">
        <v>11</v>
      </c>
      <c r="B5">
        <v>4</v>
      </c>
    </row>
    <row r="6" spans="1:2" x14ac:dyDescent="0.3">
      <c r="A6" s="4">
        <v>13</v>
      </c>
      <c r="B6">
        <v>3</v>
      </c>
    </row>
    <row r="7" spans="1:2" x14ac:dyDescent="0.3">
      <c r="A7" s="4">
        <v>15</v>
      </c>
      <c r="B7">
        <v>3</v>
      </c>
    </row>
    <row r="8" spans="1:2" x14ac:dyDescent="0.3">
      <c r="A8" s="4">
        <v>18</v>
      </c>
      <c r="B8">
        <v>1</v>
      </c>
    </row>
    <row r="9" spans="1:2" x14ac:dyDescent="0.3">
      <c r="A9" s="4">
        <v>26</v>
      </c>
      <c r="B9">
        <v>1</v>
      </c>
    </row>
    <row r="10" spans="1:2" x14ac:dyDescent="0.3">
      <c r="A10" s="4">
        <v>29</v>
      </c>
      <c r="B10">
        <v>1</v>
      </c>
    </row>
    <row r="11" spans="1:2" x14ac:dyDescent="0.3">
      <c r="A11" s="4" t="s">
        <v>4</v>
      </c>
      <c r="B11">
        <v>14</v>
      </c>
    </row>
  </sheetData>
  <pageMargins left="0.7" right="0.7" top="0.75" bottom="0.75" header="0.3" footer="0.3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522E-F149-4EF6-BF61-D3B06EC55E04}">
  <dimension ref="A2:B6"/>
  <sheetViews>
    <sheetView workbookViewId="0">
      <selection activeCell="B14" sqref="B14"/>
    </sheetView>
  </sheetViews>
  <sheetFormatPr defaultRowHeight="14.4" x14ac:dyDescent="0.3"/>
  <cols>
    <col min="1" max="1" width="21.44140625" bestFit="1" customWidth="1"/>
    <col min="2" max="2" width="14.5546875" bestFit="1" customWidth="1"/>
  </cols>
  <sheetData>
    <row r="2" spans="1:2" x14ac:dyDescent="0.3">
      <c r="A2" s="3" t="s">
        <v>1126</v>
      </c>
      <c r="B2" t="s">
        <v>49</v>
      </c>
    </row>
    <row r="3" spans="1:2" x14ac:dyDescent="0.3">
      <c r="A3" s="4" t="s">
        <v>131</v>
      </c>
      <c r="B3">
        <v>32</v>
      </c>
    </row>
    <row r="4" spans="1:2" x14ac:dyDescent="0.3">
      <c r="A4" s="4" t="s">
        <v>1127</v>
      </c>
      <c r="B4">
        <v>15</v>
      </c>
    </row>
    <row r="5" spans="1:2" x14ac:dyDescent="0.3">
      <c r="A5" s="4" t="s">
        <v>130</v>
      </c>
      <c r="B5">
        <v>3</v>
      </c>
    </row>
    <row r="6" spans="1:2" x14ac:dyDescent="0.3">
      <c r="A6" s="4" t="s">
        <v>4</v>
      </c>
      <c r="B6">
        <v>50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48</vt:i4>
      </vt:variant>
      <vt:variant>
        <vt:lpstr>Named Ranges</vt:lpstr>
      </vt:variant>
      <vt:variant>
        <vt:i4>10</vt:i4>
      </vt:variant>
    </vt:vector>
  </HeadingPairs>
  <TitlesOfParts>
    <vt:vector size="58" baseType="lpstr">
      <vt:lpstr>Sex_ratio</vt:lpstr>
      <vt:lpstr>Age_mean</vt:lpstr>
      <vt:lpstr>Rangecount_birth_weight</vt:lpstr>
      <vt:lpstr>PreOP-O2Support</vt:lpstr>
      <vt:lpstr>Sheet1</vt:lpstr>
      <vt:lpstr>Congential Anomaly</vt:lpstr>
      <vt:lpstr>CA</vt:lpstr>
      <vt:lpstr>Age_Attime_of_Surgery</vt:lpstr>
      <vt:lpstr>Type of TOF</vt:lpstr>
      <vt:lpstr>Term_PreTerm</vt:lpstr>
      <vt:lpstr>Length</vt:lpstr>
      <vt:lpstr>cry_notcry</vt:lpstr>
      <vt:lpstr>Procedure</vt:lpstr>
      <vt:lpstr>RangeAGE_Dis_Death</vt:lpstr>
      <vt:lpstr>RangePOD_Dis_Death</vt:lpstr>
      <vt:lpstr>reversal &amp; extubation</vt:lpstr>
      <vt:lpstr>Position</vt:lpstr>
      <vt:lpstr>Surgery__duration</vt:lpstr>
      <vt:lpstr>Diff Methods of Intubation</vt:lpstr>
      <vt:lpstr>Duration_Hospitlization</vt:lpstr>
      <vt:lpstr>Pulse_Mean+SD (2)</vt:lpstr>
      <vt:lpstr>Temp_Mean+SD</vt:lpstr>
      <vt:lpstr>SPO2_Mean+SD</vt:lpstr>
      <vt:lpstr>EtCO2_Mean+SD</vt:lpstr>
      <vt:lpstr>RR-Mean+SD</vt:lpstr>
      <vt:lpstr>PO_followup_Pulse</vt:lpstr>
      <vt:lpstr>POFollowup_Temp</vt:lpstr>
      <vt:lpstr>POFollowUp_Urine</vt:lpstr>
      <vt:lpstr>POFollowup_PainScore</vt:lpstr>
      <vt:lpstr>Duration_of_Hospit_Mean+SD</vt:lpstr>
      <vt:lpstr>Postop_SPO2_O2supp_venti</vt:lpstr>
      <vt:lpstr>POD_Extubation</vt:lpstr>
      <vt:lpstr>Weights at time of birth(J)</vt:lpstr>
      <vt:lpstr>RS</vt:lpstr>
      <vt:lpstr>Number of Death_Discharge</vt:lpstr>
      <vt:lpstr>POD_Discharge</vt:lpstr>
      <vt:lpstr>BP_Mean+SD</vt:lpstr>
      <vt:lpstr>SBP-DBP-MBP bifurcate</vt:lpstr>
      <vt:lpstr>BP_sheet</vt:lpstr>
      <vt:lpstr>Processed_data</vt:lpstr>
      <vt:lpstr>Copy_data</vt:lpstr>
      <vt:lpstr>Death _Data_Sheet</vt:lpstr>
      <vt:lpstr>Cong. anomaly_death</vt:lpstr>
      <vt:lpstr>Cong. anomaly_discharge</vt:lpstr>
      <vt:lpstr>Discharge_Data_Sheet</vt:lpstr>
      <vt:lpstr>Venti.support_discharge_death</vt:lpstr>
      <vt:lpstr>Age at time of Discharge</vt:lpstr>
      <vt:lpstr>induction method</vt:lpstr>
      <vt:lpstr>BG</vt:lpstr>
      <vt:lpstr>CM</vt:lpstr>
      <vt:lpstr>FT</vt:lpstr>
      <vt:lpstr>GN</vt:lpstr>
      <vt:lpstr>GV</vt:lpstr>
      <vt:lpstr>GW</vt:lpstr>
      <vt:lpstr>Copy_data!GY</vt:lpstr>
      <vt:lpstr>GY</vt:lpstr>
      <vt:lpstr>HA</vt:lpstr>
      <vt:lpstr>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Kinjal Sarvaiya</cp:lastModifiedBy>
  <cp:revision/>
  <dcterms:created xsi:type="dcterms:W3CDTF">2024-07-29T05:14:12Z</dcterms:created>
  <dcterms:modified xsi:type="dcterms:W3CDTF">2024-08-21T11:01:20Z</dcterms:modified>
  <cp:category/>
  <cp:contentStatus/>
</cp:coreProperties>
</file>