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7491c2f95433903/Desktop/New folder/"/>
    </mc:Choice>
  </mc:AlternateContent>
  <xr:revisionPtr revIDLastSave="0" documentId="13_ncr:1_{C20533D6-1B06-4A28-805C-DA9489134357}" xr6:coauthVersionLast="47" xr6:coauthVersionMax="47" xr10:uidLastSave="{00000000-0000-0000-0000-000000000000}"/>
  <bookViews>
    <workbookView xWindow="-108" yWindow="-108" windowWidth="23256" windowHeight="12456" firstSheet="3" activeTab="7" xr2:uid="{4C98EC6B-A184-447C-BC56-0C3B687A0915}"/>
  </bookViews>
  <sheets>
    <sheet name="frequancy distribution" sheetId="1" r:id="rId1"/>
    <sheet name="quartiles" sheetId="3" r:id="rId2"/>
    <sheet name="skewnwss and kurtosis" sheetId="2" r:id="rId3"/>
    <sheet name="correlation and covariance" sheetId="4" r:id="rId4"/>
    <sheet name=" t test" sheetId="5" r:id="rId5"/>
    <sheet name="t test unequal variance" sheetId="6" r:id="rId6"/>
    <sheet name="z test" sheetId="7" r:id="rId7"/>
    <sheet name="chi-square" sheetId="8" r:id="rId8"/>
  </sheets>
  <definedNames>
    <definedName name="_xlchart.v1.0" hidden="1">'frequancy distribution'!$D$5:$D$6</definedName>
    <definedName name="_xlchart.v1.1" hidden="1">'frequancy distribution'!$D$7:$D$26</definedName>
    <definedName name="_xlchart.v1.2" hidden="1">'frequancy distribution'!$E$5:$E$6</definedName>
    <definedName name="_xlchart.v1.3" hidden="1">'frequancy distribution'!$E$7:$E$26</definedName>
    <definedName name="_xlchart.v1.4" hidden="1">'frequancy distribution'!$E$61</definedName>
    <definedName name="_xlchart.v1.5" hidden="1">'frequancy distribution'!$E$62:$E$81</definedName>
    <definedName name="_xlchart.v1.6" hidden="1">'frequancy distribution'!$F$61</definedName>
    <definedName name="_xlchart.v1.7" hidden="1">'frequancy distribution'!$F$62:$F$81</definedName>
    <definedName name="_xlchart.v1.8" hidden="1">quartiles!$B$2:$B$31</definedName>
    <definedName name="_xlchart.v1.9" hidden="1">quartiles!$C$2:$C$31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8" l="1"/>
  <c r="H12" i="8"/>
  <c r="Q7" i="8"/>
  <c r="P6" i="8"/>
  <c r="O6" i="8"/>
  <c r="P5" i="8"/>
  <c r="O5" i="8"/>
  <c r="J7" i="8"/>
  <c r="K6" i="8"/>
  <c r="K7" i="8"/>
  <c r="K5" i="8"/>
  <c r="I7" i="8"/>
  <c r="I6" i="8"/>
  <c r="J6" i="8"/>
  <c r="J5" i="8"/>
  <c r="I5" i="8"/>
  <c r="D7" i="8"/>
  <c r="C7" i="8"/>
  <c r="E7" i="8" s="1"/>
  <c r="E6" i="8"/>
  <c r="E5" i="8"/>
  <c r="F8" i="7" l="1"/>
  <c r="F7" i="7"/>
  <c r="F7" i="4" l="1"/>
  <c r="F6" i="4"/>
  <c r="G29" i="3"/>
  <c r="G11" i="3"/>
  <c r="G28" i="3"/>
  <c r="G26" i="3"/>
  <c r="G25" i="3"/>
  <c r="G24" i="3"/>
  <c r="G27" i="3"/>
  <c r="G23" i="3"/>
  <c r="G22" i="3"/>
  <c r="G21" i="3"/>
  <c r="G10" i="3"/>
  <c r="G9" i="3"/>
  <c r="G8" i="3"/>
  <c r="G5" i="3"/>
  <c r="G3" i="3"/>
  <c r="G4" i="3"/>
  <c r="G7" i="3"/>
  <c r="G6" i="3"/>
  <c r="E3" i="2" l="1"/>
  <c r="E27" i="2"/>
  <c r="E28" i="2" s="1"/>
  <c r="E29" i="2" s="1"/>
  <c r="E30" i="2" s="1"/>
  <c r="E26" i="2"/>
  <c r="E25" i="2"/>
  <c r="E5" i="2"/>
  <c r="E6" i="2"/>
  <c r="E7" i="2"/>
  <c r="E8" i="2"/>
  <c r="E4" i="2"/>
  <c r="E62" i="1" l="1" a="1"/>
  <c r="E62" i="1" s="1"/>
  <c r="F62" i="1" s="1" a="1"/>
  <c r="F62" i="1" s="1"/>
  <c r="H15" i="1" l="1"/>
  <c r="H14" i="1"/>
  <c r="D7" i="1" a="1"/>
  <c r="D7" i="1" s="1"/>
  <c r="E7" i="1" s="1" a="1"/>
  <c r="E7" i="1" s="1"/>
  <c r="H11" i="1"/>
  <c r="H10" i="1"/>
  <c r="H9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<sst xmlns="http://schemas.openxmlformats.org/spreadsheetml/2006/main" count="246" uniqueCount="148">
  <si>
    <t xml:space="preserve"> EMPLOYEES</t>
  </si>
  <si>
    <t xml:space="preserve">AGES </t>
  </si>
  <si>
    <t>(FREQUENCY DISTRIBUTION TABLE FOR THE AGES)</t>
  </si>
  <si>
    <t>AGE</t>
  </si>
  <si>
    <t>FREQUENCY</t>
  </si>
  <si>
    <t>MODE</t>
  </si>
  <si>
    <t>(THE MODE AMONG THE EMPLOYEES)</t>
  </si>
  <si>
    <t>MEDIAN</t>
  </si>
  <si>
    <t>(THE MEDIAN AGE OF THE EMPLOYEES)</t>
  </si>
  <si>
    <t>RANGE</t>
  </si>
  <si>
    <t>(THE RANGE OF AGES AMONG THE EMPLOYEES)</t>
  </si>
  <si>
    <t>LET'S CONSIDER AGES OF  EMPLOYEES</t>
  </si>
  <si>
    <t>MEAN</t>
  </si>
  <si>
    <t>MAX</t>
  </si>
  <si>
    <t>MIN</t>
  </si>
  <si>
    <t>VARIANCE</t>
  </si>
  <si>
    <t>STANDARD DEVIATION</t>
  </si>
  <si>
    <t>LET'S CONSIDER THE MONTHLY SALES FIGURES(IN THOUSANDS OF DOLLARS)FOR A SAMPLE OF 50 PRODUCT:</t>
  </si>
  <si>
    <t>PRODUCT</t>
  </si>
  <si>
    <t>SALES</t>
  </si>
  <si>
    <t>FREQUANCY</t>
  </si>
  <si>
    <t>student marks</t>
  </si>
  <si>
    <t>student id</t>
  </si>
  <si>
    <t>physics</t>
  </si>
  <si>
    <t>chemistry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</si>
  <si>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</si>
  <si>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</si>
  <si>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</si>
  <si>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</si>
  <si>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</si>
  <si>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</si>
  <si>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</si>
  <si>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</si>
  <si>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</si>
  <si>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</si>
  <si>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</si>
  <si>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</si>
  <si>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</si>
  <si>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</t>
  </si>
  <si>
    <t>bin</t>
  </si>
  <si>
    <t>Bin</t>
  </si>
  <si>
    <t>More</t>
  </si>
  <si>
    <t>Frequency</t>
  </si>
  <si>
    <t>summery statistics</t>
  </si>
  <si>
    <t>Histogram</t>
  </si>
  <si>
    <t>histogram</t>
  </si>
  <si>
    <t>sk&gt;0          positively skewed (skewed to the right)</t>
  </si>
  <si>
    <t>k&gt;0            leptokurtic (more extrem values)</t>
  </si>
  <si>
    <t>sk&lt;0          nagatively skewed (skewed to the left)</t>
  </si>
  <si>
    <t>ID</t>
  </si>
  <si>
    <t>STRESS</t>
  </si>
  <si>
    <t>ANXITY</t>
  </si>
  <si>
    <t>QUARTILE Q1</t>
  </si>
  <si>
    <t>QUARTILE Q2</t>
  </si>
  <si>
    <t>QUARTILE Q3</t>
  </si>
  <si>
    <t>IQR</t>
  </si>
  <si>
    <t>UPPER LIMIT</t>
  </si>
  <si>
    <t>LOWER LIMIT</t>
  </si>
  <si>
    <t xml:space="preserve">UPPER LIMIT </t>
  </si>
  <si>
    <t>LET'S CONSIDER THE MONTHLY ADVERTISING AXPENDITURE (IN THOUSAND OF DOLLER) AND CORRESPONDING SELES REVANUE (IN THOUSAND OF DOLLARS)</t>
  </si>
  <si>
    <t>FOR A SAMPLE OF 12 MONTHS:</t>
  </si>
  <si>
    <t>ADVERTISING EXPENDITURE</t>
  </si>
  <si>
    <t>SALES REVENUE</t>
  </si>
  <si>
    <t>CORRELATION</t>
  </si>
  <si>
    <t>COVARIANCE</t>
  </si>
  <si>
    <t xml:space="preserve">SINCE CORRELATION COEFFICIENT IS VERY CLOSE TO 1 </t>
  </si>
  <si>
    <t xml:space="preserve">THERE IS A STRONG POSITIVE LINEAR CORRELATION BETWEEN ADVERTISING EXPERNDITURE </t>
  </si>
  <si>
    <t>ANDSALES REVENUE</t>
  </si>
  <si>
    <t xml:space="preserve">THE COVARIENCE  THE NUMBER IS A POSITIVE NUMBER </t>
  </si>
  <si>
    <t>THE TWO VARIABLE DO HAVE A POSITIVE  RELATIONSHIP</t>
  </si>
  <si>
    <t>the 2 weeks diet offered to patients effective.collect the following weights in the first visit and then after two weeks</t>
  </si>
  <si>
    <t>patients</t>
  </si>
  <si>
    <t>weights(kg)</t>
  </si>
  <si>
    <t>1st visit</t>
  </si>
  <si>
    <t>2nd visit</t>
  </si>
  <si>
    <t>α=0.05</t>
  </si>
  <si>
    <t>t-Test: Paired Two Sample for Means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</si>
  <si>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</si>
  <si>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</si>
  <si>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</si>
  <si>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</si>
  <si>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</si>
  <si>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</si>
  <si>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</si>
  <si>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</si>
  <si>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</si>
  <si>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</si>
  <si>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 critical &lt;t stat</t>
  </si>
  <si>
    <t>H0 REJECTED THE NULL HYPOTHESIS</t>
  </si>
  <si>
    <t>Q-2</t>
  </si>
  <si>
    <t xml:space="preserve">the subject economics was taught by two different method in the two section the marks scored provided below. Significance level 1%,test weithe the result present evidence of a difference on the effectiveness of </t>
  </si>
  <si>
    <t>of the methods?</t>
  </si>
  <si>
    <t>section A</t>
  </si>
  <si>
    <t>section B</t>
  </si>
  <si>
    <t>H0 M1=M2</t>
  </si>
  <si>
    <t>H1 M1#M2</t>
  </si>
  <si>
    <t>t-Test: Two-Sample Assuming Equal Variances</t>
  </si>
  <si>
    <t>Pooled Variance</t>
  </si>
  <si>
    <t>T STAT &lt;T CRITICAL</t>
  </si>
  <si>
    <t>NULL HYPOTHESIS ACCEPTED</t>
  </si>
  <si>
    <t>Q-3</t>
  </si>
  <si>
    <t xml:space="preserve">TEST THE HYPOTHESIS THAT THE MEAN FROM POPULATION 1 IS DIFFERENT THAN THE MEAN FROM POPULATION 2 </t>
  </si>
  <si>
    <t>ASSUME THE POPULATIONS ARE APROX.NORMALY DISTRIBUTED WITH UNEQUAL VARIANCE</t>
  </si>
  <si>
    <t>DATA 1</t>
  </si>
  <si>
    <t>DATA2</t>
  </si>
  <si>
    <t>t-Test: Two-Sample Assuming Unequal Variances</t>
  </si>
  <si>
    <t>REJECT H0 (NULL HYPOTHESIS)</t>
  </si>
  <si>
    <t>THERE IS SUGGEST THAT THE POP MEAN 1 IS DIFFERENT THAN POP MEAN 2.</t>
  </si>
  <si>
    <t xml:space="preserve">AVRAGE HEART RATE </t>
  </si>
  <si>
    <t>NON_ATHIETES</t>
  </si>
  <si>
    <t>ATHIETES</t>
  </si>
  <si>
    <r>
      <t>H0=</t>
    </r>
    <r>
      <rPr>
        <sz val="11"/>
        <color theme="1"/>
        <rFont val="Calibri"/>
        <family val="2"/>
      </rPr>
      <t>µathietes=µ non athiets</t>
    </r>
  </si>
  <si>
    <r>
      <t>H0=</t>
    </r>
    <r>
      <rPr>
        <sz val="11"/>
        <color theme="1"/>
        <rFont val="Calibri"/>
        <family val="2"/>
      </rPr>
      <t>µathietes#µ non athiets</t>
    </r>
  </si>
  <si>
    <t>NULL HYPOTHESIS REJECT</t>
  </si>
  <si>
    <t>sectionB</t>
  </si>
  <si>
    <t>H0</t>
  </si>
  <si>
    <t>SECTIONA=SECTIONB</t>
  </si>
  <si>
    <t>HA</t>
  </si>
  <si>
    <t>SECTIONA#SECTIONB</t>
  </si>
  <si>
    <t>VARIANCE A</t>
  </si>
  <si>
    <t>VARIANCE B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</si>
  <si>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</si>
  <si>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</si>
  <si>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</si>
  <si>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</si>
  <si>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</si>
  <si>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</si>
  <si>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</si>
  <si>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h0 null hypothesis accepted</t>
  </si>
  <si>
    <t>skilled</t>
  </si>
  <si>
    <t>unskilled</t>
  </si>
  <si>
    <t>male</t>
  </si>
  <si>
    <t>female</t>
  </si>
  <si>
    <t>total</t>
  </si>
  <si>
    <t>SIGNIFICANCE LEVEL</t>
  </si>
  <si>
    <t>DEEGREES OF FREEDOM</t>
  </si>
  <si>
    <t>TEST STATISTIC</t>
  </si>
  <si>
    <t>CRITICAL VALUE</t>
  </si>
  <si>
    <t>CRITICAL VALUE &lt; SATATISTIC VALUE</t>
  </si>
  <si>
    <t>REJECT NULL HYPOTHESIS</t>
  </si>
  <si>
    <t>OBESERVED</t>
  </si>
  <si>
    <t>EXPECTED</t>
  </si>
  <si>
    <t>test</t>
  </si>
  <si>
    <t>category</t>
  </si>
  <si>
    <t>z-</t>
  </si>
  <si>
    <t>t</t>
  </si>
  <si>
    <t>corr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</si>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</sst>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FDDF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0" fillId="7" borderId="0" xfId="0" applyFill="1"/>
    <xf numFmtId="0" fontId="3" fillId="8" borderId="0" xfId="0" applyFont="1" applyFill="1"/>
    <xf numFmtId="0" fontId="4" fillId="4" borderId="0" xfId="0" applyFont="1" applyFill="1"/>
    <xf numFmtId="0" fontId="5" fillId="7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0" fillId="11" borderId="0" xfId="0" applyFill="1"/>
    <xf numFmtId="0" fontId="2" fillId="11" borderId="0" xfId="0" applyFont="1" applyFill="1"/>
    <xf numFmtId="0" fontId="2" fillId="11" borderId="1" xfId="0" applyFont="1" applyFill="1" applyBorder="1"/>
    <xf numFmtId="0" fontId="2" fillId="10" borderId="1" xfId="0" applyFont="1" applyFill="1" applyBorder="1"/>
    <xf numFmtId="0" fontId="2" fillId="12" borderId="1" xfId="0" applyFont="1" applyFill="1" applyBorder="1"/>
    <xf numFmtId="0" fontId="2" fillId="2" borderId="1" xfId="0" applyFont="1" applyFill="1" applyBorder="1"/>
    <xf numFmtId="0" fontId="0" fillId="13" borderId="0" xfId="0" applyFill="1"/>
    <xf numFmtId="0" fontId="2" fillId="13" borderId="0" xfId="0" applyFont="1" applyFill="1"/>
    <xf numFmtId="0" fontId="0" fillId="15" borderId="1" xfId="0" applyFill="1" applyBorder="1"/>
    <xf numFmtId="0" fontId="0" fillId="14" borderId="1" xfId="0" applyFill="1" applyBorder="1"/>
    <xf numFmtId="0" fontId="0" fillId="16" borderId="0" xfId="0" applyFill="1"/>
    <xf numFmtId="0" fontId="0" fillId="7" borderId="1" xfId="0" applyFill="1" applyBorder="1"/>
    <xf numFmtId="0" fontId="2" fillId="17" borderId="1" xfId="0" applyFont="1" applyFill="1" applyBorder="1"/>
    <xf numFmtId="0" fontId="0" fillId="4" borderId="1" xfId="0" applyFill="1" applyBorder="1"/>
    <xf numFmtId="0" fontId="11" fillId="0" borderId="0" xfId="0" applyFont="1"/>
    <xf numFmtId="0" fontId="0" fillId="19" borderId="0" xfId="0" applyFill="1"/>
    <xf numFmtId="0" fontId="2" fillId="19" borderId="0" xfId="0" applyFont="1" applyFill="1"/>
    <xf numFmtId="0" fontId="10" fillId="3" borderId="1" xfId="0" applyFont="1" applyFill="1" applyBorder="1"/>
    <xf numFmtId="0" fontId="0" fillId="20" borderId="1" xfId="0" applyFill="1" applyBorder="1"/>
    <xf numFmtId="0" fontId="0" fillId="2" borderId="1" xfId="0" applyFill="1" applyBorder="1"/>
    <xf numFmtId="0" fontId="0" fillId="8" borderId="1" xfId="0" applyFill="1" applyBorder="1"/>
    <xf numFmtId="164" fontId="0" fillId="8" borderId="1" xfId="1" applyNumberFormat="1" applyFont="1" applyFill="1" applyBorder="1"/>
    <xf numFmtId="0" fontId="0" fillId="21" borderId="1" xfId="0" applyFill="1" applyBorder="1"/>
    <xf numFmtId="0" fontId="0" fillId="22" borderId="0" xfId="0" applyFill="1"/>
    <xf numFmtId="0" fontId="0" fillId="23" borderId="0" xfId="0" applyFill="1"/>
    <xf numFmtId="0" fontId="0" fillId="8" borderId="0" xfId="0" applyFill="1"/>
    <xf numFmtId="0" fontId="0" fillId="14" borderId="0" xfId="0" applyFill="1"/>
    <xf numFmtId="0" fontId="0" fillId="24" borderId="0" xfId="0" applyFill="1"/>
    <xf numFmtId="0" fontId="0" fillId="25" borderId="1" xfId="0" applyFill="1" applyBorder="1"/>
    <xf numFmtId="0" fontId="2" fillId="21" borderId="1" xfId="0" applyFont="1" applyFill="1" applyBorder="1"/>
    <xf numFmtId="0" fontId="0" fillId="6" borderId="1" xfId="0" applyFill="1" applyBorder="1"/>
    <xf numFmtId="0" fontId="8" fillId="6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0" fillId="17" borderId="1" xfId="0" applyFill="1" applyBorder="1"/>
    <xf numFmtId="0" fontId="2" fillId="8" borderId="1" xfId="0" applyFont="1" applyFill="1" applyBorder="1"/>
    <xf numFmtId="0" fontId="0" fillId="27" borderId="0" xfId="0" applyFill="1"/>
    <xf numFmtId="0" fontId="0" fillId="28" borderId="1" xfId="0" applyFill="1" applyBorder="1"/>
    <xf numFmtId="0" fontId="0" fillId="9" borderId="1" xfId="0" applyFill="1" applyBorder="1"/>
    <xf numFmtId="0" fontId="2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2" fillId="14" borderId="1" xfId="0" applyFont="1" applyFill="1" applyBorder="1"/>
    <xf numFmtId="0" fontId="0" fillId="27" borderId="1" xfId="0" applyFill="1" applyBorder="1"/>
    <xf numFmtId="0" fontId="7" fillId="8" borderId="0" xfId="0" applyFont="1" applyFill="1"/>
    <xf numFmtId="0" fontId="8" fillId="27" borderId="1" xfId="0" applyFont="1" applyFill="1" applyBorder="1" applyAlignment="1">
      <alignment horizontal="center"/>
    </xf>
    <xf numFmtId="0" fontId="0" fillId="23" borderId="1" xfId="0" applyFill="1" applyBorder="1"/>
    <xf numFmtId="0" fontId="8" fillId="16" borderId="1" xfId="0" applyFont="1" applyFill="1" applyBorder="1" applyAlignment="1">
      <alignment horizontal="center"/>
    </xf>
    <xf numFmtId="0" fontId="2" fillId="24" borderId="0" xfId="0" applyFont="1" applyFill="1"/>
    <xf numFmtId="0" fontId="12" fillId="8" borderId="0" xfId="0" applyFont="1" applyFill="1"/>
    <xf numFmtId="0" fontId="2" fillId="27" borderId="0" xfId="0" applyFont="1" applyFill="1"/>
    <xf numFmtId="0" fontId="6" fillId="22" borderId="1" xfId="0" applyFont="1" applyFill="1" applyBorder="1" applyAlignment="1">
      <alignment horizontal="center"/>
    </xf>
    <xf numFmtId="0" fontId="5" fillId="8" borderId="0" xfId="0" applyFont="1" applyFill="1"/>
    <xf numFmtId="0" fontId="13" fillId="30" borderId="0" xfId="0" applyFont="1" applyFill="1"/>
    <xf numFmtId="0" fontId="5" fillId="27" borderId="1" xfId="0" applyFont="1" applyFill="1" applyBorder="1"/>
    <xf numFmtId="0" fontId="7" fillId="14" borderId="0" xfId="0" applyFont="1" applyFill="1"/>
    <xf numFmtId="0" fontId="8" fillId="13" borderId="1" xfId="0" applyFont="1" applyFill="1" applyBorder="1" applyAlignment="1">
      <alignment horizontal="center"/>
    </xf>
    <xf numFmtId="0" fontId="2" fillId="22" borderId="0" xfId="0" applyFont="1" applyFill="1"/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0" borderId="2" xfId="0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2" fillId="29" borderId="2" xfId="0" applyFont="1" applyFill="1" applyBorder="1" applyAlignment="1">
      <alignment horizontal="center"/>
    </xf>
    <xf numFmtId="0" fontId="2" fillId="29" borderId="4" xfId="0" applyFont="1" applyFill="1" applyBorder="1" applyAlignment="1">
      <alignment horizontal="center"/>
    </xf>
    <xf numFmtId="0" fontId="2" fillId="29" borderId="3" xfId="0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6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  <color rgb="FFAFDDF7"/>
      <color rgb="FF000099"/>
      <color rgb="FFBE4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frequancy</c:v>
          </c:tx>
          <c:spPr>
            <a:solidFill>
              <a:srgbClr val="BE4AB0"/>
            </a:solidFill>
            <a:ln>
              <a:solidFill>
                <a:schemeClr val="bg1">
                  <a:lumMod val="95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'frequancy distribution'!$E$62:$E$80</c:f>
              <c:numCache>
                <c:formatCode>General</c:formatCode>
                <c:ptCount val="19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34</c:v>
                </c:pt>
                <c:pt idx="16">
                  <c:v>33</c:v>
                </c:pt>
                <c:pt idx="17">
                  <c:v>40</c:v>
                </c:pt>
                <c:pt idx="18">
                  <c:v>46</c:v>
                </c:pt>
              </c:numCache>
            </c:numRef>
          </c:cat>
          <c:val>
            <c:numRef>
              <c:f>'frequancy distribution'!$F$62:$F$80</c:f>
              <c:numCache>
                <c:formatCode>General</c:formatCode>
                <c:ptCount val="19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F-41FF-A7AB-B439B119A1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2106997135"/>
        <c:axId val="100903007"/>
      </c:barChart>
      <c:catAx>
        <c:axId val="210699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sales</a:t>
                </a:r>
              </a:p>
            </c:rich>
          </c:tx>
          <c:layout>
            <c:manualLayout>
              <c:xMode val="edge"/>
              <c:yMode val="edge"/>
              <c:x val="0.47983751846381095"/>
              <c:y val="0.90434856691602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03007"/>
        <c:crosses val="autoZero"/>
        <c:auto val="1"/>
        <c:lblAlgn val="ctr"/>
        <c:lblOffset val="100"/>
        <c:noMultiLvlLbl val="0"/>
      </c:catAx>
      <c:valAx>
        <c:axId val="100903007"/>
        <c:scaling>
          <c:orientation val="minMax"/>
          <c:max val="5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frequancy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106997135"/>
        <c:crosses val="autoZero"/>
        <c:crossBetween val="between"/>
        <c:majorUnit val="1"/>
      </c:valAx>
      <c:spPr>
        <a:solidFill>
          <a:schemeClr val="accent6">
            <a:lumMod val="60000"/>
            <a:lumOff val="40000"/>
          </a:schemeClr>
        </a:solidFill>
        <a:ln w="82550">
          <a:solidFill>
            <a:schemeClr val="bg1">
              <a:lumMod val="95000"/>
            </a:schemeClr>
          </a:solidFill>
        </a:ln>
        <a:effectLst>
          <a:outerShdw blurRad="50800" dist="50800" dir="5400000" algn="ctr" rotWithShape="0">
            <a:srgbClr val="FFC000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positively</a:t>
            </a:r>
            <a:r>
              <a:rPr lang="en-US" baseline="0"/>
              <a:t> skewed bell curve</a:t>
            </a:r>
            <a:endParaRPr lang="en-US"/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'skewnwss and kurtosis'!$J$7:$J$11</c:f>
              <c:strCache>
                <c:ptCount val="5"/>
                <c:pt idx="0">
                  <c:v>33.09726335</c:v>
                </c:pt>
                <c:pt idx="1">
                  <c:v>39.3125</c:v>
                </c:pt>
                <c:pt idx="2">
                  <c:v>45.52773665</c:v>
                </c:pt>
                <c:pt idx="3">
                  <c:v>51.74297331</c:v>
                </c:pt>
                <c:pt idx="4">
                  <c:v>More</c:v>
                </c:pt>
              </c:strCache>
            </c:strRef>
          </c:xVal>
          <c:yVal>
            <c:numRef>
              <c:f>'skewnwss and kurtosis'!$K$7:$K$11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DB-4DD8-9DE6-B13D3B0B64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76606543"/>
        <c:axId val="100908959"/>
      </c:scatterChart>
      <c:valAx>
        <c:axId val="37660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08959"/>
        <c:crosses val="autoZero"/>
        <c:crossBetween val="midCat"/>
      </c:valAx>
      <c:valAx>
        <c:axId val="10090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0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nagatively</a:t>
            </a:r>
            <a:r>
              <a:rPr lang="en-US" baseline="0"/>
              <a:t> skewed bell curve</a:t>
            </a:r>
            <a:endParaRPr lang="en-US"/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'skewnwss and kurtosis'!$J$26:$J$30</c:f>
              <c:numCache>
                <c:formatCode>General</c:formatCode>
                <c:ptCount val="5"/>
                <c:pt idx="0">
                  <c:v>19.042858318055789</c:v>
                </c:pt>
                <c:pt idx="1">
                  <c:v>29.896429159027896</c:v>
                </c:pt>
                <c:pt idx="2">
                  <c:v>40.75</c:v>
                </c:pt>
                <c:pt idx="3">
                  <c:v>51.603570840972111</c:v>
                </c:pt>
                <c:pt idx="4">
                  <c:v>62.457141681944222</c:v>
                </c:pt>
              </c:numCache>
            </c:numRef>
          </c:xVal>
          <c:yVal>
            <c:numRef>
              <c:f>'skewnwss and kurtosis'!$K$26:$K$30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D7-40F9-89C1-9C517DF628A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4718719"/>
        <c:axId val="100911935"/>
      </c:scatterChart>
      <c:valAx>
        <c:axId val="2547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1935"/>
        <c:crosses val="autoZero"/>
        <c:crossBetween val="midCat"/>
      </c:valAx>
      <c:valAx>
        <c:axId val="10091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1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solidFill>
            <a:schemeClr val="tx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covariance'!$C$5</c:f>
              <c:strCache>
                <c:ptCount val="1"/>
                <c:pt idx="0">
                  <c:v>SALES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and covariance'!$B$6:$B$17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35</c:v>
                </c:pt>
                <c:pt idx="11">
                  <c:v>38</c:v>
                </c:pt>
              </c:numCache>
            </c:numRef>
          </c:xVal>
          <c:yVal>
            <c:numRef>
              <c:f>'correlation and covariance'!$C$6:$C$17</c:f>
              <c:numCache>
                <c:formatCode>General</c:formatCode>
                <c:ptCount val="12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6-4C5A-8B5B-69E71936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511215"/>
        <c:axId val="1033647823"/>
      </c:scatterChart>
      <c:valAx>
        <c:axId val="10265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ADVERTISING</a:t>
                </a:r>
                <a:r>
                  <a:rPr lang="en-US" baseline="0"/>
                  <a:t> EXPENDITURE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647823"/>
        <c:crosses val="autoZero"/>
        <c:crossBetween val="midCat"/>
      </c:valAx>
      <c:valAx>
        <c:axId val="103364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REVANUE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1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t test'!$B$5</c:f>
              <c:strCache>
                <c:ptCount val="1"/>
                <c:pt idx="0">
                  <c:v>1st visit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 t test'!$B$6:$B$15</c:f>
              <c:numCache>
                <c:formatCode>General</c:formatCode>
                <c:ptCount val="10"/>
                <c:pt idx="0">
                  <c:v>95</c:v>
                </c:pt>
                <c:pt idx="1">
                  <c:v>89</c:v>
                </c:pt>
                <c:pt idx="2">
                  <c:v>75</c:v>
                </c:pt>
                <c:pt idx="3">
                  <c:v>77</c:v>
                </c:pt>
                <c:pt idx="4">
                  <c:v>74</c:v>
                </c:pt>
                <c:pt idx="5">
                  <c:v>80</c:v>
                </c:pt>
                <c:pt idx="6">
                  <c:v>92</c:v>
                </c:pt>
                <c:pt idx="7">
                  <c:v>85</c:v>
                </c:pt>
                <c:pt idx="8">
                  <c:v>92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C-4254-94F2-9D841D7E535D}"/>
            </c:ext>
          </c:extLst>
        </c:ser>
        <c:ser>
          <c:idx val="1"/>
          <c:order val="1"/>
          <c:tx>
            <c:strRef>
              <c:f>' t test'!$C$5</c:f>
              <c:strCache>
                <c:ptCount val="1"/>
                <c:pt idx="0">
                  <c:v>2nd visit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 t test'!$C$6:$C$15</c:f>
              <c:numCache>
                <c:formatCode>General</c:formatCode>
                <c:ptCount val="10"/>
                <c:pt idx="0">
                  <c:v>94</c:v>
                </c:pt>
                <c:pt idx="1">
                  <c:v>85</c:v>
                </c:pt>
                <c:pt idx="2">
                  <c:v>73</c:v>
                </c:pt>
                <c:pt idx="3">
                  <c:v>72</c:v>
                </c:pt>
                <c:pt idx="4">
                  <c:v>69</c:v>
                </c:pt>
                <c:pt idx="5">
                  <c:v>75</c:v>
                </c:pt>
                <c:pt idx="6">
                  <c:v>90</c:v>
                </c:pt>
                <c:pt idx="7">
                  <c:v>82</c:v>
                </c:pt>
                <c:pt idx="8">
                  <c:v>91</c:v>
                </c:pt>
                <c:pt idx="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C-4254-94F2-9D841D7E5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07744"/>
        <c:axId val="74590608"/>
      </c:barChart>
      <c:catAx>
        <c:axId val="7660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0608"/>
        <c:crosses val="autoZero"/>
        <c:auto val="1"/>
        <c:lblAlgn val="ctr"/>
        <c:lblOffset val="100"/>
        <c:noMultiLvlLbl val="0"/>
      </c:catAx>
      <c:valAx>
        <c:axId val="745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0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DISTRIBUTION BY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1" i="0" u="none" strike="noStrike" baseline="0">
              <a:solidFill>
                <a:schemeClr val="tx1"/>
              </a:solidFill>
              <a:latin typeface="Calibri" panose="020F0502020204030204"/>
            </a:rPr>
            <a:t>DISTRIBUTION BY AGE</a:t>
          </a:r>
        </a:p>
      </cx:txPr>
    </cx:title>
    <cx:plotArea>
      <cx:plotAreaRegion>
        <cx:plotSurface>
          <cx:spPr>
            <a:noFill/>
          </cx:spPr>
        </cx:plotSurface>
        <cx:series layoutId="clusteredColumn" uniqueId="{B69BD9D1-87AB-41DA-A175-94C0A1A8134D}" formatIdx="0">
          <cx:tx>
            <cx:txData>
              <cx:f>_xlchart.v1.0</cx:f>
              <cx:v>(FREQUENCY DISTRIBUTION TABLE FOR THE AGES) AGE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tx1"/>
                    </a:solidFill>
                  </a:defRPr>
                </a:pPr>
                <a:endParaRPr lang="en-US" sz="16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  <cx:series layoutId="clusteredColumn" hidden="1" uniqueId="{3DAF0DA3-FF4B-4CF7-B64A-957E8438BB52}" formatIdx="1">
          <cx:tx>
            <cx:txData>
              <cx:f>_xlchart.v1.2</cx:f>
              <cx:v>FREQUENCY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baseline="0">
                  <a:solidFill>
                    <a:schemeClr val="tx1"/>
                  </a:solidFill>
                </a:endParaRPr>
              </a:p>
            </cx:txPr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000" b="0" i="0" baseline="0">
                <a:solidFill>
                  <a:schemeClr val="bg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000" baseline="0">
              <a:solidFill>
                <a:schemeClr val="bg1"/>
              </a:solidFill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800" b="0" i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baseline="0">
              <a:solidFill>
                <a:schemeClr val="tx1"/>
              </a:solidFill>
            </a:endParaRPr>
          </a:p>
        </cx:txPr>
      </cx:axis>
    </cx:plotArea>
  </cx:chart>
  <cx:spPr>
    <a:solidFill>
      <a:schemeClr val="accent2"/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sales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distribution</a:t>
          </a:r>
        </a:p>
      </cx:txPr>
    </cx:title>
    <cx:plotArea>
      <cx:plotAreaRegion>
        <cx:series layoutId="clusteredColumn" uniqueId="{77511812-05A1-48ED-BFE5-08057ED61DEC}" formatIdx="0">
          <cx:tx>
            <cx:txData>
              <cx:f>_xlchart.v1.4</cx:f>
              <cx:v>SALES</cx:v>
            </cx:txData>
          </cx:tx>
          <cx:spPr>
            <a:solidFill>
              <a:schemeClr val="tx2"/>
            </a:solidFill>
            <a:ln w="38100">
              <a:solidFill>
                <a:schemeClr val="bg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/>
                </a:pPr>
                <a:endParaRPr lang="en-US" sz="12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  <cx:series layoutId="clusteredColumn" hidden="1" uniqueId="{958BAAA0-5429-4E1B-91D4-6384B6EC5D02}" formatIdx="1">
          <cx:tx>
            <cx:txData>
              <cx:f>_xlchart.v1.6</cx:f>
              <cx:v>FREQUANCY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aseline="0">
                <a:solidFill>
                  <a:schemeClr val="tx1"/>
                </a:solidFill>
              </a:defRPr>
            </a:pPr>
            <a:endParaRPr lang="en-US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8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chemeClr val="accent4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B1DA195F-5646-4608-A3A2-01B7C5B53C5B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298AEC5-E03C-4358-83E7-92AFDBA5DB18}">
          <cx:spPr>
            <a:effectLst>
              <a:outerShdw blurRad="50800" dist="50800" dir="5400000" sx="101000" sy="101000" algn="ctr" rotWithShape="0">
                <a:schemeClr val="bg2"/>
              </a:outerShdw>
            </a:effectLst>
          </cx:spPr>
          <cx:dataLabels>
            <cx:spPr>
              <a:effectLst>
                <a:outerShdw blurRad="50800" dist="50800" dir="5400000" algn="ctr" rotWithShape="0">
                  <a:schemeClr val="tx1"/>
                </a:outerShdw>
              </a:effectLst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</cx:chart>
  <cx:spPr>
    <a:solidFill>
      <a:schemeClr val="accent4">
        <a:lumMod val="40000"/>
        <a:lumOff val="6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07/relationships/hdphoto" Target="../media/hdphoto1.wd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289560</xdr:colOff>
      <xdr:row>8</xdr:row>
      <xdr:rowOff>102870</xdr:rowOff>
    </xdr:from>
    <xdr:to>
      <xdr:col>19</xdr:col>
      <xdr:colOff>571500</xdr:colOff>
      <xdr:row>26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93DD4F5-8450-EA43-361B-138297E7FF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5400" y="1611630"/>
              <a:ext cx="5158740" cy="3288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175260</xdr:colOff>
      <xdr:row>60</xdr:row>
      <xdr:rowOff>26670</xdr:rowOff>
    </xdr:from>
    <xdr:to>
      <xdr:col>9</xdr:col>
      <xdr:colOff>586740</xdr:colOff>
      <xdr:row>76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D7C295-D7C5-878F-22F4-77206F0F4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556260</xdr:colOff>
      <xdr:row>60</xdr:row>
      <xdr:rowOff>102870</xdr:rowOff>
    </xdr:from>
    <xdr:to>
      <xdr:col>18</xdr:col>
      <xdr:colOff>548640</xdr:colOff>
      <xdr:row>75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7657B5E-17A7-DA1C-5008-62CBC150C4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00" y="11235690"/>
              <a:ext cx="4869180" cy="297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38100</xdr:rowOff>
    </xdr:from>
    <xdr:to>
      <xdr:col>18</xdr:col>
      <xdr:colOff>281940</xdr:colOff>
      <xdr:row>23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4F913B-EDA3-561E-842E-5F87A9B29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7860" y="38100"/>
              <a:ext cx="5516880" cy="4187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1</xdr:row>
      <xdr:rowOff>34290</xdr:rowOff>
    </xdr:from>
    <xdr:to>
      <xdr:col>19</xdr:col>
      <xdr:colOff>152400</xdr:colOff>
      <xdr:row>16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409DE-606E-6459-D1B8-C1730D41A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289560</xdr:colOff>
      <xdr:row>22</xdr:row>
      <xdr:rowOff>102870</xdr:rowOff>
    </xdr:from>
    <xdr:to>
      <xdr:col>19</xdr:col>
      <xdr:colOff>594360</xdr:colOff>
      <xdr:row>37</xdr:row>
      <xdr:rowOff>87630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EA9267-7183-E635-F4FD-2CC3760CC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15240</xdr:colOff>
      <xdr:row>19</xdr:row>
      <xdr:rowOff>53340</xdr:rowOff>
    </xdr:from>
    <xdr:to>
      <xdr:col>3</xdr:col>
      <xdr:colOff>586740</xdr:colOff>
      <xdr:row>37</xdr:row>
      <xdr:rowOff>60374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5D18D6-378A-4A61-AC20-77F7D078C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70000"/>
          <a:duotone>
            <a:prstClr val="black"/>
            <a:schemeClr val="accent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11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5240" y="3573780"/>
          <a:ext cx="2400300" cy="32988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effectLst>
          <a:outerShdw blurRad="50800" dist="50800" dir="5400000" algn="ctr" rotWithShape="0">
            <a:schemeClr val="tx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4</xdr:row>
      <xdr:rowOff>152400</xdr:rowOff>
    </xdr:from>
    <xdr:to>
      <xdr:col>16</xdr:col>
      <xdr:colOff>236220</xdr:colOff>
      <xdr:row>23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F13D8C-024E-0EAA-2B2B-13CF4FB2D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148590</xdr:rowOff>
    </xdr:from>
    <xdr:to>
      <xdr:col>17</xdr:col>
      <xdr:colOff>533400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2D1E3-D2F9-D700-6A3F-713185942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0228-CD2A-49A7-AD3E-3A9FDB779935}">
  <dimension ref="A1:U109"/>
  <sheetViews>
    <sheetView topLeftCell="A3" workbookViewId="0">
      <selection activeCell="G28" sqref="G21:G28"/>
    </sheetView>
  </sheetViews>
  <sheetFormatPr defaultRowHeight="14.4" x14ac:dyDescent="0.3"/>
  <cols>
    <col min="1" max="1" width="11.77734375" customWidth="1"/>
    <col min="3" max="3" width="6.21875" customWidth="1"/>
    <col min="5" max="5" width="11.109375" bestFit="1" customWidth="1"/>
    <col min="6" max="6" width="11.33203125" customWidth="1"/>
    <col min="7" max="7" width="20.44140625" bestFit="1" customWidth="1"/>
    <col min="9" max="9" width="20.44140625" bestFit="1" customWidth="1"/>
  </cols>
  <sheetData>
    <row r="1" spans="1:2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8" x14ac:dyDescent="0.35">
      <c r="A2" s="12" t="s">
        <v>11</v>
      </c>
      <c r="B2" s="12"/>
      <c r="C2" s="12"/>
      <c r="D2" s="12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4" t="s">
        <v>0</v>
      </c>
      <c r="B4" s="4" t="s">
        <v>1</v>
      </c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1">
        <v>1</v>
      </c>
      <c r="B5" s="1">
        <v>28</v>
      </c>
      <c r="C5" s="3"/>
      <c r="D5" s="5" t="s">
        <v>2</v>
      </c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1">
        <v>2</v>
      </c>
      <c r="B6" s="1">
        <v>32</v>
      </c>
      <c r="C6" s="3"/>
      <c r="D6" s="2" t="s">
        <v>3</v>
      </c>
      <c r="E6" s="2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1">
        <v>3</v>
      </c>
      <c r="B7" s="1">
        <v>35</v>
      </c>
      <c r="C7" s="3"/>
      <c r="D7" s="2" cm="1">
        <f t="array" ref="D7:D25">_xlfn.UNIQUE(B5:B52)</f>
        <v>28</v>
      </c>
      <c r="E7" s="2" cm="1">
        <f t="array" ref="E7:E26">FREQUENCY(B5:B52,_xlfn.ANCHORARRAY(D7))</f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1">
        <v>4</v>
      </c>
      <c r="B8" s="1">
        <v>40</v>
      </c>
      <c r="C8" s="3"/>
      <c r="D8" s="2">
        <v>32</v>
      </c>
      <c r="E8" s="2">
        <v>2</v>
      </c>
      <c r="F8" s="3"/>
      <c r="G8" s="6" t="s">
        <v>12</v>
      </c>
      <c r="H8" s="7">
        <f>AVERAGE(B5:B52)</f>
        <v>35.125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1">
        <v>5</v>
      </c>
      <c r="B9" s="1">
        <v>42</v>
      </c>
      <c r="C9" s="3"/>
      <c r="D9" s="2">
        <v>35</v>
      </c>
      <c r="E9" s="2">
        <v>4</v>
      </c>
      <c r="F9" s="3"/>
      <c r="G9" s="7" t="s">
        <v>5</v>
      </c>
      <c r="H9" s="7">
        <f>MODE(B5:B52)</f>
        <v>35</v>
      </c>
      <c r="I9" s="5" t="s">
        <v>6</v>
      </c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</row>
    <row r="10" spans="1:21" x14ac:dyDescent="0.3">
      <c r="A10" s="1">
        <v>6</v>
      </c>
      <c r="B10" s="1">
        <v>28</v>
      </c>
      <c r="C10" s="3"/>
      <c r="D10" s="2">
        <v>40</v>
      </c>
      <c r="E10" s="2">
        <v>3</v>
      </c>
      <c r="F10" s="3"/>
      <c r="G10" s="7" t="s">
        <v>7</v>
      </c>
      <c r="H10" s="7">
        <f>MEDIAN(B5:B52)</f>
        <v>35</v>
      </c>
      <c r="I10" s="5" t="s">
        <v>8</v>
      </c>
      <c r="J10" s="5"/>
      <c r="K10" s="5"/>
      <c r="L10" s="5"/>
      <c r="M10" s="5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1">
        <v>7</v>
      </c>
      <c r="B11" s="1">
        <v>33</v>
      </c>
      <c r="C11" s="3"/>
      <c r="D11" s="2">
        <v>42</v>
      </c>
      <c r="E11" s="2">
        <v>2</v>
      </c>
      <c r="F11" s="3"/>
      <c r="G11" s="7" t="s">
        <v>9</v>
      </c>
      <c r="H11" s="7">
        <f>H12-H13</f>
        <v>18</v>
      </c>
      <c r="I11" s="5" t="s">
        <v>10</v>
      </c>
      <c r="J11" s="5"/>
      <c r="K11" s="5"/>
      <c r="L11" s="5"/>
      <c r="M11" s="5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1">
        <v>8</v>
      </c>
      <c r="B12" s="1">
        <v>38</v>
      </c>
      <c r="C12" s="3"/>
      <c r="D12" s="2">
        <v>33</v>
      </c>
      <c r="E12" s="2">
        <v>4</v>
      </c>
      <c r="F12" s="3"/>
      <c r="G12" s="7" t="s">
        <v>13</v>
      </c>
      <c r="H12" s="7">
        <v>45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1">
        <v>9</v>
      </c>
      <c r="B13" s="1">
        <v>30</v>
      </c>
      <c r="C13" s="3"/>
      <c r="D13" s="2">
        <v>38</v>
      </c>
      <c r="E13" s="2">
        <v>2</v>
      </c>
      <c r="F13" s="3"/>
      <c r="G13" s="7" t="s">
        <v>14</v>
      </c>
      <c r="H13" s="7">
        <v>27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1">
        <v>10</v>
      </c>
      <c r="B14" s="1">
        <v>41</v>
      </c>
      <c r="C14" s="3"/>
      <c r="D14" s="2">
        <v>30</v>
      </c>
      <c r="E14" s="2">
        <v>2</v>
      </c>
      <c r="F14" s="3"/>
      <c r="G14" s="7" t="s">
        <v>15</v>
      </c>
      <c r="H14" s="7">
        <f>VAR(B5:B52)</f>
        <v>23.643617021276597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1">
        <v>11</v>
      </c>
      <c r="B15" s="1">
        <v>37</v>
      </c>
      <c r="C15" s="3"/>
      <c r="D15" s="2">
        <v>41</v>
      </c>
      <c r="E15" s="2">
        <v>3</v>
      </c>
      <c r="F15" s="3"/>
      <c r="G15" s="7" t="s">
        <v>16</v>
      </c>
      <c r="H15" s="7">
        <f>STDEVA(B5:B52)</f>
        <v>4.8624702591662805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1">
        <v>12</v>
      </c>
      <c r="B16" s="1">
        <v>31</v>
      </c>
      <c r="C16" s="3"/>
      <c r="D16" s="2">
        <v>37</v>
      </c>
      <c r="E16" s="2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1">
        <v>13</v>
      </c>
      <c r="B17" s="1">
        <v>34</v>
      </c>
      <c r="C17" s="3"/>
      <c r="D17" s="2">
        <v>31</v>
      </c>
      <c r="E17" s="2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1">
        <v>14</v>
      </c>
      <c r="B18" s="1">
        <v>29</v>
      </c>
      <c r="C18" s="3"/>
      <c r="D18" s="2">
        <v>34</v>
      </c>
      <c r="E18" s="2">
        <v>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1">
        <v>15</v>
      </c>
      <c r="B19" s="1">
        <v>36</v>
      </c>
      <c r="C19" s="3"/>
      <c r="D19" s="2">
        <v>29</v>
      </c>
      <c r="E19" s="2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1">
        <v>16</v>
      </c>
      <c r="B20" s="1">
        <v>43</v>
      </c>
      <c r="C20" s="3"/>
      <c r="D20" s="2">
        <v>36</v>
      </c>
      <c r="E20" s="2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1">
        <v>17</v>
      </c>
      <c r="B21" s="1">
        <v>39</v>
      </c>
      <c r="C21" s="3"/>
      <c r="D21" s="2">
        <v>43</v>
      </c>
      <c r="E21" s="2">
        <v>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 s="1">
        <v>18</v>
      </c>
      <c r="B22" s="1">
        <v>27</v>
      </c>
      <c r="C22" s="3"/>
      <c r="D22" s="2">
        <v>39</v>
      </c>
      <c r="E22" s="2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1">
        <v>19</v>
      </c>
      <c r="B23" s="1">
        <v>35</v>
      </c>
      <c r="C23" s="3"/>
      <c r="D23" s="2">
        <v>27</v>
      </c>
      <c r="E23" s="2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1">
        <v>20</v>
      </c>
      <c r="B24" s="1">
        <v>31</v>
      </c>
      <c r="C24" s="3"/>
      <c r="D24" s="2">
        <v>45</v>
      </c>
      <c r="E24" s="2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1">
        <v>21</v>
      </c>
      <c r="B25" s="1">
        <v>39</v>
      </c>
      <c r="C25" s="3"/>
      <c r="D25" s="2">
        <v>44</v>
      </c>
      <c r="E25" s="2"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1">
        <v>22</v>
      </c>
      <c r="B26" s="1">
        <v>45</v>
      </c>
      <c r="C26" s="3"/>
      <c r="D26" s="8"/>
      <c r="E26" s="8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1">
        <v>23</v>
      </c>
      <c r="B27" s="1">
        <v>29</v>
      </c>
      <c r="C27" s="3"/>
      <c r="D27" s="9"/>
      <c r="E27" s="9"/>
      <c r="F27" s="5"/>
      <c r="G27" s="5"/>
      <c r="H27" s="5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1">
        <v>24</v>
      </c>
      <c r="B28" s="1">
        <v>33</v>
      </c>
      <c r="C28" s="3"/>
      <c r="D28" s="9"/>
      <c r="E28" s="9"/>
      <c r="F28" s="5"/>
      <c r="G28" s="5" t="s">
        <v>147</v>
      </c>
      <c r="H28" s="5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1">
        <v>25</v>
      </c>
      <c r="B29" s="1">
        <v>37</v>
      </c>
      <c r="C29" s="3"/>
      <c r="D29" s="9"/>
      <c r="E29" s="9"/>
      <c r="F29" s="5"/>
      <c r="G29" s="5"/>
      <c r="H29" s="5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1">
        <v>26</v>
      </c>
      <c r="B30" s="1">
        <v>40</v>
      </c>
      <c r="C30" s="3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1">
        <v>27</v>
      </c>
      <c r="B31" s="1">
        <v>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1">
        <v>28</v>
      </c>
      <c r="B32" s="1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1">
        <v>29</v>
      </c>
      <c r="B33" s="1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1">
        <v>30</v>
      </c>
      <c r="B34" s="1">
        <v>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1">
        <v>31</v>
      </c>
      <c r="B35" s="1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1">
        <v>32</v>
      </c>
      <c r="B36" s="1">
        <v>44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1">
        <v>33</v>
      </c>
      <c r="B37" s="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1">
        <v>34</v>
      </c>
      <c r="B38" s="1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1">
        <v>35</v>
      </c>
      <c r="B39" s="1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1">
        <v>36</v>
      </c>
      <c r="B40" s="1">
        <v>30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1">
        <v>37</v>
      </c>
      <c r="B41" s="1">
        <v>33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1">
        <v>38</v>
      </c>
      <c r="B42" s="1">
        <v>28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1">
        <v>39</v>
      </c>
      <c r="B43" s="1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1">
        <v>40</v>
      </c>
      <c r="B44" s="1">
        <v>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1">
        <v>41</v>
      </c>
      <c r="B45" s="1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1">
        <v>42</v>
      </c>
      <c r="B46" s="1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1">
        <v>43</v>
      </c>
      <c r="B47" s="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1">
        <v>44</v>
      </c>
      <c r="B48" s="1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1">
        <v>45</v>
      </c>
      <c r="B49" s="1">
        <v>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1">
        <v>46</v>
      </c>
      <c r="B50" s="1">
        <v>40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1">
        <v>47</v>
      </c>
      <c r="B51" s="1">
        <v>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1">
        <v>48</v>
      </c>
      <c r="B52" s="1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1" ht="23.4" x14ac:dyDescent="0.45">
      <c r="A56" s="10"/>
      <c r="B56" s="11" t="s">
        <v>17</v>
      </c>
      <c r="C56" s="11"/>
      <c r="D56" s="11"/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1" x14ac:dyDescent="0.3">
      <c r="A58" s="10"/>
      <c r="B58" s="10" t="s">
        <v>18</v>
      </c>
      <c r="C58" s="10" t="s">
        <v>19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1" x14ac:dyDescent="0.3">
      <c r="A59" s="10"/>
      <c r="B59" s="10">
        <v>1</v>
      </c>
      <c r="C59" s="10">
        <v>35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1" x14ac:dyDescent="0.3">
      <c r="A60" s="10"/>
      <c r="B60" s="10">
        <v>2</v>
      </c>
      <c r="C60" s="10">
        <v>28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1" ht="15.6" x14ac:dyDescent="0.3">
      <c r="A61" s="10"/>
      <c r="B61" s="10">
        <v>3</v>
      </c>
      <c r="C61" s="10">
        <v>32</v>
      </c>
      <c r="D61" s="10"/>
      <c r="E61" s="13" t="s">
        <v>19</v>
      </c>
      <c r="F61" s="13" t="s">
        <v>20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1" ht="15.6" x14ac:dyDescent="0.3">
      <c r="A62" s="10"/>
      <c r="B62" s="10">
        <v>4</v>
      </c>
      <c r="C62" s="10">
        <v>45</v>
      </c>
      <c r="D62" s="10"/>
      <c r="E62" s="13" cm="1">
        <f t="array" ref="E62:E80">_xlfn.UNIQUE(C59:C108)</f>
        <v>35</v>
      </c>
      <c r="F62" s="13" cm="1">
        <f t="array" ref="F62:F81">FREQUENCY(C59:C108,_xlfn.ANCHORARRAY(E62))</f>
        <v>3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1" ht="15.6" x14ac:dyDescent="0.3">
      <c r="A63" s="10"/>
      <c r="B63" s="10">
        <v>5</v>
      </c>
      <c r="C63" s="10">
        <v>38</v>
      </c>
      <c r="D63" s="10"/>
      <c r="E63" s="13">
        <v>28</v>
      </c>
      <c r="F63" s="13">
        <v>4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1" ht="15.6" x14ac:dyDescent="0.3">
      <c r="A64" s="10"/>
      <c r="B64" s="10">
        <v>6</v>
      </c>
      <c r="C64" s="10">
        <v>29</v>
      </c>
      <c r="D64" s="10"/>
      <c r="E64" s="13">
        <v>32</v>
      </c>
      <c r="F64" s="13">
        <v>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5.6" x14ac:dyDescent="0.3">
      <c r="A65" s="10"/>
      <c r="B65" s="10">
        <v>7</v>
      </c>
      <c r="C65" s="10">
        <v>42</v>
      </c>
      <c r="D65" s="10"/>
      <c r="E65" s="13">
        <v>45</v>
      </c>
      <c r="F65" s="13">
        <v>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5.6" x14ac:dyDescent="0.3">
      <c r="A66" s="10"/>
      <c r="B66" s="10">
        <v>8</v>
      </c>
      <c r="C66" s="10">
        <v>30</v>
      </c>
      <c r="D66" s="10"/>
      <c r="E66" s="13">
        <v>38</v>
      </c>
      <c r="F66" s="13">
        <v>3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5.6" x14ac:dyDescent="0.3">
      <c r="A67" s="10"/>
      <c r="B67" s="10">
        <v>9</v>
      </c>
      <c r="C67" s="10">
        <v>36</v>
      </c>
      <c r="D67" s="10"/>
      <c r="E67" s="13">
        <v>29</v>
      </c>
      <c r="F67" s="13">
        <v>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5.6" x14ac:dyDescent="0.3">
      <c r="A68" s="10"/>
      <c r="B68" s="10">
        <v>10</v>
      </c>
      <c r="C68" s="10">
        <v>41</v>
      </c>
      <c r="D68" s="10"/>
      <c r="E68" s="13">
        <v>42</v>
      </c>
      <c r="F68" s="13">
        <v>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5.6" x14ac:dyDescent="0.3">
      <c r="A69" s="10"/>
      <c r="B69" s="10">
        <v>11</v>
      </c>
      <c r="C69" s="10">
        <v>47</v>
      </c>
      <c r="D69" s="10"/>
      <c r="E69" s="13">
        <v>30</v>
      </c>
      <c r="F69" s="13">
        <v>3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5.6" x14ac:dyDescent="0.3">
      <c r="A70" s="10"/>
      <c r="B70" s="10">
        <v>12</v>
      </c>
      <c r="C70" s="10">
        <v>31</v>
      </c>
      <c r="D70" s="10"/>
      <c r="E70" s="13">
        <v>36</v>
      </c>
      <c r="F70" s="13">
        <v>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5.6" x14ac:dyDescent="0.3">
      <c r="A71" s="10"/>
      <c r="B71" s="10">
        <v>13</v>
      </c>
      <c r="C71" s="10">
        <v>39</v>
      </c>
      <c r="D71" s="10"/>
      <c r="E71" s="13">
        <v>41</v>
      </c>
      <c r="F71" s="13">
        <v>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5.6" x14ac:dyDescent="0.3">
      <c r="A72" s="10"/>
      <c r="B72" s="10">
        <v>14</v>
      </c>
      <c r="C72" s="10">
        <v>43</v>
      </c>
      <c r="D72" s="10"/>
      <c r="E72" s="13">
        <v>47</v>
      </c>
      <c r="F72" s="13">
        <v>1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5.6" x14ac:dyDescent="0.3">
      <c r="A73" s="10"/>
      <c r="B73" s="10">
        <v>15</v>
      </c>
      <c r="C73" s="10">
        <v>37</v>
      </c>
      <c r="D73" s="10"/>
      <c r="E73" s="13">
        <v>31</v>
      </c>
      <c r="F73" s="13">
        <v>3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5.6" x14ac:dyDescent="0.3">
      <c r="A74" s="10"/>
      <c r="B74" s="10">
        <v>16</v>
      </c>
      <c r="C74" s="10">
        <v>30</v>
      </c>
      <c r="D74" s="10"/>
      <c r="E74" s="13">
        <v>39</v>
      </c>
      <c r="F74" s="13">
        <v>4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5.6" x14ac:dyDescent="0.3">
      <c r="A75" s="10"/>
      <c r="B75" s="10">
        <v>17</v>
      </c>
      <c r="C75" s="10">
        <v>34</v>
      </c>
      <c r="D75" s="10"/>
      <c r="E75" s="13">
        <v>43</v>
      </c>
      <c r="F75" s="13">
        <v>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5.6" x14ac:dyDescent="0.3">
      <c r="A76" s="10"/>
      <c r="B76" s="10">
        <v>18</v>
      </c>
      <c r="C76" s="10">
        <v>39</v>
      </c>
      <c r="D76" s="10"/>
      <c r="E76" s="13">
        <v>37</v>
      </c>
      <c r="F76" s="13">
        <v>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5.6" x14ac:dyDescent="0.3">
      <c r="A77" s="10"/>
      <c r="B77" s="10">
        <v>19</v>
      </c>
      <c r="C77" s="10">
        <v>28</v>
      </c>
      <c r="D77" s="10"/>
      <c r="E77" s="13">
        <v>34</v>
      </c>
      <c r="F77" s="13">
        <v>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5.6" x14ac:dyDescent="0.3">
      <c r="A78" s="10"/>
      <c r="B78" s="10">
        <v>20</v>
      </c>
      <c r="C78" s="10">
        <v>33</v>
      </c>
      <c r="D78" s="10"/>
      <c r="E78" s="13">
        <v>33</v>
      </c>
      <c r="F78" s="13">
        <v>3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5.6" x14ac:dyDescent="0.3">
      <c r="A79" s="10"/>
      <c r="B79" s="10">
        <v>21</v>
      </c>
      <c r="C79" s="10">
        <v>36</v>
      </c>
      <c r="D79" s="10"/>
      <c r="E79" s="13">
        <v>40</v>
      </c>
      <c r="F79" s="13">
        <v>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5.6" x14ac:dyDescent="0.3">
      <c r="A80" s="10"/>
      <c r="B80" s="10">
        <v>22</v>
      </c>
      <c r="C80" s="10">
        <v>40</v>
      </c>
      <c r="D80" s="10"/>
      <c r="E80" s="13">
        <v>46</v>
      </c>
      <c r="F80" s="13">
        <v>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3">
      <c r="A81" s="10"/>
      <c r="B81" s="10">
        <v>23</v>
      </c>
      <c r="C81" s="10">
        <v>42</v>
      </c>
      <c r="D81" s="10"/>
      <c r="E81" s="10"/>
      <c r="F81" s="10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3">
      <c r="A82" s="10"/>
      <c r="B82" s="10">
        <v>24</v>
      </c>
      <c r="C82" s="10">
        <v>29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3">
      <c r="A83" s="10"/>
      <c r="B83" s="10">
        <v>25</v>
      </c>
      <c r="C83" s="10">
        <v>31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3">
      <c r="A84" s="10"/>
      <c r="B84" s="10">
        <v>26</v>
      </c>
      <c r="C84" s="10">
        <v>45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3">
      <c r="A85" s="10"/>
      <c r="B85" s="10">
        <v>27</v>
      </c>
      <c r="C85" s="10">
        <v>38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3">
      <c r="A86" s="10"/>
      <c r="B86" s="10">
        <v>28</v>
      </c>
      <c r="C86" s="10">
        <v>33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3">
      <c r="A87" s="10"/>
      <c r="B87" s="10">
        <v>29</v>
      </c>
      <c r="C87" s="10">
        <v>41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3">
      <c r="A88" s="10"/>
      <c r="B88" s="10">
        <v>30</v>
      </c>
      <c r="C88" s="10">
        <v>35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3">
      <c r="A89" s="10"/>
      <c r="B89" s="10">
        <v>31</v>
      </c>
      <c r="C89" s="10">
        <v>37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3">
      <c r="A90" s="10"/>
      <c r="B90" s="10">
        <v>32</v>
      </c>
      <c r="C90" s="10">
        <v>34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3">
      <c r="A91" s="10"/>
      <c r="B91" s="10">
        <v>33</v>
      </c>
      <c r="C91" s="10">
        <v>46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3">
      <c r="A92" s="10"/>
      <c r="B92" s="10">
        <v>34</v>
      </c>
      <c r="C92" s="10">
        <v>30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3">
      <c r="A93" s="10"/>
      <c r="B93" s="10">
        <v>35</v>
      </c>
      <c r="C93" s="10">
        <v>39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3">
      <c r="A94" s="10"/>
      <c r="B94" s="10">
        <v>36</v>
      </c>
      <c r="C94" s="10">
        <v>43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3">
      <c r="A95" s="10"/>
      <c r="B95" s="10">
        <v>37</v>
      </c>
      <c r="C95" s="10">
        <v>28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3">
      <c r="A96" s="10"/>
      <c r="B96" s="10">
        <v>38</v>
      </c>
      <c r="C96" s="10">
        <v>32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3">
      <c r="A97" s="10"/>
      <c r="B97" s="10">
        <v>39</v>
      </c>
      <c r="C97" s="10">
        <v>36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3">
      <c r="A98" s="10"/>
      <c r="B98" s="10">
        <v>40</v>
      </c>
      <c r="C98" s="10">
        <v>29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3">
      <c r="A99" s="10"/>
      <c r="B99" s="10">
        <v>41</v>
      </c>
      <c r="C99" s="10">
        <v>31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3">
      <c r="A100" s="10"/>
      <c r="B100" s="10">
        <v>42</v>
      </c>
      <c r="C100" s="10">
        <v>37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3">
      <c r="A101" s="10"/>
      <c r="B101" s="10">
        <v>43</v>
      </c>
      <c r="C101" s="10">
        <v>40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3">
      <c r="A102" s="10"/>
      <c r="B102" s="10">
        <v>44</v>
      </c>
      <c r="C102" s="10">
        <v>42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3">
      <c r="A103" s="10"/>
      <c r="B103" s="10">
        <v>45</v>
      </c>
      <c r="C103" s="10">
        <v>33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x14ac:dyDescent="0.3">
      <c r="A104" s="10"/>
      <c r="B104" s="10">
        <v>46</v>
      </c>
      <c r="C104" s="10">
        <v>39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3">
      <c r="A105" s="10"/>
      <c r="B105" s="10">
        <v>47</v>
      </c>
      <c r="C105" s="10">
        <v>28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x14ac:dyDescent="0.3">
      <c r="A106" s="10"/>
      <c r="B106" s="10">
        <v>48</v>
      </c>
      <c r="C106" s="10">
        <v>35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x14ac:dyDescent="0.3">
      <c r="A107" s="10"/>
      <c r="B107" s="10">
        <v>49</v>
      </c>
      <c r="C107" s="10">
        <v>38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x14ac:dyDescent="0.3">
      <c r="A108" s="10"/>
      <c r="B108" s="10">
        <v>50</v>
      </c>
      <c r="C108" s="10">
        <v>43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9F36-F6EA-4B90-A6A3-6CA364F658E5}">
  <dimension ref="A1:W32"/>
  <sheetViews>
    <sheetView workbookViewId="0">
      <selection activeCell="G30" sqref="G30"/>
    </sheetView>
  </sheetViews>
  <sheetFormatPr defaultRowHeight="14.4" x14ac:dyDescent="0.3"/>
  <sheetData>
    <row r="1" spans="1:23" x14ac:dyDescent="0.3">
      <c r="A1" s="22" t="s">
        <v>49</v>
      </c>
      <c r="B1" s="22" t="s">
        <v>50</v>
      </c>
      <c r="C1" s="22" t="s">
        <v>51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x14ac:dyDescent="0.3">
      <c r="A2" s="21">
        <v>1</v>
      </c>
      <c r="B2" s="21">
        <v>44</v>
      </c>
      <c r="C2" s="21">
        <v>75</v>
      </c>
      <c r="D2" s="19"/>
      <c r="E2" s="76" t="s">
        <v>50</v>
      </c>
      <c r="F2" s="76"/>
      <c r="G2" s="76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x14ac:dyDescent="0.3">
      <c r="A3" s="21">
        <v>2</v>
      </c>
      <c r="B3" s="21">
        <v>36</v>
      </c>
      <c r="C3" s="21">
        <v>95</v>
      </c>
      <c r="D3" s="19"/>
      <c r="E3" s="21" t="s">
        <v>52</v>
      </c>
      <c r="F3" s="21"/>
      <c r="G3" s="23">
        <f>QUARTILE(B2:B31,1)</f>
        <v>31.25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x14ac:dyDescent="0.3">
      <c r="A4" s="21">
        <v>3</v>
      </c>
      <c r="B4" s="21">
        <v>41</v>
      </c>
      <c r="C4" s="21">
        <v>101</v>
      </c>
      <c r="D4" s="19"/>
      <c r="E4" s="21" t="s">
        <v>53</v>
      </c>
      <c r="F4" s="21"/>
      <c r="G4" s="23">
        <f>MEDIAN(B2:B31)</f>
        <v>39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x14ac:dyDescent="0.3">
      <c r="A5" s="21">
        <v>4</v>
      </c>
      <c r="B5" s="21">
        <v>26</v>
      </c>
      <c r="C5" s="21">
        <v>10</v>
      </c>
      <c r="D5" s="19"/>
      <c r="E5" s="21" t="s">
        <v>54</v>
      </c>
      <c r="F5" s="21"/>
      <c r="G5" s="23">
        <f>QUARTILE(B2:B31,3)</f>
        <v>48.5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x14ac:dyDescent="0.3">
      <c r="A6" s="21">
        <v>5</v>
      </c>
      <c r="B6" s="21">
        <v>29</v>
      </c>
      <c r="C6" s="21">
        <v>118</v>
      </c>
      <c r="D6" s="19"/>
      <c r="E6" s="21" t="s">
        <v>14</v>
      </c>
      <c r="F6" s="21"/>
      <c r="G6" s="23">
        <f>MIN(B2:B31)</f>
        <v>25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3">
      <c r="A7" s="21">
        <v>6</v>
      </c>
      <c r="B7" s="21">
        <v>40</v>
      </c>
      <c r="C7" s="21">
        <v>106</v>
      </c>
      <c r="D7" s="19"/>
      <c r="E7" s="21" t="s">
        <v>13</v>
      </c>
      <c r="F7" s="21"/>
      <c r="G7" s="23">
        <f>MAX(B2:B31)</f>
        <v>85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3">
      <c r="A8" s="21">
        <v>7</v>
      </c>
      <c r="B8" s="21">
        <v>49</v>
      </c>
      <c r="C8" s="21">
        <v>111</v>
      </c>
      <c r="D8" s="19"/>
      <c r="E8" s="21" t="s">
        <v>55</v>
      </c>
      <c r="F8" s="21"/>
      <c r="G8" s="23">
        <f>G5-G3</f>
        <v>17.25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3">
      <c r="A9" s="21">
        <v>8</v>
      </c>
      <c r="B9" s="21">
        <v>41</v>
      </c>
      <c r="C9" s="21">
        <v>79</v>
      </c>
      <c r="D9" s="19"/>
      <c r="E9" s="21" t="s">
        <v>56</v>
      </c>
      <c r="F9" s="21"/>
      <c r="G9" s="23">
        <f>G5+(1.5*G8)</f>
        <v>74.375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3">
      <c r="A10" s="21">
        <v>9</v>
      </c>
      <c r="B10" s="21">
        <v>25</v>
      </c>
      <c r="C10" s="21">
        <v>78</v>
      </c>
      <c r="D10" s="19"/>
      <c r="E10" s="21" t="s">
        <v>57</v>
      </c>
      <c r="F10" s="21"/>
      <c r="G10" s="23">
        <f>G3-(1.5*G8)</f>
        <v>5.375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3">
      <c r="A11" s="21">
        <v>10</v>
      </c>
      <c r="B11" s="21">
        <v>43</v>
      </c>
      <c r="C11" s="21">
        <v>114</v>
      </c>
      <c r="D11" s="19"/>
      <c r="E11" s="21" t="s">
        <v>12</v>
      </c>
      <c r="F11" s="21"/>
      <c r="G11" s="23">
        <f>AVERAGE(B2:B31)</f>
        <v>40.6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3">
      <c r="A12" s="21">
        <v>11</v>
      </c>
      <c r="B12" s="21">
        <v>35</v>
      </c>
      <c r="C12" s="21">
        <v>66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3">
      <c r="A13" s="21">
        <v>12</v>
      </c>
      <c r="B13" s="21">
        <v>38</v>
      </c>
      <c r="C13" s="21">
        <v>69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3">
      <c r="A14" s="21">
        <v>13</v>
      </c>
      <c r="B14" s="21">
        <v>52</v>
      </c>
      <c r="C14" s="21">
        <v>112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3">
      <c r="A15" s="21">
        <v>14</v>
      </c>
      <c r="B15" s="21">
        <v>50</v>
      </c>
      <c r="C15" s="21">
        <v>96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3">
      <c r="A16" s="21">
        <v>15</v>
      </c>
      <c r="B16" s="21">
        <v>49</v>
      </c>
      <c r="C16" s="21">
        <v>91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3">
      <c r="A17" s="21">
        <v>16</v>
      </c>
      <c r="B17" s="21">
        <v>36</v>
      </c>
      <c r="C17" s="21">
        <v>100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3">
      <c r="A18" s="21">
        <v>17</v>
      </c>
      <c r="B18" s="21">
        <v>51</v>
      </c>
      <c r="C18" s="21">
        <v>99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3">
      <c r="A19" s="21">
        <v>18</v>
      </c>
      <c r="B19" s="21">
        <v>30</v>
      </c>
      <c r="C19" s="21">
        <v>99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3">
      <c r="A20" s="21">
        <v>19</v>
      </c>
      <c r="B20" s="21">
        <v>56</v>
      </c>
      <c r="C20" s="21">
        <v>100</v>
      </c>
      <c r="D20" s="19"/>
      <c r="E20" s="76" t="s">
        <v>51</v>
      </c>
      <c r="F20" s="76"/>
      <c r="G20" s="76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3">
      <c r="A21" s="21">
        <v>20</v>
      </c>
      <c r="B21" s="21">
        <v>37</v>
      </c>
      <c r="C21" s="21">
        <v>120</v>
      </c>
      <c r="D21" s="19"/>
      <c r="E21" s="21" t="s">
        <v>52</v>
      </c>
      <c r="F21" s="21"/>
      <c r="G21" s="24">
        <f>QUARTILE(C2:C31,1)</f>
        <v>71.25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3">
      <c r="A22" s="21">
        <v>21</v>
      </c>
      <c r="B22" s="21">
        <v>31</v>
      </c>
      <c r="C22" s="21">
        <v>56</v>
      </c>
      <c r="D22" s="19"/>
      <c r="E22" s="21" t="s">
        <v>53</v>
      </c>
      <c r="F22" s="21"/>
      <c r="G22" s="24">
        <f>MEDIAN(C2:C31)</f>
        <v>95.5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3">
      <c r="A23" s="21">
        <v>22</v>
      </c>
      <c r="B23" s="21">
        <v>27</v>
      </c>
      <c r="C23" s="21">
        <v>98</v>
      </c>
      <c r="D23" s="19"/>
      <c r="E23" s="21" t="s">
        <v>54</v>
      </c>
      <c r="F23" s="21"/>
      <c r="G23" s="24">
        <f>QUARTILE(C2:C31,3)</f>
        <v>104.75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3">
      <c r="A24" s="21">
        <v>23</v>
      </c>
      <c r="B24" s="21">
        <v>25</v>
      </c>
      <c r="C24" s="21">
        <v>88</v>
      </c>
      <c r="D24" s="19"/>
      <c r="E24" s="21" t="s">
        <v>14</v>
      </c>
      <c r="F24" s="21"/>
      <c r="G24" s="24">
        <f>MIN(C2:C31)</f>
        <v>10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3">
      <c r="A25" s="21">
        <v>24</v>
      </c>
      <c r="B25" s="21">
        <v>32</v>
      </c>
      <c r="C25" s="21">
        <v>115</v>
      </c>
      <c r="D25" s="19"/>
      <c r="E25" s="21" t="s">
        <v>13</v>
      </c>
      <c r="F25" s="21"/>
      <c r="G25" s="24">
        <f>MAX(C2:C31)</f>
        <v>120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3">
      <c r="A26" s="21">
        <v>25</v>
      </c>
      <c r="B26" s="21">
        <v>46</v>
      </c>
      <c r="C26" s="21">
        <v>120</v>
      </c>
      <c r="D26" s="19"/>
      <c r="E26" s="21" t="s">
        <v>55</v>
      </c>
      <c r="F26" s="21"/>
      <c r="G26" s="24">
        <f>G23-G21</f>
        <v>33.5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3">
      <c r="A27" s="21">
        <v>26</v>
      </c>
      <c r="B27" s="21">
        <v>55</v>
      </c>
      <c r="C27" s="21">
        <v>50</v>
      </c>
      <c r="D27" s="19"/>
      <c r="E27" s="21" t="s">
        <v>58</v>
      </c>
      <c r="F27" s="21"/>
      <c r="G27" s="24">
        <f>G23+(1.5*G26)</f>
        <v>155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x14ac:dyDescent="0.3">
      <c r="A28" s="21">
        <v>27</v>
      </c>
      <c r="B28" s="21">
        <v>47</v>
      </c>
      <c r="C28" s="21">
        <v>70</v>
      </c>
      <c r="D28" s="19"/>
      <c r="E28" s="21" t="s">
        <v>57</v>
      </c>
      <c r="F28" s="21"/>
      <c r="G28" s="24">
        <f>G21-(1.5*G26)</f>
        <v>21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23" x14ac:dyDescent="0.3">
      <c r="A29" s="21">
        <v>28</v>
      </c>
      <c r="B29" s="21">
        <v>32</v>
      </c>
      <c r="C29" s="21">
        <v>63</v>
      </c>
      <c r="D29" s="19"/>
      <c r="E29" s="21" t="s">
        <v>12</v>
      </c>
      <c r="F29" s="21"/>
      <c r="G29" s="24">
        <f>AVERAGE(C2:C31)</f>
        <v>88.266666666666666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x14ac:dyDescent="0.3">
      <c r="A30" s="21">
        <v>29</v>
      </c>
      <c r="B30" s="21">
        <v>30</v>
      </c>
      <c r="C30" s="21">
        <v>80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spans="1:23" x14ac:dyDescent="0.3">
      <c r="A31" s="21">
        <v>30</v>
      </c>
      <c r="B31" s="21">
        <v>85</v>
      </c>
      <c r="C31" s="21">
        <v>69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</sheetData>
  <mergeCells count="2">
    <mergeCell ref="E2:G2"/>
    <mergeCell ref="E20:G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0083-FAC9-4E72-9426-C92575F68C40}">
  <dimension ref="A1:U41"/>
  <sheetViews>
    <sheetView topLeftCell="A11" workbookViewId="0">
      <selection activeCell="M35" sqref="M35"/>
    </sheetView>
  </sheetViews>
  <sheetFormatPr defaultRowHeight="14.4" x14ac:dyDescent="0.3"/>
  <cols>
    <col min="7" max="7" width="16.5546875" bestFit="1" customWidth="1"/>
  </cols>
  <sheetData>
    <row r="1" spans="1:21" ht="18" customHeight="1" x14ac:dyDescent="0.3">
      <c r="A1" s="77" t="s">
        <v>21</v>
      </c>
      <c r="B1" s="77"/>
      <c r="C1" s="77"/>
      <c r="D1" s="7"/>
      <c r="E1" s="7"/>
      <c r="F1" s="7"/>
      <c r="G1" s="81" t="s">
        <v>23</v>
      </c>
      <c r="H1" s="81"/>
      <c r="I1" s="81"/>
      <c r="J1" s="81"/>
      <c r="K1" s="81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A2" s="14" t="s">
        <v>22</v>
      </c>
      <c r="B2" s="14" t="s">
        <v>23</v>
      </c>
      <c r="C2" s="14" t="s">
        <v>24</v>
      </c>
      <c r="D2" s="7"/>
      <c r="E2" s="17" t="s">
        <v>40</v>
      </c>
      <c r="F2" s="7"/>
      <c r="G2" s="81"/>
      <c r="H2" s="81"/>
      <c r="I2" s="81"/>
      <c r="J2" s="81"/>
      <c r="K2" s="81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15">
        <v>1</v>
      </c>
      <c r="B3" s="15">
        <v>30</v>
      </c>
      <c r="C3" s="15">
        <v>17</v>
      </c>
      <c r="D3" s="7"/>
      <c r="E3" s="15">
        <f>$H$6-3*$H$10</f>
        <v>20.666790037652092</v>
      </c>
      <c r="F3" s="7"/>
      <c r="G3" s="7"/>
      <c r="H3" s="7"/>
      <c r="I3" s="7"/>
      <c r="J3" s="79" t="s">
        <v>44</v>
      </c>
      <c r="K3" s="80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x14ac:dyDescent="0.3">
      <c r="A4" s="15">
        <v>2</v>
      </c>
      <c r="B4" s="15">
        <v>35</v>
      </c>
      <c r="C4" s="15">
        <v>20</v>
      </c>
      <c r="D4" s="7"/>
      <c r="E4" s="15">
        <f>E3+$H$10</f>
        <v>26.882026691768061</v>
      </c>
      <c r="F4" s="7"/>
      <c r="G4" s="78" t="s">
        <v>38</v>
      </c>
      <c r="H4" s="78"/>
      <c r="I4" s="7"/>
      <c r="J4" s="16" t="s">
        <v>40</v>
      </c>
      <c r="K4" s="16" t="s">
        <v>42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3">
      <c r="A5" s="15">
        <v>3</v>
      </c>
      <c r="B5" s="15">
        <v>35</v>
      </c>
      <c r="C5" s="15">
        <v>29</v>
      </c>
      <c r="D5" s="7"/>
      <c r="E5" s="15">
        <f t="shared" ref="E5:E8" si="0">E4+$H$10</f>
        <v>33.097263345884031</v>
      </c>
      <c r="F5" s="7"/>
      <c r="G5" s="15"/>
      <c r="H5" s="15"/>
      <c r="I5" s="7"/>
      <c r="J5" s="15">
        <v>20.666790037652092</v>
      </c>
      <c r="K5" s="15">
        <v>0</v>
      </c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x14ac:dyDescent="0.3">
      <c r="A6" s="15">
        <v>4</v>
      </c>
      <c r="B6" s="15">
        <v>36</v>
      </c>
      <c r="C6" s="15">
        <v>32</v>
      </c>
      <c r="D6" s="7"/>
      <c r="E6" s="15">
        <f t="shared" si="0"/>
        <v>39.3125</v>
      </c>
      <c r="F6" s="7"/>
      <c r="G6" s="15" t="s">
        <v>25</v>
      </c>
      <c r="H6" s="15">
        <v>39.3125</v>
      </c>
      <c r="I6" s="7"/>
      <c r="J6" s="15">
        <v>26.882026691768061</v>
      </c>
      <c r="K6" s="15">
        <v>0</v>
      </c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x14ac:dyDescent="0.3">
      <c r="A7" s="15">
        <v>5</v>
      </c>
      <c r="B7" s="15">
        <v>36</v>
      </c>
      <c r="C7" s="15">
        <v>39</v>
      </c>
      <c r="D7" s="7"/>
      <c r="E7" s="15">
        <f t="shared" si="0"/>
        <v>45.527736654115969</v>
      </c>
      <c r="F7" s="7"/>
      <c r="G7" s="15" t="s">
        <v>26</v>
      </c>
      <c r="H7" s="15">
        <v>1.5538091635289923</v>
      </c>
      <c r="I7" s="7"/>
      <c r="J7" s="15">
        <v>33.097263345884031</v>
      </c>
      <c r="K7" s="15">
        <v>1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3">
      <c r="A8" s="15">
        <v>6</v>
      </c>
      <c r="B8" s="15">
        <v>36</v>
      </c>
      <c r="C8" s="15">
        <v>40</v>
      </c>
      <c r="D8" s="7"/>
      <c r="E8" s="15">
        <f t="shared" si="0"/>
        <v>51.742973308231939</v>
      </c>
      <c r="F8" s="7"/>
      <c r="G8" s="15" t="s">
        <v>27</v>
      </c>
      <c r="H8" s="15">
        <v>37</v>
      </c>
      <c r="I8" s="7"/>
      <c r="J8" s="15">
        <v>39.3125</v>
      </c>
      <c r="K8" s="15">
        <v>9</v>
      </c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A9" s="15">
        <v>7</v>
      </c>
      <c r="B9" s="15">
        <v>36</v>
      </c>
      <c r="C9" s="15">
        <v>45</v>
      </c>
      <c r="D9" s="7"/>
      <c r="E9" s="7"/>
      <c r="F9" s="7"/>
      <c r="G9" s="15" t="s">
        <v>28</v>
      </c>
      <c r="H9" s="15">
        <v>36</v>
      </c>
      <c r="I9" s="7"/>
      <c r="J9" s="15">
        <v>45.527736654115969</v>
      </c>
      <c r="K9" s="15">
        <v>4</v>
      </c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3">
      <c r="A10" s="15">
        <v>8</v>
      </c>
      <c r="B10" s="15">
        <v>36</v>
      </c>
      <c r="C10" s="15">
        <v>45</v>
      </c>
      <c r="D10" s="7"/>
      <c r="E10" s="7"/>
      <c r="F10" s="7"/>
      <c r="G10" s="15" t="s">
        <v>29</v>
      </c>
      <c r="H10" s="15">
        <v>6.2152366541159694</v>
      </c>
      <c r="I10" s="7"/>
      <c r="J10" s="15">
        <v>51.742973308231939</v>
      </c>
      <c r="K10" s="15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3">
      <c r="A11" s="15">
        <v>9</v>
      </c>
      <c r="B11" s="15">
        <v>38</v>
      </c>
      <c r="C11" s="15">
        <v>45</v>
      </c>
      <c r="D11" s="7"/>
      <c r="E11" s="7"/>
      <c r="F11" s="7"/>
      <c r="G11" s="15" t="s">
        <v>30</v>
      </c>
      <c r="H11" s="15">
        <v>38.62916666666667</v>
      </c>
      <c r="I11" s="7"/>
      <c r="J11" s="15" t="s">
        <v>41</v>
      </c>
      <c r="K11" s="15">
        <v>1</v>
      </c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3">
      <c r="A12" s="15">
        <v>10</v>
      </c>
      <c r="B12" s="15">
        <v>38</v>
      </c>
      <c r="C12" s="15">
        <v>45</v>
      </c>
      <c r="D12" s="7"/>
      <c r="E12" s="7"/>
      <c r="F12" s="7"/>
      <c r="G12" s="15" t="s">
        <v>31</v>
      </c>
      <c r="H12" s="15">
        <v>1.8342948516044721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3">
      <c r="A13" s="15">
        <v>11</v>
      </c>
      <c r="B13" s="15">
        <v>40</v>
      </c>
      <c r="C13" s="15">
        <v>46</v>
      </c>
      <c r="D13" s="7"/>
      <c r="E13" s="7"/>
      <c r="F13" s="7"/>
      <c r="G13" s="15" t="s">
        <v>32</v>
      </c>
      <c r="H13" s="15">
        <v>1.2913566995349903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 s="15">
        <v>12</v>
      </c>
      <c r="B14" s="15">
        <v>42</v>
      </c>
      <c r="C14" s="15">
        <v>46</v>
      </c>
      <c r="D14" s="7"/>
      <c r="E14" s="7"/>
      <c r="F14" s="7"/>
      <c r="G14" s="15" t="s">
        <v>33</v>
      </c>
      <c r="H14" s="15">
        <v>25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3">
      <c r="A15" s="15">
        <v>13</v>
      </c>
      <c r="B15" s="15">
        <v>42</v>
      </c>
      <c r="C15" s="15">
        <v>48</v>
      </c>
      <c r="D15" s="7"/>
      <c r="E15" s="7"/>
      <c r="F15" s="7"/>
      <c r="G15" s="15" t="s">
        <v>34</v>
      </c>
      <c r="H15" s="15">
        <v>30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15">
        <v>14</v>
      </c>
      <c r="B16" s="15">
        <v>44</v>
      </c>
      <c r="C16" s="15">
        <v>50</v>
      </c>
      <c r="D16" s="7"/>
      <c r="E16" s="7"/>
      <c r="F16" s="7"/>
      <c r="G16" s="15" t="s">
        <v>35</v>
      </c>
      <c r="H16" s="15">
        <v>55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3">
      <c r="A17" s="15">
        <v>15</v>
      </c>
      <c r="B17" s="15">
        <v>50</v>
      </c>
      <c r="C17" s="15">
        <v>50</v>
      </c>
      <c r="D17" s="7"/>
      <c r="E17" s="7"/>
      <c r="F17" s="7"/>
      <c r="G17" s="15" t="s">
        <v>36</v>
      </c>
      <c r="H17" s="15">
        <v>629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3">
      <c r="A18" s="15">
        <v>16</v>
      </c>
      <c r="B18" s="15">
        <v>55</v>
      </c>
      <c r="C18" s="15">
        <v>55</v>
      </c>
      <c r="D18" s="7"/>
      <c r="E18" s="7"/>
      <c r="F18" s="7"/>
      <c r="G18" s="15" t="s">
        <v>37</v>
      </c>
      <c r="H18" s="15">
        <v>16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8" t="s">
        <v>46</v>
      </c>
      <c r="M19" s="18"/>
      <c r="N19" s="18"/>
      <c r="O19" s="18"/>
      <c r="P19" s="18"/>
      <c r="Q19" s="7"/>
      <c r="R19" s="7"/>
      <c r="S19" s="7"/>
      <c r="T19" s="7"/>
      <c r="U19" s="7"/>
    </row>
    <row r="20" spans="1:21" ht="14.4" customHeight="1" x14ac:dyDescent="0.3">
      <c r="A20" s="7"/>
      <c r="B20" s="7"/>
      <c r="C20" s="7"/>
      <c r="D20" s="7"/>
      <c r="E20" s="7"/>
      <c r="F20" s="81" t="s">
        <v>24</v>
      </c>
      <c r="G20" s="81"/>
      <c r="H20" s="81"/>
      <c r="I20" s="81"/>
      <c r="J20" s="81"/>
      <c r="K20" s="7"/>
      <c r="L20" s="18" t="s">
        <v>47</v>
      </c>
      <c r="M20" s="18"/>
      <c r="N20" s="18"/>
      <c r="O20" s="18"/>
      <c r="P20" s="18"/>
      <c r="Q20" s="7"/>
      <c r="R20" s="7"/>
      <c r="S20" s="7"/>
      <c r="T20" s="7"/>
      <c r="U20" s="7"/>
    </row>
    <row r="21" spans="1:21" ht="14.4" customHeight="1" x14ac:dyDescent="0.3">
      <c r="A21" s="7"/>
      <c r="B21" s="7"/>
      <c r="C21" s="7"/>
      <c r="D21" s="7"/>
      <c r="E21" s="7"/>
      <c r="F21" s="81"/>
      <c r="G21" s="81"/>
      <c r="H21" s="81"/>
      <c r="I21" s="81"/>
      <c r="J21" s="8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3">
      <c r="A23" s="7"/>
      <c r="B23" s="7"/>
      <c r="C23" s="7"/>
      <c r="D23" s="7"/>
      <c r="E23" s="7"/>
      <c r="F23" s="7"/>
      <c r="G23" s="7"/>
      <c r="H23" s="7"/>
      <c r="I23" s="7"/>
      <c r="J23" s="79" t="s">
        <v>45</v>
      </c>
      <c r="K23" s="80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3">
      <c r="A24" s="7"/>
      <c r="B24" s="7"/>
      <c r="C24" s="7"/>
      <c r="D24" s="7"/>
      <c r="E24" s="17" t="s">
        <v>39</v>
      </c>
      <c r="F24" s="7"/>
      <c r="G24" s="78" t="s">
        <v>43</v>
      </c>
      <c r="H24" s="78"/>
      <c r="I24" s="7"/>
      <c r="J24" s="16" t="s">
        <v>40</v>
      </c>
      <c r="K24" s="16" t="s">
        <v>42</v>
      </c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x14ac:dyDescent="0.3">
      <c r="A25" s="7"/>
      <c r="B25" s="7"/>
      <c r="C25" s="7"/>
      <c r="D25" s="7"/>
      <c r="E25" s="15">
        <f>$H$26-3*$H$30</f>
        <v>8.1892874770836812</v>
      </c>
      <c r="F25" s="7"/>
      <c r="G25" s="15"/>
      <c r="H25" s="15"/>
      <c r="I25" s="7"/>
      <c r="J25" s="15">
        <v>8.1892874770836812</v>
      </c>
      <c r="K25" s="15">
        <v>0</v>
      </c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3">
      <c r="A26" s="7"/>
      <c r="B26" s="7"/>
      <c r="C26" s="7"/>
      <c r="D26" s="7"/>
      <c r="E26" s="15">
        <f>E25+$H$30</f>
        <v>19.042858318055789</v>
      </c>
      <c r="F26" s="7"/>
      <c r="G26" s="15" t="s">
        <v>25</v>
      </c>
      <c r="H26" s="15">
        <v>40.75</v>
      </c>
      <c r="I26" s="7"/>
      <c r="J26" s="15">
        <v>19.042858318055789</v>
      </c>
      <c r="K26" s="15">
        <v>1</v>
      </c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3">
      <c r="A27" s="7"/>
      <c r="B27" s="7"/>
      <c r="C27" s="7"/>
      <c r="D27" s="7"/>
      <c r="E27" s="15">
        <f t="shared" ref="E27:E30" si="1">E26+$H$30</f>
        <v>29.896429159027896</v>
      </c>
      <c r="F27" s="7"/>
      <c r="G27" s="15" t="s">
        <v>26</v>
      </c>
      <c r="H27" s="15">
        <v>2.7133927102430269</v>
      </c>
      <c r="I27" s="7"/>
      <c r="J27" s="15">
        <v>29.896429159027896</v>
      </c>
      <c r="K27" s="15">
        <v>2</v>
      </c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">
      <c r="A28" s="7"/>
      <c r="B28" s="7"/>
      <c r="C28" s="7"/>
      <c r="D28" s="7"/>
      <c r="E28" s="15">
        <f t="shared" si="1"/>
        <v>40.75</v>
      </c>
      <c r="F28" s="7"/>
      <c r="G28" s="15" t="s">
        <v>27</v>
      </c>
      <c r="H28" s="15">
        <v>45</v>
      </c>
      <c r="I28" s="7"/>
      <c r="J28" s="15">
        <v>40.75</v>
      </c>
      <c r="K28" s="15">
        <v>3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x14ac:dyDescent="0.3">
      <c r="A29" s="7"/>
      <c r="B29" s="7"/>
      <c r="C29" s="7"/>
      <c r="D29" s="7"/>
      <c r="E29" s="15">
        <f t="shared" si="1"/>
        <v>51.603570840972111</v>
      </c>
      <c r="F29" s="7"/>
      <c r="G29" s="15" t="s">
        <v>28</v>
      </c>
      <c r="H29" s="15">
        <v>45</v>
      </c>
      <c r="I29" s="7"/>
      <c r="J29" s="15">
        <v>51.603570840972111</v>
      </c>
      <c r="K29" s="15">
        <v>9</v>
      </c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3">
      <c r="A30" s="7"/>
      <c r="B30" s="7"/>
      <c r="C30" s="7"/>
      <c r="D30" s="7"/>
      <c r="E30" s="15">
        <f t="shared" si="1"/>
        <v>62.457141681944222</v>
      </c>
      <c r="F30" s="7"/>
      <c r="G30" s="15" t="s">
        <v>29</v>
      </c>
      <c r="H30" s="15">
        <v>10.853570840972107</v>
      </c>
      <c r="I30" s="7"/>
      <c r="J30" s="15">
        <v>62.457141681944222</v>
      </c>
      <c r="K30" s="15">
        <v>1</v>
      </c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3">
      <c r="A31" s="7"/>
      <c r="B31" s="7"/>
      <c r="C31" s="7"/>
      <c r="D31" s="7"/>
      <c r="E31" s="7"/>
      <c r="F31" s="7"/>
      <c r="G31" s="15" t="s">
        <v>30</v>
      </c>
      <c r="H31" s="15">
        <v>117.8</v>
      </c>
      <c r="I31" s="7"/>
      <c r="J31" s="15" t="s">
        <v>41</v>
      </c>
      <c r="K31" s="15">
        <v>0</v>
      </c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3">
      <c r="A32" s="7"/>
      <c r="B32" s="7"/>
      <c r="C32" s="7"/>
      <c r="D32" s="7"/>
      <c r="E32" s="7"/>
      <c r="F32" s="7"/>
      <c r="G32" s="15" t="s">
        <v>31</v>
      </c>
      <c r="H32" s="15">
        <v>0.52694138713722793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x14ac:dyDescent="0.3">
      <c r="A33" s="7"/>
      <c r="B33" s="7"/>
      <c r="C33" s="7"/>
      <c r="D33" s="7"/>
      <c r="E33" s="7"/>
      <c r="F33" s="7"/>
      <c r="G33" s="15" t="s">
        <v>32</v>
      </c>
      <c r="H33" s="15">
        <v>-1.1426330989323343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x14ac:dyDescent="0.3">
      <c r="A34" s="7"/>
      <c r="B34" s="7"/>
      <c r="C34" s="7"/>
      <c r="D34" s="7"/>
      <c r="E34" s="7"/>
      <c r="F34" s="7"/>
      <c r="G34" s="15" t="s">
        <v>33</v>
      </c>
      <c r="H34" s="15">
        <v>38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x14ac:dyDescent="0.3">
      <c r="A35" s="7"/>
      <c r="B35" s="7"/>
      <c r="C35" s="7"/>
      <c r="D35" s="7"/>
      <c r="E35" s="7"/>
      <c r="F35" s="7"/>
      <c r="G35" s="15" t="s">
        <v>34</v>
      </c>
      <c r="H35" s="15">
        <v>17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3">
      <c r="A36" s="7"/>
      <c r="B36" s="7"/>
      <c r="C36" s="7"/>
      <c r="D36" s="7"/>
      <c r="E36" s="7"/>
      <c r="F36" s="7"/>
      <c r="G36" s="15" t="s">
        <v>35</v>
      </c>
      <c r="H36" s="15">
        <v>55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x14ac:dyDescent="0.3">
      <c r="A37" s="7"/>
      <c r="B37" s="7"/>
      <c r="C37" s="7"/>
      <c r="D37" s="7"/>
      <c r="E37" s="7"/>
      <c r="F37" s="7"/>
      <c r="G37" s="15" t="s">
        <v>36</v>
      </c>
      <c r="H37" s="15">
        <v>652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x14ac:dyDescent="0.3">
      <c r="A38" s="7"/>
      <c r="B38" s="7"/>
      <c r="C38" s="7"/>
      <c r="D38" s="7"/>
      <c r="E38" s="7"/>
      <c r="F38" s="7"/>
      <c r="G38" s="15" t="s">
        <v>37</v>
      </c>
      <c r="H38" s="15">
        <v>16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18" t="s">
        <v>48</v>
      </c>
      <c r="M39" s="18"/>
      <c r="N39" s="18"/>
      <c r="O39" s="18"/>
      <c r="P39" s="18"/>
      <c r="Q39" s="7"/>
      <c r="R39" s="7"/>
      <c r="S39" s="7"/>
      <c r="T39" s="7"/>
      <c r="U39" s="7"/>
    </row>
    <row r="40" spans="1:2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18" t="s">
        <v>47</v>
      </c>
      <c r="M40" s="18"/>
      <c r="N40" s="18"/>
      <c r="O40" s="18"/>
      <c r="P40" s="18"/>
      <c r="Q40" s="6"/>
      <c r="R40" s="6"/>
      <c r="S40" s="6"/>
      <c r="T40" s="6"/>
      <c r="U40" s="6"/>
    </row>
    <row r="41" spans="1:2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</sheetData>
  <sortState xmlns:xlrd2="http://schemas.microsoft.com/office/spreadsheetml/2017/richdata2" ref="J25:J30">
    <sortCondition ref="J25"/>
  </sortState>
  <mergeCells count="7">
    <mergeCell ref="A1:C1"/>
    <mergeCell ref="G4:H4"/>
    <mergeCell ref="G24:H24"/>
    <mergeCell ref="J23:K23"/>
    <mergeCell ref="J3:K3"/>
    <mergeCell ref="F20:J21"/>
    <mergeCell ref="G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F483-A206-4A89-AD4A-A259A0BDFFF3}">
  <dimension ref="A1:S26"/>
  <sheetViews>
    <sheetView workbookViewId="0">
      <selection activeCell="B30" sqref="B30"/>
    </sheetView>
  </sheetViews>
  <sheetFormatPr defaultRowHeight="14.4" x14ac:dyDescent="0.3"/>
  <cols>
    <col min="2" max="2" width="27.77734375" customWidth="1"/>
    <col min="3" max="3" width="21.77734375" customWidth="1"/>
    <col min="5" max="5" width="14.6640625" customWidth="1"/>
  </cols>
  <sheetData>
    <row r="1" spans="1:19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3">
      <c r="A2" s="25"/>
      <c r="B2" s="29" t="s">
        <v>59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5"/>
      <c r="N2" s="25"/>
      <c r="O2" s="25"/>
      <c r="P2" s="25"/>
      <c r="Q2" s="25"/>
      <c r="R2" s="25"/>
      <c r="S2" s="25"/>
    </row>
    <row r="3" spans="1:19" x14ac:dyDescent="0.3">
      <c r="A3" s="25"/>
      <c r="B3" s="29" t="s">
        <v>60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5"/>
      <c r="N3" s="25"/>
      <c r="O3" s="25"/>
      <c r="P3" s="25"/>
      <c r="Q3" s="25"/>
      <c r="R3" s="25"/>
      <c r="S3" s="25"/>
    </row>
    <row r="4" spans="1:19" x14ac:dyDescent="0.3">
      <c r="A4" s="25"/>
      <c r="B4" s="25"/>
      <c r="C4" s="25"/>
      <c r="D4" s="26"/>
      <c r="E4" s="26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3">
      <c r="A5" s="25"/>
      <c r="B5" s="27" t="s">
        <v>61</v>
      </c>
      <c r="C5" s="27" t="s">
        <v>62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3">
      <c r="A6" s="25"/>
      <c r="B6" s="28">
        <v>10</v>
      </c>
      <c r="C6" s="28">
        <v>50</v>
      </c>
      <c r="D6" s="25"/>
      <c r="E6" s="30" t="s">
        <v>63</v>
      </c>
      <c r="F6" s="31">
        <f>CORREL(B6:B17,C6:C17)</f>
        <v>0.99921031003664817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x14ac:dyDescent="0.3">
      <c r="A7" s="25"/>
      <c r="B7" s="28">
        <v>12</v>
      </c>
      <c r="C7" s="28">
        <v>55</v>
      </c>
      <c r="D7" s="25"/>
      <c r="E7" s="30" t="s">
        <v>64</v>
      </c>
      <c r="F7" s="31">
        <f>COVAR(B6:B17,C6:C17)</f>
        <v>150.20833333333334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x14ac:dyDescent="0.3">
      <c r="A8" s="25"/>
      <c r="B8" s="28">
        <v>15</v>
      </c>
      <c r="C8" s="28">
        <v>60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3">
      <c r="A9" s="25"/>
      <c r="B9" s="28">
        <v>18</v>
      </c>
      <c r="C9" s="28">
        <v>65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3">
      <c r="A10" s="25"/>
      <c r="B10" s="28">
        <v>20</v>
      </c>
      <c r="C10" s="28">
        <v>70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3">
      <c r="A11" s="25"/>
      <c r="B11" s="28">
        <v>22</v>
      </c>
      <c r="C11" s="28">
        <v>75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3">
      <c r="A12" s="25"/>
      <c r="B12" s="28">
        <v>25</v>
      </c>
      <c r="C12" s="28">
        <v>80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3">
      <c r="A13" s="25"/>
      <c r="B13" s="28">
        <v>28</v>
      </c>
      <c r="C13" s="28">
        <v>85</v>
      </c>
      <c r="D13" s="25" t="s">
        <v>146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A14" s="25"/>
      <c r="B14" s="28">
        <v>30</v>
      </c>
      <c r="C14" s="28">
        <v>90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 x14ac:dyDescent="0.3">
      <c r="A15" s="25"/>
      <c r="B15" s="28">
        <v>32</v>
      </c>
      <c r="C15" s="28">
        <v>95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 x14ac:dyDescent="0.3">
      <c r="A16" s="25"/>
      <c r="B16" s="28">
        <v>35</v>
      </c>
      <c r="C16" s="28">
        <v>100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 x14ac:dyDescent="0.3">
      <c r="A17" s="25"/>
      <c r="B17" s="28">
        <v>38</v>
      </c>
      <c r="C17" s="28">
        <v>105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 x14ac:dyDescent="0.3">
      <c r="A18" s="25"/>
      <c r="B18" s="25"/>
      <c r="C18" s="25"/>
      <c r="D18" s="26"/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 x14ac:dyDescent="0.3">
      <c r="A19" s="20" t="s">
        <v>65</v>
      </c>
      <c r="B19" s="20"/>
      <c r="C19" s="20"/>
      <c r="D19" s="20"/>
      <c r="E19" s="20"/>
      <c r="F19" s="26"/>
      <c r="G19" s="26"/>
      <c r="H19" s="26"/>
      <c r="I19" s="26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 x14ac:dyDescent="0.3">
      <c r="A20" s="20" t="s">
        <v>66</v>
      </c>
      <c r="B20" s="20"/>
      <c r="C20" s="20"/>
      <c r="D20" s="20"/>
      <c r="E20" s="20"/>
      <c r="F20" s="26"/>
      <c r="G20" s="26"/>
      <c r="H20" s="26"/>
      <c r="I20" s="26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x14ac:dyDescent="0.3">
      <c r="A21" s="20" t="s">
        <v>67</v>
      </c>
      <c r="B21" s="20"/>
      <c r="C21" s="20"/>
      <c r="D21" s="20"/>
      <c r="E21" s="20"/>
      <c r="F21" s="26"/>
      <c r="G21" s="26"/>
      <c r="H21" s="26"/>
      <c r="I21" s="26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3">
      <c r="A22" s="20"/>
      <c r="B22" s="20"/>
      <c r="C22" s="20"/>
      <c r="D22" s="20"/>
      <c r="E22" s="20"/>
      <c r="F22" s="26"/>
      <c r="G22" s="26"/>
      <c r="H22" s="26"/>
      <c r="I22" s="26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x14ac:dyDescent="0.3">
      <c r="A23" s="20" t="s">
        <v>68</v>
      </c>
      <c r="B23" s="20"/>
      <c r="C23" s="20"/>
      <c r="D23" s="20"/>
      <c r="E23" s="20"/>
      <c r="F23" s="26"/>
      <c r="G23" s="26"/>
      <c r="H23" s="26"/>
      <c r="I23" s="26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3">
      <c r="A24" s="20" t="s">
        <v>69</v>
      </c>
      <c r="B24" s="20"/>
      <c r="C24" s="20"/>
      <c r="D24" s="20"/>
      <c r="E24" s="20"/>
      <c r="F24" s="26"/>
      <c r="G24" s="26"/>
      <c r="H24" s="26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x14ac:dyDescent="0.3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x14ac:dyDescent="0.3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386E-FC5E-4C8A-8FC5-A154B4F6C9C2}">
  <dimension ref="A1:T68"/>
  <sheetViews>
    <sheetView workbookViewId="0">
      <selection activeCell="L65" sqref="L65"/>
    </sheetView>
  </sheetViews>
  <sheetFormatPr defaultRowHeight="14.4" x14ac:dyDescent="0.3"/>
  <cols>
    <col min="5" max="5" width="9.77734375" customWidth="1"/>
    <col min="6" max="6" width="26.44140625" customWidth="1"/>
    <col min="8" max="8" width="10.5546875" customWidth="1"/>
  </cols>
  <sheetData>
    <row r="1" spans="1:20" x14ac:dyDescent="0.3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5.6" x14ac:dyDescent="0.3">
      <c r="A2" s="54"/>
      <c r="B2" s="85" t="s">
        <v>70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54"/>
      <c r="N2" s="54"/>
      <c r="O2" s="54"/>
      <c r="P2" s="54"/>
      <c r="Q2" s="54"/>
      <c r="R2" s="54"/>
      <c r="S2" s="54"/>
      <c r="T2" s="54"/>
    </row>
    <row r="3" spans="1:20" x14ac:dyDescent="0.3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x14ac:dyDescent="0.3">
      <c r="A4" s="86" t="s">
        <v>71</v>
      </c>
      <c r="B4" s="86" t="s">
        <v>72</v>
      </c>
      <c r="C4" s="86"/>
      <c r="D4" s="54"/>
      <c r="E4" s="62" t="s">
        <v>75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0" x14ac:dyDescent="0.3">
      <c r="A5" s="86"/>
      <c r="B5" s="49" t="s">
        <v>73</v>
      </c>
      <c r="C5" s="49" t="s">
        <v>74</v>
      </c>
      <c r="D5" s="54"/>
      <c r="E5" s="54"/>
      <c r="F5" s="87" t="s">
        <v>76</v>
      </c>
      <c r="G5" s="88"/>
      <c r="H5" s="89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1:20" x14ac:dyDescent="0.3">
      <c r="A6" s="49">
        <v>1</v>
      </c>
      <c r="B6" s="37">
        <v>95</v>
      </c>
      <c r="C6" s="30">
        <v>94</v>
      </c>
      <c r="D6" s="54"/>
      <c r="E6" s="54"/>
      <c r="F6" s="61"/>
      <c r="G6" s="61"/>
      <c r="H6" s="6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</row>
    <row r="7" spans="1:20" x14ac:dyDescent="0.3">
      <c r="A7" s="49">
        <v>2</v>
      </c>
      <c r="B7" s="37">
        <v>89</v>
      </c>
      <c r="C7" s="30">
        <v>85</v>
      </c>
      <c r="D7" s="54"/>
      <c r="E7" s="54"/>
      <c r="F7" s="63"/>
      <c r="G7" s="65" t="s">
        <v>73</v>
      </c>
      <c r="H7" s="65" t="s">
        <v>74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</row>
    <row r="8" spans="1:20" x14ac:dyDescent="0.3">
      <c r="A8" s="49">
        <v>3</v>
      </c>
      <c r="B8" s="37">
        <v>75</v>
      </c>
      <c r="C8" s="30">
        <v>73</v>
      </c>
      <c r="D8" s="54"/>
      <c r="E8" s="54"/>
      <c r="F8" s="61" t="s">
        <v>25</v>
      </c>
      <c r="G8" s="61">
        <v>84.7</v>
      </c>
      <c r="H8" s="61">
        <v>81.400000000000006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</row>
    <row r="9" spans="1:20" x14ac:dyDescent="0.3">
      <c r="A9" s="49">
        <v>4</v>
      </c>
      <c r="B9" s="37">
        <v>77</v>
      </c>
      <c r="C9" s="30">
        <v>72</v>
      </c>
      <c r="D9" s="54"/>
      <c r="E9" s="54"/>
      <c r="F9" s="61" t="s">
        <v>77</v>
      </c>
      <c r="G9" s="61">
        <v>59.122222222222227</v>
      </c>
      <c r="H9" s="61">
        <v>77.155555555554912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</row>
    <row r="10" spans="1:20" x14ac:dyDescent="0.3">
      <c r="A10" s="49">
        <v>5</v>
      </c>
      <c r="B10" s="37">
        <v>74</v>
      </c>
      <c r="C10" s="30">
        <v>69</v>
      </c>
      <c r="D10" s="54"/>
      <c r="E10" s="54"/>
      <c r="F10" s="61" t="s">
        <v>78</v>
      </c>
      <c r="G10" s="61">
        <v>10</v>
      </c>
      <c r="H10" s="61">
        <v>10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</row>
    <row r="11" spans="1:20" x14ac:dyDescent="0.3">
      <c r="A11" s="49">
        <v>6</v>
      </c>
      <c r="B11" s="37">
        <v>80</v>
      </c>
      <c r="C11" s="30">
        <v>75</v>
      </c>
      <c r="D11" s="54"/>
      <c r="E11" s="54"/>
      <c r="F11" s="61" t="s">
        <v>79</v>
      </c>
      <c r="G11" s="61">
        <v>0.98740314357992665</v>
      </c>
      <c r="H11" s="61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</row>
    <row r="12" spans="1:20" x14ac:dyDescent="0.3">
      <c r="A12" s="49">
        <v>7</v>
      </c>
      <c r="B12" s="37">
        <v>92</v>
      </c>
      <c r="C12" s="30">
        <v>90</v>
      </c>
      <c r="D12" s="54"/>
      <c r="E12" s="54"/>
      <c r="F12" s="61" t="s">
        <v>80</v>
      </c>
      <c r="G12" s="61">
        <v>0</v>
      </c>
      <c r="H12" s="61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</row>
    <row r="13" spans="1:20" x14ac:dyDescent="0.3">
      <c r="A13" s="49">
        <v>8</v>
      </c>
      <c r="B13" s="37">
        <v>85</v>
      </c>
      <c r="C13" s="30">
        <v>82</v>
      </c>
      <c r="D13" s="54"/>
      <c r="E13" s="54"/>
      <c r="F13" s="61" t="s">
        <v>81</v>
      </c>
      <c r="G13" s="61">
        <v>9</v>
      </c>
      <c r="H13" s="61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1:20" x14ac:dyDescent="0.3">
      <c r="A14" s="49">
        <v>9</v>
      </c>
      <c r="B14" s="37">
        <v>92</v>
      </c>
      <c r="C14" s="30">
        <v>91</v>
      </c>
      <c r="D14" s="54"/>
      <c r="E14" s="54"/>
      <c r="F14" s="61" t="s">
        <v>82</v>
      </c>
      <c r="G14" s="64">
        <v>6.1279461598427103</v>
      </c>
      <c r="H14" s="61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</row>
    <row r="15" spans="1:20" x14ac:dyDescent="0.3">
      <c r="A15" s="49">
        <v>10</v>
      </c>
      <c r="B15" s="37">
        <v>88</v>
      </c>
      <c r="C15" s="30">
        <v>83</v>
      </c>
      <c r="D15" s="54"/>
      <c r="E15" s="54"/>
      <c r="F15" s="61" t="s">
        <v>83</v>
      </c>
      <c r="G15" s="61">
        <v>8.6638618439084184E-5</v>
      </c>
      <c r="H15" s="61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</row>
    <row r="16" spans="1:20" x14ac:dyDescent="0.3">
      <c r="A16" s="54"/>
      <c r="B16" s="54"/>
      <c r="C16" s="54"/>
      <c r="D16" s="54"/>
      <c r="E16" s="54"/>
      <c r="F16" s="61" t="s">
        <v>84</v>
      </c>
      <c r="G16" s="64">
        <v>1.8331129326562374</v>
      </c>
      <c r="H16" s="61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0" x14ac:dyDescent="0.3">
      <c r="A17" s="54"/>
      <c r="B17" s="54"/>
      <c r="C17" s="54"/>
      <c r="D17" s="54"/>
      <c r="E17" s="54"/>
      <c r="F17" s="61" t="s">
        <v>85</v>
      </c>
      <c r="G17" s="61">
        <v>1.7327723687816837E-4</v>
      </c>
      <c r="H17" s="61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</row>
    <row r="18" spans="1:20" x14ac:dyDescent="0.3">
      <c r="A18" s="54"/>
      <c r="B18" s="54"/>
      <c r="C18" s="54"/>
      <c r="D18" s="54"/>
      <c r="E18" s="54"/>
      <c r="F18" s="61" t="s">
        <v>86</v>
      </c>
      <c r="G18" s="64">
        <v>2.2621571627982053</v>
      </c>
      <c r="H18" s="61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</row>
    <row r="19" spans="1:20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</row>
    <row r="20" spans="1:20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</row>
    <row r="21" spans="1:20" x14ac:dyDescent="0.3">
      <c r="A21" s="54"/>
      <c r="B21" s="54"/>
      <c r="C21" s="54"/>
      <c r="D21" s="54"/>
      <c r="E21" s="66" t="s">
        <v>87</v>
      </c>
      <c r="F21" s="66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</row>
    <row r="22" spans="1:20" x14ac:dyDescent="0.3">
      <c r="A22" s="54"/>
      <c r="B22" s="54"/>
      <c r="C22" s="54"/>
      <c r="D22" s="54"/>
      <c r="E22" s="66" t="s">
        <v>88</v>
      </c>
      <c r="F22" s="66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</row>
    <row r="23" spans="1:20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20" ht="23.4" x14ac:dyDescent="0.45">
      <c r="A24" s="54"/>
      <c r="B24" s="67" t="s">
        <v>89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3">
      <c r="A25" s="54"/>
      <c r="B25" s="54"/>
      <c r="C25" s="18" t="s">
        <v>90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x14ac:dyDescent="0.3">
      <c r="A26" s="54"/>
      <c r="B26" s="54"/>
      <c r="C26" s="18" t="s">
        <v>91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x14ac:dyDescent="0.3">
      <c r="A27" s="54"/>
      <c r="B27" s="54"/>
      <c r="C27" s="54"/>
      <c r="D27" s="54"/>
      <c r="E27" s="54" t="s">
        <v>94</v>
      </c>
      <c r="F27" s="54"/>
      <c r="G27" s="54"/>
      <c r="H27" s="54"/>
      <c r="I27" s="54"/>
      <c r="J27" s="68" t="s">
        <v>98</v>
      </c>
      <c r="K27" s="68"/>
      <c r="L27" s="68"/>
      <c r="M27" s="54"/>
      <c r="N27" s="54"/>
      <c r="O27" s="54"/>
      <c r="P27" s="54"/>
      <c r="Q27" s="54"/>
      <c r="R27" s="54"/>
      <c r="S27" s="54"/>
      <c r="T27" s="54"/>
    </row>
    <row r="28" spans="1:20" x14ac:dyDescent="0.3">
      <c r="A28" s="54"/>
      <c r="B28" s="61" t="s">
        <v>92</v>
      </c>
      <c r="C28" s="61" t="s">
        <v>93</v>
      </c>
      <c r="D28" s="54"/>
      <c r="E28" s="54" t="s">
        <v>95</v>
      </c>
      <c r="F28" s="54"/>
      <c r="G28" s="54"/>
      <c r="H28" s="54"/>
      <c r="I28" s="54"/>
      <c r="J28" s="68" t="s">
        <v>99</v>
      </c>
      <c r="K28" s="68"/>
      <c r="L28" s="68"/>
      <c r="M28" s="54"/>
      <c r="N28" s="54"/>
      <c r="O28" s="54"/>
      <c r="P28" s="54"/>
      <c r="Q28" s="54"/>
      <c r="R28" s="54"/>
      <c r="S28" s="54"/>
      <c r="T28" s="54"/>
    </row>
    <row r="29" spans="1:20" x14ac:dyDescent="0.3">
      <c r="A29" s="54"/>
      <c r="B29" s="61">
        <v>74</v>
      </c>
      <c r="C29" s="61">
        <v>78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20" x14ac:dyDescent="0.3">
      <c r="A30" s="54"/>
      <c r="B30" s="61">
        <v>97</v>
      </c>
      <c r="C30" s="61">
        <v>92</v>
      </c>
      <c r="D30" s="54"/>
      <c r="E30" s="54"/>
      <c r="F30" s="90" t="s">
        <v>96</v>
      </c>
      <c r="G30" s="91"/>
      <c r="H30" s="92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20" x14ac:dyDescent="0.3">
      <c r="A31" s="54"/>
      <c r="B31" s="61">
        <v>79</v>
      </c>
      <c r="C31" s="61">
        <v>94</v>
      </c>
      <c r="D31" s="54"/>
      <c r="E31" s="54"/>
      <c r="F31" s="61"/>
      <c r="G31" s="61"/>
      <c r="H31" s="61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3">
      <c r="A32" s="54"/>
      <c r="B32" s="61">
        <v>88</v>
      </c>
      <c r="C32" s="61">
        <v>78</v>
      </c>
      <c r="D32" s="54"/>
      <c r="E32" s="54"/>
      <c r="F32" s="63"/>
      <c r="G32" s="69" t="s">
        <v>92</v>
      </c>
      <c r="H32" s="69" t="s">
        <v>93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x14ac:dyDescent="0.3">
      <c r="A33" s="54"/>
      <c r="B33" s="61">
        <v>78</v>
      </c>
      <c r="C33" s="61">
        <v>71</v>
      </c>
      <c r="D33" s="54"/>
      <c r="E33" s="54"/>
      <c r="F33" s="61" t="s">
        <v>25</v>
      </c>
      <c r="G33" s="61">
        <v>85.166666666666671</v>
      </c>
      <c r="H33" s="61">
        <v>81.75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1:20" x14ac:dyDescent="0.3">
      <c r="A34" s="54"/>
      <c r="B34" s="61">
        <v>93</v>
      </c>
      <c r="C34" s="61">
        <v>85</v>
      </c>
      <c r="D34" s="54"/>
      <c r="E34" s="54"/>
      <c r="F34" s="61" t="s">
        <v>77</v>
      </c>
      <c r="G34" s="61">
        <v>83.60606060606105</v>
      </c>
      <c r="H34" s="61">
        <v>67.659090909090907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spans="1:20" x14ac:dyDescent="0.3">
      <c r="A35" s="54"/>
      <c r="B35" s="61">
        <v>76</v>
      </c>
      <c r="C35" s="61">
        <v>79</v>
      </c>
      <c r="D35" s="54"/>
      <c r="E35" s="54"/>
      <c r="F35" s="61" t="s">
        <v>78</v>
      </c>
      <c r="G35" s="61">
        <v>12</v>
      </c>
      <c r="H35" s="61">
        <v>12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spans="1:20" x14ac:dyDescent="0.3">
      <c r="A36" s="54"/>
      <c r="B36" s="61">
        <v>75</v>
      </c>
      <c r="C36" s="61">
        <v>76</v>
      </c>
      <c r="D36" s="54"/>
      <c r="E36" s="54"/>
      <c r="F36" s="61" t="s">
        <v>97</v>
      </c>
      <c r="G36" s="61">
        <v>75.632575757575978</v>
      </c>
      <c r="H36" s="61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3">
      <c r="A37" s="54"/>
      <c r="B37" s="61">
        <v>82</v>
      </c>
      <c r="C37" s="61">
        <v>93</v>
      </c>
      <c r="D37" s="54"/>
      <c r="E37" s="54"/>
      <c r="F37" s="61" t="s">
        <v>80</v>
      </c>
      <c r="G37" s="61">
        <v>0</v>
      </c>
      <c r="H37" s="61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</row>
    <row r="38" spans="1:20" x14ac:dyDescent="0.3">
      <c r="A38" s="54"/>
      <c r="B38" s="61">
        <v>86</v>
      </c>
      <c r="C38" s="61">
        <v>82</v>
      </c>
      <c r="D38" s="54"/>
      <c r="E38" s="54"/>
      <c r="F38" s="61" t="s">
        <v>81</v>
      </c>
      <c r="G38" s="61">
        <v>22</v>
      </c>
      <c r="H38" s="61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</row>
    <row r="39" spans="1:20" x14ac:dyDescent="0.3">
      <c r="A39" s="54"/>
      <c r="B39" s="61">
        <v>100</v>
      </c>
      <c r="C39" s="61">
        <v>69</v>
      </c>
      <c r="D39" s="54"/>
      <c r="E39" s="54"/>
      <c r="F39" s="61" t="s">
        <v>82</v>
      </c>
      <c r="G39" s="39">
        <v>0.96232948034830201</v>
      </c>
      <c r="H39" s="61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</row>
    <row r="40" spans="1:20" x14ac:dyDescent="0.3">
      <c r="A40" s="54"/>
      <c r="B40" s="61">
        <v>94</v>
      </c>
      <c r="C40" s="61">
        <v>84</v>
      </c>
      <c r="D40" s="54"/>
      <c r="E40" s="54"/>
      <c r="F40" s="61" t="s">
        <v>83</v>
      </c>
      <c r="G40" s="61">
        <v>0.17317150347668159</v>
      </c>
      <c r="H40" s="61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1:20" x14ac:dyDescent="0.3">
      <c r="A41" s="54"/>
      <c r="B41" s="54"/>
      <c r="C41" s="54"/>
      <c r="D41" s="54"/>
      <c r="E41" s="54"/>
      <c r="F41" s="61" t="s">
        <v>84</v>
      </c>
      <c r="G41" s="39">
        <v>2.5083245528990807</v>
      </c>
      <c r="H41" s="61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</row>
    <row r="42" spans="1:20" x14ac:dyDescent="0.3">
      <c r="A42" s="54"/>
      <c r="B42" s="54"/>
      <c r="C42" s="54"/>
      <c r="D42" s="54"/>
      <c r="E42" s="54"/>
      <c r="F42" s="61" t="s">
        <v>85</v>
      </c>
      <c r="G42" s="61">
        <v>0.34634300695336317</v>
      </c>
      <c r="H42" s="61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</row>
    <row r="43" spans="1:20" x14ac:dyDescent="0.3">
      <c r="A43" s="54"/>
      <c r="B43" s="54"/>
      <c r="C43" s="54"/>
      <c r="D43" s="54"/>
      <c r="E43" s="54"/>
      <c r="F43" s="61" t="s">
        <v>86</v>
      </c>
      <c r="G43" s="39">
        <v>2.8187560606001436</v>
      </c>
      <c r="H43" s="61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</row>
    <row r="44" spans="1:20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</row>
    <row r="45" spans="1:20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</row>
    <row r="46" spans="1:20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8" x14ac:dyDescent="0.35">
      <c r="A47" s="70" t="s">
        <v>100</v>
      </c>
      <c r="B47" s="71" t="s">
        <v>101</v>
      </c>
      <c r="C47" s="71"/>
      <c r="D47" s="71"/>
      <c r="E47" s="71"/>
      <c r="F47" s="71"/>
      <c r="G47" s="71"/>
      <c r="H47" s="71"/>
      <c r="I47" s="71"/>
      <c r="J47" s="71"/>
      <c r="K47" s="54"/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8" x14ac:dyDescent="0.35">
      <c r="A48" s="54"/>
      <c r="B48" s="71" t="s">
        <v>102</v>
      </c>
      <c r="C48" s="71"/>
      <c r="D48" s="71"/>
      <c r="E48" s="71"/>
      <c r="F48" s="71"/>
      <c r="G48" s="71"/>
      <c r="H48" s="71"/>
      <c r="I48" s="71"/>
      <c r="J48" s="71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1:20" x14ac:dyDescent="0.3">
      <c r="A49" s="54"/>
      <c r="B49" s="54"/>
      <c r="C49" s="54"/>
      <c r="D49" s="54"/>
      <c r="E49" s="73" t="s">
        <v>75</v>
      </c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5.6" x14ac:dyDescent="0.3">
      <c r="A50" s="54"/>
      <c r="B50" s="72" t="s">
        <v>103</v>
      </c>
      <c r="C50" s="72" t="s">
        <v>104</v>
      </c>
      <c r="D50" s="54"/>
      <c r="E50" s="45" t="s">
        <v>94</v>
      </c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5.6" x14ac:dyDescent="0.3">
      <c r="A51" s="54"/>
      <c r="B51" s="72">
        <v>1</v>
      </c>
      <c r="C51" s="72">
        <v>10</v>
      </c>
      <c r="D51" s="54"/>
      <c r="E51" s="45" t="s">
        <v>95</v>
      </c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5.6" x14ac:dyDescent="0.3">
      <c r="A52" s="54"/>
      <c r="B52" s="72">
        <v>3</v>
      </c>
      <c r="C52" s="72">
        <v>13</v>
      </c>
      <c r="D52" s="54"/>
      <c r="E52" s="54"/>
      <c r="F52" s="82" t="s">
        <v>105</v>
      </c>
      <c r="G52" s="83"/>
      <c r="H52" s="8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5.6" x14ac:dyDescent="0.3">
      <c r="A53" s="54"/>
      <c r="B53" s="72">
        <v>8</v>
      </c>
      <c r="C53" s="72">
        <v>10</v>
      </c>
      <c r="D53" s="54"/>
      <c r="E53" s="54"/>
      <c r="F53" s="61"/>
      <c r="G53" s="61"/>
      <c r="H53" s="61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5.6" x14ac:dyDescent="0.3">
      <c r="A54" s="54"/>
      <c r="B54" s="72">
        <v>3</v>
      </c>
      <c r="C54" s="72">
        <v>8</v>
      </c>
      <c r="D54" s="54"/>
      <c r="E54" s="54"/>
      <c r="F54" s="63"/>
      <c r="G54" s="74" t="s">
        <v>103</v>
      </c>
      <c r="H54" s="74" t="s">
        <v>104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5.6" x14ac:dyDescent="0.3">
      <c r="A55" s="54"/>
      <c r="B55" s="72">
        <v>6</v>
      </c>
      <c r="C55" s="72">
        <v>14</v>
      </c>
      <c r="D55" s="54"/>
      <c r="E55" s="54"/>
      <c r="F55" s="61" t="s">
        <v>25</v>
      </c>
      <c r="G55" s="61">
        <v>5.333333333333333</v>
      </c>
      <c r="H55" s="61">
        <v>10.411764705882353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5.6" x14ac:dyDescent="0.3">
      <c r="A56" s="54"/>
      <c r="B56" s="72">
        <v>4</v>
      </c>
      <c r="C56" s="72">
        <v>14</v>
      </c>
      <c r="D56" s="54"/>
      <c r="E56" s="54"/>
      <c r="F56" s="61" t="s">
        <v>77</v>
      </c>
      <c r="G56" s="61">
        <v>6.3809523809523796</v>
      </c>
      <c r="H56" s="61">
        <v>8.6323529411764639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5.6" x14ac:dyDescent="0.3">
      <c r="A57" s="54"/>
      <c r="B57" s="72">
        <v>7</v>
      </c>
      <c r="C57" s="72">
        <v>9</v>
      </c>
      <c r="D57" s="54"/>
      <c r="E57" s="54"/>
      <c r="F57" s="61" t="s">
        <v>78</v>
      </c>
      <c r="G57" s="61">
        <v>15</v>
      </c>
      <c r="H57" s="61">
        <v>17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5.6" x14ac:dyDescent="0.3">
      <c r="A58" s="54"/>
      <c r="B58" s="72">
        <v>5</v>
      </c>
      <c r="C58" s="72">
        <v>9</v>
      </c>
      <c r="D58" s="54"/>
      <c r="E58" s="54"/>
      <c r="F58" s="61" t="s">
        <v>80</v>
      </c>
      <c r="G58" s="61">
        <v>0</v>
      </c>
      <c r="H58" s="61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5.6" x14ac:dyDescent="0.3">
      <c r="A59" s="54"/>
      <c r="B59" s="72">
        <v>2</v>
      </c>
      <c r="C59" s="72">
        <v>12</v>
      </c>
      <c r="D59" s="54"/>
      <c r="E59" s="54"/>
      <c r="F59" s="61" t="s">
        <v>81</v>
      </c>
      <c r="G59" s="61">
        <v>30</v>
      </c>
      <c r="H59" s="61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5.6" x14ac:dyDescent="0.3">
      <c r="A60" s="54"/>
      <c r="B60" s="72">
        <v>5</v>
      </c>
      <c r="C60" s="72">
        <v>7</v>
      </c>
      <c r="D60" s="54"/>
      <c r="E60" s="54"/>
      <c r="F60" s="61" t="s">
        <v>82</v>
      </c>
      <c r="G60" s="39">
        <v>-5.2571012726020445</v>
      </c>
      <c r="H60" s="61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15.6" x14ac:dyDescent="0.3">
      <c r="A61" s="54"/>
      <c r="B61" s="72">
        <v>7</v>
      </c>
      <c r="C61" s="72">
        <v>13</v>
      </c>
      <c r="D61" s="54"/>
      <c r="E61" s="54"/>
      <c r="F61" s="61" t="s">
        <v>83</v>
      </c>
      <c r="G61" s="61">
        <v>5.6351774287435981E-6</v>
      </c>
      <c r="H61" s="61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1:20" ht="15.6" x14ac:dyDescent="0.3">
      <c r="A62" s="54"/>
      <c r="B62" s="72">
        <v>10</v>
      </c>
      <c r="C62" s="72">
        <v>9</v>
      </c>
      <c r="D62" s="54"/>
      <c r="E62" s="54"/>
      <c r="F62" s="61" t="s">
        <v>84</v>
      </c>
      <c r="G62" s="39">
        <v>1.6972608865939587</v>
      </c>
      <c r="H62" s="61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1:20" ht="15.6" x14ac:dyDescent="0.3">
      <c r="A63" s="54"/>
      <c r="B63" s="72">
        <v>4</v>
      </c>
      <c r="C63" s="72">
        <v>15</v>
      </c>
      <c r="D63" s="54"/>
      <c r="E63" s="54"/>
      <c r="F63" s="61" t="s">
        <v>85</v>
      </c>
      <c r="G63" s="61">
        <v>1.1270354857487196E-5</v>
      </c>
      <c r="H63" s="61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1:20" ht="15.6" x14ac:dyDescent="0.3">
      <c r="A64" s="54"/>
      <c r="B64" s="72">
        <v>8</v>
      </c>
      <c r="C64" s="72">
        <v>12</v>
      </c>
      <c r="D64" s="54"/>
      <c r="E64" s="54"/>
      <c r="F64" s="61" t="s">
        <v>86</v>
      </c>
      <c r="G64" s="39">
        <v>2.0422724563012378</v>
      </c>
      <c r="H64" s="61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spans="1:20" ht="15.6" x14ac:dyDescent="0.3">
      <c r="A65" s="54"/>
      <c r="B65" s="72">
        <v>7</v>
      </c>
      <c r="C65" s="72">
        <v>6</v>
      </c>
      <c r="D65" s="54"/>
      <c r="E65" s="54"/>
      <c r="F65" s="54"/>
      <c r="G65" s="54"/>
      <c r="H65" s="54"/>
      <c r="I65" s="54"/>
      <c r="J65" s="54"/>
      <c r="K65" s="54"/>
      <c r="L65" s="54" t="s">
        <v>145</v>
      </c>
      <c r="M65" s="54"/>
      <c r="N65" s="54"/>
      <c r="O65" s="54"/>
      <c r="P65" s="54"/>
      <c r="Q65" s="54"/>
      <c r="R65" s="54"/>
      <c r="S65" s="54"/>
      <c r="T65" s="54"/>
    </row>
    <row r="66" spans="1:20" ht="15.6" x14ac:dyDescent="0.3">
      <c r="A66" s="54"/>
      <c r="B66" s="72"/>
      <c r="C66" s="72">
        <v>5</v>
      </c>
      <c r="D66" s="54"/>
      <c r="E66" s="75" t="s">
        <v>106</v>
      </c>
      <c r="F66" s="75"/>
      <c r="G66" s="75"/>
      <c r="H66" s="75"/>
      <c r="I66" s="75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spans="1:20" ht="15.6" x14ac:dyDescent="0.3">
      <c r="A67" s="54"/>
      <c r="B67" s="72"/>
      <c r="C67" s="72">
        <v>11</v>
      </c>
      <c r="D67" s="54"/>
      <c r="E67" s="75" t="s">
        <v>107</v>
      </c>
      <c r="F67" s="75"/>
      <c r="G67" s="75"/>
      <c r="H67" s="75"/>
      <c r="I67" s="75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spans="1:20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</sheetData>
  <mergeCells count="6">
    <mergeCell ref="F52:H52"/>
    <mergeCell ref="B2:L2"/>
    <mergeCell ref="A4:A5"/>
    <mergeCell ref="B4:C4"/>
    <mergeCell ref="F5:H5"/>
    <mergeCell ref="F30:H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CBE0-8B16-484C-B964-A82C85D8A772}">
  <dimension ref="A1:U52"/>
  <sheetViews>
    <sheetView workbookViewId="0">
      <selection activeCell="F24" sqref="F24"/>
    </sheetView>
  </sheetViews>
  <sheetFormatPr defaultRowHeight="14.4" x14ac:dyDescent="0.3"/>
  <cols>
    <col min="1" max="1" width="13.33203125" customWidth="1"/>
    <col min="5" max="5" width="27.6640625" customWidth="1"/>
    <col min="6" max="6" width="14" customWidth="1"/>
    <col min="7" max="7" width="11.5546875" customWidth="1"/>
  </cols>
  <sheetData>
    <row r="1" spans="1:21" x14ac:dyDescent="0.3">
      <c r="A1" s="54" t="s">
        <v>108</v>
      </c>
      <c r="B1" s="5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55" t="s">
        <v>109</v>
      </c>
      <c r="B2" s="55" t="s">
        <v>110</v>
      </c>
      <c r="C2" s="3"/>
      <c r="D2" s="10" t="s">
        <v>111</v>
      </c>
      <c r="E2" s="10"/>
      <c r="F2" s="10"/>
      <c r="G2" s="10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 s="28">
        <v>90</v>
      </c>
      <c r="B3" s="56">
        <v>74</v>
      </c>
      <c r="C3" s="3"/>
      <c r="D3" s="10" t="s">
        <v>112</v>
      </c>
      <c r="E3" s="10"/>
      <c r="F3" s="10"/>
      <c r="G3" s="1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28">
        <v>98</v>
      </c>
      <c r="B4" s="56">
        <v>51</v>
      </c>
      <c r="C4" s="3"/>
      <c r="D4" s="10"/>
      <c r="E4" s="10"/>
      <c r="F4" s="10"/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28">
        <v>64</v>
      </c>
      <c r="B5" s="56">
        <v>109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28">
        <v>81</v>
      </c>
      <c r="B6" s="56">
        <v>34</v>
      </c>
      <c r="C6" s="3"/>
      <c r="D6" s="3"/>
      <c r="E6" s="93" t="s">
        <v>105</v>
      </c>
      <c r="F6" s="94"/>
      <c r="G6" s="94"/>
      <c r="H6" s="94"/>
      <c r="I6" s="95"/>
      <c r="J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28">
        <v>67</v>
      </c>
      <c r="B7" s="56">
        <v>84</v>
      </c>
      <c r="C7" s="3"/>
      <c r="D7" s="3"/>
      <c r="E7" s="57"/>
      <c r="F7" s="57"/>
      <c r="G7" s="57"/>
      <c r="H7" s="57"/>
      <c r="I7" s="5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28">
        <v>97</v>
      </c>
      <c r="B8" s="56">
        <v>103</v>
      </c>
      <c r="C8" s="3"/>
      <c r="D8" s="3"/>
      <c r="E8" s="58"/>
      <c r="F8" s="59" t="s">
        <v>109</v>
      </c>
      <c r="G8" s="59" t="s">
        <v>110</v>
      </c>
      <c r="H8" s="57"/>
      <c r="I8" s="5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3">
      <c r="A9" s="28">
        <v>84</v>
      </c>
      <c r="B9" s="56">
        <v>114</v>
      </c>
      <c r="C9" s="3"/>
      <c r="D9" s="3"/>
      <c r="E9" s="60" t="s">
        <v>25</v>
      </c>
      <c r="F9" s="57">
        <v>82.958333333333329</v>
      </c>
      <c r="G9" s="57">
        <v>69.181818181818187</v>
      </c>
      <c r="H9" s="57"/>
      <c r="I9" s="5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28">
        <v>67</v>
      </c>
      <c r="B10" s="56">
        <v>66</v>
      </c>
      <c r="C10" s="3"/>
      <c r="D10" s="3"/>
      <c r="E10" s="60" t="s">
        <v>77</v>
      </c>
      <c r="F10" s="57">
        <v>128.6790780141848</v>
      </c>
      <c r="G10" s="57">
        <v>575.01298701298674</v>
      </c>
      <c r="H10" s="57"/>
      <c r="I10" s="5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3">
      <c r="A11" s="28">
        <v>71</v>
      </c>
      <c r="B11" s="56">
        <v>96</v>
      </c>
      <c r="C11" s="3"/>
      <c r="D11" s="3"/>
      <c r="E11" s="60" t="s">
        <v>78</v>
      </c>
      <c r="F11" s="57">
        <v>48</v>
      </c>
      <c r="G11" s="57">
        <v>22</v>
      </c>
      <c r="H11" s="57"/>
      <c r="I11" s="5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28">
        <v>94</v>
      </c>
      <c r="B12" s="56">
        <v>59</v>
      </c>
      <c r="C12" s="3"/>
      <c r="D12" s="3"/>
      <c r="E12" s="60" t="s">
        <v>80</v>
      </c>
      <c r="F12" s="57">
        <v>0</v>
      </c>
      <c r="G12" s="57"/>
      <c r="H12" s="57"/>
      <c r="I12" s="5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">
      <c r="A13" s="28">
        <v>77</v>
      </c>
      <c r="B13" s="56">
        <v>73</v>
      </c>
      <c r="C13" s="3"/>
      <c r="D13" s="3"/>
      <c r="E13" s="60" t="s">
        <v>81</v>
      </c>
      <c r="F13" s="57">
        <v>25</v>
      </c>
      <c r="G13" s="57"/>
      <c r="H13" s="57"/>
      <c r="I13" s="5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3">
      <c r="A14" s="28">
        <v>72</v>
      </c>
      <c r="B14" s="56">
        <v>70</v>
      </c>
      <c r="C14" s="3"/>
      <c r="D14" s="3"/>
      <c r="E14" s="60" t="s">
        <v>82</v>
      </c>
      <c r="F14" s="53">
        <v>2.5663105139585216</v>
      </c>
      <c r="G14" s="57"/>
      <c r="H14" s="57"/>
      <c r="I14" s="5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3">
      <c r="A15" s="28">
        <v>92</v>
      </c>
      <c r="B15" s="56">
        <v>76</v>
      </c>
      <c r="C15" s="3"/>
      <c r="D15" s="3"/>
      <c r="E15" s="60" t="s">
        <v>83</v>
      </c>
      <c r="F15" s="57">
        <v>8.3270584207137434E-3</v>
      </c>
      <c r="G15" s="57"/>
      <c r="H15" s="57"/>
      <c r="I15" s="5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3">
      <c r="A16" s="28">
        <v>88</v>
      </c>
      <c r="B16" s="56">
        <v>96</v>
      </c>
      <c r="C16" s="3"/>
      <c r="D16" s="3"/>
      <c r="E16" s="60" t="s">
        <v>84</v>
      </c>
      <c r="F16" s="53">
        <v>1.7081407612518986</v>
      </c>
      <c r="G16" s="57"/>
      <c r="H16" s="57"/>
      <c r="I16" s="5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3">
      <c r="A17" s="28">
        <v>99</v>
      </c>
      <c r="B17" s="56">
        <v>67</v>
      </c>
      <c r="C17" s="3"/>
      <c r="D17" s="3"/>
      <c r="E17" s="60" t="s">
        <v>85</v>
      </c>
      <c r="F17" s="57">
        <v>1.6654116841427487E-2</v>
      </c>
      <c r="G17" s="57"/>
      <c r="H17" s="57"/>
      <c r="I17" s="5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28">
        <v>99</v>
      </c>
      <c r="B18" s="56">
        <v>43</v>
      </c>
      <c r="C18" s="3"/>
      <c r="D18" s="3"/>
      <c r="E18" s="60" t="s">
        <v>86</v>
      </c>
      <c r="F18" s="53">
        <v>2.0595385527532977</v>
      </c>
      <c r="G18" s="57"/>
      <c r="H18" s="57"/>
      <c r="I18" s="5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28">
        <v>95</v>
      </c>
      <c r="B19" s="56">
        <v>45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 s="28">
        <v>65</v>
      </c>
      <c r="B20" s="56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 s="28">
        <v>80</v>
      </c>
      <c r="B21" s="56">
        <v>78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x14ac:dyDescent="0.35">
      <c r="A22" s="28">
        <v>89</v>
      </c>
      <c r="B22" s="56">
        <v>49</v>
      </c>
      <c r="C22" s="3"/>
      <c r="D22" s="3"/>
      <c r="E22" s="12" t="s">
        <v>113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 s="28">
        <v>61</v>
      </c>
      <c r="B23" s="56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3">
      <c r="A24" s="28">
        <v>89</v>
      </c>
      <c r="B24" s="56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3">
      <c r="A25" s="28">
        <v>79</v>
      </c>
      <c r="B25" s="3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3">
      <c r="A26" s="28">
        <v>92</v>
      </c>
      <c r="B26" s="3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3">
      <c r="A27" s="28">
        <v>80</v>
      </c>
      <c r="B27" s="3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3">
      <c r="A28" s="28">
        <v>86</v>
      </c>
      <c r="B28" s="3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3">
      <c r="A29" s="28">
        <v>62</v>
      </c>
      <c r="B29" s="3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3">
      <c r="A30" s="28">
        <v>96</v>
      </c>
      <c r="B30" s="3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3">
      <c r="A31" s="28">
        <v>89</v>
      </c>
      <c r="B31" s="3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28">
        <v>89</v>
      </c>
      <c r="B32" s="3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3">
      <c r="A33" s="28">
        <v>99</v>
      </c>
      <c r="B33" s="3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3">
      <c r="A34" s="28">
        <v>68</v>
      </c>
      <c r="B34" s="3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3">
      <c r="A35" s="28">
        <v>88</v>
      </c>
      <c r="B35" s="3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3">
      <c r="A36" s="28">
        <v>69</v>
      </c>
      <c r="B36" s="3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3">
      <c r="A37" s="28">
        <v>74</v>
      </c>
      <c r="B37" s="3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3">
      <c r="A38" s="28">
        <v>71</v>
      </c>
      <c r="B38" s="3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3">
      <c r="A39" s="28">
        <v>89</v>
      </c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3">
      <c r="A40" s="28">
        <v>76</v>
      </c>
      <c r="B40" s="3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3">
      <c r="A41" s="28">
        <v>87</v>
      </c>
      <c r="B41" s="3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3">
      <c r="A42" s="28">
        <v>89</v>
      </c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3">
      <c r="A43" s="28">
        <v>91</v>
      </c>
      <c r="B43" s="3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3">
      <c r="A44" s="28">
        <v>95</v>
      </c>
      <c r="B44" s="3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3">
      <c r="A45" s="28">
        <v>75</v>
      </c>
      <c r="B45" s="3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3">
      <c r="A46" s="28">
        <v>68</v>
      </c>
      <c r="B46" s="3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3">
      <c r="A47" s="28">
        <v>91</v>
      </c>
      <c r="B47" s="3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3">
      <c r="A48" s="28">
        <v>95</v>
      </c>
      <c r="B48" s="3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3">
      <c r="A49" s="28">
        <v>77</v>
      </c>
      <c r="B49" s="3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3">
      <c r="A50" s="28">
        <v>88</v>
      </c>
      <c r="B50" s="3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</sheetData>
  <mergeCells count="1">
    <mergeCell ref="E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C247-8C62-46B4-817F-384C6FB0DD4F}">
  <dimension ref="A1:U80"/>
  <sheetViews>
    <sheetView workbookViewId="0">
      <selection activeCell="I19" sqref="I19"/>
    </sheetView>
  </sheetViews>
  <sheetFormatPr defaultRowHeight="14.4" x14ac:dyDescent="0.3"/>
  <cols>
    <col min="5" max="5" width="18.21875" customWidth="1"/>
  </cols>
  <sheetData>
    <row r="1" spans="1:21" x14ac:dyDescent="0.3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x14ac:dyDescent="0.3">
      <c r="A3" s="43"/>
      <c r="B3" s="44" t="s">
        <v>92</v>
      </c>
      <c r="C3" s="44" t="s">
        <v>114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</row>
    <row r="4" spans="1:21" x14ac:dyDescent="0.3">
      <c r="A4" s="43"/>
      <c r="B4" s="3">
        <v>62</v>
      </c>
      <c r="C4" s="45">
        <v>42</v>
      </c>
      <c r="D4" s="43"/>
      <c r="E4" s="46" t="s">
        <v>115</v>
      </c>
      <c r="F4" s="46" t="s">
        <v>116</v>
      </c>
      <c r="G4" s="46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</row>
    <row r="5" spans="1:21" x14ac:dyDescent="0.3">
      <c r="A5" s="43"/>
      <c r="B5" s="3">
        <v>52</v>
      </c>
      <c r="C5" s="45">
        <v>44</v>
      </c>
      <c r="D5" s="43"/>
      <c r="E5" s="46" t="s">
        <v>117</v>
      </c>
      <c r="F5" s="46" t="s">
        <v>118</v>
      </c>
      <c r="G5" s="46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</row>
    <row r="6" spans="1:21" x14ac:dyDescent="0.3">
      <c r="A6" s="43"/>
      <c r="B6" s="3">
        <v>49</v>
      </c>
      <c r="C6" s="45">
        <v>87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 spans="1:21" x14ac:dyDescent="0.3">
      <c r="A7" s="43"/>
      <c r="B7" s="3">
        <v>62</v>
      </c>
      <c r="C7" s="45">
        <v>78</v>
      </c>
      <c r="D7" s="43"/>
      <c r="E7" s="47" t="s">
        <v>119</v>
      </c>
      <c r="F7" s="48">
        <f>_xlfn.VAR.S(B4:B79)</f>
        <v>85.999298245614241</v>
      </c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</row>
    <row r="8" spans="1:21" x14ac:dyDescent="0.3">
      <c r="A8" s="43"/>
      <c r="B8" s="3">
        <v>52</v>
      </c>
      <c r="C8" s="45">
        <v>82</v>
      </c>
      <c r="D8" s="43"/>
      <c r="E8" s="47" t="s">
        <v>120</v>
      </c>
      <c r="F8" s="48">
        <f>_xlfn.VAR.S(C4:C79)</f>
        <v>268.97877192982475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</row>
    <row r="9" spans="1:21" x14ac:dyDescent="0.3">
      <c r="A9" s="43"/>
      <c r="B9" s="3">
        <v>48</v>
      </c>
      <c r="C9" s="45">
        <v>54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1" x14ac:dyDescent="0.3">
      <c r="A10" s="43"/>
      <c r="B10" s="3">
        <v>57</v>
      </c>
      <c r="C10" s="45">
        <v>75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</row>
    <row r="11" spans="1:21" x14ac:dyDescent="0.3">
      <c r="A11" s="43"/>
      <c r="B11" s="3">
        <v>72</v>
      </c>
      <c r="C11" s="45">
        <v>76</v>
      </c>
      <c r="D11" s="43"/>
      <c r="E11" s="96" t="s">
        <v>121</v>
      </c>
      <c r="F11" s="97"/>
      <c r="G11" s="98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2" spans="1:21" x14ac:dyDescent="0.3">
      <c r="A12" s="43"/>
      <c r="B12" s="3">
        <v>51</v>
      </c>
      <c r="C12" s="45">
        <v>56</v>
      </c>
      <c r="D12" s="43"/>
      <c r="E12" s="49"/>
      <c r="F12" s="49"/>
      <c r="G12" s="49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spans="1:21" x14ac:dyDescent="0.3">
      <c r="A13" s="43"/>
      <c r="B13" s="3">
        <v>65</v>
      </c>
      <c r="C13" s="45">
        <v>57</v>
      </c>
      <c r="D13" s="43"/>
      <c r="E13" s="50"/>
      <c r="F13" s="51" t="s">
        <v>92</v>
      </c>
      <c r="G13" s="51" t="s">
        <v>114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spans="1:21" x14ac:dyDescent="0.3">
      <c r="A14" s="43"/>
      <c r="B14" s="3">
        <v>69</v>
      </c>
      <c r="C14" s="45">
        <v>53</v>
      </c>
      <c r="D14" s="43"/>
      <c r="E14" s="52" t="s">
        <v>25</v>
      </c>
      <c r="F14" s="14">
        <v>61.026315789473685</v>
      </c>
      <c r="G14" s="14">
        <v>63.64473684210526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spans="1:21" x14ac:dyDescent="0.3">
      <c r="A15" s="43"/>
      <c r="B15" s="3">
        <v>45</v>
      </c>
      <c r="C15" s="45">
        <v>42</v>
      </c>
      <c r="D15" s="43"/>
      <c r="E15" s="52" t="s">
        <v>122</v>
      </c>
      <c r="F15" s="14">
        <v>85.9</v>
      </c>
      <c r="G15" s="14">
        <v>268.89999999999998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spans="1:21" x14ac:dyDescent="0.3">
      <c r="A16" s="43"/>
      <c r="B16" s="3">
        <v>54</v>
      </c>
      <c r="C16" s="45">
        <v>62</v>
      </c>
      <c r="D16" s="43"/>
      <c r="E16" s="52" t="s">
        <v>78</v>
      </c>
      <c r="F16" s="14">
        <v>76</v>
      </c>
      <c r="G16" s="14">
        <v>76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spans="1:21" x14ac:dyDescent="0.3">
      <c r="A17" s="43"/>
      <c r="B17" s="3">
        <v>55</v>
      </c>
      <c r="C17" s="45">
        <v>72</v>
      </c>
      <c r="D17" s="43"/>
      <c r="E17" s="52" t="s">
        <v>80</v>
      </c>
      <c r="F17" s="14">
        <v>0</v>
      </c>
      <c r="G17" s="14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spans="1:21" x14ac:dyDescent="0.3">
      <c r="A18" s="43"/>
      <c r="B18" s="3">
        <v>71</v>
      </c>
      <c r="C18" s="45">
        <v>35</v>
      </c>
      <c r="D18" s="43"/>
      <c r="E18" s="52" t="s">
        <v>123</v>
      </c>
      <c r="F18" s="53">
        <v>-1.2118656472075842</v>
      </c>
      <c r="G18" s="14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spans="1:21" x14ac:dyDescent="0.3">
      <c r="A19" s="43"/>
      <c r="B19" s="3">
        <v>62</v>
      </c>
      <c r="C19" s="45">
        <v>55</v>
      </c>
      <c r="D19" s="43"/>
      <c r="E19" s="52" t="s">
        <v>124</v>
      </c>
      <c r="F19" s="14">
        <v>0.11278190700214141</v>
      </c>
      <c r="G19" s="14"/>
      <c r="H19" s="43"/>
      <c r="I19" s="43" t="s">
        <v>144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spans="1:21" x14ac:dyDescent="0.3">
      <c r="A20" s="43"/>
      <c r="B20" s="3">
        <v>56</v>
      </c>
      <c r="C20" s="45">
        <v>40</v>
      </c>
      <c r="D20" s="43"/>
      <c r="E20" s="52" t="s">
        <v>125</v>
      </c>
      <c r="F20" s="53">
        <v>1.6448536269514715</v>
      </c>
      <c r="G20" s="14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spans="1:21" x14ac:dyDescent="0.3">
      <c r="A21" s="43"/>
      <c r="B21" s="3">
        <v>52</v>
      </c>
      <c r="C21" s="45">
        <v>64</v>
      </c>
      <c r="D21" s="43"/>
      <c r="E21" s="52" t="s">
        <v>126</v>
      </c>
      <c r="F21" s="14">
        <v>0.22556381400428283</v>
      </c>
      <c r="G21" s="14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spans="1:21" x14ac:dyDescent="0.3">
      <c r="A22" s="43"/>
      <c r="B22" s="3">
        <v>45</v>
      </c>
      <c r="C22" s="45">
        <v>41</v>
      </c>
      <c r="D22" s="43"/>
      <c r="E22" s="52" t="s">
        <v>127</v>
      </c>
      <c r="F22" s="53">
        <v>1.9599639845400536</v>
      </c>
      <c r="G22" s="14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spans="1:21" x14ac:dyDescent="0.3">
      <c r="A23" s="43"/>
      <c r="B23" s="3">
        <v>61</v>
      </c>
      <c r="C23" s="45">
        <v>73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spans="1:21" x14ac:dyDescent="0.3">
      <c r="A24" s="43"/>
      <c r="B24" s="3">
        <v>63</v>
      </c>
      <c r="C24" s="45">
        <v>61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spans="1:21" x14ac:dyDescent="0.3">
      <c r="A25" s="43"/>
      <c r="B25" s="3">
        <v>64</v>
      </c>
      <c r="C25" s="45">
        <v>75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spans="1:21" x14ac:dyDescent="0.3">
      <c r="A26" s="43"/>
      <c r="B26" s="3">
        <v>72</v>
      </c>
      <c r="C26" s="45">
        <v>38</v>
      </c>
      <c r="D26" s="43"/>
      <c r="E26" s="44" t="s">
        <v>128</v>
      </c>
      <c r="F26" s="4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spans="1:21" x14ac:dyDescent="0.3">
      <c r="A27" s="43"/>
      <c r="B27" s="3">
        <v>54</v>
      </c>
      <c r="C27" s="45">
        <v>87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spans="1:21" x14ac:dyDescent="0.3">
      <c r="A28" s="43"/>
      <c r="B28" s="3">
        <v>49</v>
      </c>
      <c r="C28" s="45">
        <v>54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x14ac:dyDescent="0.3">
      <c r="A29" s="43"/>
      <c r="B29" s="3">
        <v>52</v>
      </c>
      <c r="C29" s="45">
        <v>77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x14ac:dyDescent="0.3">
      <c r="A30" s="43"/>
      <c r="B30" s="3">
        <v>57</v>
      </c>
      <c r="C30" s="45">
        <v>35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spans="1:21" x14ac:dyDescent="0.3">
      <c r="A31" s="43"/>
      <c r="B31" s="3">
        <v>73</v>
      </c>
      <c r="C31" s="45">
        <v>80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spans="1:21" x14ac:dyDescent="0.3">
      <c r="A32" s="43"/>
      <c r="B32" s="3">
        <v>74</v>
      </c>
      <c r="C32" s="45">
        <v>64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spans="1:21" x14ac:dyDescent="0.3">
      <c r="A33" s="43"/>
      <c r="B33" s="3">
        <v>50</v>
      </c>
      <c r="C33" s="45">
        <v>81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spans="1:21" x14ac:dyDescent="0.3">
      <c r="A34" s="43"/>
      <c r="B34" s="3">
        <v>73</v>
      </c>
      <c r="C34" s="45">
        <v>83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spans="1:21" x14ac:dyDescent="0.3">
      <c r="A35" s="43"/>
      <c r="B35" s="3">
        <v>57</v>
      </c>
      <c r="C35" s="45">
        <v>58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1:21" x14ac:dyDescent="0.3">
      <c r="A36" s="43"/>
      <c r="B36" s="3">
        <v>74</v>
      </c>
      <c r="C36" s="45">
        <v>85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spans="1:21" x14ac:dyDescent="0.3">
      <c r="A37" s="43"/>
      <c r="B37" s="3">
        <v>52</v>
      </c>
      <c r="C37" s="45">
        <v>62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spans="1:21" x14ac:dyDescent="0.3">
      <c r="A38" s="43"/>
      <c r="B38" s="3">
        <v>62</v>
      </c>
      <c r="C38" s="45">
        <v>74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1:21" x14ac:dyDescent="0.3">
      <c r="A39" s="43"/>
      <c r="B39" s="3">
        <v>74</v>
      </c>
      <c r="C39" s="45">
        <v>80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x14ac:dyDescent="0.3">
      <c r="A40" s="43"/>
      <c r="B40" s="3">
        <v>68</v>
      </c>
      <c r="C40" s="45">
        <v>87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spans="1:21" x14ac:dyDescent="0.3">
      <c r="A41" s="43"/>
      <c r="B41" s="3">
        <v>66</v>
      </c>
      <c r="C41" s="45">
        <v>61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spans="1:21" x14ac:dyDescent="0.3">
      <c r="A42" s="43"/>
      <c r="B42" s="3">
        <v>65</v>
      </c>
      <c r="C42" s="45">
        <v>50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spans="1:21" x14ac:dyDescent="0.3">
      <c r="A43" s="43"/>
      <c r="B43" s="3">
        <v>75</v>
      </c>
      <c r="C43" s="45">
        <v>48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spans="1:21" x14ac:dyDescent="0.3">
      <c r="A44" s="43"/>
      <c r="B44" s="3">
        <v>73</v>
      </c>
      <c r="C44" s="45">
        <v>53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spans="1:21" x14ac:dyDescent="0.3">
      <c r="A45" s="43"/>
      <c r="B45" s="3">
        <v>69</v>
      </c>
      <c r="C45" s="45">
        <v>82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spans="1:21" x14ac:dyDescent="0.3">
      <c r="A46" s="43"/>
      <c r="B46" s="3">
        <v>51</v>
      </c>
      <c r="C46" s="45">
        <v>62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spans="1:21" x14ac:dyDescent="0.3">
      <c r="A47" s="43"/>
      <c r="B47" s="3">
        <v>58</v>
      </c>
      <c r="C47" s="45">
        <v>40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spans="1:21" x14ac:dyDescent="0.3">
      <c r="A48" s="43"/>
      <c r="B48" s="3">
        <v>71</v>
      </c>
      <c r="C48" s="45">
        <v>86</v>
      </c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spans="1:21" x14ac:dyDescent="0.3">
      <c r="A49" s="43"/>
      <c r="B49" s="3">
        <v>67</v>
      </c>
      <c r="C49" s="45">
        <v>87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spans="1:21" x14ac:dyDescent="0.3">
      <c r="A50" s="43"/>
      <c r="B50" s="3">
        <v>74</v>
      </c>
      <c r="C50" s="45">
        <v>42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1" x14ac:dyDescent="0.3">
      <c r="A51" s="43"/>
      <c r="B51" s="3">
        <v>50</v>
      </c>
      <c r="C51" s="45">
        <v>37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spans="1:21" x14ac:dyDescent="0.3">
      <c r="A52" s="43"/>
      <c r="B52" s="3">
        <v>62</v>
      </c>
      <c r="C52" s="45">
        <v>63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spans="1:21" x14ac:dyDescent="0.3">
      <c r="A53" s="43"/>
      <c r="B53" s="3">
        <v>60</v>
      </c>
      <c r="C53" s="45">
        <v>76</v>
      </c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spans="1:21" x14ac:dyDescent="0.3">
      <c r="A54" s="43"/>
      <c r="B54" s="3">
        <v>74</v>
      </c>
      <c r="C54" s="45">
        <v>64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spans="1:21" x14ac:dyDescent="0.3">
      <c r="A55" s="43"/>
      <c r="B55" s="3">
        <v>73</v>
      </c>
      <c r="C55" s="45">
        <v>84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spans="1:21" x14ac:dyDescent="0.3">
      <c r="A56" s="43"/>
      <c r="B56" s="3">
        <v>52</v>
      </c>
      <c r="C56" s="45">
        <v>53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 x14ac:dyDescent="0.3">
      <c r="A57" s="43"/>
      <c r="B57" s="3">
        <v>50</v>
      </c>
      <c r="C57" s="45">
        <v>79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</row>
    <row r="58" spans="1:21" x14ac:dyDescent="0.3">
      <c r="A58" s="43"/>
      <c r="B58" s="3">
        <v>52</v>
      </c>
      <c r="C58" s="45">
        <v>87</v>
      </c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</row>
    <row r="59" spans="1:21" x14ac:dyDescent="0.3">
      <c r="A59" s="43"/>
      <c r="B59" s="3">
        <v>63</v>
      </c>
      <c r="C59" s="45">
        <v>41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</row>
    <row r="60" spans="1:21" x14ac:dyDescent="0.3">
      <c r="A60" s="43"/>
      <c r="B60" s="3">
        <v>69</v>
      </c>
      <c r="C60" s="45">
        <v>43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spans="1:21" x14ac:dyDescent="0.3">
      <c r="A61" s="43"/>
      <c r="B61" s="3">
        <v>55</v>
      </c>
      <c r="C61" s="45">
        <v>79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1:21" x14ac:dyDescent="0.3">
      <c r="A62" s="43"/>
      <c r="B62" s="3">
        <v>68</v>
      </c>
      <c r="C62" s="45">
        <v>60</v>
      </c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21" x14ac:dyDescent="0.3">
      <c r="A63" s="43"/>
      <c r="B63" s="3">
        <v>54</v>
      </c>
      <c r="C63" s="45">
        <v>53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</row>
    <row r="64" spans="1:21" x14ac:dyDescent="0.3">
      <c r="A64" s="43"/>
      <c r="B64" s="3">
        <v>62</v>
      </c>
      <c r="C64" s="45">
        <v>76</v>
      </c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</row>
    <row r="65" spans="1:21" x14ac:dyDescent="0.3">
      <c r="A65" s="43"/>
      <c r="B65" s="3">
        <v>75</v>
      </c>
      <c r="C65" s="45">
        <v>73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</row>
    <row r="66" spans="1:21" x14ac:dyDescent="0.3">
      <c r="A66" s="43"/>
      <c r="B66" s="3">
        <v>72</v>
      </c>
      <c r="C66" s="45">
        <v>71</v>
      </c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</row>
    <row r="67" spans="1:21" x14ac:dyDescent="0.3">
      <c r="A67" s="43"/>
      <c r="B67" s="3">
        <v>69</v>
      </c>
      <c r="C67" s="45">
        <v>76</v>
      </c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</row>
    <row r="68" spans="1:21" x14ac:dyDescent="0.3">
      <c r="A68" s="43"/>
      <c r="B68" s="3">
        <v>67</v>
      </c>
      <c r="C68" s="45">
        <v>73</v>
      </c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</row>
    <row r="69" spans="1:21" x14ac:dyDescent="0.3">
      <c r="A69" s="43"/>
      <c r="B69" s="3">
        <v>46</v>
      </c>
      <c r="C69" s="45">
        <v>82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</row>
    <row r="70" spans="1:21" x14ac:dyDescent="0.3">
      <c r="A70" s="43"/>
      <c r="B70" s="3">
        <v>46</v>
      </c>
      <c r="C70" s="45">
        <v>58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</row>
    <row r="71" spans="1:21" x14ac:dyDescent="0.3">
      <c r="A71" s="43"/>
      <c r="B71" s="3">
        <v>48</v>
      </c>
      <c r="C71" s="45">
        <v>37</v>
      </c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</row>
    <row r="72" spans="1:21" x14ac:dyDescent="0.3">
      <c r="A72" s="43"/>
      <c r="B72" s="3">
        <v>71</v>
      </c>
      <c r="C72" s="45">
        <v>86</v>
      </c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</row>
    <row r="73" spans="1:21" x14ac:dyDescent="0.3">
      <c r="A73" s="43"/>
      <c r="B73" s="3">
        <v>58</v>
      </c>
      <c r="C73" s="45">
        <v>42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</row>
    <row r="74" spans="1:21" x14ac:dyDescent="0.3">
      <c r="A74" s="43"/>
      <c r="B74" s="3">
        <v>58</v>
      </c>
      <c r="C74" s="45">
        <v>61</v>
      </c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</row>
    <row r="75" spans="1:21" x14ac:dyDescent="0.3">
      <c r="A75" s="43"/>
      <c r="B75" s="3">
        <v>51</v>
      </c>
      <c r="C75" s="45">
        <v>82</v>
      </c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</row>
    <row r="76" spans="1:21" x14ac:dyDescent="0.3">
      <c r="A76" s="43"/>
      <c r="B76" s="3">
        <v>73</v>
      </c>
      <c r="C76" s="45">
        <v>54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</row>
    <row r="77" spans="1:21" x14ac:dyDescent="0.3">
      <c r="A77" s="43"/>
      <c r="B77" s="3">
        <v>57</v>
      </c>
      <c r="C77" s="45">
        <v>73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</row>
    <row r="78" spans="1:21" x14ac:dyDescent="0.3">
      <c r="A78" s="43"/>
      <c r="B78" s="3">
        <v>54</v>
      </c>
      <c r="C78" s="45">
        <v>56</v>
      </c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</row>
    <row r="79" spans="1:21" x14ac:dyDescent="0.3">
      <c r="A79" s="43"/>
      <c r="B79" s="3">
        <v>72</v>
      </c>
      <c r="C79" s="45">
        <v>38</v>
      </c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</row>
    <row r="80" spans="1:21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</row>
  </sheetData>
  <mergeCells count="1">
    <mergeCell ref="E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8AE8-6CB5-4B58-886C-65572C0A10CA}">
  <dimension ref="A1:S28"/>
  <sheetViews>
    <sheetView tabSelected="1" workbookViewId="0">
      <selection activeCell="L17" sqref="L17"/>
    </sheetView>
  </sheetViews>
  <sheetFormatPr defaultRowHeight="14.4" x14ac:dyDescent="0.3"/>
  <cols>
    <col min="3" max="3" width="10.77734375" customWidth="1"/>
    <col min="7" max="7" width="22.44140625" customWidth="1"/>
    <col min="8" max="8" width="10.88671875" customWidth="1"/>
    <col min="14" max="14" width="13.5546875" customWidth="1"/>
  </cols>
  <sheetData>
    <row r="1" spans="1:19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3">
      <c r="A2" s="34"/>
      <c r="B2" s="34"/>
      <c r="C2" s="35" t="s">
        <v>140</v>
      </c>
      <c r="D2" s="34"/>
      <c r="E2" s="34"/>
      <c r="F2" s="34"/>
      <c r="G2" s="34"/>
      <c r="H2" s="34"/>
      <c r="I2" s="35" t="s">
        <v>141</v>
      </c>
      <c r="J2" s="34"/>
      <c r="K2" s="34"/>
      <c r="L2" s="34"/>
      <c r="M2" s="34"/>
      <c r="N2" s="34"/>
      <c r="O2" s="35" t="s">
        <v>142</v>
      </c>
      <c r="P2" s="34"/>
      <c r="Q2" s="34"/>
      <c r="R2" s="34"/>
      <c r="S2" s="34"/>
    </row>
    <row r="3" spans="1:19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 x14ac:dyDescent="0.3">
      <c r="A4" s="34"/>
      <c r="B4" s="36" t="s">
        <v>143</v>
      </c>
      <c r="C4" s="36" t="s">
        <v>129</v>
      </c>
      <c r="D4" s="36" t="s">
        <v>130</v>
      </c>
      <c r="E4" s="36" t="s">
        <v>133</v>
      </c>
      <c r="F4" s="34"/>
      <c r="G4" s="34"/>
      <c r="H4" s="36" t="s">
        <v>143</v>
      </c>
      <c r="I4" s="36" t="s">
        <v>129</v>
      </c>
      <c r="J4" s="36" t="s">
        <v>130</v>
      </c>
      <c r="K4" s="36" t="s">
        <v>133</v>
      </c>
      <c r="L4" s="34"/>
      <c r="M4" s="34"/>
      <c r="N4" s="36" t="s">
        <v>143</v>
      </c>
      <c r="O4" s="36" t="s">
        <v>129</v>
      </c>
      <c r="P4" s="36" t="s">
        <v>130</v>
      </c>
      <c r="Q4" s="36" t="s">
        <v>133</v>
      </c>
      <c r="R4" s="34"/>
      <c r="S4" s="34"/>
    </row>
    <row r="5" spans="1:19" x14ac:dyDescent="0.3">
      <c r="A5" s="34"/>
      <c r="B5" s="37" t="s">
        <v>131</v>
      </c>
      <c r="C5" s="38">
        <v>40</v>
      </c>
      <c r="D5" s="38">
        <v>20</v>
      </c>
      <c r="E5" s="38">
        <f>C5+D5</f>
        <v>60</v>
      </c>
      <c r="F5" s="34"/>
      <c r="G5" s="34"/>
      <c r="H5" s="37" t="s">
        <v>131</v>
      </c>
      <c r="I5" s="38">
        <f>C7*E5/E7</f>
        <v>30</v>
      </c>
      <c r="J5" s="38">
        <f>E5*D7/E7</f>
        <v>30</v>
      </c>
      <c r="K5" s="38">
        <f>I5+J5</f>
        <v>60</v>
      </c>
      <c r="L5" s="34"/>
      <c r="M5" s="34"/>
      <c r="N5" s="37" t="s">
        <v>131</v>
      </c>
      <c r="O5" s="38">
        <f>(C5-I5)^2/I5</f>
        <v>3.3333333333333335</v>
      </c>
      <c r="P5" s="38">
        <f>(D5-J5)^2/J5</f>
        <v>3.3333333333333335</v>
      </c>
      <c r="Q5" s="38"/>
      <c r="R5" s="34"/>
      <c r="S5" s="34"/>
    </row>
    <row r="6" spans="1:19" x14ac:dyDescent="0.3">
      <c r="A6" s="34"/>
      <c r="B6" s="37" t="s">
        <v>132</v>
      </c>
      <c r="C6" s="38">
        <v>10</v>
      </c>
      <c r="D6" s="38">
        <v>30</v>
      </c>
      <c r="E6" s="38">
        <f t="shared" ref="E6:E7" si="0">C6+D6</f>
        <v>40</v>
      </c>
      <c r="F6" s="34"/>
      <c r="G6" s="34"/>
      <c r="H6" s="37" t="s">
        <v>132</v>
      </c>
      <c r="I6" s="38">
        <f>C7*E6/E7</f>
        <v>20</v>
      </c>
      <c r="J6" s="38">
        <f>E6*D7/E7</f>
        <v>20</v>
      </c>
      <c r="K6" s="38">
        <f t="shared" ref="K6:K7" si="1">I6+J6</f>
        <v>40</v>
      </c>
      <c r="L6" s="34"/>
      <c r="M6" s="34"/>
      <c r="N6" s="37" t="s">
        <v>132</v>
      </c>
      <c r="O6" s="38">
        <f>(C6-I6)^2/I6</f>
        <v>5</v>
      </c>
      <c r="P6" s="38">
        <f>(D6-J6)^2/J6</f>
        <v>5</v>
      </c>
      <c r="Q6" s="38"/>
      <c r="R6" s="34"/>
      <c r="S6" s="34"/>
    </row>
    <row r="7" spans="1:19" x14ac:dyDescent="0.3">
      <c r="A7" s="34"/>
      <c r="B7" s="37" t="s">
        <v>133</v>
      </c>
      <c r="C7" s="38">
        <f>C5+C6</f>
        <v>50</v>
      </c>
      <c r="D7" s="38">
        <f>D5+D6</f>
        <v>50</v>
      </c>
      <c r="E7" s="38">
        <f t="shared" si="0"/>
        <v>100</v>
      </c>
      <c r="F7" s="34"/>
      <c r="G7" s="34"/>
      <c r="H7" s="37" t="s">
        <v>133</v>
      </c>
      <c r="I7" s="38">
        <f>I5+I6</f>
        <v>50</v>
      </c>
      <c r="J7" s="38">
        <f>J5+J6</f>
        <v>50</v>
      </c>
      <c r="K7" s="38">
        <f t="shared" si="1"/>
        <v>100</v>
      </c>
      <c r="L7" s="34"/>
      <c r="M7" s="34"/>
      <c r="N7" s="37" t="s">
        <v>133</v>
      </c>
      <c r="O7" s="38"/>
      <c r="P7" s="38"/>
      <c r="Q7" s="41">
        <f>SUM(O5:P6)</f>
        <v>16.666666666666668</v>
      </c>
      <c r="R7" s="34"/>
      <c r="S7" s="34"/>
    </row>
    <row r="8" spans="1:19" x14ac:dyDescent="0.3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19" x14ac:dyDescent="0.3">
      <c r="A12" s="34"/>
      <c r="B12" s="34"/>
      <c r="C12" s="34"/>
      <c r="D12" s="34"/>
      <c r="E12" s="34"/>
      <c r="F12" s="34"/>
      <c r="G12" s="8" t="s">
        <v>134</v>
      </c>
      <c r="H12" s="39">
        <f>0.05</f>
        <v>0.05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 x14ac:dyDescent="0.3">
      <c r="A13" s="34"/>
      <c r="B13" s="34"/>
      <c r="C13" s="34"/>
      <c r="D13" s="34"/>
      <c r="E13" s="34"/>
      <c r="F13" s="34"/>
      <c r="G13" s="8" t="s">
        <v>135</v>
      </c>
      <c r="H13" s="39">
        <v>1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 x14ac:dyDescent="0.3">
      <c r="A14" s="34"/>
      <c r="B14" s="34"/>
      <c r="C14" s="34"/>
      <c r="D14" s="34"/>
      <c r="E14" s="34"/>
      <c r="F14" s="34"/>
      <c r="G14" s="8" t="s">
        <v>136</v>
      </c>
      <c r="H14" s="41">
        <v>16.670000000000002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 x14ac:dyDescent="0.3">
      <c r="A15" s="34"/>
      <c r="B15" s="34"/>
      <c r="C15" s="34"/>
      <c r="D15" s="34"/>
      <c r="E15" s="34"/>
      <c r="F15" s="34"/>
      <c r="G15" s="8"/>
      <c r="H15" s="40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 x14ac:dyDescent="0.3">
      <c r="A16" s="34"/>
      <c r="B16" s="34"/>
      <c r="C16" s="34"/>
      <c r="D16" s="34"/>
      <c r="E16" s="34"/>
      <c r="F16" s="34"/>
      <c r="G16" s="8" t="s">
        <v>137</v>
      </c>
      <c r="H16" s="41">
        <f>_xlfn.CHISQ.INV.RT(H12,1)</f>
        <v>3.8414588206941236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spans="1:19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x14ac:dyDescent="0.3">
      <c r="A18" s="34"/>
      <c r="B18" s="34"/>
      <c r="C18" s="34"/>
      <c r="D18" s="34"/>
      <c r="E18" s="34"/>
      <c r="F18" s="34"/>
      <c r="G18" s="42" t="s">
        <v>138</v>
      </c>
      <c r="H18" s="42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1:19" x14ac:dyDescent="0.3">
      <c r="A19" s="34"/>
      <c r="B19" s="34"/>
      <c r="C19" s="34"/>
      <c r="D19" s="34"/>
      <c r="E19" s="34"/>
      <c r="F19" s="34"/>
      <c r="G19" s="42"/>
      <c r="H19" s="42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1:19" x14ac:dyDescent="0.3">
      <c r="A20" s="34"/>
      <c r="B20" s="34"/>
      <c r="C20" s="34"/>
      <c r="D20" s="34"/>
      <c r="E20" s="34"/>
      <c r="F20" s="34"/>
      <c r="G20" s="42" t="s">
        <v>139</v>
      </c>
      <c r="H20" s="42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1:19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8" spans="1:19" ht="15.6" x14ac:dyDescent="0.3">
      <c r="K2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frequancy distribution</vt:lpstr>
      <vt:lpstr>quartiles</vt:lpstr>
      <vt:lpstr>skewnwss and kurtosis</vt:lpstr>
      <vt:lpstr>correlation and covariance</vt:lpstr>
      <vt:lpstr> t test</vt:lpstr>
      <vt:lpstr>t test unequal variance</vt:lpstr>
      <vt:lpstr>z test</vt:lpstr>
      <vt:lpstr>chi-square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kamlesh</dc:creator>
  <cp:lastModifiedBy>patel kamlesh</cp:lastModifiedBy>
  <dcterms:created xsi:type="dcterms:W3CDTF">2024-02-10T11:21:22Z</dcterms:created>
  <dcterms:modified xsi:type="dcterms:W3CDTF">2024-03-04T12:06:38Z</dcterms:modified>
</cp:coreProperties>
</file>