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nnu\Downloads\"/>
    </mc:Choice>
  </mc:AlternateContent>
  <xr:revisionPtr revIDLastSave="0" documentId="8_{9E5CF799-E816-4E8E-8C7F-A252494102E0}" xr6:coauthVersionLast="47" xr6:coauthVersionMax="47" xr10:uidLastSave="{00000000-0000-0000-0000-000000000000}"/>
  <bookViews>
    <workbookView xWindow="-108" yWindow="-108" windowWidth="23256" windowHeight="12456" tabRatio="754" xr2:uid="{00000000-000D-0000-FFFF-FFFF00000000}"/>
  </bookViews>
  <sheets>
    <sheet name="Q1" sheetId="4" r:id="rId1"/>
    <sheet name="Q1_Updated" sheetId="14" r:id="rId2"/>
    <sheet name="Q2" sheetId="9" r:id="rId3"/>
    <sheet name="Q2_Q3_Updated" sheetId="15" r:id="rId4"/>
    <sheet name="Q3" sheetId="5" r:id="rId5"/>
    <sheet name="Q4_Updated" sheetId="16" r:id="rId6"/>
    <sheet name="Q4 Last" sheetId="12" r:id="rId7"/>
    <sheet name="Q4 (2)" sheetId="11" r:id="rId8"/>
    <sheet name="Q4" sheetId="6" r:id="rId9"/>
    <sheet name="Q4_trial2" sheetId="8" r:id="rId10"/>
    <sheet name="Sensitivity Report 1" sheetId="13" r:id="rId11"/>
    <sheet name="Case Exhibits 3 and 4" sheetId="1" r:id="rId12"/>
    <sheet name="Binning" sheetId="2" r:id="rId13"/>
  </sheets>
  <definedNames>
    <definedName name="grb_async_callbacks" localSheetId="0" hidden="1">1</definedName>
    <definedName name="grb_async_callbacks" localSheetId="1" hidden="1">1</definedName>
    <definedName name="grb_async_callbacks" localSheetId="2" hidden="1">1</definedName>
    <definedName name="grb_async_callbacks" localSheetId="3" hidden="1">1</definedName>
    <definedName name="grb_async_callbacks" localSheetId="4" hidden="1">1</definedName>
    <definedName name="grb_async_callbacks" localSheetId="8" hidden="1">1</definedName>
    <definedName name="grb_async_callbacks" localSheetId="7" hidden="1">1</definedName>
    <definedName name="grb_async_callbacks" localSheetId="6" hidden="1">1</definedName>
    <definedName name="grb_async_callbacks" localSheetId="9" hidden="1">1</definedName>
    <definedName name="grb_async_callbacks" localSheetId="5" hidden="1">1</definedName>
    <definedName name="grb_bariter" localSheetId="0" hidden="1">1000</definedName>
    <definedName name="grb_bariter" localSheetId="1" hidden="1">1000</definedName>
    <definedName name="grb_bariter" localSheetId="2" hidden="1">1000</definedName>
    <definedName name="grb_bariter" localSheetId="3" hidden="1">1000</definedName>
    <definedName name="grb_bariter" localSheetId="4" hidden="1">1000</definedName>
    <definedName name="grb_bariter" localSheetId="8" hidden="1">1000</definedName>
    <definedName name="grb_bariter" localSheetId="7" hidden="1">1000</definedName>
    <definedName name="grb_bariter" localSheetId="6" hidden="1">1000</definedName>
    <definedName name="grb_bariter" localSheetId="9" hidden="1">1000</definedName>
    <definedName name="grb_bariter" localSheetId="5" hidden="1">1000</definedName>
    <definedName name="grb_bartol" localSheetId="0" hidden="1">0.00000001</definedName>
    <definedName name="grb_bartol" localSheetId="1" hidden="1">0.00000001</definedName>
    <definedName name="grb_bartol" localSheetId="2" hidden="1">0.00000001</definedName>
    <definedName name="grb_bartol" localSheetId="3" hidden="1">0.00000001</definedName>
    <definedName name="grb_bartol" localSheetId="4" hidden="1">0.00000001</definedName>
    <definedName name="grb_bartol" localSheetId="8" hidden="1">0.00000001</definedName>
    <definedName name="grb_bartol" localSheetId="7" hidden="1">0.00000001</definedName>
    <definedName name="grb_bartol" localSheetId="6" hidden="1">0.00000001</definedName>
    <definedName name="grb_bartol" localSheetId="9" hidden="1">0.00000001</definedName>
    <definedName name="grb_bartol" localSheetId="5" hidden="1">0.00000001</definedName>
    <definedName name="grb_crossover" localSheetId="0" hidden="1">-1</definedName>
    <definedName name="grb_crossover" localSheetId="1" hidden="1">-1</definedName>
    <definedName name="grb_crossover" localSheetId="2" hidden="1">-1</definedName>
    <definedName name="grb_crossover" localSheetId="3" hidden="1">-1</definedName>
    <definedName name="grb_crossover" localSheetId="4" hidden="1">-1</definedName>
    <definedName name="grb_crossover" localSheetId="8" hidden="1">-1</definedName>
    <definedName name="grb_crossover" localSheetId="7" hidden="1">-1</definedName>
    <definedName name="grb_crossover" localSheetId="6" hidden="1">-1</definedName>
    <definedName name="grb_crossover" localSheetId="9" hidden="1">-1</definedName>
    <definedName name="grb_crossover" localSheetId="5" hidden="1">-1</definedName>
    <definedName name="grb_cut_passes" localSheetId="0" hidden="1">-1</definedName>
    <definedName name="grb_cut_passes" localSheetId="1" hidden="1">-1</definedName>
    <definedName name="grb_cut_passes" localSheetId="2" hidden="1">-1</definedName>
    <definedName name="grb_cut_passes" localSheetId="3" hidden="1">-1</definedName>
    <definedName name="grb_cut_passes" localSheetId="4" hidden="1">-1</definedName>
    <definedName name="grb_cut_passes" localSheetId="8" hidden="1">-1</definedName>
    <definedName name="grb_cut_passes" localSheetId="7" hidden="1">-1</definedName>
    <definedName name="grb_cut_passes" localSheetId="6" hidden="1">-1</definedName>
    <definedName name="grb_cut_passes" localSheetId="9" hidden="1">-1</definedName>
    <definedName name="grb_cut_passes" localSheetId="5" hidden="1">-1</definedName>
    <definedName name="grb_cutoff" localSheetId="0" hidden="1">1E+100</definedName>
    <definedName name="grb_cutoff" localSheetId="1" hidden="1">1E+100</definedName>
    <definedName name="grb_cutoff" localSheetId="2" hidden="1">1E+100</definedName>
    <definedName name="grb_cutoff" localSheetId="3" hidden="1">1E+100</definedName>
    <definedName name="grb_cutoff" localSheetId="4" hidden="1">1E+100</definedName>
    <definedName name="grb_cutoff" localSheetId="8" hidden="1">1E+100</definedName>
    <definedName name="grb_cutoff" localSheetId="7" hidden="1">1E+100</definedName>
    <definedName name="grb_cutoff" localSheetId="6" hidden="1">1E+100</definedName>
    <definedName name="grb_cutoff" localSheetId="9" hidden="1">1E+100</definedName>
    <definedName name="grb_cutoff" localSheetId="5" hidden="1">1E+100</definedName>
    <definedName name="grb_cuts" localSheetId="0" hidden="1">-1</definedName>
    <definedName name="grb_cuts" localSheetId="1" hidden="1">-1</definedName>
    <definedName name="grb_cuts" localSheetId="2" hidden="1">-1</definedName>
    <definedName name="grb_cuts" localSheetId="3" hidden="1">-1</definedName>
    <definedName name="grb_cuts" localSheetId="4" hidden="1">-1</definedName>
    <definedName name="grb_cuts" localSheetId="8" hidden="1">-1</definedName>
    <definedName name="grb_cuts" localSheetId="7" hidden="1">-1</definedName>
    <definedName name="grb_cuts" localSheetId="6" hidden="1">-1</definedName>
    <definedName name="grb_cuts" localSheetId="9" hidden="1">-1</definedName>
    <definedName name="grb_cuts" localSheetId="5" hidden="1">-1</definedName>
    <definedName name="grb_degenmoves" localSheetId="0" hidden="1">-1</definedName>
    <definedName name="grb_degenmoves" localSheetId="1" hidden="1">-1</definedName>
    <definedName name="grb_degenmoves" localSheetId="2" hidden="1">-1</definedName>
    <definedName name="grb_degenmoves" localSheetId="3" hidden="1">-1</definedName>
    <definedName name="grb_degenmoves" localSheetId="4" hidden="1">-1</definedName>
    <definedName name="grb_degenmoves" localSheetId="8" hidden="1">-1</definedName>
    <definedName name="grb_degenmoves" localSheetId="7" hidden="1">-1</definedName>
    <definedName name="grb_degenmoves" localSheetId="6" hidden="1">-1</definedName>
    <definedName name="grb_degenmoves" localSheetId="9" hidden="1">-1</definedName>
    <definedName name="grb_degenmoves" localSheetId="5" hidden="1">-1</definedName>
    <definedName name="grb_focus" localSheetId="0" hidden="1">0</definedName>
    <definedName name="grb_focus" localSheetId="1" hidden="1">0</definedName>
    <definedName name="grb_focus" localSheetId="2" hidden="1">0</definedName>
    <definedName name="grb_focus" localSheetId="3" hidden="1">0</definedName>
    <definedName name="grb_focus" localSheetId="4" hidden="1">0</definedName>
    <definedName name="grb_focus" localSheetId="8" hidden="1">0</definedName>
    <definedName name="grb_focus" localSheetId="7" hidden="1">0</definedName>
    <definedName name="grb_focus" localSheetId="6" hidden="1">0</definedName>
    <definedName name="grb_focus" localSheetId="9" hidden="1">0</definedName>
    <definedName name="grb_focus" localSheetId="5" hidden="1">0</definedName>
    <definedName name="grb_heur" localSheetId="0" hidden="1">0.05</definedName>
    <definedName name="grb_heur" localSheetId="1" hidden="1">0.05</definedName>
    <definedName name="grb_heur" localSheetId="2" hidden="1">0.05</definedName>
    <definedName name="grb_heur" localSheetId="3" hidden="1">0.05</definedName>
    <definedName name="grb_heur" localSheetId="4" hidden="1">0.05</definedName>
    <definedName name="grb_heur" localSheetId="8" hidden="1">0.05</definedName>
    <definedName name="grb_heur" localSheetId="7" hidden="1">0.05</definedName>
    <definedName name="grb_heur" localSheetId="6" hidden="1">0.05</definedName>
    <definedName name="grb_heur" localSheetId="9" hidden="1">0.05</definedName>
    <definedName name="grb_heur" localSheetId="5" hidden="1">0.05</definedName>
    <definedName name="grb_improv" localSheetId="0" hidden="1">1E+100</definedName>
    <definedName name="grb_improv" localSheetId="1" hidden="1">1E+100</definedName>
    <definedName name="grb_improv" localSheetId="2" hidden="1">1E+100</definedName>
    <definedName name="grb_improv" localSheetId="3" hidden="1">1E+100</definedName>
    <definedName name="grb_improv" localSheetId="4" hidden="1">1E+100</definedName>
    <definedName name="grb_improv" localSheetId="8" hidden="1">1E+100</definedName>
    <definedName name="grb_improv" localSheetId="7" hidden="1">1E+100</definedName>
    <definedName name="grb_improv" localSheetId="6" hidden="1">1E+100</definedName>
    <definedName name="grb_improv" localSheetId="9" hidden="1">1E+100</definedName>
    <definedName name="grb_improv" localSheetId="5" hidden="1">1E+100</definedName>
    <definedName name="grb_improv_start_gap" localSheetId="0" hidden="1">0</definedName>
    <definedName name="grb_improv_start_gap" localSheetId="1" hidden="1">0</definedName>
    <definedName name="grb_improv_start_gap" localSheetId="2" hidden="1">0</definedName>
    <definedName name="grb_improv_start_gap" localSheetId="3" hidden="1">0</definedName>
    <definedName name="grb_improv_start_gap" localSheetId="4" hidden="1">0</definedName>
    <definedName name="grb_improv_start_gap" localSheetId="8" hidden="1">0</definedName>
    <definedName name="grb_improv_start_gap" localSheetId="7" hidden="1">0</definedName>
    <definedName name="grb_improv_start_gap" localSheetId="6" hidden="1">0</definedName>
    <definedName name="grb_improv_start_gap" localSheetId="9" hidden="1">0</definedName>
    <definedName name="grb_improv_start_gap" localSheetId="5" hidden="1">0</definedName>
    <definedName name="grb_infeas" localSheetId="0" hidden="1">0.000001</definedName>
    <definedName name="grb_infeas" localSheetId="1" hidden="1">0.000001</definedName>
    <definedName name="grb_infeas" localSheetId="2" hidden="1">0.000001</definedName>
    <definedName name="grb_infeas" localSheetId="3" hidden="1">0.000001</definedName>
    <definedName name="grb_infeas" localSheetId="4" hidden="1">0.000001</definedName>
    <definedName name="grb_infeas" localSheetId="8" hidden="1">0.000001</definedName>
    <definedName name="grb_infeas" localSheetId="7" hidden="1">0.000001</definedName>
    <definedName name="grb_infeas" localSheetId="6" hidden="1">0.000001</definedName>
    <definedName name="grb_infeas" localSheetId="9" hidden="1">0.000001</definedName>
    <definedName name="grb_infeas" localSheetId="5" hidden="1">0.000001</definedName>
    <definedName name="grb_inttol" localSheetId="0" hidden="1">0.00001</definedName>
    <definedName name="grb_inttol" localSheetId="1" hidden="1">0.00001</definedName>
    <definedName name="grb_inttol" localSheetId="2" hidden="1">0.00001</definedName>
    <definedName name="grb_inttol" localSheetId="3" hidden="1">0.00001</definedName>
    <definedName name="grb_inttol" localSheetId="4" hidden="1">0.00001</definedName>
    <definedName name="grb_inttol" localSheetId="8" hidden="1">0.00001</definedName>
    <definedName name="grb_inttol" localSheetId="7" hidden="1">0.00001</definedName>
    <definedName name="grb_inttol" localSheetId="6" hidden="1">0.00001</definedName>
    <definedName name="grb_inttol" localSheetId="9" hidden="1">0.00001</definedName>
    <definedName name="grb_inttol" localSheetId="5" hidden="1">0.00001</definedName>
    <definedName name="grb_method" localSheetId="0" hidden="1">-1</definedName>
    <definedName name="grb_method" localSheetId="1" hidden="1">-1</definedName>
    <definedName name="grb_method" localSheetId="2" hidden="1">-1</definedName>
    <definedName name="grb_method" localSheetId="3" hidden="1">-1</definedName>
    <definedName name="grb_method" localSheetId="4" hidden="1">-1</definedName>
    <definedName name="grb_method" localSheetId="8" hidden="1">-1</definedName>
    <definedName name="grb_method" localSheetId="7" hidden="1">-1</definedName>
    <definedName name="grb_method" localSheetId="6" hidden="1">-1</definedName>
    <definedName name="grb_method" localSheetId="9" hidden="1">-1</definedName>
    <definedName name="grb_method" localSheetId="5" hidden="1">-1</definedName>
    <definedName name="grb_nodefilestart" localSheetId="0" hidden="1">1E+100</definedName>
    <definedName name="grb_nodefilestart" localSheetId="1" hidden="1">1E+100</definedName>
    <definedName name="grb_nodefilestart" localSheetId="2" hidden="1">1E+100</definedName>
    <definedName name="grb_nodefilestart" localSheetId="3" hidden="1">1E+100</definedName>
    <definedName name="grb_nodefilestart" localSheetId="4" hidden="1">1E+100</definedName>
    <definedName name="grb_nodefilestart" localSheetId="8" hidden="1">1E+100</definedName>
    <definedName name="grb_nodefilestart" localSheetId="7" hidden="1">1E+100</definedName>
    <definedName name="grb_nodefilestart" localSheetId="6" hidden="1">1E+100</definedName>
    <definedName name="grb_nodefilestart" localSheetId="9" hidden="1">1E+100</definedName>
    <definedName name="grb_nodefilestart" localSheetId="5" hidden="1">1E+100</definedName>
    <definedName name="grb_norelheur" localSheetId="0" hidden="1">3</definedName>
    <definedName name="grb_norelheur" localSheetId="1" hidden="1">3</definedName>
    <definedName name="grb_norelheur" localSheetId="2" hidden="1">3</definedName>
    <definedName name="grb_norelheur" localSheetId="3" hidden="1">3</definedName>
    <definedName name="grb_norelheur" localSheetId="4" hidden="1">3</definedName>
    <definedName name="grb_norelheur" localSheetId="8" hidden="1">3</definedName>
    <definedName name="grb_norelheur" localSheetId="7" hidden="1">3</definedName>
    <definedName name="grb_norelheur" localSheetId="6" hidden="1">3</definedName>
    <definedName name="grb_norelheur" localSheetId="9" hidden="1">3</definedName>
    <definedName name="grb_norelheur" localSheetId="5" hidden="1">3</definedName>
    <definedName name="grb_optimal" localSheetId="0" hidden="1">0.000001</definedName>
    <definedName name="grb_optimal" localSheetId="1" hidden="1">0.000001</definedName>
    <definedName name="grb_optimal" localSheetId="2" hidden="1">0.000001</definedName>
    <definedName name="grb_optimal" localSheetId="3" hidden="1">0.000001</definedName>
    <definedName name="grb_optimal" localSheetId="4" hidden="1">0.000001</definedName>
    <definedName name="grb_optimal" localSheetId="8" hidden="1">0.000001</definedName>
    <definedName name="grb_optimal" localSheetId="7" hidden="1">0.000001</definedName>
    <definedName name="grb_optimal" localSheetId="6" hidden="1">0.000001</definedName>
    <definedName name="grb_optimal" localSheetId="9" hidden="1">0.000001</definedName>
    <definedName name="grb_optimal" localSheetId="5" hidden="1">0.000001</definedName>
    <definedName name="grb_order" localSheetId="0" hidden="1">-1</definedName>
    <definedName name="grb_order" localSheetId="1" hidden="1">-1</definedName>
    <definedName name="grb_order" localSheetId="2" hidden="1">-1</definedName>
    <definedName name="grb_order" localSheetId="3" hidden="1">-1</definedName>
    <definedName name="grb_order" localSheetId="4" hidden="1">-1</definedName>
    <definedName name="grb_order" localSheetId="8" hidden="1">-1</definedName>
    <definedName name="grb_order" localSheetId="7" hidden="1">-1</definedName>
    <definedName name="grb_order" localSheetId="6" hidden="1">-1</definedName>
    <definedName name="grb_order" localSheetId="9" hidden="1">-1</definedName>
    <definedName name="grb_order" localSheetId="5" hidden="1">-1</definedName>
    <definedName name="grb_pre_passes" localSheetId="0" hidden="1">-1</definedName>
    <definedName name="grb_pre_passes" localSheetId="1" hidden="1">-1</definedName>
    <definedName name="grb_pre_passes" localSheetId="2" hidden="1">-1</definedName>
    <definedName name="grb_pre_passes" localSheetId="3" hidden="1">-1</definedName>
    <definedName name="grb_pre_passes" localSheetId="4" hidden="1">-1</definedName>
    <definedName name="grb_pre_passes" localSheetId="8" hidden="1">-1</definedName>
    <definedName name="grb_pre_passes" localSheetId="7" hidden="1">-1</definedName>
    <definedName name="grb_pre_passes" localSheetId="6" hidden="1">-1</definedName>
    <definedName name="grb_pre_passes" localSheetId="9" hidden="1">-1</definedName>
    <definedName name="grb_pre_passes" localSheetId="5" hidden="1">-1</definedName>
    <definedName name="grb_presolve" localSheetId="0" hidden="1">-1</definedName>
    <definedName name="grb_presolve" localSheetId="1" hidden="1">-1</definedName>
    <definedName name="grb_presolve" localSheetId="2" hidden="1">-1</definedName>
    <definedName name="grb_presolve" localSheetId="3" hidden="1">-1</definedName>
    <definedName name="grb_presolve" localSheetId="4" hidden="1">-1</definedName>
    <definedName name="grb_presolve" localSheetId="8" hidden="1">-1</definedName>
    <definedName name="grb_presolve" localSheetId="7" hidden="1">-1</definedName>
    <definedName name="grb_presolve" localSheetId="6" hidden="1">-1</definedName>
    <definedName name="grb_presolve" localSheetId="9" hidden="1">-1</definedName>
    <definedName name="grb_presolve" localSheetId="5" hidden="1">-1</definedName>
    <definedName name="grb_pricing" localSheetId="0" hidden="1">-1</definedName>
    <definedName name="grb_pricing" localSheetId="1" hidden="1">-1</definedName>
    <definedName name="grb_pricing" localSheetId="2" hidden="1">-1</definedName>
    <definedName name="grb_pricing" localSheetId="3" hidden="1">-1</definedName>
    <definedName name="grb_pricing" localSheetId="4" hidden="1">-1</definedName>
    <definedName name="grb_pricing" localSheetId="8" hidden="1">-1</definedName>
    <definedName name="grb_pricing" localSheetId="7" hidden="1">-1</definedName>
    <definedName name="grb_pricing" localSheetId="6" hidden="1">-1</definedName>
    <definedName name="grb_pricing" localSheetId="9" hidden="1">-1</definedName>
    <definedName name="grb_pricing" localSheetId="5" hidden="1">-1</definedName>
    <definedName name="grb_psdtol" localSheetId="0" hidden="1">0.000001</definedName>
    <definedName name="grb_psdtol" localSheetId="1" hidden="1">0.000001</definedName>
    <definedName name="grb_psdtol" localSheetId="2" hidden="1">0.000001</definedName>
    <definedName name="grb_psdtol" localSheetId="3" hidden="1">0.000001</definedName>
    <definedName name="grb_psdtol" localSheetId="4" hidden="1">0.000001</definedName>
    <definedName name="grb_psdtol" localSheetId="8" hidden="1">0.000001</definedName>
    <definedName name="grb_psdtol" localSheetId="7" hidden="1">0.000001</definedName>
    <definedName name="grb_psdtol" localSheetId="6" hidden="1">0.000001</definedName>
    <definedName name="grb_psdtol" localSheetId="9" hidden="1">0.000001</definedName>
    <definedName name="grb_psdtol" localSheetId="5" hidden="1">0.000001</definedName>
    <definedName name="grb_qcptol" localSheetId="0" hidden="1">0.000001</definedName>
    <definedName name="grb_qcptol" localSheetId="1" hidden="1">0.000001</definedName>
    <definedName name="grb_qcptol" localSheetId="2" hidden="1">0.000001</definedName>
    <definedName name="grb_qcptol" localSheetId="3" hidden="1">0.000001</definedName>
    <definedName name="grb_qcptol" localSheetId="4" hidden="1">0.000001</definedName>
    <definedName name="grb_qcptol" localSheetId="8" hidden="1">0.000001</definedName>
    <definedName name="grb_qcptol" localSheetId="7" hidden="1">0.000001</definedName>
    <definedName name="grb_qcptol" localSheetId="6" hidden="1">0.000001</definedName>
    <definedName name="grb_qcptol" localSheetId="9" hidden="1">0.000001</definedName>
    <definedName name="grb_qcptol" localSheetId="5" hidden="1">0.000001</definedName>
    <definedName name="grb_relmip" localSheetId="0" hidden="1">0.0001</definedName>
    <definedName name="grb_relmip" localSheetId="1" hidden="1">0.0001</definedName>
    <definedName name="grb_relmip" localSheetId="2" hidden="1">0.0001</definedName>
    <definedName name="grb_relmip" localSheetId="3" hidden="1">0.0001</definedName>
    <definedName name="grb_relmip" localSheetId="4" hidden="1">0.0001</definedName>
    <definedName name="grb_relmip" localSheetId="8" hidden="1">0.0001</definedName>
    <definedName name="grb_relmip" localSheetId="7" hidden="1">0.0001</definedName>
    <definedName name="grb_relmip" localSheetId="6" hidden="1">0.0001</definedName>
    <definedName name="grb_relmip" localSheetId="9" hidden="1">0.0001</definedName>
    <definedName name="grb_relmip" localSheetId="5" hidden="1">0.0001</definedName>
    <definedName name="grb_scaleflag" localSheetId="0" hidden="1">1</definedName>
    <definedName name="grb_scaleflag" localSheetId="1" hidden="1">1</definedName>
    <definedName name="grb_scaleflag" localSheetId="2" hidden="1">1</definedName>
    <definedName name="grb_scaleflag" localSheetId="3" hidden="1">1</definedName>
    <definedName name="grb_scaleflag" localSheetId="4" hidden="1">1</definedName>
    <definedName name="grb_scaleflag" localSheetId="8" hidden="1">1</definedName>
    <definedName name="grb_scaleflag" localSheetId="7" hidden="1">1</definedName>
    <definedName name="grb_scaleflag" localSheetId="6" hidden="1">1</definedName>
    <definedName name="grb_scaleflag" localSheetId="9" hidden="1">1</definedName>
    <definedName name="grb_scaleflag" localSheetId="5" hidden="1">1</definedName>
    <definedName name="grb_seed" localSheetId="0" hidden="1">0</definedName>
    <definedName name="grb_seed" localSheetId="1" hidden="1">0</definedName>
    <definedName name="grb_seed" localSheetId="2" hidden="1">0</definedName>
    <definedName name="grb_seed" localSheetId="3" hidden="1">0</definedName>
    <definedName name="grb_seed" localSheetId="4" hidden="1">0</definedName>
    <definedName name="grb_seed" localSheetId="8" hidden="1">0</definedName>
    <definedName name="grb_seed" localSheetId="7" hidden="1">0</definedName>
    <definedName name="grb_seed" localSheetId="6" hidden="1">0</definedName>
    <definedName name="grb_seed" localSheetId="9" hidden="1">0</definedName>
    <definedName name="grb_seed" localSheetId="5" hidden="1">0</definedName>
    <definedName name="grb_submip" localSheetId="0" hidden="1">500</definedName>
    <definedName name="grb_submip" localSheetId="1" hidden="1">500</definedName>
    <definedName name="grb_submip" localSheetId="2" hidden="1">500</definedName>
    <definedName name="grb_submip" localSheetId="3" hidden="1">500</definedName>
    <definedName name="grb_submip" localSheetId="4" hidden="1">500</definedName>
    <definedName name="grb_submip" localSheetId="8" hidden="1">500</definedName>
    <definedName name="grb_submip" localSheetId="7" hidden="1">500</definedName>
    <definedName name="grb_submip" localSheetId="6" hidden="1">500</definedName>
    <definedName name="grb_submip" localSheetId="9" hidden="1">500</definedName>
    <definedName name="grb_submip" localSheetId="5" hidden="1">500</definedName>
    <definedName name="grb_symmetry" localSheetId="0" hidden="1">-1</definedName>
    <definedName name="grb_symmetry" localSheetId="1" hidden="1">-1</definedName>
    <definedName name="grb_symmetry" localSheetId="2" hidden="1">-1</definedName>
    <definedName name="grb_symmetry" localSheetId="3" hidden="1">-1</definedName>
    <definedName name="grb_symmetry" localSheetId="4" hidden="1">-1</definedName>
    <definedName name="grb_symmetry" localSheetId="8" hidden="1">-1</definedName>
    <definedName name="grb_symmetry" localSheetId="7" hidden="1">-1</definedName>
    <definedName name="grb_symmetry" localSheetId="6" hidden="1">-1</definedName>
    <definedName name="grb_symmetry" localSheetId="9" hidden="1">-1</definedName>
    <definedName name="grb_symmetry" localSheetId="5" hidden="1">-1</definedName>
    <definedName name="grb_threads" localSheetId="0" hidden="1">0</definedName>
    <definedName name="grb_threads" localSheetId="1" hidden="1">0</definedName>
    <definedName name="grb_threads" localSheetId="2" hidden="1">0</definedName>
    <definedName name="grb_threads" localSheetId="3" hidden="1">0</definedName>
    <definedName name="grb_threads" localSheetId="4" hidden="1">0</definedName>
    <definedName name="grb_threads" localSheetId="8" hidden="1">0</definedName>
    <definedName name="grb_threads" localSheetId="7" hidden="1">0</definedName>
    <definedName name="grb_threads" localSheetId="6" hidden="1">0</definedName>
    <definedName name="grb_threads" localSheetId="9" hidden="1">0</definedName>
    <definedName name="grb_threads" localSheetId="5" hidden="1">0</definedName>
    <definedName name="grb_var" localSheetId="0" hidden="1">-1</definedName>
    <definedName name="grb_var" localSheetId="1" hidden="1">-1</definedName>
    <definedName name="grb_var" localSheetId="2" hidden="1">-1</definedName>
    <definedName name="grb_var" localSheetId="3" hidden="1">-1</definedName>
    <definedName name="grb_var" localSheetId="4" hidden="1">-1</definedName>
    <definedName name="grb_var" localSheetId="8" hidden="1">-1</definedName>
    <definedName name="grb_var" localSheetId="7" hidden="1">-1</definedName>
    <definedName name="grb_var" localSheetId="6" hidden="1">-1</definedName>
    <definedName name="grb_var" localSheetId="9" hidden="1">-1</definedName>
    <definedName name="grb_var" localSheetId="5" hidden="1">-1</definedName>
    <definedName name="grb_zeroobjnodes" localSheetId="0" hidden="1">-1</definedName>
    <definedName name="grb_zeroobjnodes" localSheetId="1" hidden="1">-1</definedName>
    <definedName name="grb_zeroobjnodes" localSheetId="2" hidden="1">-1</definedName>
    <definedName name="grb_zeroobjnodes" localSheetId="3" hidden="1">-1</definedName>
    <definedName name="grb_zeroobjnodes" localSheetId="4" hidden="1">-1</definedName>
    <definedName name="grb_zeroobjnodes" localSheetId="8" hidden="1">-1</definedName>
    <definedName name="grb_zeroobjnodes" localSheetId="7" hidden="1">-1</definedName>
    <definedName name="grb_zeroobjnodes" localSheetId="6" hidden="1">-1</definedName>
    <definedName name="grb_zeroobjnodes" localSheetId="9" hidden="1">-1</definedName>
    <definedName name="grb_zeroobjnodes" localSheetId="5" hidden="1">-1</definedName>
    <definedName name="gurobi_qp" localSheetId="0" hidden="1">0</definedName>
    <definedName name="gurobi_qp" localSheetId="1" hidden="1">0</definedName>
    <definedName name="gurobi_qp" localSheetId="2" hidden="1">0</definedName>
    <definedName name="gurobi_qp" localSheetId="3" hidden="1">0</definedName>
    <definedName name="gurobi_qp" localSheetId="4" hidden="1">0</definedName>
    <definedName name="gurobi_qp" localSheetId="8" hidden="1">0</definedName>
    <definedName name="gurobi_qp" localSheetId="7" hidden="1">0</definedName>
    <definedName name="gurobi_qp" localSheetId="6" hidden="1">0</definedName>
    <definedName name="gurobi_qp" localSheetId="9" hidden="1">0</definedName>
    <definedName name="gurobi_qp" localSheetId="5" hidden="1">0</definedName>
    <definedName name="solver_adj" localSheetId="0" hidden="1">'Q1'!$Y$5:$AC$31</definedName>
    <definedName name="solver_adj" localSheetId="1" hidden="1">Q1_Updated!$Y$5:$AC$31</definedName>
    <definedName name="solver_adj" localSheetId="2" hidden="1">'Q2'!$Y$5:$AC$31</definedName>
    <definedName name="solver_adj" localSheetId="3" hidden="1">Q2_Q3_Updated!$Y$5:$AC$31</definedName>
    <definedName name="solver_adj" localSheetId="4" hidden="1">'Q3'!$Y$5:$AC$31</definedName>
    <definedName name="solver_adj" localSheetId="8" hidden="1">'Q4'!$Y$5:$AC$31</definedName>
    <definedName name="solver_adj" localSheetId="7" hidden="1">'Q4 (2)'!$AM$5:$AO$31</definedName>
    <definedName name="solver_adj" localSheetId="6" hidden="1">'Q4 Last'!$Y$5:$AC$31</definedName>
    <definedName name="solver_adj" localSheetId="9" hidden="1">Q4_trial2!$Y$5:$AC$31</definedName>
    <definedName name="solver_adj" localSheetId="5" hidden="1">Q4_Updated!$AK$5:$AO$31</definedName>
    <definedName name="solver_adj_ob" localSheetId="0" hidden="1">1</definedName>
    <definedName name="solver_adj_ob" localSheetId="1" hidden="1">1</definedName>
    <definedName name="solver_adj_ob" localSheetId="2" hidden="1">1</definedName>
    <definedName name="solver_adj_ob" localSheetId="3" hidden="1">1</definedName>
    <definedName name="solver_adj_ob" localSheetId="4" hidden="1">1</definedName>
    <definedName name="solver_adj_ob" localSheetId="8" hidden="1">1</definedName>
    <definedName name="solver_adj_ob" localSheetId="7" hidden="1">1</definedName>
    <definedName name="solver_adj_ob" localSheetId="6" hidden="1">1</definedName>
    <definedName name="solver_adj_ob" localSheetId="9" hidden="1">1</definedName>
    <definedName name="solver_adj_ob" localSheetId="5" hidden="1">1</definedName>
    <definedName name="solver_adj_ob1" localSheetId="7" hidden="1">1</definedName>
    <definedName name="solver_adj_ob1" localSheetId="5" hidden="1">1</definedName>
    <definedName name="solver_adj1" localSheetId="7" hidden="1">'Q4 (2)'!$Y$5:$AC$31</definedName>
    <definedName name="solver_cha" localSheetId="0" hidden="1">0</definedName>
    <definedName name="solver_cha" localSheetId="1" hidden="1">0</definedName>
    <definedName name="solver_cha" localSheetId="2" hidden="1">0</definedName>
    <definedName name="solver_cha" localSheetId="3" hidden="1">0</definedName>
    <definedName name="solver_cha" localSheetId="4" hidden="1">0</definedName>
    <definedName name="solver_cha" localSheetId="8" hidden="1">0</definedName>
    <definedName name="solver_cha" localSheetId="7" hidden="1">0</definedName>
    <definedName name="solver_cha" localSheetId="6" hidden="1">0</definedName>
    <definedName name="solver_cha" localSheetId="9" hidden="1">0</definedName>
    <definedName name="solver_cha" localSheetId="5" hidden="1">0</definedName>
    <definedName name="solver_chc1" localSheetId="0" hidden="1">0</definedName>
    <definedName name="solver_chc1" localSheetId="1" hidden="1">0</definedName>
    <definedName name="solver_chc1" localSheetId="2" hidden="1">0</definedName>
    <definedName name="solver_chc1" localSheetId="3" hidden="1">0</definedName>
    <definedName name="solver_chc1" localSheetId="4" hidden="1">0</definedName>
    <definedName name="solver_chc1" localSheetId="8" hidden="1">0</definedName>
    <definedName name="solver_chc1" localSheetId="7" hidden="1">0</definedName>
    <definedName name="solver_chc1" localSheetId="6" hidden="1">0</definedName>
    <definedName name="solver_chc1" localSheetId="9" hidden="1">0</definedName>
    <definedName name="solver_chc1" localSheetId="5" hidden="1">0</definedName>
    <definedName name="solver_chc10" localSheetId="8" hidden="1">0</definedName>
    <definedName name="solver_chc10" localSheetId="7" hidden="1">0</definedName>
    <definedName name="solver_chc10" localSheetId="5" hidden="1">0</definedName>
    <definedName name="solver_chc11" localSheetId="8" hidden="1">0</definedName>
    <definedName name="solver_chc11" localSheetId="7" hidden="1">0</definedName>
    <definedName name="solver_chc11" localSheetId="5" hidden="1">0</definedName>
    <definedName name="solver_chc12" localSheetId="7" hidden="1">0</definedName>
    <definedName name="solver_chc12" localSheetId="5" hidden="1">0</definedName>
    <definedName name="solver_chc13" localSheetId="5" hidden="1">0</definedName>
    <definedName name="solver_chc2" localSheetId="0" hidden="1">0</definedName>
    <definedName name="solver_chc2" localSheetId="1" hidden="1">0</definedName>
    <definedName name="solver_chc2" localSheetId="2" hidden="1">0</definedName>
    <definedName name="solver_chc2" localSheetId="3" hidden="1">0</definedName>
    <definedName name="solver_chc2" localSheetId="4" hidden="1">0</definedName>
    <definedName name="solver_chc2" localSheetId="8" hidden="1">0</definedName>
    <definedName name="solver_chc2" localSheetId="7" hidden="1">0</definedName>
    <definedName name="solver_chc2" localSheetId="6" hidden="1">0</definedName>
    <definedName name="solver_chc2" localSheetId="9" hidden="1">0</definedName>
    <definedName name="solver_chc2" localSheetId="5" hidden="1">0</definedName>
    <definedName name="solver_chc3" localSheetId="0" hidden="1">0</definedName>
    <definedName name="solver_chc3" localSheetId="1" hidden="1">0</definedName>
    <definedName name="solver_chc3" localSheetId="2" hidden="1">0</definedName>
    <definedName name="solver_chc3" localSheetId="3" hidden="1">0</definedName>
    <definedName name="solver_chc3" localSheetId="4" hidden="1">0</definedName>
    <definedName name="solver_chc3" localSheetId="8" hidden="1">0</definedName>
    <definedName name="solver_chc3" localSheetId="7" hidden="1">0</definedName>
    <definedName name="solver_chc3" localSheetId="6" hidden="1">0</definedName>
    <definedName name="solver_chc3" localSheetId="9" hidden="1">0</definedName>
    <definedName name="solver_chc3" localSheetId="5" hidden="1">0</definedName>
    <definedName name="solver_chc4" localSheetId="0" hidden="1">0</definedName>
    <definedName name="solver_chc4" localSheetId="1" hidden="1">0</definedName>
    <definedName name="solver_chc4" localSheetId="2" hidden="1">0</definedName>
    <definedName name="solver_chc4" localSheetId="3" hidden="1">0</definedName>
    <definedName name="solver_chc4" localSheetId="4" hidden="1">0</definedName>
    <definedName name="solver_chc4" localSheetId="8" hidden="1">0</definedName>
    <definedName name="solver_chc4" localSheetId="7" hidden="1">0</definedName>
    <definedName name="solver_chc4" localSheetId="6" hidden="1">0</definedName>
    <definedName name="solver_chc4" localSheetId="9" hidden="1">0</definedName>
    <definedName name="solver_chc4" localSheetId="5" hidden="1">0</definedName>
    <definedName name="solver_chc5" localSheetId="0" hidden="1">0</definedName>
    <definedName name="solver_chc5" localSheetId="1" hidden="1">0</definedName>
    <definedName name="solver_chc5" localSheetId="2" hidden="1">0</definedName>
    <definedName name="solver_chc5" localSheetId="3" hidden="1">0</definedName>
    <definedName name="solver_chc5" localSheetId="4" hidden="1">0</definedName>
    <definedName name="solver_chc5" localSheetId="8" hidden="1">0</definedName>
    <definedName name="solver_chc5" localSheetId="7" hidden="1">0</definedName>
    <definedName name="solver_chc5" localSheetId="6" hidden="1">0</definedName>
    <definedName name="solver_chc5" localSheetId="9" hidden="1">0</definedName>
    <definedName name="solver_chc5" localSheetId="5" hidden="1">0</definedName>
    <definedName name="solver_chc6" localSheetId="1" hidden="1">0</definedName>
    <definedName name="solver_chc6" localSheetId="3" hidden="1">0</definedName>
    <definedName name="solver_chc6" localSheetId="8" hidden="1">0</definedName>
    <definedName name="solver_chc6" localSheetId="7" hidden="1">0</definedName>
    <definedName name="solver_chc6" localSheetId="6" hidden="1">0</definedName>
    <definedName name="solver_chc6" localSheetId="9" hidden="1">0</definedName>
    <definedName name="solver_chc6" localSheetId="5" hidden="1">0</definedName>
    <definedName name="solver_chc7" localSheetId="8" hidden="1">0</definedName>
    <definedName name="solver_chc7" localSheetId="7" hidden="1">0</definedName>
    <definedName name="solver_chc7" localSheetId="9" hidden="1">0</definedName>
    <definedName name="solver_chc7" localSheetId="5" hidden="1">0</definedName>
    <definedName name="solver_chc8" localSheetId="8" hidden="1">0</definedName>
    <definedName name="solver_chc8" localSheetId="7" hidden="1">0</definedName>
    <definedName name="solver_chc8" localSheetId="9" hidden="1">0</definedName>
    <definedName name="solver_chc8" localSheetId="5" hidden="1">0</definedName>
    <definedName name="solver_chc9" localSheetId="8" hidden="1">0</definedName>
    <definedName name="solver_chc9" localSheetId="7" hidden="1">0</definedName>
    <definedName name="solver_chc9" localSheetId="9" hidden="1">0</definedName>
    <definedName name="solver_chc9" localSheetId="5" hidden="1">0</definedName>
    <definedName name="solver_chn" localSheetId="0" hidden="1">4</definedName>
    <definedName name="solver_chn" localSheetId="1" hidden="1">4</definedName>
    <definedName name="solver_chn" localSheetId="2" hidden="1">4</definedName>
    <definedName name="solver_chn" localSheetId="3" hidden="1">4</definedName>
    <definedName name="solver_chn" localSheetId="4" hidden="1">4</definedName>
    <definedName name="solver_chn" localSheetId="8" hidden="1">4</definedName>
    <definedName name="solver_chn" localSheetId="7" hidden="1">4</definedName>
    <definedName name="solver_chn" localSheetId="6" hidden="1">4</definedName>
    <definedName name="solver_chn" localSheetId="9" hidden="1">4</definedName>
    <definedName name="solver_chn" localSheetId="5" hidden="1">4</definedName>
    <definedName name="solver_chp1" localSheetId="0" hidden="1">0</definedName>
    <definedName name="solver_chp1" localSheetId="1" hidden="1">0</definedName>
    <definedName name="solver_chp1" localSheetId="2" hidden="1">0</definedName>
    <definedName name="solver_chp1" localSheetId="3" hidden="1">0</definedName>
    <definedName name="solver_chp1" localSheetId="4" hidden="1">0</definedName>
    <definedName name="solver_chp1" localSheetId="8" hidden="1">0</definedName>
    <definedName name="solver_chp1" localSheetId="7" hidden="1">0</definedName>
    <definedName name="solver_chp1" localSheetId="6" hidden="1">0</definedName>
    <definedName name="solver_chp1" localSheetId="9" hidden="1">0</definedName>
    <definedName name="solver_chp1" localSheetId="5" hidden="1">0</definedName>
    <definedName name="solver_chp10" localSheetId="8" hidden="1">0</definedName>
    <definedName name="solver_chp10" localSheetId="7" hidden="1">0</definedName>
    <definedName name="solver_chp10" localSheetId="5" hidden="1">0</definedName>
    <definedName name="solver_chp11" localSheetId="8" hidden="1">0</definedName>
    <definedName name="solver_chp11" localSheetId="7" hidden="1">0</definedName>
    <definedName name="solver_chp11" localSheetId="5" hidden="1">0</definedName>
    <definedName name="solver_chp12" localSheetId="7" hidden="1">0</definedName>
    <definedName name="solver_chp12" localSheetId="5" hidden="1">0</definedName>
    <definedName name="solver_chp13" localSheetId="5" hidden="1">0</definedName>
    <definedName name="solver_chp2" localSheetId="0" hidden="1">0</definedName>
    <definedName name="solver_chp2" localSheetId="1" hidden="1">0</definedName>
    <definedName name="solver_chp2" localSheetId="2" hidden="1">0</definedName>
    <definedName name="solver_chp2" localSheetId="3" hidden="1">0</definedName>
    <definedName name="solver_chp2" localSheetId="4" hidden="1">0</definedName>
    <definedName name="solver_chp2" localSheetId="8" hidden="1">0</definedName>
    <definedName name="solver_chp2" localSheetId="7" hidden="1">0</definedName>
    <definedName name="solver_chp2" localSheetId="6" hidden="1">0</definedName>
    <definedName name="solver_chp2" localSheetId="9" hidden="1">0</definedName>
    <definedName name="solver_chp2" localSheetId="5" hidden="1">0</definedName>
    <definedName name="solver_chp3" localSheetId="0" hidden="1">0</definedName>
    <definedName name="solver_chp3" localSheetId="1" hidden="1">0</definedName>
    <definedName name="solver_chp3" localSheetId="2" hidden="1">0</definedName>
    <definedName name="solver_chp3" localSheetId="3" hidden="1">0</definedName>
    <definedName name="solver_chp3" localSheetId="4" hidden="1">0</definedName>
    <definedName name="solver_chp3" localSheetId="8" hidden="1">0</definedName>
    <definedName name="solver_chp3" localSheetId="7" hidden="1">0</definedName>
    <definedName name="solver_chp3" localSheetId="6" hidden="1">0</definedName>
    <definedName name="solver_chp3" localSheetId="9" hidden="1">0</definedName>
    <definedName name="solver_chp3" localSheetId="5" hidden="1">0</definedName>
    <definedName name="solver_chp4" localSheetId="0" hidden="1">0</definedName>
    <definedName name="solver_chp4" localSheetId="1" hidden="1">0</definedName>
    <definedName name="solver_chp4" localSheetId="2" hidden="1">0</definedName>
    <definedName name="solver_chp4" localSheetId="3" hidden="1">0</definedName>
    <definedName name="solver_chp4" localSheetId="4" hidden="1">0</definedName>
    <definedName name="solver_chp4" localSheetId="8" hidden="1">0</definedName>
    <definedName name="solver_chp4" localSheetId="7" hidden="1">0</definedName>
    <definedName name="solver_chp4" localSheetId="6" hidden="1">0</definedName>
    <definedName name="solver_chp4" localSheetId="9" hidden="1">0</definedName>
    <definedName name="solver_chp4" localSheetId="5" hidden="1">0</definedName>
    <definedName name="solver_chp5" localSheetId="0" hidden="1">0</definedName>
    <definedName name="solver_chp5" localSheetId="1" hidden="1">0</definedName>
    <definedName name="solver_chp5" localSheetId="2" hidden="1">0</definedName>
    <definedName name="solver_chp5" localSheetId="3" hidden="1">0</definedName>
    <definedName name="solver_chp5" localSheetId="4" hidden="1">0</definedName>
    <definedName name="solver_chp5" localSheetId="8" hidden="1">0</definedName>
    <definedName name="solver_chp5" localSheetId="7" hidden="1">0</definedName>
    <definedName name="solver_chp5" localSheetId="6" hidden="1">0</definedName>
    <definedName name="solver_chp5" localSheetId="9" hidden="1">0</definedName>
    <definedName name="solver_chp5" localSheetId="5" hidden="1">0</definedName>
    <definedName name="solver_chp6" localSheetId="1" hidden="1">0</definedName>
    <definedName name="solver_chp6" localSheetId="3" hidden="1">0</definedName>
    <definedName name="solver_chp6" localSheetId="8" hidden="1">0</definedName>
    <definedName name="solver_chp6" localSheetId="7" hidden="1">0</definedName>
    <definedName name="solver_chp6" localSheetId="6" hidden="1">0</definedName>
    <definedName name="solver_chp6" localSheetId="9" hidden="1">0</definedName>
    <definedName name="solver_chp6" localSheetId="5" hidden="1">0</definedName>
    <definedName name="solver_chp7" localSheetId="8" hidden="1">0</definedName>
    <definedName name="solver_chp7" localSheetId="7" hidden="1">0</definedName>
    <definedName name="solver_chp7" localSheetId="9" hidden="1">0</definedName>
    <definedName name="solver_chp7" localSheetId="5" hidden="1">0</definedName>
    <definedName name="solver_chp8" localSheetId="8" hidden="1">0</definedName>
    <definedName name="solver_chp8" localSheetId="7" hidden="1">0</definedName>
    <definedName name="solver_chp8" localSheetId="9" hidden="1">0</definedName>
    <definedName name="solver_chp8" localSheetId="5" hidden="1">0</definedName>
    <definedName name="solver_chp9" localSheetId="8" hidden="1">0</definedName>
    <definedName name="solver_chp9" localSheetId="7" hidden="1">0</definedName>
    <definedName name="solver_chp9" localSheetId="9" hidden="1">0</definedName>
    <definedName name="solver_chp9" localSheetId="5" hidden="1">0</definedName>
    <definedName name="solver_cht" localSheetId="0" hidden="1">0</definedName>
    <definedName name="solver_cht" localSheetId="1" hidden="1">0</definedName>
    <definedName name="solver_cht" localSheetId="2" hidden="1">0</definedName>
    <definedName name="solver_cht" localSheetId="3" hidden="1">0</definedName>
    <definedName name="solver_cht" localSheetId="4" hidden="1">0</definedName>
    <definedName name="solver_cht" localSheetId="8" hidden="1">0</definedName>
    <definedName name="solver_cht" localSheetId="7" hidden="1">0</definedName>
    <definedName name="solver_cht" localSheetId="6" hidden="1">0</definedName>
    <definedName name="solver_cht" localSheetId="9" hidden="1">0</definedName>
    <definedName name="solver_cht" localSheetId="5" hidden="1">0</definedName>
    <definedName name="solver_cir1" localSheetId="0" hidden="1">1</definedName>
    <definedName name="solver_cir1" localSheetId="1" hidden="1">1</definedName>
    <definedName name="solver_cir1" localSheetId="2" hidden="1">1</definedName>
    <definedName name="solver_cir1" localSheetId="3" hidden="1">1</definedName>
    <definedName name="solver_cir1" localSheetId="4" hidden="1">1</definedName>
    <definedName name="solver_cir1" localSheetId="8" hidden="1">1</definedName>
    <definedName name="solver_cir1" localSheetId="7" hidden="1">1</definedName>
    <definedName name="solver_cir1" localSheetId="6" hidden="1">1</definedName>
    <definedName name="solver_cir1" localSheetId="9" hidden="1">1</definedName>
    <definedName name="solver_cir1" localSheetId="5" hidden="1">1</definedName>
    <definedName name="solver_cir10" localSheetId="8" hidden="1">1</definedName>
    <definedName name="solver_cir10" localSheetId="7" hidden="1">1</definedName>
    <definedName name="solver_cir10" localSheetId="5" hidden="1">1</definedName>
    <definedName name="solver_cir11" localSheetId="8" hidden="1">1</definedName>
    <definedName name="solver_cir11" localSheetId="7" hidden="1">1</definedName>
    <definedName name="solver_cir11" localSheetId="5" hidden="1">1</definedName>
    <definedName name="solver_cir12" localSheetId="7" hidden="1">1</definedName>
    <definedName name="solver_cir12" localSheetId="5" hidden="1">1</definedName>
    <definedName name="solver_cir13" localSheetId="5" hidden="1">1</definedName>
    <definedName name="solver_cir2" localSheetId="0" hidden="1">1</definedName>
    <definedName name="solver_cir2" localSheetId="1" hidden="1">1</definedName>
    <definedName name="solver_cir2" localSheetId="2" hidden="1">1</definedName>
    <definedName name="solver_cir2" localSheetId="3" hidden="1">1</definedName>
    <definedName name="solver_cir2" localSheetId="4" hidden="1">1</definedName>
    <definedName name="solver_cir2" localSheetId="8" hidden="1">1</definedName>
    <definedName name="solver_cir2" localSheetId="7" hidden="1">1</definedName>
    <definedName name="solver_cir2" localSheetId="6" hidden="1">1</definedName>
    <definedName name="solver_cir2" localSheetId="9" hidden="1">1</definedName>
    <definedName name="solver_cir2" localSheetId="5" hidden="1">1</definedName>
    <definedName name="solver_cir3" localSheetId="0" hidden="1">1</definedName>
    <definedName name="solver_cir3" localSheetId="1" hidden="1">1</definedName>
    <definedName name="solver_cir3" localSheetId="2" hidden="1">1</definedName>
    <definedName name="solver_cir3" localSheetId="3" hidden="1">1</definedName>
    <definedName name="solver_cir3" localSheetId="4" hidden="1">1</definedName>
    <definedName name="solver_cir3" localSheetId="8" hidden="1">1</definedName>
    <definedName name="solver_cir3" localSheetId="7" hidden="1">1</definedName>
    <definedName name="solver_cir3" localSheetId="6" hidden="1">1</definedName>
    <definedName name="solver_cir3" localSheetId="9" hidden="1">1</definedName>
    <definedName name="solver_cir3" localSheetId="5" hidden="1">1</definedName>
    <definedName name="solver_cir4" localSheetId="0" hidden="1">1</definedName>
    <definedName name="solver_cir4" localSheetId="1" hidden="1">1</definedName>
    <definedName name="solver_cir4" localSheetId="2" hidden="1">1</definedName>
    <definedName name="solver_cir4" localSheetId="3" hidden="1">1</definedName>
    <definedName name="solver_cir4" localSheetId="4" hidden="1">1</definedName>
    <definedName name="solver_cir4" localSheetId="8" hidden="1">1</definedName>
    <definedName name="solver_cir4" localSheetId="7" hidden="1">1</definedName>
    <definedName name="solver_cir4" localSheetId="6" hidden="1">1</definedName>
    <definedName name="solver_cir4" localSheetId="9" hidden="1">1</definedName>
    <definedName name="solver_cir4" localSheetId="5" hidden="1">1</definedName>
    <definedName name="solver_cir5" localSheetId="0" hidden="1">1</definedName>
    <definedName name="solver_cir5" localSheetId="1" hidden="1">1</definedName>
    <definedName name="solver_cir5" localSheetId="2" hidden="1">1</definedName>
    <definedName name="solver_cir5" localSheetId="3" hidden="1">1</definedName>
    <definedName name="solver_cir5" localSheetId="4" hidden="1">1</definedName>
    <definedName name="solver_cir5" localSheetId="8" hidden="1">1</definedName>
    <definedName name="solver_cir5" localSheetId="7" hidden="1">1</definedName>
    <definedName name="solver_cir5" localSheetId="6" hidden="1">1</definedName>
    <definedName name="solver_cir5" localSheetId="9" hidden="1">1</definedName>
    <definedName name="solver_cir5" localSheetId="5" hidden="1">1</definedName>
    <definedName name="solver_cir6" localSheetId="1" hidden="1">1</definedName>
    <definedName name="solver_cir6" localSheetId="3" hidden="1">1</definedName>
    <definedName name="solver_cir6" localSheetId="8" hidden="1">1</definedName>
    <definedName name="solver_cir6" localSheetId="7" hidden="1">1</definedName>
    <definedName name="solver_cir6" localSheetId="6" hidden="1">1</definedName>
    <definedName name="solver_cir6" localSheetId="9" hidden="1">1</definedName>
    <definedName name="solver_cir6" localSheetId="5" hidden="1">1</definedName>
    <definedName name="solver_cir7" localSheetId="8" hidden="1">1</definedName>
    <definedName name="solver_cir7" localSheetId="7" hidden="1">1</definedName>
    <definedName name="solver_cir7" localSheetId="9" hidden="1">1</definedName>
    <definedName name="solver_cir7" localSheetId="5" hidden="1">1</definedName>
    <definedName name="solver_cir8" localSheetId="8" hidden="1">1</definedName>
    <definedName name="solver_cir8" localSheetId="7" hidden="1">1</definedName>
    <definedName name="solver_cir8" localSheetId="9" hidden="1">1</definedName>
    <definedName name="solver_cir8" localSheetId="5" hidden="1">1</definedName>
    <definedName name="solver_cir9" localSheetId="8" hidden="1">1</definedName>
    <definedName name="solver_cir9" localSheetId="7" hidden="1">1</definedName>
    <definedName name="solver_cir9" localSheetId="9" hidden="1">1</definedName>
    <definedName name="solver_cir9" localSheetId="5" hidden="1">1</definedName>
    <definedName name="solver_con" localSheetId="0" hidden="1">" "</definedName>
    <definedName name="solver_con" localSheetId="1" hidden="1">" "</definedName>
    <definedName name="solver_con" localSheetId="2" hidden="1">" "</definedName>
    <definedName name="solver_con" localSheetId="3" hidden="1">" "</definedName>
    <definedName name="solver_con" localSheetId="4" hidden="1">" "</definedName>
    <definedName name="solver_con" localSheetId="8" hidden="1">" "</definedName>
    <definedName name="solver_con" localSheetId="7" hidden="1">" "</definedName>
    <definedName name="solver_con" localSheetId="6" hidden="1">" "</definedName>
    <definedName name="solver_con" localSheetId="9" hidden="1">" "</definedName>
    <definedName name="solver_con" localSheetId="5" hidden="1">" "</definedName>
    <definedName name="solver_con1" localSheetId="0" hidden="1">" "</definedName>
    <definedName name="solver_con1" localSheetId="1" hidden="1">" "</definedName>
    <definedName name="solver_con1" localSheetId="2" hidden="1">" "</definedName>
    <definedName name="solver_con1" localSheetId="3" hidden="1">" "</definedName>
    <definedName name="solver_con1" localSheetId="4" hidden="1">" "</definedName>
    <definedName name="solver_con1" localSheetId="8" hidden="1">" "</definedName>
    <definedName name="solver_con1" localSheetId="7" hidden="1">" "</definedName>
    <definedName name="solver_con1" localSheetId="6" hidden="1">" "</definedName>
    <definedName name="solver_con1" localSheetId="9" hidden="1">" "</definedName>
    <definedName name="solver_con1" localSheetId="5" hidden="1">" "</definedName>
    <definedName name="solver_con10" localSheetId="8" hidden="1">" "</definedName>
    <definedName name="solver_con10" localSheetId="7" hidden="1">" "</definedName>
    <definedName name="solver_con10" localSheetId="5" hidden="1">" "</definedName>
    <definedName name="solver_con11" localSheetId="8" hidden="1">" "</definedName>
    <definedName name="solver_con11" localSheetId="7" hidden="1">" "</definedName>
    <definedName name="solver_con11" localSheetId="5" hidden="1">" "</definedName>
    <definedName name="solver_con12" localSheetId="7" hidden="1">" "</definedName>
    <definedName name="solver_con12" localSheetId="5" hidden="1">" "</definedName>
    <definedName name="solver_con13" localSheetId="5" hidden="1">" "</definedName>
    <definedName name="solver_con2" localSheetId="0" hidden="1">" "</definedName>
    <definedName name="solver_con2" localSheetId="1" hidden="1">" "</definedName>
    <definedName name="solver_con2" localSheetId="2" hidden="1">" "</definedName>
    <definedName name="solver_con2" localSheetId="3" hidden="1">" "</definedName>
    <definedName name="solver_con2" localSheetId="4" hidden="1">" "</definedName>
    <definedName name="solver_con2" localSheetId="8" hidden="1">" "</definedName>
    <definedName name="solver_con2" localSheetId="7" hidden="1">" "</definedName>
    <definedName name="solver_con2" localSheetId="6" hidden="1">" "</definedName>
    <definedName name="solver_con2" localSheetId="9" hidden="1">" "</definedName>
    <definedName name="solver_con2" localSheetId="5" hidden="1">" "</definedName>
    <definedName name="solver_con3" localSheetId="0" hidden="1">" "</definedName>
    <definedName name="solver_con3" localSheetId="1" hidden="1">" "</definedName>
    <definedName name="solver_con3" localSheetId="2" hidden="1">" "</definedName>
    <definedName name="solver_con3" localSheetId="3" hidden="1">" "</definedName>
    <definedName name="solver_con3" localSheetId="4" hidden="1">" "</definedName>
    <definedName name="solver_con3" localSheetId="8" hidden="1">" "</definedName>
    <definedName name="solver_con3" localSheetId="7" hidden="1">" "</definedName>
    <definedName name="solver_con3" localSheetId="6" hidden="1">" "</definedName>
    <definedName name="solver_con3" localSheetId="9" hidden="1">" "</definedName>
    <definedName name="solver_con3" localSheetId="5" hidden="1">" "</definedName>
    <definedName name="solver_con4" localSheetId="0" hidden="1">" "</definedName>
    <definedName name="solver_con4" localSheetId="1" hidden="1">" "</definedName>
    <definedName name="solver_con4" localSheetId="2" hidden="1">" "</definedName>
    <definedName name="solver_con4" localSheetId="3" hidden="1">" "</definedName>
    <definedName name="solver_con4" localSheetId="4" hidden="1">" "</definedName>
    <definedName name="solver_con4" localSheetId="8" hidden="1">" "</definedName>
    <definedName name="solver_con4" localSheetId="7" hidden="1">" "</definedName>
    <definedName name="solver_con4" localSheetId="6" hidden="1">" "</definedName>
    <definedName name="solver_con4" localSheetId="9" hidden="1">" "</definedName>
    <definedName name="solver_con4" localSheetId="5" hidden="1">" "</definedName>
    <definedName name="solver_con5" localSheetId="0" hidden="1">" "</definedName>
    <definedName name="solver_con5" localSheetId="1" hidden="1">" "</definedName>
    <definedName name="solver_con5" localSheetId="2" hidden="1">" "</definedName>
    <definedName name="solver_con5" localSheetId="3" hidden="1">" "</definedName>
    <definedName name="solver_con5" localSheetId="4" hidden="1">" "</definedName>
    <definedName name="solver_con5" localSheetId="8" hidden="1">" "</definedName>
    <definedName name="solver_con5" localSheetId="7" hidden="1">" "</definedName>
    <definedName name="solver_con5" localSheetId="6" hidden="1">" "</definedName>
    <definedName name="solver_con5" localSheetId="9" hidden="1">" "</definedName>
    <definedName name="solver_con5" localSheetId="5" hidden="1">" "</definedName>
    <definedName name="solver_con6" localSheetId="1" hidden="1">" "</definedName>
    <definedName name="solver_con6" localSheetId="3" hidden="1">" "</definedName>
    <definedName name="solver_con6" localSheetId="8" hidden="1">" "</definedName>
    <definedName name="solver_con6" localSheetId="7" hidden="1">" "</definedName>
    <definedName name="solver_con6" localSheetId="6" hidden="1">" "</definedName>
    <definedName name="solver_con6" localSheetId="9" hidden="1">" "</definedName>
    <definedName name="solver_con6" localSheetId="5" hidden="1">" "</definedName>
    <definedName name="solver_con7" localSheetId="8" hidden="1">" "</definedName>
    <definedName name="solver_con7" localSheetId="7" hidden="1">" "</definedName>
    <definedName name="solver_con7" localSheetId="9" hidden="1">" "</definedName>
    <definedName name="solver_con7" localSheetId="5" hidden="1">" "</definedName>
    <definedName name="solver_con8" localSheetId="8" hidden="1">" "</definedName>
    <definedName name="solver_con8" localSheetId="7" hidden="1">" "</definedName>
    <definedName name="solver_con8" localSheetId="9" hidden="1">" "</definedName>
    <definedName name="solver_con8" localSheetId="5" hidden="1">" "</definedName>
    <definedName name="solver_con9" localSheetId="8" hidden="1">" "</definedName>
    <definedName name="solver_con9" localSheetId="7" hidden="1">" "</definedName>
    <definedName name="solver_con9" localSheetId="9" hidden="1">" "</definedName>
    <definedName name="solver_con9" localSheetId="5" hidden="1">" "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8" hidden="1">0.0001</definedName>
    <definedName name="solver_cvg" localSheetId="7" hidden="1">0.0001</definedName>
    <definedName name="solver_cvg" localSheetId="6" hidden="1">0.0001</definedName>
    <definedName name="solver_cvg" localSheetId="9" hidden="1">0.0001</definedName>
    <definedName name="solver_cvg" localSheetId="5" hidden="1">0.0001</definedName>
    <definedName name="solver_dia" localSheetId="0" hidden="1">5</definedName>
    <definedName name="solver_dia" localSheetId="1" hidden="1">5</definedName>
    <definedName name="solver_dia" localSheetId="2" hidden="1">5</definedName>
    <definedName name="solver_dia" localSheetId="3" hidden="1">5</definedName>
    <definedName name="solver_dia" localSheetId="4" hidden="1">5</definedName>
    <definedName name="solver_dia" localSheetId="8" hidden="1">5</definedName>
    <definedName name="solver_dia" localSheetId="7" hidden="1">5</definedName>
    <definedName name="solver_dia" localSheetId="6" hidden="1">5</definedName>
    <definedName name="solver_dia" localSheetId="9" hidden="1">5</definedName>
    <definedName name="solver_dia" localSheetId="5" hidden="1">5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8" hidden="1">1</definedName>
    <definedName name="solver_drv" localSheetId="7" hidden="1">1</definedName>
    <definedName name="solver_drv" localSheetId="6" hidden="1">1</definedName>
    <definedName name="solver_drv" localSheetId="9" hidden="1">1</definedName>
    <definedName name="solver_drv" localSheetId="5" hidden="1">1</definedName>
    <definedName name="solver_eng" localSheetId="11" hidden="1">1</definedName>
    <definedName name="solver_eng" localSheetId="0" hidden="1">6</definedName>
    <definedName name="solver_eng" localSheetId="1" hidden="1">6</definedName>
    <definedName name="solver_eng" localSheetId="2" hidden="1">1</definedName>
    <definedName name="solver_eng" localSheetId="3" hidden="1">6</definedName>
    <definedName name="solver_eng" localSheetId="4" hidden="1">6</definedName>
    <definedName name="solver_eng" localSheetId="8" hidden="1">6</definedName>
    <definedName name="solver_eng" localSheetId="7" hidden="1">0</definedName>
    <definedName name="solver_eng" localSheetId="6" hidden="1">6</definedName>
    <definedName name="solver_eng" localSheetId="9" hidden="1">6</definedName>
    <definedName name="solver_eng" localSheetId="5" hidden="1">6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8" hidden="1">1</definedName>
    <definedName name="solver_est" localSheetId="7" hidden="1">1</definedName>
    <definedName name="solver_est" localSheetId="6" hidden="1">1</definedName>
    <definedName name="solver_est" localSheetId="9" hidden="1">1</definedName>
    <definedName name="solver_est" localSheetId="5" hidden="1">1</definedName>
    <definedName name="solver_iao" localSheetId="0" hidden="1">0</definedName>
    <definedName name="solver_iao" localSheetId="1" hidden="1">0</definedName>
    <definedName name="solver_iao" localSheetId="2" hidden="1">0</definedName>
    <definedName name="solver_iao" localSheetId="3" hidden="1">0</definedName>
    <definedName name="solver_iao" localSheetId="4" hidden="1">0</definedName>
    <definedName name="solver_iao" localSheetId="8" hidden="1">0</definedName>
    <definedName name="solver_iao" localSheetId="7" hidden="1">0</definedName>
    <definedName name="solver_iao" localSheetId="6" hidden="1">0</definedName>
    <definedName name="solver_iao" localSheetId="9" hidden="1">0</definedName>
    <definedName name="solver_iao" localSheetId="5" hidden="1">0</definedName>
    <definedName name="solver_int" localSheetId="0" hidden="1">0</definedName>
    <definedName name="solver_int" localSheetId="1" hidden="1">0</definedName>
    <definedName name="solver_int" localSheetId="2" hidden="1">0</definedName>
    <definedName name="solver_int" localSheetId="3" hidden="1">0</definedName>
    <definedName name="solver_int" localSheetId="4" hidden="1">0</definedName>
    <definedName name="solver_int" localSheetId="8" hidden="1">0</definedName>
    <definedName name="solver_int" localSheetId="7" hidden="1">0</definedName>
    <definedName name="solver_int" localSheetId="6" hidden="1">0</definedName>
    <definedName name="solver_int" localSheetId="9" hidden="1">0</definedName>
    <definedName name="solver_int" localSheetId="5" hidden="1">0</definedName>
    <definedName name="solver_irs" localSheetId="0" hidden="1">0</definedName>
    <definedName name="solver_irs" localSheetId="1" hidden="1">0</definedName>
    <definedName name="solver_irs" localSheetId="2" hidden="1">0</definedName>
    <definedName name="solver_irs" localSheetId="3" hidden="1">0</definedName>
    <definedName name="solver_irs" localSheetId="4" hidden="1">0</definedName>
    <definedName name="solver_irs" localSheetId="8" hidden="1">0</definedName>
    <definedName name="solver_irs" localSheetId="7" hidden="1">0</definedName>
    <definedName name="solver_irs" localSheetId="6" hidden="1">0</definedName>
    <definedName name="solver_irs" localSheetId="9" hidden="1">0</definedName>
    <definedName name="solver_irs" localSheetId="5" hidden="1">0</definedName>
    <definedName name="solver_ism" localSheetId="0" hidden="1">0</definedName>
    <definedName name="solver_ism" localSheetId="1" hidden="1">0</definedName>
    <definedName name="solver_ism" localSheetId="2" hidden="1">0</definedName>
    <definedName name="solver_ism" localSheetId="3" hidden="1">0</definedName>
    <definedName name="solver_ism" localSheetId="4" hidden="1">0</definedName>
    <definedName name="solver_ism" localSheetId="8" hidden="1">0</definedName>
    <definedName name="solver_ism" localSheetId="7" hidden="1">0</definedName>
    <definedName name="solver_ism" localSheetId="6" hidden="1">0</definedName>
    <definedName name="solver_ism" localSheetId="9" hidden="1">0</definedName>
    <definedName name="solver_ism" localSheetId="5" hidden="1">0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8" hidden="1">2147483647</definedName>
    <definedName name="solver_itr" localSheetId="7" hidden="1">2147483647</definedName>
    <definedName name="solver_itr" localSheetId="6" hidden="1">2147483647</definedName>
    <definedName name="solver_itr" localSheetId="9" hidden="1">2147483647</definedName>
    <definedName name="solver_itr" localSheetId="5" hidden="1">2147483647</definedName>
    <definedName name="solver_lhs_ob1" localSheetId="0" hidden="1">0</definedName>
    <definedName name="solver_lhs_ob1" localSheetId="1" hidden="1">0</definedName>
    <definedName name="solver_lhs_ob1" localSheetId="2" hidden="1">0</definedName>
    <definedName name="solver_lhs_ob1" localSheetId="3" hidden="1">0</definedName>
    <definedName name="solver_lhs_ob1" localSheetId="4" hidden="1">0</definedName>
    <definedName name="solver_lhs_ob1" localSheetId="8" hidden="1">0</definedName>
    <definedName name="solver_lhs_ob1" localSheetId="7" hidden="1">0</definedName>
    <definedName name="solver_lhs_ob1" localSheetId="6" hidden="1">0</definedName>
    <definedName name="solver_lhs_ob1" localSheetId="9" hidden="1">0</definedName>
    <definedName name="solver_lhs_ob1" localSheetId="5" hidden="1">0</definedName>
    <definedName name="solver_lhs_ob10" localSheetId="8" hidden="1">0</definedName>
    <definedName name="solver_lhs_ob10" localSheetId="7" hidden="1">0</definedName>
    <definedName name="solver_lhs_ob10" localSheetId="5" hidden="1">0</definedName>
    <definedName name="solver_lhs_ob11" localSheetId="8" hidden="1">0</definedName>
    <definedName name="solver_lhs_ob11" localSheetId="7" hidden="1">0</definedName>
    <definedName name="solver_lhs_ob11" localSheetId="5" hidden="1">0</definedName>
    <definedName name="solver_lhs_ob12" localSheetId="7" hidden="1">0</definedName>
    <definedName name="solver_lhs_ob12" localSheetId="5" hidden="1">0</definedName>
    <definedName name="solver_lhs_ob13" localSheetId="5" hidden="1">0</definedName>
    <definedName name="solver_lhs_ob2" localSheetId="0" hidden="1">0</definedName>
    <definedName name="solver_lhs_ob2" localSheetId="1" hidden="1">0</definedName>
    <definedName name="solver_lhs_ob2" localSheetId="2" hidden="1">0</definedName>
    <definedName name="solver_lhs_ob2" localSheetId="3" hidden="1">0</definedName>
    <definedName name="solver_lhs_ob2" localSheetId="4" hidden="1">0</definedName>
    <definedName name="solver_lhs_ob2" localSheetId="8" hidden="1">0</definedName>
    <definedName name="solver_lhs_ob2" localSheetId="7" hidden="1">0</definedName>
    <definedName name="solver_lhs_ob2" localSheetId="6" hidden="1">0</definedName>
    <definedName name="solver_lhs_ob2" localSheetId="9" hidden="1">0</definedName>
    <definedName name="solver_lhs_ob2" localSheetId="5" hidden="1">0</definedName>
    <definedName name="solver_lhs_ob3" localSheetId="0" hidden="1">0</definedName>
    <definedName name="solver_lhs_ob3" localSheetId="1" hidden="1">0</definedName>
    <definedName name="solver_lhs_ob3" localSheetId="2" hidden="1">0</definedName>
    <definedName name="solver_lhs_ob3" localSheetId="3" hidden="1">0</definedName>
    <definedName name="solver_lhs_ob3" localSheetId="4" hidden="1">0</definedName>
    <definedName name="solver_lhs_ob3" localSheetId="8" hidden="1">0</definedName>
    <definedName name="solver_lhs_ob3" localSheetId="7" hidden="1">0</definedName>
    <definedName name="solver_lhs_ob3" localSheetId="6" hidden="1">0</definedName>
    <definedName name="solver_lhs_ob3" localSheetId="9" hidden="1">0</definedName>
    <definedName name="solver_lhs_ob3" localSheetId="5" hidden="1">0</definedName>
    <definedName name="solver_lhs_ob4" localSheetId="0" hidden="1">0</definedName>
    <definedName name="solver_lhs_ob4" localSheetId="1" hidden="1">0</definedName>
    <definedName name="solver_lhs_ob4" localSheetId="2" hidden="1">0</definedName>
    <definedName name="solver_lhs_ob4" localSheetId="3" hidden="1">0</definedName>
    <definedName name="solver_lhs_ob4" localSheetId="4" hidden="1">0</definedName>
    <definedName name="solver_lhs_ob4" localSheetId="8" hidden="1">0</definedName>
    <definedName name="solver_lhs_ob4" localSheetId="7" hidden="1">0</definedName>
    <definedName name="solver_lhs_ob4" localSheetId="6" hidden="1">0</definedName>
    <definedName name="solver_lhs_ob4" localSheetId="9" hidden="1">0</definedName>
    <definedName name="solver_lhs_ob4" localSheetId="5" hidden="1">0</definedName>
    <definedName name="solver_lhs_ob5" localSheetId="0" hidden="1">0</definedName>
    <definedName name="solver_lhs_ob5" localSheetId="1" hidden="1">0</definedName>
    <definedName name="solver_lhs_ob5" localSheetId="2" hidden="1">0</definedName>
    <definedName name="solver_lhs_ob5" localSheetId="3" hidden="1">0</definedName>
    <definedName name="solver_lhs_ob5" localSheetId="4" hidden="1">0</definedName>
    <definedName name="solver_lhs_ob5" localSheetId="8" hidden="1">0</definedName>
    <definedName name="solver_lhs_ob5" localSheetId="7" hidden="1">0</definedName>
    <definedName name="solver_lhs_ob5" localSheetId="6" hidden="1">0</definedName>
    <definedName name="solver_lhs_ob5" localSheetId="9" hidden="1">0</definedName>
    <definedName name="solver_lhs_ob5" localSheetId="5" hidden="1">0</definedName>
    <definedName name="solver_lhs_ob6" localSheetId="1" hidden="1">0</definedName>
    <definedName name="solver_lhs_ob6" localSheetId="3" hidden="1">0</definedName>
    <definedName name="solver_lhs_ob6" localSheetId="8" hidden="1">0</definedName>
    <definedName name="solver_lhs_ob6" localSheetId="7" hidden="1">0</definedName>
    <definedName name="solver_lhs_ob6" localSheetId="6" hidden="1">0</definedName>
    <definedName name="solver_lhs_ob6" localSheetId="9" hidden="1">0</definedName>
    <definedName name="solver_lhs_ob6" localSheetId="5" hidden="1">0</definedName>
    <definedName name="solver_lhs_ob7" localSheetId="8" hidden="1">0</definedName>
    <definedName name="solver_lhs_ob7" localSheetId="7" hidden="1">0</definedName>
    <definedName name="solver_lhs_ob7" localSheetId="9" hidden="1">0</definedName>
    <definedName name="solver_lhs_ob7" localSheetId="5" hidden="1">0</definedName>
    <definedName name="solver_lhs_ob8" localSheetId="8" hidden="1">0</definedName>
    <definedName name="solver_lhs_ob8" localSheetId="7" hidden="1">0</definedName>
    <definedName name="solver_lhs_ob8" localSheetId="9" hidden="1">0</definedName>
    <definedName name="solver_lhs_ob8" localSheetId="5" hidden="1">0</definedName>
    <definedName name="solver_lhs_ob9" localSheetId="8" hidden="1">0</definedName>
    <definedName name="solver_lhs_ob9" localSheetId="7" hidden="1">0</definedName>
    <definedName name="solver_lhs_ob9" localSheetId="9" hidden="1">0</definedName>
    <definedName name="solver_lhs_ob9" localSheetId="5" hidden="1">0</definedName>
    <definedName name="solver_lhs1" localSheetId="0" hidden="1">'Q1'!$B$38:$B$64</definedName>
    <definedName name="solver_lhs1" localSheetId="1" hidden="1">Q1_Updated!$B$38:$B$64</definedName>
    <definedName name="solver_lhs1" localSheetId="2" hidden="1">'Q2'!$AA$5:$AC$9</definedName>
    <definedName name="solver_lhs1" localSheetId="3" hidden="1">Q2_Q3_Updated!$B$38:$B$64</definedName>
    <definedName name="solver_lhs1" localSheetId="4" hidden="1">'Q3'!$B$38:$B$64</definedName>
    <definedName name="solver_lhs1" localSheetId="8" hidden="1">'Q4'!$B$66</definedName>
    <definedName name="solver_lhs1" localSheetId="7" hidden="1">'Q4 (2)'!$B$66</definedName>
    <definedName name="solver_lhs1" localSheetId="6" hidden="1">'Q4 Last'!$B$38:$B$64</definedName>
    <definedName name="solver_lhs1" localSheetId="9" hidden="1">Q4_trial2!$B$66</definedName>
    <definedName name="solver_lhs1" localSheetId="5" hidden="1">Q4_Updated!$B$38:$B$64</definedName>
    <definedName name="solver_lhs10" localSheetId="8" hidden="1">'Q4'!$AT$6:$AT$31</definedName>
    <definedName name="solver_lhs10" localSheetId="7" hidden="1">'Q4 (2)'!$AM$6:$AM$31</definedName>
    <definedName name="solver_lhs10" localSheetId="5" hidden="1">Q4_Updated!$AX$32</definedName>
    <definedName name="solver_lhs11" localSheetId="8" hidden="1">'Q4'!$AU$6:$AU$31</definedName>
    <definedName name="solver_lhs11" localSheetId="7" hidden="1">'Q4 (2)'!$AN$6:$AN$31</definedName>
    <definedName name="solver_lhs11" localSheetId="5" hidden="1">Q4_Updated!$AV$6:$AV$31</definedName>
    <definedName name="solver_lhs12" localSheetId="7" hidden="1">'Q4 (2)'!$AM$5:$AO$31</definedName>
    <definedName name="solver_lhs12" localSheetId="5" hidden="1">Q4_Updated!$AW$6:$AW$31</definedName>
    <definedName name="solver_lhs13" localSheetId="5" hidden="1">Q4_Updated!$AW$32</definedName>
    <definedName name="solver_lhs2" localSheetId="0" hidden="1">'Q1'!$B$66</definedName>
    <definedName name="solver_lhs2" localSheetId="1" hidden="1">Q1_Updated!$B$66</definedName>
    <definedName name="solver_lhs2" localSheetId="2" hidden="1">'Q2'!$B$38:$B$64</definedName>
    <definedName name="solver_lhs2" localSheetId="3" hidden="1">Q2_Q3_Updated!$B$66</definedName>
    <definedName name="solver_lhs2" localSheetId="4" hidden="1">'Q3'!$B$66</definedName>
    <definedName name="solver_lhs2" localSheetId="8" hidden="1">'Q4'!$B$68</definedName>
    <definedName name="solver_lhs2" localSheetId="7" hidden="1">'Q4 (2)'!$B$68</definedName>
    <definedName name="solver_lhs2" localSheetId="6" hidden="1">'Q4 Last'!$B$66</definedName>
    <definedName name="solver_lhs2" localSheetId="9" hidden="1">Q4_trial2!$B$68</definedName>
    <definedName name="solver_lhs2" localSheetId="5" hidden="1">Q4_Updated!$B$66</definedName>
    <definedName name="solver_lhs3" localSheetId="0" hidden="1">'Q1'!$B$68</definedName>
    <definedName name="solver_lhs3" localSheetId="1" hidden="1">Q1_Updated!$B$68</definedName>
    <definedName name="solver_lhs3" localSheetId="2" hidden="1">'Q2'!$B$66</definedName>
    <definedName name="solver_lhs3" localSheetId="3" hidden="1">Q2_Q3_Updated!$B$68</definedName>
    <definedName name="solver_lhs3" localSheetId="4" hidden="1">'Q3'!$B$68</definedName>
    <definedName name="solver_lhs3" localSheetId="8" hidden="1">'Q4'!$B$70</definedName>
    <definedName name="solver_lhs3" localSheetId="7" hidden="1">'Q4 (2)'!$B$70</definedName>
    <definedName name="solver_lhs3" localSheetId="6" hidden="1">'Q4 Last'!$B$68</definedName>
    <definedName name="solver_lhs3" localSheetId="9" hidden="1">Q4_trial2!$B$70</definedName>
    <definedName name="solver_lhs3" localSheetId="5" hidden="1">Q4_Updated!$B$68</definedName>
    <definedName name="solver_lhs4" localSheetId="0" hidden="1">'Q1'!$B$70</definedName>
    <definedName name="solver_lhs4" localSheetId="1" hidden="1">Q1_Updated!$AA$5:$AC$9</definedName>
    <definedName name="solver_lhs4" localSheetId="2" hidden="1">'Q2'!$B$68</definedName>
    <definedName name="solver_lhs4" localSheetId="3" hidden="1">Q2_Q3_Updated!$AA$5:$AC$9</definedName>
    <definedName name="solver_lhs4" localSheetId="4" hidden="1">'Q3'!$B$70</definedName>
    <definedName name="solver_lhs4" localSheetId="8" hidden="1">'Q4'!$AA$5:$AC$11</definedName>
    <definedName name="solver_lhs4" localSheetId="7" hidden="1">'Q4 (2)'!$AA$5:$AC$11</definedName>
    <definedName name="solver_lhs4" localSheetId="6" hidden="1">'Q4 Last'!$B$70</definedName>
    <definedName name="solver_lhs4" localSheetId="9" hidden="1">Q4_trial2!$AA$5:$AC$11</definedName>
    <definedName name="solver_lhs4" localSheetId="5" hidden="1">Q4_Updated!$B$70</definedName>
    <definedName name="solver_lhs5" localSheetId="0" hidden="1">'Q1'!$AA$5:$AC$9</definedName>
    <definedName name="solver_lhs5" localSheetId="1" hidden="1">Q1_Updated!$B$70</definedName>
    <definedName name="solver_lhs5" localSheetId="2" hidden="1">'Q2'!$B$70</definedName>
    <definedName name="solver_lhs5" localSheetId="3" hidden="1">Q2_Q3_Updated!$B$70</definedName>
    <definedName name="solver_lhs5" localSheetId="4" hidden="1">'Q3'!$AA$5:$AC$9</definedName>
    <definedName name="solver_lhs5" localSheetId="8" hidden="1">'Q4'!$Y$12:$AB$22</definedName>
    <definedName name="solver_lhs5" localSheetId="7" hidden="1">'Q4 (2)'!$Y$12:$AB$22</definedName>
    <definedName name="solver_lhs5" localSheetId="6" hidden="1">'Q4 Last'!$AA$5:$AC$9</definedName>
    <definedName name="solver_lhs5" localSheetId="9" hidden="1">Q4_trial2!$Y$12:$AB$22</definedName>
    <definedName name="solver_lhs5" localSheetId="5" hidden="1">Q4_Updated!$B$72</definedName>
    <definedName name="solver_lhs6" localSheetId="1" hidden="1">Q1_Updated!$B$72</definedName>
    <definedName name="solver_lhs6" localSheetId="3" hidden="1">Q2_Q3_Updated!$B$72</definedName>
    <definedName name="solver_lhs6" localSheetId="8" hidden="1">'Q4'!$Y$23:$Z$31</definedName>
    <definedName name="solver_lhs6" localSheetId="7" hidden="1">'Q4 (2)'!$Y$23:$Z$31</definedName>
    <definedName name="solver_lhs6" localSheetId="6" hidden="1">'Q4 Last'!$AJ$5:$AN$31</definedName>
    <definedName name="solver_lhs6" localSheetId="9" hidden="1">Q4_trial2!$Y$23:$Z$31</definedName>
    <definedName name="solver_lhs6" localSheetId="5" hidden="1">Q4_Updated!$AR$5</definedName>
    <definedName name="solver_lhs7" localSheetId="8" hidden="1">'Q4'!$AC$23:$AC$31</definedName>
    <definedName name="solver_lhs7" localSheetId="7" hidden="1">'Q4 (2)'!$AC$23:$AC$31</definedName>
    <definedName name="solver_lhs7" localSheetId="9" hidden="1">Q4_trial2!$AC$23:$AC$31</definedName>
    <definedName name="solver_lhs7" localSheetId="5" hidden="1">Q4_Updated!$AV$32</definedName>
    <definedName name="solver_lhs8" localSheetId="8" hidden="1">'Q4'!$B$38:$B$64</definedName>
    <definedName name="solver_lhs8" localSheetId="7" hidden="1">'Q4 (2)'!$B$38:$B$64</definedName>
    <definedName name="solver_lhs8" localSheetId="9" hidden="1">Q4_trial2!$B$38:$B$64</definedName>
    <definedName name="solver_lhs8" localSheetId="5" hidden="1">Q4_Updated!$AP$5:$AP$31</definedName>
    <definedName name="solver_lhs9" localSheetId="8" hidden="1">'Q4'!$AO$5:$AS$31</definedName>
    <definedName name="solver_lhs9" localSheetId="7" hidden="1">'Q4 (2)'!$AJ$5:$AL$31</definedName>
    <definedName name="solver_lhs9" localSheetId="9" hidden="1">Q4_trial2!$AC$23:$AC$31</definedName>
    <definedName name="solver_lhs9" localSheetId="5" hidden="1">Q4_Updated!$AK$5:$AO$31</definedName>
    <definedName name="solver_lin" localSheetId="0" hidden="1">2</definedName>
    <definedName name="solver_lin" localSheetId="1" hidden="1">2</definedName>
    <definedName name="solver_lin" localSheetId="2" hidden="1">2</definedName>
    <definedName name="solver_lin" localSheetId="3" hidden="1">2</definedName>
    <definedName name="solver_lin" localSheetId="4" hidden="1">2</definedName>
    <definedName name="solver_lin" localSheetId="8" hidden="1">2</definedName>
    <definedName name="solver_lin" localSheetId="7" hidden="1">2</definedName>
    <definedName name="solver_lin" localSheetId="6" hidden="1">2</definedName>
    <definedName name="solver_lin" localSheetId="9" hidden="1">2</definedName>
    <definedName name="solver_lin" localSheetId="5" hidden="1">2</definedName>
    <definedName name="solver_mda" localSheetId="0" hidden="1">4</definedName>
    <definedName name="solver_mda" localSheetId="1" hidden="1">4</definedName>
    <definedName name="solver_mda" localSheetId="2" hidden="1">4</definedName>
    <definedName name="solver_mda" localSheetId="3" hidden="1">4</definedName>
    <definedName name="solver_mda" localSheetId="4" hidden="1">4</definedName>
    <definedName name="solver_mda" localSheetId="8" hidden="1">4</definedName>
    <definedName name="solver_mda" localSheetId="7" hidden="1">4</definedName>
    <definedName name="solver_mda" localSheetId="6" hidden="1">4</definedName>
    <definedName name="solver_mda" localSheetId="9" hidden="1">4</definedName>
    <definedName name="solver_mda" localSheetId="5" hidden="1">4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8" hidden="1">2147483647</definedName>
    <definedName name="solver_mip" localSheetId="7" hidden="1">2147483647</definedName>
    <definedName name="solver_mip" localSheetId="6" hidden="1">2147483647</definedName>
    <definedName name="solver_mip" localSheetId="9" hidden="1">2147483647</definedName>
    <definedName name="solver_mip" localSheetId="5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8" hidden="1">30</definedName>
    <definedName name="solver_mni" localSheetId="7" hidden="1">30</definedName>
    <definedName name="solver_mni" localSheetId="6" hidden="1">30</definedName>
    <definedName name="solver_mni" localSheetId="9" hidden="1">30</definedName>
    <definedName name="solver_mni" localSheetId="5" hidden="1">30</definedName>
    <definedName name="solver_mod" localSheetId="0" hidden="1">3</definedName>
    <definedName name="solver_mod" localSheetId="1" hidden="1">3</definedName>
    <definedName name="solver_mod" localSheetId="2" hidden="1">3</definedName>
    <definedName name="solver_mod" localSheetId="3" hidden="1">3</definedName>
    <definedName name="solver_mod" localSheetId="4" hidden="1">3</definedName>
    <definedName name="solver_mod" localSheetId="8" hidden="1">3</definedName>
    <definedName name="solver_mod" localSheetId="7" hidden="1">3</definedName>
    <definedName name="solver_mod" localSheetId="6" hidden="1">3</definedName>
    <definedName name="solver_mod" localSheetId="9" hidden="1">3</definedName>
    <definedName name="solver_mod" localSheetId="5" hidden="1">3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8" hidden="1">0.075</definedName>
    <definedName name="solver_mrt" localSheetId="7" hidden="1">0.075</definedName>
    <definedName name="solver_mrt" localSheetId="6" hidden="1">0.075</definedName>
    <definedName name="solver_mrt" localSheetId="9" hidden="1">0.075</definedName>
    <definedName name="solver_mrt" localSheetId="5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8" hidden="1">2</definedName>
    <definedName name="solver_msl" localSheetId="7" hidden="1">2</definedName>
    <definedName name="solver_msl" localSheetId="6" hidden="1">2</definedName>
    <definedName name="solver_msl" localSheetId="9" hidden="1">2</definedName>
    <definedName name="solver_msl" localSheetId="5" hidden="1">2</definedName>
    <definedName name="solver_neg" localSheetId="11" hidden="1">1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8" hidden="1">1</definedName>
    <definedName name="solver_neg" localSheetId="7" hidden="1">1</definedName>
    <definedName name="solver_neg" localSheetId="6" hidden="1">1</definedName>
    <definedName name="solver_neg" localSheetId="9" hidden="1">1</definedName>
    <definedName name="solver_neg" localSheetId="5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8" hidden="1">2147483647</definedName>
    <definedName name="solver_nod" localSheetId="7" hidden="1">2147483647</definedName>
    <definedName name="solver_nod" localSheetId="6" hidden="1">2147483647</definedName>
    <definedName name="solver_nod" localSheetId="9" hidden="1">2147483647</definedName>
    <definedName name="solver_nod" localSheetId="5" hidden="1">2147483647</definedName>
    <definedName name="solver_ntr" localSheetId="0" hidden="1">0</definedName>
    <definedName name="solver_ntr" localSheetId="1" hidden="1">0</definedName>
    <definedName name="solver_ntr" localSheetId="2" hidden="1">0</definedName>
    <definedName name="solver_ntr" localSheetId="3" hidden="1">0</definedName>
    <definedName name="solver_ntr" localSheetId="4" hidden="1">0</definedName>
    <definedName name="solver_ntr" localSheetId="8" hidden="1">0</definedName>
    <definedName name="solver_ntr" localSheetId="7" hidden="1">0</definedName>
    <definedName name="solver_ntr" localSheetId="6" hidden="1">0</definedName>
    <definedName name="solver_ntr" localSheetId="9" hidden="1">0</definedName>
    <definedName name="solver_ntr" localSheetId="5" hidden="1">0</definedName>
    <definedName name="solver_ntri" hidden="1">1000</definedName>
    <definedName name="solver_num" localSheetId="11" hidden="1">0</definedName>
    <definedName name="solver_num" localSheetId="0" hidden="1">5</definedName>
    <definedName name="solver_num" localSheetId="1" hidden="1">6</definedName>
    <definedName name="solver_num" localSheetId="2" hidden="1">5</definedName>
    <definedName name="solver_num" localSheetId="3" hidden="1">6</definedName>
    <definedName name="solver_num" localSheetId="4" hidden="1">5</definedName>
    <definedName name="solver_num" localSheetId="8" hidden="1">11</definedName>
    <definedName name="solver_num" localSheetId="7" hidden="1">12</definedName>
    <definedName name="solver_num" localSheetId="6" hidden="1">6</definedName>
    <definedName name="solver_num" localSheetId="9" hidden="1">8</definedName>
    <definedName name="solver_num" localSheetId="5" hidden="1">13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8" hidden="1">1</definedName>
    <definedName name="solver_nwt" localSheetId="7" hidden="1">1</definedName>
    <definedName name="solver_nwt" localSheetId="6" hidden="1">1</definedName>
    <definedName name="solver_nwt" localSheetId="9" hidden="1">1</definedName>
    <definedName name="solver_nwt" localSheetId="5" hidden="1">1</definedName>
    <definedName name="solver_obc" localSheetId="0" hidden="1">0</definedName>
    <definedName name="solver_obc" localSheetId="1" hidden="1">0</definedName>
    <definedName name="solver_obc" localSheetId="2" hidden="1">0</definedName>
    <definedName name="solver_obc" localSheetId="3" hidden="1">0</definedName>
    <definedName name="solver_obc" localSheetId="4" hidden="1">0</definedName>
    <definedName name="solver_obc" localSheetId="8" hidden="1">0</definedName>
    <definedName name="solver_obc" localSheetId="7" hidden="1">0</definedName>
    <definedName name="solver_obc" localSheetId="6" hidden="1">0</definedName>
    <definedName name="solver_obc" localSheetId="9" hidden="1">0</definedName>
    <definedName name="solver_obc" localSheetId="5" hidden="1">0</definedName>
    <definedName name="solver_obp" localSheetId="0" hidden="1">0</definedName>
    <definedName name="solver_obp" localSheetId="1" hidden="1">0</definedName>
    <definedName name="solver_obp" localSheetId="2" hidden="1">0</definedName>
    <definedName name="solver_obp" localSheetId="3" hidden="1">0</definedName>
    <definedName name="solver_obp" localSheetId="4" hidden="1">0</definedName>
    <definedName name="solver_obp" localSheetId="8" hidden="1">0</definedName>
    <definedName name="solver_obp" localSheetId="7" hidden="1">0</definedName>
    <definedName name="solver_obp" localSheetId="6" hidden="1">0</definedName>
    <definedName name="solver_obp" localSheetId="9" hidden="1">0</definedName>
    <definedName name="solver_obp" localSheetId="5" hidden="1">0</definedName>
    <definedName name="solver_opt" localSheetId="11" hidden="1">'Case Exhibits 3 and 4'!$J$11</definedName>
    <definedName name="solver_opt" localSheetId="0" hidden="1">'Q1'!$B$34</definedName>
    <definedName name="solver_opt" localSheetId="1" hidden="1">Q1_Updated!$B$34</definedName>
    <definedName name="solver_opt" localSheetId="2" hidden="1">'Q2'!$B$34</definedName>
    <definedName name="solver_opt" localSheetId="3" hidden="1">Q2_Q3_Updated!$B$34</definedName>
    <definedName name="solver_opt" localSheetId="4" hidden="1">'Q3'!$B$34</definedName>
    <definedName name="solver_opt" localSheetId="8" hidden="1">'Q4'!$B$34</definedName>
    <definedName name="solver_opt" localSheetId="7" hidden="1">'Q4 (2)'!$B$34</definedName>
    <definedName name="solver_opt" localSheetId="6" hidden="1">'Q4 Last'!$B$34</definedName>
    <definedName name="solver_opt" localSheetId="9" hidden="1">Q4_trial2!$B$34</definedName>
    <definedName name="solver_opt" localSheetId="5" hidden="1">Q4_Updated!$B$34</definedName>
    <definedName name="solver_opt_ob" localSheetId="0" hidden="1">1</definedName>
    <definedName name="solver_opt_ob" localSheetId="1" hidden="1">1</definedName>
    <definedName name="solver_opt_ob" localSheetId="2" hidden="1">1</definedName>
    <definedName name="solver_opt_ob" localSheetId="3" hidden="1">1</definedName>
    <definedName name="solver_opt_ob" localSheetId="4" hidden="1">1</definedName>
    <definedName name="solver_opt_ob" localSheetId="8" hidden="1">1</definedName>
    <definedName name="solver_opt_ob" localSheetId="7" hidden="1">1</definedName>
    <definedName name="solver_opt_ob" localSheetId="6" hidden="1">1</definedName>
    <definedName name="solver_opt_ob" localSheetId="9" hidden="1">1</definedName>
    <definedName name="solver_opt_ob" localSheetId="5" hidden="1">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8" hidden="1">0.000001</definedName>
    <definedName name="solver_pre" localSheetId="7" hidden="1">0.000001</definedName>
    <definedName name="solver_pre" localSheetId="6" hidden="1">0.000001</definedName>
    <definedName name="solver_pre" localSheetId="9" hidden="1">0.000001</definedName>
    <definedName name="solver_pre" localSheetId="5" hidden="1">0.000001</definedName>
    <definedName name="solver_psi" localSheetId="0" hidden="1">0</definedName>
    <definedName name="solver_psi" localSheetId="1" hidden="1">0</definedName>
    <definedName name="solver_psi" localSheetId="2" hidden="1">0</definedName>
    <definedName name="solver_psi" localSheetId="3" hidden="1">0</definedName>
    <definedName name="solver_psi" localSheetId="4" hidden="1">0</definedName>
    <definedName name="solver_psi" localSheetId="8" hidden="1">0</definedName>
    <definedName name="solver_psi" localSheetId="7" hidden="1">0</definedName>
    <definedName name="solver_psi" localSheetId="6" hidden="1">0</definedName>
    <definedName name="solver_psi" localSheetId="9" hidden="1">0</definedName>
    <definedName name="solver_psi" localSheetId="5" hidden="1">0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8" hidden="1">1</definedName>
    <definedName name="solver_rbv" localSheetId="7" hidden="1">1</definedName>
    <definedName name="solver_rbv" localSheetId="6" hidden="1">1</definedName>
    <definedName name="solver_rbv" localSheetId="9" hidden="1">1</definedName>
    <definedName name="solver_rbv" localSheetId="5" hidden="1">1</definedName>
    <definedName name="solver_rdp" localSheetId="0" hidden="1">0</definedName>
    <definedName name="solver_rdp" localSheetId="1" hidden="1">0</definedName>
    <definedName name="solver_rdp" localSheetId="2" hidden="1">0</definedName>
    <definedName name="solver_rdp" localSheetId="3" hidden="1">0</definedName>
    <definedName name="solver_rdp" localSheetId="4" hidden="1">0</definedName>
    <definedName name="solver_rdp" localSheetId="8" hidden="1">0</definedName>
    <definedName name="solver_rdp" localSheetId="7" hidden="1">0</definedName>
    <definedName name="solver_rdp" localSheetId="6" hidden="1">0</definedName>
    <definedName name="solver_rdp" localSheetId="9" hidden="1">0</definedName>
    <definedName name="solver_rdp" localSheetId="5" hidden="1">0</definedName>
    <definedName name="solver_reco1" localSheetId="0" hidden="1">0</definedName>
    <definedName name="solver_reco1" localSheetId="1" hidden="1">0</definedName>
    <definedName name="solver_reco1" localSheetId="2" hidden="1">0</definedName>
    <definedName name="solver_reco1" localSheetId="3" hidden="1">0</definedName>
    <definedName name="solver_reco1" localSheetId="4" hidden="1">0</definedName>
    <definedName name="solver_reco1" localSheetId="8" hidden="1">0</definedName>
    <definedName name="solver_reco1" localSheetId="7" hidden="1">0</definedName>
    <definedName name="solver_reco1" localSheetId="6" hidden="1">0</definedName>
    <definedName name="solver_reco1" localSheetId="9" hidden="1">0</definedName>
    <definedName name="solver_reco1" localSheetId="5" hidden="1">0</definedName>
    <definedName name="solver_reco10" localSheetId="8" hidden="1">0</definedName>
    <definedName name="solver_reco10" localSheetId="7" hidden="1">0</definedName>
    <definedName name="solver_reco10" localSheetId="5" hidden="1">0</definedName>
    <definedName name="solver_reco11" localSheetId="8" hidden="1">0</definedName>
    <definedName name="solver_reco11" localSheetId="7" hidden="1">0</definedName>
    <definedName name="solver_reco11" localSheetId="5" hidden="1">0</definedName>
    <definedName name="solver_reco12" localSheetId="7" hidden="1">0</definedName>
    <definedName name="solver_reco12" localSheetId="5" hidden="1">0</definedName>
    <definedName name="solver_reco13" localSheetId="5" hidden="1">0</definedName>
    <definedName name="solver_reco2" localSheetId="0" hidden="1">0</definedName>
    <definedName name="solver_reco2" localSheetId="1" hidden="1">0</definedName>
    <definedName name="solver_reco2" localSheetId="2" hidden="1">0</definedName>
    <definedName name="solver_reco2" localSheetId="3" hidden="1">0</definedName>
    <definedName name="solver_reco2" localSheetId="4" hidden="1">0</definedName>
    <definedName name="solver_reco2" localSheetId="8" hidden="1">0</definedName>
    <definedName name="solver_reco2" localSheetId="7" hidden="1">0</definedName>
    <definedName name="solver_reco2" localSheetId="6" hidden="1">0</definedName>
    <definedName name="solver_reco2" localSheetId="9" hidden="1">0</definedName>
    <definedName name="solver_reco2" localSheetId="5" hidden="1">0</definedName>
    <definedName name="solver_reco3" localSheetId="0" hidden="1">0</definedName>
    <definedName name="solver_reco3" localSheetId="1" hidden="1">0</definedName>
    <definedName name="solver_reco3" localSheetId="2" hidden="1">0</definedName>
    <definedName name="solver_reco3" localSheetId="3" hidden="1">0</definedName>
    <definedName name="solver_reco3" localSheetId="4" hidden="1">0</definedName>
    <definedName name="solver_reco3" localSheetId="8" hidden="1">0</definedName>
    <definedName name="solver_reco3" localSheetId="7" hidden="1">0</definedName>
    <definedName name="solver_reco3" localSheetId="6" hidden="1">0</definedName>
    <definedName name="solver_reco3" localSheetId="9" hidden="1">0</definedName>
    <definedName name="solver_reco3" localSheetId="5" hidden="1">0</definedName>
    <definedName name="solver_reco4" localSheetId="0" hidden="1">0</definedName>
    <definedName name="solver_reco4" localSheetId="1" hidden="1">0</definedName>
    <definedName name="solver_reco4" localSheetId="2" hidden="1">0</definedName>
    <definedName name="solver_reco4" localSheetId="3" hidden="1">0</definedName>
    <definedName name="solver_reco4" localSheetId="4" hidden="1">0</definedName>
    <definedName name="solver_reco4" localSheetId="8" hidden="1">0</definedName>
    <definedName name="solver_reco4" localSheetId="7" hidden="1">0</definedName>
    <definedName name="solver_reco4" localSheetId="6" hidden="1">0</definedName>
    <definedName name="solver_reco4" localSheetId="9" hidden="1">0</definedName>
    <definedName name="solver_reco4" localSheetId="5" hidden="1">0</definedName>
    <definedName name="solver_reco5" localSheetId="0" hidden="1">0</definedName>
    <definedName name="solver_reco5" localSheetId="1" hidden="1">0</definedName>
    <definedName name="solver_reco5" localSheetId="2" hidden="1">0</definedName>
    <definedName name="solver_reco5" localSheetId="3" hidden="1">0</definedName>
    <definedName name="solver_reco5" localSheetId="4" hidden="1">0</definedName>
    <definedName name="solver_reco5" localSheetId="8" hidden="1">0</definedName>
    <definedName name="solver_reco5" localSheetId="7" hidden="1">0</definedName>
    <definedName name="solver_reco5" localSheetId="6" hidden="1">0</definedName>
    <definedName name="solver_reco5" localSheetId="9" hidden="1">0</definedName>
    <definedName name="solver_reco5" localSheetId="5" hidden="1">0</definedName>
    <definedName name="solver_reco6" localSheetId="1" hidden="1">0</definedName>
    <definedName name="solver_reco6" localSheetId="3" hidden="1">0</definedName>
    <definedName name="solver_reco6" localSheetId="8" hidden="1">0</definedName>
    <definedName name="solver_reco6" localSheetId="7" hidden="1">0</definedName>
    <definedName name="solver_reco6" localSheetId="6" hidden="1">0</definedName>
    <definedName name="solver_reco6" localSheetId="9" hidden="1">0</definedName>
    <definedName name="solver_reco6" localSheetId="5" hidden="1">0</definedName>
    <definedName name="solver_reco7" localSheetId="8" hidden="1">0</definedName>
    <definedName name="solver_reco7" localSheetId="7" hidden="1">0</definedName>
    <definedName name="solver_reco7" localSheetId="9" hidden="1">0</definedName>
    <definedName name="solver_reco7" localSheetId="5" hidden="1">0</definedName>
    <definedName name="solver_reco8" localSheetId="8" hidden="1">0</definedName>
    <definedName name="solver_reco8" localSheetId="7" hidden="1">0</definedName>
    <definedName name="solver_reco8" localSheetId="9" hidden="1">0</definedName>
    <definedName name="solver_reco8" localSheetId="5" hidden="1">0</definedName>
    <definedName name="solver_reco9" localSheetId="8" hidden="1">0</definedName>
    <definedName name="solver_reco9" localSheetId="7" hidden="1">0</definedName>
    <definedName name="solver_reco9" localSheetId="9" hidden="1">0</definedName>
    <definedName name="solver_reco9" localSheetId="5" hidden="1">0</definedName>
    <definedName name="solver_rel1" localSheetId="0" hidden="1">2</definedName>
    <definedName name="solver_rel1" localSheetId="1" hidden="1">2</definedName>
    <definedName name="solver_rel1" localSheetId="2" hidden="1">2</definedName>
    <definedName name="solver_rel1" localSheetId="3" hidden="1">2</definedName>
    <definedName name="solver_rel1" localSheetId="4" hidden="1">2</definedName>
    <definedName name="solver_rel1" localSheetId="8" hidden="1">1</definedName>
    <definedName name="solver_rel1" localSheetId="7" hidden="1">1</definedName>
    <definedName name="solver_rel1" localSheetId="6" hidden="1">2</definedName>
    <definedName name="solver_rel1" localSheetId="9" hidden="1">1</definedName>
    <definedName name="solver_rel1" localSheetId="5" hidden="1">2</definedName>
    <definedName name="solver_rel10" localSheetId="8" hidden="1">1</definedName>
    <definedName name="solver_rel10" localSheetId="7" hidden="1">1</definedName>
    <definedName name="solver_rel10" localSheetId="5" hidden="1">2</definedName>
    <definedName name="solver_rel11" localSheetId="8" hidden="1">1</definedName>
    <definedName name="solver_rel11" localSheetId="7" hidden="1">1</definedName>
    <definedName name="solver_rel11" localSheetId="5" hidden="1">3</definedName>
    <definedName name="solver_rel12" localSheetId="7" hidden="1">5</definedName>
    <definedName name="solver_rel12" localSheetId="5" hidden="1">3</definedName>
    <definedName name="solver_rel13" localSheetId="5" hidden="1">2</definedName>
    <definedName name="solver_rel2" localSheetId="0" hidden="1">1</definedName>
    <definedName name="solver_rel2" localSheetId="1" hidden="1">1</definedName>
    <definedName name="solver_rel2" localSheetId="2" hidden="1">2</definedName>
    <definedName name="solver_rel2" localSheetId="3" hidden="1">1</definedName>
    <definedName name="solver_rel2" localSheetId="4" hidden="1">1</definedName>
    <definedName name="solver_rel2" localSheetId="8" hidden="1">1</definedName>
    <definedName name="solver_rel2" localSheetId="7" hidden="1">1</definedName>
    <definedName name="solver_rel2" localSheetId="6" hidden="1">1</definedName>
    <definedName name="solver_rel2" localSheetId="9" hidden="1">1</definedName>
    <definedName name="solver_rel2" localSheetId="5" hidden="1">1</definedName>
    <definedName name="solver_rel3" localSheetId="0" hidden="1">1</definedName>
    <definedName name="solver_rel3" localSheetId="1" hidden="1">1</definedName>
    <definedName name="solver_rel3" localSheetId="2" hidden="1">1</definedName>
    <definedName name="solver_rel3" localSheetId="3" hidden="1">1</definedName>
    <definedName name="solver_rel3" localSheetId="4" hidden="1">1</definedName>
    <definedName name="solver_rel3" localSheetId="8" hidden="1">1</definedName>
    <definedName name="solver_rel3" localSheetId="7" hidden="1">1</definedName>
    <definedName name="solver_rel3" localSheetId="6" hidden="1">1</definedName>
    <definedName name="solver_rel3" localSheetId="9" hidden="1">1</definedName>
    <definedName name="solver_rel3" localSheetId="5" hidden="1">1</definedName>
    <definedName name="solver_rel4" localSheetId="0" hidden="1">1</definedName>
    <definedName name="solver_rel4" localSheetId="1" hidden="1">2</definedName>
    <definedName name="solver_rel4" localSheetId="2" hidden="1">1</definedName>
    <definedName name="solver_rel4" localSheetId="3" hidden="1">2</definedName>
    <definedName name="solver_rel4" localSheetId="4" hidden="1">1</definedName>
    <definedName name="solver_rel4" localSheetId="8" hidden="1">2</definedName>
    <definedName name="solver_rel4" localSheetId="7" hidden="1">2</definedName>
    <definedName name="solver_rel4" localSheetId="6" hidden="1">1</definedName>
    <definedName name="solver_rel4" localSheetId="9" hidden="1">2</definedName>
    <definedName name="solver_rel4" localSheetId="5" hidden="1">1</definedName>
    <definedName name="solver_rel5" localSheetId="0" hidden="1">2</definedName>
    <definedName name="solver_rel5" localSheetId="1" hidden="1">1</definedName>
    <definedName name="solver_rel5" localSheetId="2" hidden="1">1</definedName>
    <definedName name="solver_rel5" localSheetId="3" hidden="1">1</definedName>
    <definedName name="solver_rel5" localSheetId="4" hidden="1">2</definedName>
    <definedName name="solver_rel5" localSheetId="8" hidden="1">2</definedName>
    <definedName name="solver_rel5" localSheetId="7" hidden="1">2</definedName>
    <definedName name="solver_rel5" localSheetId="6" hidden="1">2</definedName>
    <definedName name="solver_rel5" localSheetId="9" hidden="1">2</definedName>
    <definedName name="solver_rel5" localSheetId="5" hidden="1">1</definedName>
    <definedName name="solver_rel6" localSheetId="1" hidden="1">1</definedName>
    <definedName name="solver_rel6" localSheetId="3" hidden="1">1</definedName>
    <definedName name="solver_rel6" localSheetId="8" hidden="1">2</definedName>
    <definedName name="solver_rel6" localSheetId="7" hidden="1">2</definedName>
    <definedName name="solver_rel6" localSheetId="6" hidden="1">1</definedName>
    <definedName name="solver_rel6" localSheetId="9" hidden="1">2</definedName>
    <definedName name="solver_rel6" localSheetId="5" hidden="1">2</definedName>
    <definedName name="solver_rel7" localSheetId="8" hidden="1">2</definedName>
    <definedName name="solver_rel7" localSheetId="7" hidden="1">2</definedName>
    <definedName name="solver_rel7" localSheetId="9" hidden="1">2</definedName>
    <definedName name="solver_rel7" localSheetId="5" hidden="1">2</definedName>
    <definedName name="solver_rel8" localSheetId="8" hidden="1">1</definedName>
    <definedName name="solver_rel8" localSheetId="7" hidden="1">1</definedName>
    <definedName name="solver_rel8" localSheetId="9" hidden="1">1</definedName>
    <definedName name="solver_rel8" localSheetId="5" hidden="1">1</definedName>
    <definedName name="solver_rel9" localSheetId="8" hidden="1">1</definedName>
    <definedName name="solver_rel9" localSheetId="7" hidden="1">1</definedName>
    <definedName name="solver_rel9" localSheetId="9" hidden="1">2</definedName>
    <definedName name="solver_rel9" localSheetId="5" hidden="1">5</definedName>
    <definedName name="solver_rep" localSheetId="0" hidden="1">0</definedName>
    <definedName name="solver_rep" localSheetId="1" hidden="1">0</definedName>
    <definedName name="solver_rep" localSheetId="2" hidden="1">0</definedName>
    <definedName name="solver_rep" localSheetId="3" hidden="1">0</definedName>
    <definedName name="solver_rep" localSheetId="4" hidden="1">0</definedName>
    <definedName name="solver_rep" localSheetId="8" hidden="1">0</definedName>
    <definedName name="solver_rep" localSheetId="7" hidden="1">0</definedName>
    <definedName name="solver_rep" localSheetId="6" hidden="1">0</definedName>
    <definedName name="solver_rep" localSheetId="9" hidden="1">0</definedName>
    <definedName name="solver_rep" localSheetId="5" hidden="1">0</definedName>
    <definedName name="solver_rhs1" localSheetId="0" hidden="1">'Q1'!$F$38:$F$64</definedName>
    <definedName name="solver_rhs1" localSheetId="1" hidden="1">Q1_Updated!$F$38:$F$64</definedName>
    <definedName name="solver_rhs1" localSheetId="2" hidden="1">0</definedName>
    <definedName name="solver_rhs1" localSheetId="3" hidden="1">Q2_Q3_Updated!$F$38:$F$64</definedName>
    <definedName name="solver_rhs1" localSheetId="4" hidden="1">'Q3'!$F$38:$F$64</definedName>
    <definedName name="solver_rhs1" localSheetId="8" hidden="1">'Q4'!$F$66</definedName>
    <definedName name="solver_rhs1" localSheetId="7" hidden="1">'Q4 (2)'!$F$66</definedName>
    <definedName name="solver_rhs1" localSheetId="6" hidden="1">'Q4 Last'!$F$38:$F$64</definedName>
    <definedName name="solver_rhs1" localSheetId="9" hidden="1">Q4_trial2!$F$66</definedName>
    <definedName name="solver_rhs1" localSheetId="5" hidden="1">Q4_Updated!$F$38:$F$64</definedName>
    <definedName name="solver_rhs10" localSheetId="8" hidden="1">'Q4'!$AW$5:$AW$30</definedName>
    <definedName name="solver_rhs10" localSheetId="7" hidden="1">'Q4 (2)'!$AP$5:$AP$30</definedName>
    <definedName name="solver_rhs10" localSheetId="5" hidden="1">0</definedName>
    <definedName name="solver_rhs11" localSheetId="8" hidden="1">'Q4'!$AX$5:$AX$30</definedName>
    <definedName name="solver_rhs11" localSheetId="7" hidden="1">'Q4 (2)'!$AQ$5:$AQ$30</definedName>
    <definedName name="solver_rhs11" localSheetId="5" hidden="1">0</definedName>
    <definedName name="solver_rhs12" localSheetId="5" hidden="1">0</definedName>
    <definedName name="solver_rhs13" localSheetId="5" hidden="1">1</definedName>
    <definedName name="solver_rhs2" localSheetId="0" hidden="1">'Q1'!$F$66</definedName>
    <definedName name="solver_rhs2" localSheetId="1" hidden="1">Q1_Updated!$F$66</definedName>
    <definedName name="solver_rhs2" localSheetId="2" hidden="1">'Q2'!$F$38:$F$64</definedName>
    <definedName name="solver_rhs2" localSheetId="3" hidden="1">Q2_Q3_Updated!$F$66</definedName>
    <definedName name="solver_rhs2" localSheetId="4" hidden="1">'Q3'!$F$66</definedName>
    <definedName name="solver_rhs2" localSheetId="8" hidden="1">'Q4'!$F$68</definedName>
    <definedName name="solver_rhs2" localSheetId="7" hidden="1">'Q4 (2)'!$F$68</definedName>
    <definedName name="solver_rhs2" localSheetId="6" hidden="1">'Q4 Last'!$F$66</definedName>
    <definedName name="solver_rhs2" localSheetId="9" hidden="1">Q4_trial2!$F$68</definedName>
    <definedName name="solver_rhs2" localSheetId="5" hidden="1">Q4_Updated!$F$66</definedName>
    <definedName name="solver_rhs3" localSheetId="0" hidden="1">'Q1'!$F$68</definedName>
    <definedName name="solver_rhs3" localSheetId="1" hidden="1">Q1_Updated!$F$68</definedName>
    <definedName name="solver_rhs3" localSheetId="2" hidden="1">'Q2'!$F$66</definedName>
    <definedName name="solver_rhs3" localSheetId="3" hidden="1">Q2_Q3_Updated!$F$68</definedName>
    <definedName name="solver_rhs3" localSheetId="4" hidden="1">'Q3'!$F$68</definedName>
    <definedName name="solver_rhs3" localSheetId="8" hidden="1">'Q4'!$F$70</definedName>
    <definedName name="solver_rhs3" localSheetId="7" hidden="1">'Q4 (2)'!$F$70</definedName>
    <definedName name="solver_rhs3" localSheetId="6" hidden="1">'Q4 Last'!$F$68</definedName>
    <definedName name="solver_rhs3" localSheetId="9" hidden="1">Q4_trial2!$F$70</definedName>
    <definedName name="solver_rhs3" localSheetId="5" hidden="1">Q4_Updated!$F$68</definedName>
    <definedName name="solver_rhs4" localSheetId="0" hidden="1">'Q1'!$F$70</definedName>
    <definedName name="solver_rhs4" localSheetId="1" hidden="1">0</definedName>
    <definedName name="solver_rhs4" localSheetId="2" hidden="1">'Q2'!$F$68</definedName>
    <definedName name="solver_rhs4" localSheetId="3" hidden="1">0</definedName>
    <definedName name="solver_rhs4" localSheetId="4" hidden="1">'Q3'!$F$70</definedName>
    <definedName name="solver_rhs4" localSheetId="8" hidden="1">0</definedName>
    <definedName name="solver_rhs4" localSheetId="7" hidden="1">0</definedName>
    <definedName name="solver_rhs4" localSheetId="6" hidden="1">'Q4 Last'!$F$70</definedName>
    <definedName name="solver_rhs4" localSheetId="9" hidden="1">0</definedName>
    <definedName name="solver_rhs4" localSheetId="5" hidden="1">Q4_Updated!$F$70</definedName>
    <definedName name="solver_rhs5" localSheetId="0" hidden="1">0</definedName>
    <definedName name="solver_rhs5" localSheetId="1" hidden="1">Q1_Updated!$F$70</definedName>
    <definedName name="solver_rhs5" localSheetId="2" hidden="1">'Q2'!$F$70</definedName>
    <definedName name="solver_rhs5" localSheetId="3" hidden="1">Q2_Q3_Updated!$F$70</definedName>
    <definedName name="solver_rhs5" localSheetId="4" hidden="1">0</definedName>
    <definedName name="solver_rhs5" localSheetId="8" hidden="1">0</definedName>
    <definedName name="solver_rhs5" localSheetId="7" hidden="1">0</definedName>
    <definedName name="solver_rhs5" localSheetId="6" hidden="1">0</definedName>
    <definedName name="solver_rhs5" localSheetId="9" hidden="1">0</definedName>
    <definedName name="solver_rhs5" localSheetId="5" hidden="1">Q4_Updated!$F$72</definedName>
    <definedName name="solver_rhs6" localSheetId="1" hidden="1">Q1_Updated!$F$72</definedName>
    <definedName name="solver_rhs6" localSheetId="3" hidden="1">Q2_Q3_Updated!$F$72</definedName>
    <definedName name="solver_rhs6" localSheetId="8" hidden="1">0</definedName>
    <definedName name="solver_rhs6" localSheetId="7" hidden="1">0</definedName>
    <definedName name="solver_rhs6" localSheetId="6" hidden="1">'Q4 Last'!$AO$5:$AS$31</definedName>
    <definedName name="solver_rhs6" localSheetId="9" hidden="1">0</definedName>
    <definedName name="solver_rhs6" localSheetId="5" hidden="1">1</definedName>
    <definedName name="solver_rhs7" localSheetId="8" hidden="1">0</definedName>
    <definedName name="solver_rhs7" localSheetId="7" hidden="1">0</definedName>
    <definedName name="solver_rhs7" localSheetId="9" hidden="1">0</definedName>
    <definedName name="solver_rhs7" localSheetId="5" hidden="1">1</definedName>
    <definedName name="solver_rhs8" localSheetId="8" hidden="1">'Q4'!$F$38:$F$64</definedName>
    <definedName name="solver_rhs8" localSheetId="7" hidden="1">'Q4 (2)'!$F$38:$F$64</definedName>
    <definedName name="solver_rhs8" localSheetId="9" hidden="1">Q4_trial2!$F$38:$F$64</definedName>
    <definedName name="solver_rhs8" localSheetId="5" hidden="1">1</definedName>
    <definedName name="solver_rhs9" localSheetId="8" hidden="1">'Q4'!$AJ$5:$AN$31</definedName>
    <definedName name="solver_rhs9" localSheetId="7" hidden="1">'Q4 (2)'!$AM$5:$AO$31</definedName>
    <definedName name="solver_rhs9" localSheetId="9" hidden="1">0</definedName>
    <definedName name="solver_rlx" localSheetId="0" hidden="1">0</definedName>
    <definedName name="solver_rlx" localSheetId="1" hidden="1">0</definedName>
    <definedName name="solver_rlx" localSheetId="2" hidden="1">2</definedName>
    <definedName name="solver_rlx" localSheetId="3" hidden="1">0</definedName>
    <definedName name="solver_rlx" localSheetId="4" hidden="1">0</definedName>
    <definedName name="solver_rlx" localSheetId="8" hidden="1">0</definedName>
    <definedName name="solver_rlx" localSheetId="7" hidden="1">0</definedName>
    <definedName name="solver_rlx" localSheetId="6" hidden="1">0</definedName>
    <definedName name="solver_rlx" localSheetId="9" hidden="1">0</definedName>
    <definedName name="solver_rlx" localSheetId="5" hidden="1">0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8" hidden="1">0</definedName>
    <definedName name="solver_rsd" localSheetId="7" hidden="1">0</definedName>
    <definedName name="solver_rsd" localSheetId="6" hidden="1">0</definedName>
    <definedName name="solver_rsd" localSheetId="9" hidden="1">0</definedName>
    <definedName name="solver_rsd" localSheetId="5" hidden="1">0</definedName>
    <definedName name="solver_rsmp" hidden="1">2</definedName>
    <definedName name="solver_rtr" localSheetId="0" hidden="1">0</definedName>
    <definedName name="solver_rtr" localSheetId="1" hidden="1">0</definedName>
    <definedName name="solver_rtr" localSheetId="2" hidden="1">0</definedName>
    <definedName name="solver_rtr" localSheetId="3" hidden="1">0</definedName>
    <definedName name="solver_rtr" localSheetId="4" hidden="1">0</definedName>
    <definedName name="solver_rtr" localSheetId="8" hidden="1">0</definedName>
    <definedName name="solver_rtr" localSheetId="7" hidden="1">0</definedName>
    <definedName name="solver_rtr" localSheetId="6" hidden="1">0</definedName>
    <definedName name="solver_rtr" localSheetId="9" hidden="1">0</definedName>
    <definedName name="solver_rtr" localSheetId="5" hidden="1">0</definedName>
    <definedName name="solver_rxc1" localSheetId="0" hidden="1">1</definedName>
    <definedName name="solver_rxc1" localSheetId="1" hidden="1">1</definedName>
    <definedName name="solver_rxc1" localSheetId="2" hidden="1">1</definedName>
    <definedName name="solver_rxc1" localSheetId="3" hidden="1">1</definedName>
    <definedName name="solver_rxc1" localSheetId="4" hidden="1">1</definedName>
    <definedName name="solver_rxc1" localSheetId="8" hidden="1">1</definedName>
    <definedName name="solver_rxc1" localSheetId="7" hidden="1">1</definedName>
    <definedName name="solver_rxc1" localSheetId="6" hidden="1">1</definedName>
    <definedName name="solver_rxc1" localSheetId="9" hidden="1">1</definedName>
    <definedName name="solver_rxc1" localSheetId="5" hidden="1">1</definedName>
    <definedName name="solver_rxc10" localSheetId="8" hidden="1">1</definedName>
    <definedName name="solver_rxc10" localSheetId="7" hidden="1">1</definedName>
    <definedName name="solver_rxc10" localSheetId="5" hidden="1">1</definedName>
    <definedName name="solver_rxc11" localSheetId="8" hidden="1">1</definedName>
    <definedName name="solver_rxc11" localSheetId="7" hidden="1">1</definedName>
    <definedName name="solver_rxc11" localSheetId="5" hidden="1">1</definedName>
    <definedName name="solver_rxc12" localSheetId="7" hidden="1">1</definedName>
    <definedName name="solver_rxc12" localSheetId="5" hidden="1">1</definedName>
    <definedName name="solver_rxc13" localSheetId="5" hidden="1">1</definedName>
    <definedName name="solver_rxc2" localSheetId="0" hidden="1">1</definedName>
    <definedName name="solver_rxc2" localSheetId="1" hidden="1">1</definedName>
    <definedName name="solver_rxc2" localSheetId="2" hidden="1">1</definedName>
    <definedName name="solver_rxc2" localSheetId="3" hidden="1">1</definedName>
    <definedName name="solver_rxc2" localSheetId="4" hidden="1">1</definedName>
    <definedName name="solver_rxc2" localSheetId="8" hidden="1">1</definedName>
    <definedName name="solver_rxc2" localSheetId="7" hidden="1">1</definedName>
    <definedName name="solver_rxc2" localSheetId="6" hidden="1">1</definedName>
    <definedName name="solver_rxc2" localSheetId="9" hidden="1">1</definedName>
    <definedName name="solver_rxc2" localSheetId="5" hidden="1">1</definedName>
    <definedName name="solver_rxc3" localSheetId="0" hidden="1">1</definedName>
    <definedName name="solver_rxc3" localSheetId="1" hidden="1">1</definedName>
    <definedName name="solver_rxc3" localSheetId="2" hidden="1">0</definedName>
    <definedName name="solver_rxc3" localSheetId="3" hidden="1">1</definedName>
    <definedName name="solver_rxc3" localSheetId="4" hidden="1">1</definedName>
    <definedName name="solver_rxc3" localSheetId="8" hidden="1">1</definedName>
    <definedName name="solver_rxc3" localSheetId="7" hidden="1">1</definedName>
    <definedName name="solver_rxc3" localSheetId="6" hidden="1">1</definedName>
    <definedName name="solver_rxc3" localSheetId="9" hidden="1">1</definedName>
    <definedName name="solver_rxc3" localSheetId="5" hidden="1">1</definedName>
    <definedName name="solver_rxc4" localSheetId="0" hidden="1">1</definedName>
    <definedName name="solver_rxc4" localSheetId="1" hidden="1">1</definedName>
    <definedName name="solver_rxc4" localSheetId="2" hidden="1">0</definedName>
    <definedName name="solver_rxc4" localSheetId="3" hidden="1">1</definedName>
    <definedName name="solver_rxc4" localSheetId="4" hidden="1">0</definedName>
    <definedName name="solver_rxc4" localSheetId="8" hidden="1">1</definedName>
    <definedName name="solver_rxc4" localSheetId="7" hidden="1">1</definedName>
    <definedName name="solver_rxc4" localSheetId="6" hidden="1">1</definedName>
    <definedName name="solver_rxc4" localSheetId="9" hidden="1">1</definedName>
    <definedName name="solver_rxc4" localSheetId="5" hidden="1">1</definedName>
    <definedName name="solver_rxc5" localSheetId="0" hidden="1">1</definedName>
    <definedName name="solver_rxc5" localSheetId="1" hidden="1">1</definedName>
    <definedName name="solver_rxc5" localSheetId="2" hidden="1">1</definedName>
    <definedName name="solver_rxc5" localSheetId="3" hidden="1">1</definedName>
    <definedName name="solver_rxc5" localSheetId="4" hidden="1">1</definedName>
    <definedName name="solver_rxc5" localSheetId="8" hidden="1">0</definedName>
    <definedName name="solver_rxc5" localSheetId="7" hidden="1">0</definedName>
    <definedName name="solver_rxc5" localSheetId="6" hidden="1">1</definedName>
    <definedName name="solver_rxc5" localSheetId="9" hidden="1">0</definedName>
    <definedName name="solver_rxc5" localSheetId="5" hidden="1">1</definedName>
    <definedName name="solver_rxc6" localSheetId="1" hidden="1">1</definedName>
    <definedName name="solver_rxc6" localSheetId="3" hidden="1">1</definedName>
    <definedName name="solver_rxc6" localSheetId="8" hidden="1">1</definedName>
    <definedName name="solver_rxc6" localSheetId="7" hidden="1">1</definedName>
    <definedName name="solver_rxc6" localSheetId="6" hidden="1">1</definedName>
    <definedName name="solver_rxc6" localSheetId="9" hidden="1">1</definedName>
    <definedName name="solver_rxc6" localSheetId="5" hidden="1">1</definedName>
    <definedName name="solver_rxc7" localSheetId="8" hidden="1">1</definedName>
    <definedName name="solver_rxc7" localSheetId="7" hidden="1">1</definedName>
    <definedName name="solver_rxc7" localSheetId="9" hidden="1">1</definedName>
    <definedName name="solver_rxc7" localSheetId="5" hidden="1">1</definedName>
    <definedName name="solver_rxc8" localSheetId="8" hidden="1">1</definedName>
    <definedName name="solver_rxc8" localSheetId="7" hidden="1">1</definedName>
    <definedName name="solver_rxc8" localSheetId="9" hidden="1">1</definedName>
    <definedName name="solver_rxc8" localSheetId="5" hidden="1">1</definedName>
    <definedName name="solver_rxc9" localSheetId="8" hidden="1">1</definedName>
    <definedName name="solver_rxc9" localSheetId="7" hidden="1">1</definedName>
    <definedName name="solver_rxc9" localSheetId="9" hidden="1">1</definedName>
    <definedName name="solver_rxc9" localSheetId="5" hidden="1">1</definedName>
    <definedName name="solver_rxv" localSheetId="0" hidden="1">1</definedName>
    <definedName name="solver_rxv" localSheetId="1" hidden="1">1</definedName>
    <definedName name="solver_rxv" localSheetId="2" hidden="1">1</definedName>
    <definedName name="solver_rxv" localSheetId="3" hidden="1">1</definedName>
    <definedName name="solver_rxv" localSheetId="4" hidden="1">1</definedName>
    <definedName name="solver_rxv" localSheetId="8" hidden="1">1</definedName>
    <definedName name="solver_rxv" localSheetId="7" hidden="1">1</definedName>
    <definedName name="solver_rxv" localSheetId="6" hidden="1">1</definedName>
    <definedName name="solver_rxv" localSheetId="9" hidden="1">1</definedName>
    <definedName name="solver_rxv" localSheetId="5" hidden="1">1</definedName>
    <definedName name="solver_rxv1" localSheetId="7" hidden="1">1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8" hidden="1">1</definedName>
    <definedName name="solver_scl" localSheetId="7" hidden="1">1</definedName>
    <definedName name="solver_scl" localSheetId="6" hidden="1">1</definedName>
    <definedName name="solver_scl" localSheetId="9" hidden="1">1</definedName>
    <definedName name="solver_scl" localSheetId="5" hidden="1">1</definedName>
    <definedName name="solver_seed" hidden="1">0</definedName>
    <definedName name="solver_sel" localSheetId="0" hidden="1">1</definedName>
    <definedName name="solver_sel" localSheetId="1" hidden="1">1</definedName>
    <definedName name="solver_sel" localSheetId="2" hidden="1">1</definedName>
    <definedName name="solver_sel" localSheetId="3" hidden="1">1</definedName>
    <definedName name="solver_sel" localSheetId="4" hidden="1">1</definedName>
    <definedName name="solver_sel" localSheetId="8" hidden="1">1</definedName>
    <definedName name="solver_sel" localSheetId="7" hidden="1">1</definedName>
    <definedName name="solver_sel" localSheetId="6" hidden="1">1</definedName>
    <definedName name="solver_sel" localSheetId="9" hidden="1">1</definedName>
    <definedName name="solver_sel" localSheetId="5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8" hidden="1">2</definedName>
    <definedName name="solver_sho" localSheetId="7" hidden="1">2</definedName>
    <definedName name="solver_sho" localSheetId="6" hidden="1">2</definedName>
    <definedName name="solver_sho" localSheetId="9" hidden="1">2</definedName>
    <definedName name="solver_sho" localSheetId="5" hidden="1">2</definedName>
    <definedName name="solver_slv" localSheetId="0" hidden="1">0</definedName>
    <definedName name="solver_slv" localSheetId="1" hidden="1">0</definedName>
    <definedName name="solver_slv" localSheetId="2" hidden="1">0</definedName>
    <definedName name="solver_slv" localSheetId="3" hidden="1">0</definedName>
    <definedName name="solver_slv" localSheetId="4" hidden="1">0</definedName>
    <definedName name="solver_slv" localSheetId="8" hidden="1">0</definedName>
    <definedName name="solver_slv" localSheetId="7" hidden="1">0</definedName>
    <definedName name="solver_slv" localSheetId="6" hidden="1">0</definedName>
    <definedName name="solver_slv" localSheetId="9" hidden="1">0</definedName>
    <definedName name="solver_slv" localSheetId="5" hidden="1">0</definedName>
    <definedName name="solver_slvu" localSheetId="0" hidden="1">0</definedName>
    <definedName name="solver_slvu" localSheetId="1" hidden="1">0</definedName>
    <definedName name="solver_slvu" localSheetId="2" hidden="1">0</definedName>
    <definedName name="solver_slvu" localSheetId="3" hidden="1">0</definedName>
    <definedName name="solver_slvu" localSheetId="4" hidden="1">0</definedName>
    <definedName name="solver_slvu" localSheetId="8" hidden="1">0</definedName>
    <definedName name="solver_slvu" localSheetId="7" hidden="1">0</definedName>
    <definedName name="solver_slvu" localSheetId="6" hidden="1">0</definedName>
    <definedName name="solver_slvu" localSheetId="9" hidden="1">0</definedName>
    <definedName name="solver_slvu" localSheetId="5" hidden="1">0</definedName>
    <definedName name="solver_spid" localSheetId="0" hidden="1">" "</definedName>
    <definedName name="solver_spid" localSheetId="1" hidden="1">" "</definedName>
    <definedName name="solver_spid" localSheetId="2" hidden="1">" "</definedName>
    <definedName name="solver_spid" localSheetId="3" hidden="1">" "</definedName>
    <definedName name="solver_spid" localSheetId="4" hidden="1">" "</definedName>
    <definedName name="solver_spid" localSheetId="8" hidden="1">" "</definedName>
    <definedName name="solver_spid" localSheetId="7" hidden="1">" "</definedName>
    <definedName name="solver_spid" localSheetId="6" hidden="1">" "</definedName>
    <definedName name="solver_spid" localSheetId="9" hidden="1">" "</definedName>
    <definedName name="solver_spid" localSheetId="5" hidden="1">" "</definedName>
    <definedName name="solver_srvr" localSheetId="0" hidden="1">" "</definedName>
    <definedName name="solver_srvr" localSheetId="1" hidden="1">" "</definedName>
    <definedName name="solver_srvr" localSheetId="2" hidden="1">" "</definedName>
    <definedName name="solver_srvr" localSheetId="3" hidden="1">" "</definedName>
    <definedName name="solver_srvr" localSheetId="4" hidden="1">" "</definedName>
    <definedName name="solver_srvr" localSheetId="8" hidden="1">" "</definedName>
    <definedName name="solver_srvr" localSheetId="7" hidden="1">" "</definedName>
    <definedName name="solver_srvr" localSheetId="6" hidden="1">" "</definedName>
    <definedName name="solver_srvr" localSheetId="9" hidden="1">" "</definedName>
    <definedName name="solver_srvr" localSheetId="5" hidden="1">" "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8" hidden="1">100</definedName>
    <definedName name="solver_ssz" localSheetId="7" hidden="1">100</definedName>
    <definedName name="solver_ssz" localSheetId="6" hidden="1">100</definedName>
    <definedName name="solver_ssz" localSheetId="9" hidden="1">100</definedName>
    <definedName name="solver_ssz" localSheetId="5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8" hidden="1">2147483647</definedName>
    <definedName name="solver_tim" localSheetId="7" hidden="1">2147483647</definedName>
    <definedName name="solver_tim" localSheetId="6" hidden="1">2147483647</definedName>
    <definedName name="solver_tim" localSheetId="9" hidden="1">2147483647</definedName>
    <definedName name="solver_tim" localSheetId="5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8" hidden="1">0.01</definedName>
    <definedName name="solver_tol" localSheetId="7" hidden="1">0.01</definedName>
    <definedName name="solver_tol" localSheetId="6" hidden="1">0.01</definedName>
    <definedName name="solver_tol" localSheetId="9" hidden="1">0.01</definedName>
    <definedName name="solver_tol" localSheetId="5" hidden="1">0.01</definedName>
    <definedName name="solver_typ" localSheetId="11" hidden="1">1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typ" localSheetId="4" hidden="1">1</definedName>
    <definedName name="solver_typ" localSheetId="8" hidden="1">1</definedName>
    <definedName name="solver_typ" localSheetId="7" hidden="1">1</definedName>
    <definedName name="solver_typ" localSheetId="6" hidden="1">1</definedName>
    <definedName name="solver_typ" localSheetId="9" hidden="1">1</definedName>
    <definedName name="solver_typ" localSheetId="5" hidden="1">1</definedName>
    <definedName name="solver_umod" localSheetId="0" hidden="1">1</definedName>
    <definedName name="solver_umod" localSheetId="1" hidden="1">1</definedName>
    <definedName name="solver_umod" localSheetId="2" hidden="1">1</definedName>
    <definedName name="solver_umod" localSheetId="3" hidden="1">1</definedName>
    <definedName name="solver_umod" localSheetId="4" hidden="1">1</definedName>
    <definedName name="solver_umod" localSheetId="8" hidden="1">1</definedName>
    <definedName name="solver_umod" localSheetId="7" hidden="1">1</definedName>
    <definedName name="solver_umod" localSheetId="6" hidden="1">1</definedName>
    <definedName name="solver_umod" localSheetId="9" hidden="1">1</definedName>
    <definedName name="solver_umod" localSheetId="5" hidden="1">1</definedName>
    <definedName name="solver_urs" localSheetId="0" hidden="1">0</definedName>
    <definedName name="solver_urs" localSheetId="1" hidden="1">0</definedName>
    <definedName name="solver_urs" localSheetId="2" hidden="1">0</definedName>
    <definedName name="solver_urs" localSheetId="3" hidden="1">0</definedName>
    <definedName name="solver_urs" localSheetId="4" hidden="1">0</definedName>
    <definedName name="solver_urs" localSheetId="8" hidden="1">0</definedName>
    <definedName name="solver_urs" localSheetId="7" hidden="1">0</definedName>
    <definedName name="solver_urs" localSheetId="6" hidden="1">0</definedName>
    <definedName name="solver_urs" localSheetId="9" hidden="1">0</definedName>
    <definedName name="solver_urs" localSheetId="5" hidden="1">0</definedName>
    <definedName name="solver_userid" localSheetId="12" hidden="1">" "</definedName>
    <definedName name="solver_userid" localSheetId="11" hidden="1">43626</definedName>
    <definedName name="solver_userid" localSheetId="0" hidden="1">1721</definedName>
    <definedName name="solver_userid" localSheetId="1" hidden="1">1721</definedName>
    <definedName name="solver_userid" localSheetId="2" hidden="1">1721</definedName>
    <definedName name="solver_userid" localSheetId="3" hidden="1">1721</definedName>
    <definedName name="solver_userid" localSheetId="4" hidden="1">1721</definedName>
    <definedName name="solver_userid" localSheetId="8" hidden="1">1721</definedName>
    <definedName name="solver_userid" localSheetId="7" hidden="1">1721</definedName>
    <definedName name="solver_userid" localSheetId="6" hidden="1">1721</definedName>
    <definedName name="solver_userid" localSheetId="9" hidden="1">1721</definedName>
    <definedName name="solver_userid" localSheetId="5" hidden="1">1721</definedName>
    <definedName name="solver_val" localSheetId="11" hidden="1">0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8" hidden="1">0</definedName>
    <definedName name="solver_val" localSheetId="7" hidden="1">0</definedName>
    <definedName name="solver_val" localSheetId="6" hidden="1">0</definedName>
    <definedName name="solver_val" localSheetId="9" hidden="1">0</definedName>
    <definedName name="solver_val" localSheetId="5" hidden="1">0</definedName>
    <definedName name="solver_var" localSheetId="0" hidden="1">" "</definedName>
    <definedName name="solver_var" localSheetId="1" hidden="1">" "</definedName>
    <definedName name="solver_var" localSheetId="2" hidden="1">" "</definedName>
    <definedName name="solver_var" localSheetId="3" hidden="1">" "</definedName>
    <definedName name="solver_var" localSheetId="4" hidden="1">" "</definedName>
    <definedName name="solver_var" localSheetId="8" hidden="1">" "</definedName>
    <definedName name="solver_var" localSheetId="7" hidden="1">" "</definedName>
    <definedName name="solver_var" localSheetId="6" hidden="1">" "</definedName>
    <definedName name="solver_var" localSheetId="9" hidden="1">" "</definedName>
    <definedName name="solver_var" localSheetId="5" hidden="1">" "</definedName>
    <definedName name="solver_var1" localSheetId="7" hidden="1">" "</definedName>
    <definedName name="solver_ver" localSheetId="11" hidden="1">3</definedName>
    <definedName name="solver_ver" localSheetId="0" hidden="1">17</definedName>
    <definedName name="solver_ver" localSheetId="1" hidden="1">17</definedName>
    <definedName name="solver_ver" localSheetId="2" hidden="1">3</definedName>
    <definedName name="solver_ver" localSheetId="3" hidden="1">17</definedName>
    <definedName name="solver_ver" localSheetId="4" hidden="1">17</definedName>
    <definedName name="solver_ver" localSheetId="8" hidden="1">17</definedName>
    <definedName name="solver_ver" localSheetId="7" hidden="1">17</definedName>
    <definedName name="solver_ver" localSheetId="6" hidden="1">17</definedName>
    <definedName name="solver_ver" localSheetId="9" hidden="1">17</definedName>
    <definedName name="solver_ver" localSheetId="5" hidden="1">17</definedName>
    <definedName name="solver_vir" localSheetId="0" hidden="1">1</definedName>
    <definedName name="solver_vir" localSheetId="1" hidden="1">1</definedName>
    <definedName name="solver_vir" localSheetId="2" hidden="1">1</definedName>
    <definedName name="solver_vir" localSheetId="3" hidden="1">1</definedName>
    <definedName name="solver_vir" localSheetId="4" hidden="1">1</definedName>
    <definedName name="solver_vir" localSheetId="8" hidden="1">1</definedName>
    <definedName name="solver_vir" localSheetId="7" hidden="1">1</definedName>
    <definedName name="solver_vir" localSheetId="6" hidden="1">1</definedName>
    <definedName name="solver_vir" localSheetId="9" hidden="1">1</definedName>
    <definedName name="solver_vir" localSheetId="5" hidden="1">1</definedName>
    <definedName name="solver_vir1" localSheetId="7" hidden="1">1</definedName>
    <definedName name="solver_vol" localSheetId="0" hidden="1">0</definedName>
    <definedName name="solver_vol" localSheetId="1" hidden="1">0</definedName>
    <definedName name="solver_vol" localSheetId="2" hidden="1">0</definedName>
    <definedName name="solver_vol" localSheetId="3" hidden="1">0</definedName>
    <definedName name="solver_vol" localSheetId="4" hidden="1">0</definedName>
    <definedName name="solver_vol" localSheetId="8" hidden="1">0</definedName>
    <definedName name="solver_vol" localSheetId="7" hidden="1">0</definedName>
    <definedName name="solver_vol" localSheetId="6" hidden="1">0</definedName>
    <definedName name="solver_vol" localSheetId="9" hidden="1">0</definedName>
    <definedName name="solver_vol" localSheetId="5" hidden="1">0</definedName>
    <definedName name="solver_vst" localSheetId="0" hidden="1">0</definedName>
    <definedName name="solver_vst" localSheetId="1" hidden="1">0</definedName>
    <definedName name="solver_vst" localSheetId="2" hidden="1">0</definedName>
    <definedName name="solver_vst" localSheetId="3" hidden="1">0</definedName>
    <definedName name="solver_vst" localSheetId="4" hidden="1">0</definedName>
    <definedName name="solver_vst" localSheetId="8" hidden="1">0</definedName>
    <definedName name="solver_vst" localSheetId="7" hidden="1">0</definedName>
    <definedName name="solver_vst" localSheetId="6" hidden="1">0</definedName>
    <definedName name="solver_vst" localSheetId="9" hidden="1">0</definedName>
    <definedName name="solver_vst" localSheetId="5" hidden="1">0</definedName>
    <definedName name="solver_vst1" localSheetId="7" hidden="1">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6" i="16" l="1"/>
  <c r="AR6" i="16"/>
  <c r="F70" i="15"/>
  <c r="F70" i="16"/>
  <c r="AT6" i="16"/>
  <c r="AT7" i="16"/>
  <c r="AT8" i="16"/>
  <c r="AT9" i="16"/>
  <c r="AT10" i="16"/>
  <c r="AT11" i="16"/>
  <c r="AT12" i="16"/>
  <c r="AT13" i="16"/>
  <c r="AT14" i="16"/>
  <c r="AT15" i="16"/>
  <c r="AT16" i="16"/>
  <c r="AT17" i="16"/>
  <c r="AT18" i="16"/>
  <c r="AT19" i="16"/>
  <c r="AT20" i="16"/>
  <c r="AT21" i="16"/>
  <c r="AT22" i="16"/>
  <c r="AT23" i="16"/>
  <c r="AT24" i="16"/>
  <c r="AT25" i="16"/>
  <c r="AT26" i="16"/>
  <c r="AT27" i="16"/>
  <c r="AT28" i="16"/>
  <c r="AT29" i="16"/>
  <c r="AT30" i="16"/>
  <c r="AT31" i="16"/>
  <c r="AT5" i="16"/>
  <c r="AS5" i="16"/>
  <c r="AS6" i="16"/>
  <c r="AW6" i="16" s="1"/>
  <c r="AS7" i="16"/>
  <c r="AS8" i="16"/>
  <c r="AS9" i="16"/>
  <c r="AW9" i="16" s="1"/>
  <c r="AS10" i="16"/>
  <c r="AW10" i="16" s="1"/>
  <c r="AS11" i="16"/>
  <c r="AW11" i="16" s="1"/>
  <c r="AS12" i="16"/>
  <c r="AS13" i="16"/>
  <c r="AS14" i="16"/>
  <c r="AW14" i="16" s="1"/>
  <c r="AS15" i="16"/>
  <c r="AW15" i="16" s="1"/>
  <c r="AS16" i="16"/>
  <c r="AS17" i="16"/>
  <c r="AS18" i="16"/>
  <c r="AS19" i="16"/>
  <c r="AS20" i="16"/>
  <c r="AS21" i="16"/>
  <c r="AS22" i="16"/>
  <c r="AS23" i="16"/>
  <c r="AS24" i="16"/>
  <c r="AS25" i="16"/>
  <c r="AS26" i="16"/>
  <c r="AW26" i="16" s="1"/>
  <c r="AS27" i="16"/>
  <c r="AW27" i="16" s="1"/>
  <c r="AS28" i="16"/>
  <c r="AS29" i="16"/>
  <c r="AW29" i="16" s="1"/>
  <c r="AS30" i="16"/>
  <c r="AW30" i="16" s="1"/>
  <c r="AS31" i="16"/>
  <c r="AW31" i="16" s="1"/>
  <c r="Z6" i="16"/>
  <c r="AA6" i="16"/>
  <c r="AB6" i="16"/>
  <c r="AC6" i="16"/>
  <c r="Z7" i="16"/>
  <c r="AA7" i="16"/>
  <c r="AB7" i="16"/>
  <c r="AC7" i="16"/>
  <c r="Z8" i="16"/>
  <c r="AA8" i="16"/>
  <c r="AB8" i="16"/>
  <c r="AC8" i="16"/>
  <c r="Z9" i="16"/>
  <c r="AA9" i="16"/>
  <c r="AB9" i="16"/>
  <c r="AC9" i="16"/>
  <c r="Z10" i="16"/>
  <c r="AA10" i="16"/>
  <c r="AB10" i="16"/>
  <c r="AC10" i="16"/>
  <c r="Z11" i="16"/>
  <c r="AA11" i="16"/>
  <c r="AB11" i="16"/>
  <c r="AC11" i="16"/>
  <c r="Z12" i="16"/>
  <c r="AA12" i="16"/>
  <c r="AB12" i="16"/>
  <c r="AC12" i="16"/>
  <c r="Z13" i="16"/>
  <c r="AA13" i="16"/>
  <c r="AB13" i="16"/>
  <c r="AC13" i="16"/>
  <c r="Z14" i="16"/>
  <c r="AA14" i="16"/>
  <c r="AB14" i="16"/>
  <c r="AC14" i="16"/>
  <c r="Z15" i="16"/>
  <c r="AA15" i="16"/>
  <c r="AB15" i="16"/>
  <c r="AC15" i="16"/>
  <c r="Z16" i="16"/>
  <c r="AA16" i="16"/>
  <c r="AB16" i="16"/>
  <c r="AC16" i="16"/>
  <c r="Z17" i="16"/>
  <c r="AA17" i="16"/>
  <c r="AB17" i="16"/>
  <c r="AC17" i="16"/>
  <c r="Z18" i="16"/>
  <c r="AA18" i="16"/>
  <c r="AB18" i="16"/>
  <c r="AC18" i="16"/>
  <c r="Z19" i="16"/>
  <c r="AA19" i="16"/>
  <c r="AB19" i="16"/>
  <c r="AC19" i="16"/>
  <c r="Z20" i="16"/>
  <c r="AA20" i="16"/>
  <c r="AB20" i="16"/>
  <c r="AC20" i="16"/>
  <c r="Z21" i="16"/>
  <c r="AA21" i="16"/>
  <c r="AB21" i="16"/>
  <c r="AC21" i="16"/>
  <c r="Z22" i="16"/>
  <c r="AA22" i="16"/>
  <c r="AB22" i="16"/>
  <c r="AC22" i="16"/>
  <c r="Z23" i="16"/>
  <c r="AA23" i="16"/>
  <c r="AB23" i="16"/>
  <c r="AC23" i="16"/>
  <c r="Z24" i="16"/>
  <c r="AA24" i="16"/>
  <c r="AB24" i="16"/>
  <c r="AC24" i="16"/>
  <c r="Z25" i="16"/>
  <c r="AA25" i="16"/>
  <c r="AB25" i="16"/>
  <c r="AC25" i="16"/>
  <c r="Z26" i="16"/>
  <c r="AA26" i="16"/>
  <c r="AB26" i="16"/>
  <c r="AC26" i="16"/>
  <c r="Z27" i="16"/>
  <c r="AA27" i="16"/>
  <c r="AB27" i="16"/>
  <c r="AC27" i="16"/>
  <c r="Z28" i="16"/>
  <c r="AA28" i="16"/>
  <c r="AB28" i="16"/>
  <c r="AC28" i="16"/>
  <c r="Z29" i="16"/>
  <c r="AA29" i="16"/>
  <c r="AB29" i="16"/>
  <c r="AC29" i="16"/>
  <c r="Z30" i="16"/>
  <c r="AA30" i="16"/>
  <c r="AB30" i="16"/>
  <c r="AC30" i="16"/>
  <c r="Z31" i="16"/>
  <c r="AA31" i="16"/>
  <c r="AB31" i="16"/>
  <c r="AC31" i="16"/>
  <c r="Y6" i="16"/>
  <c r="Y7" i="16"/>
  <c r="Y8" i="16"/>
  <c r="Y9" i="16"/>
  <c r="Y10" i="16"/>
  <c r="Y11" i="16"/>
  <c r="Y12" i="16"/>
  <c r="Y13" i="16"/>
  <c r="Y14" i="16"/>
  <c r="Y15" i="16"/>
  <c r="Y16" i="16"/>
  <c r="Y17" i="16"/>
  <c r="Y18" i="16"/>
  <c r="Y19" i="16"/>
  <c r="Y20" i="16"/>
  <c r="Y21" i="16"/>
  <c r="Y22" i="16"/>
  <c r="Y23" i="16"/>
  <c r="Y24" i="16"/>
  <c r="Y25" i="16"/>
  <c r="Y26" i="16"/>
  <c r="Y27" i="16"/>
  <c r="Y28" i="16"/>
  <c r="Y29" i="16"/>
  <c r="Y30" i="16"/>
  <c r="Y31" i="16"/>
  <c r="AC5" i="16"/>
  <c r="AB5" i="16"/>
  <c r="AA5" i="16"/>
  <c r="Z5" i="16"/>
  <c r="Y5" i="16"/>
  <c r="AR24" i="16"/>
  <c r="AR28" i="16"/>
  <c r="AP14" i="16"/>
  <c r="AP18" i="16"/>
  <c r="AP19" i="16"/>
  <c r="AP22" i="16"/>
  <c r="AP23" i="16"/>
  <c r="AP24" i="16"/>
  <c r="AI31" i="16"/>
  <c r="AH31" i="16"/>
  <c r="AG31" i="16"/>
  <c r="AF31" i="16"/>
  <c r="AE31" i="16"/>
  <c r="X31" i="16"/>
  <c r="W31" i="16"/>
  <c r="V31" i="16"/>
  <c r="AI30" i="16"/>
  <c r="AH30" i="16"/>
  <c r="AG30" i="16"/>
  <c r="AF30" i="16"/>
  <c r="AE30" i="16"/>
  <c r="X30" i="16"/>
  <c r="W30" i="16"/>
  <c r="V30" i="16"/>
  <c r="AI29" i="16"/>
  <c r="AH29" i="16"/>
  <c r="AG29" i="16"/>
  <c r="AF29" i="16"/>
  <c r="AE29" i="16"/>
  <c r="X29" i="16"/>
  <c r="W29" i="16"/>
  <c r="V29" i="16"/>
  <c r="AI28" i="16"/>
  <c r="AH28" i="16"/>
  <c r="AG28" i="16"/>
  <c r="AF28" i="16"/>
  <c r="AE28" i="16"/>
  <c r="X28" i="16"/>
  <c r="W28" i="16"/>
  <c r="V28" i="16"/>
  <c r="AI27" i="16"/>
  <c r="AH27" i="16"/>
  <c r="AG27" i="16"/>
  <c r="AF27" i="16"/>
  <c r="AE27" i="16"/>
  <c r="X27" i="16"/>
  <c r="W27" i="16"/>
  <c r="V27" i="16"/>
  <c r="AI26" i="16"/>
  <c r="AH26" i="16"/>
  <c r="AG26" i="16"/>
  <c r="AF26" i="16"/>
  <c r="AE26" i="16"/>
  <c r="X26" i="16"/>
  <c r="W26" i="16"/>
  <c r="V26" i="16"/>
  <c r="AI25" i="16"/>
  <c r="AH25" i="16"/>
  <c r="AG25" i="16"/>
  <c r="AF25" i="16"/>
  <c r="AE25" i="16"/>
  <c r="X25" i="16"/>
  <c r="W25" i="16"/>
  <c r="V25" i="16"/>
  <c r="U25" i="16"/>
  <c r="T25" i="16"/>
  <c r="AI24" i="16"/>
  <c r="AH24" i="16"/>
  <c r="AG24" i="16"/>
  <c r="AF24" i="16"/>
  <c r="AE24" i="16"/>
  <c r="X24" i="16"/>
  <c r="W24" i="16"/>
  <c r="V24" i="16"/>
  <c r="U24" i="16"/>
  <c r="T24" i="16"/>
  <c r="AI23" i="16"/>
  <c r="AH23" i="16"/>
  <c r="AG23" i="16"/>
  <c r="AF23" i="16"/>
  <c r="AE23" i="16"/>
  <c r="X23" i="16"/>
  <c r="W23" i="16"/>
  <c r="V23" i="16"/>
  <c r="U23" i="16"/>
  <c r="T23" i="16"/>
  <c r="AI22" i="16"/>
  <c r="AH22" i="16"/>
  <c r="AG22" i="16"/>
  <c r="AF22" i="16"/>
  <c r="AE22" i="16"/>
  <c r="X22" i="16"/>
  <c r="W22" i="16"/>
  <c r="V22" i="16"/>
  <c r="U22" i="16"/>
  <c r="T22" i="16"/>
  <c r="AI21" i="16"/>
  <c r="AH21" i="16"/>
  <c r="AG21" i="16"/>
  <c r="AF21" i="16"/>
  <c r="AE21" i="16"/>
  <c r="X21" i="16"/>
  <c r="W21" i="16"/>
  <c r="V21" i="16"/>
  <c r="U21" i="16"/>
  <c r="T21" i="16"/>
  <c r="AI20" i="16"/>
  <c r="AH20" i="16"/>
  <c r="AG20" i="16"/>
  <c r="AF20" i="16"/>
  <c r="AE20" i="16"/>
  <c r="X20" i="16"/>
  <c r="W20" i="16"/>
  <c r="V20" i="16"/>
  <c r="U20" i="16"/>
  <c r="T20" i="16"/>
  <c r="AI19" i="16"/>
  <c r="AH19" i="16"/>
  <c r="AG19" i="16"/>
  <c r="AF19" i="16"/>
  <c r="AE19" i="16"/>
  <c r="X19" i="16"/>
  <c r="W19" i="16"/>
  <c r="V19" i="16"/>
  <c r="U19" i="16"/>
  <c r="T19" i="16"/>
  <c r="AI18" i="16"/>
  <c r="AH18" i="16"/>
  <c r="AG18" i="16"/>
  <c r="AF18" i="16"/>
  <c r="AE18" i="16"/>
  <c r="X18" i="16"/>
  <c r="W18" i="16"/>
  <c r="V18" i="16"/>
  <c r="U18" i="16"/>
  <c r="T18" i="16"/>
  <c r="AI17" i="16"/>
  <c r="AH17" i="16"/>
  <c r="AG17" i="16"/>
  <c r="AF17" i="16"/>
  <c r="AE17" i="16"/>
  <c r="X17" i="16"/>
  <c r="W17" i="16"/>
  <c r="V17" i="16"/>
  <c r="U17" i="16"/>
  <c r="T17" i="16"/>
  <c r="AI16" i="16"/>
  <c r="AH16" i="16"/>
  <c r="AG16" i="16"/>
  <c r="AF16" i="16"/>
  <c r="AE16" i="16"/>
  <c r="X16" i="16"/>
  <c r="W16" i="16"/>
  <c r="V16" i="16"/>
  <c r="U16" i="16"/>
  <c r="T16" i="16"/>
  <c r="AI15" i="16"/>
  <c r="AH15" i="16"/>
  <c r="AG15" i="16"/>
  <c r="AF15" i="16"/>
  <c r="AE15" i="16"/>
  <c r="X15" i="16"/>
  <c r="W15" i="16"/>
  <c r="V15" i="16"/>
  <c r="U15" i="16"/>
  <c r="T15" i="16"/>
  <c r="AI14" i="16"/>
  <c r="AH14" i="16"/>
  <c r="AG14" i="16"/>
  <c r="AF14" i="16"/>
  <c r="AE14" i="16"/>
  <c r="X14" i="16"/>
  <c r="W14" i="16"/>
  <c r="V14" i="16"/>
  <c r="U14" i="16"/>
  <c r="T14" i="16"/>
  <c r="AI13" i="16"/>
  <c r="AH13" i="16"/>
  <c r="AG13" i="16"/>
  <c r="AF13" i="16"/>
  <c r="AE13" i="16"/>
  <c r="X13" i="16"/>
  <c r="W13" i="16"/>
  <c r="V13" i="16"/>
  <c r="U13" i="16"/>
  <c r="T13" i="16"/>
  <c r="AI12" i="16"/>
  <c r="AH12" i="16"/>
  <c r="AG12" i="16"/>
  <c r="AF12" i="16"/>
  <c r="AE12" i="16"/>
  <c r="X12" i="16"/>
  <c r="W12" i="16"/>
  <c r="V12" i="16"/>
  <c r="U12" i="16"/>
  <c r="T12" i="16"/>
  <c r="AI11" i="16"/>
  <c r="AH11" i="16"/>
  <c r="AG11" i="16"/>
  <c r="AF11" i="16"/>
  <c r="AE11" i="16"/>
  <c r="X11" i="16"/>
  <c r="W11" i="16"/>
  <c r="V11" i="16"/>
  <c r="U11" i="16"/>
  <c r="T11" i="16"/>
  <c r="AI10" i="16"/>
  <c r="AH10" i="16"/>
  <c r="AG10" i="16"/>
  <c r="AF10" i="16"/>
  <c r="AE10" i="16"/>
  <c r="X10" i="16"/>
  <c r="W10" i="16"/>
  <c r="V10" i="16"/>
  <c r="U10" i="16"/>
  <c r="T10" i="16"/>
  <c r="AI9" i="16"/>
  <c r="AH9" i="16"/>
  <c r="AG9" i="16"/>
  <c r="AF9" i="16"/>
  <c r="AE9" i="16"/>
  <c r="X9" i="16"/>
  <c r="W9" i="16"/>
  <c r="V9" i="16"/>
  <c r="U9" i="16"/>
  <c r="T9" i="16"/>
  <c r="AI8" i="16"/>
  <c r="AH8" i="16"/>
  <c r="AG8" i="16"/>
  <c r="AF8" i="16"/>
  <c r="AE8" i="16"/>
  <c r="X8" i="16"/>
  <c r="W8" i="16"/>
  <c r="V8" i="16"/>
  <c r="U8" i="16"/>
  <c r="T8" i="16"/>
  <c r="AI7" i="16"/>
  <c r="AH7" i="16"/>
  <c r="AG7" i="16"/>
  <c r="AF7" i="16"/>
  <c r="AE7" i="16"/>
  <c r="X7" i="16"/>
  <c r="W7" i="16"/>
  <c r="V7" i="16"/>
  <c r="U7" i="16"/>
  <c r="T7" i="16"/>
  <c r="AI6" i="16"/>
  <c r="AH6" i="16"/>
  <c r="AG6" i="16"/>
  <c r="AF6" i="16"/>
  <c r="AE6" i="16"/>
  <c r="X6" i="16"/>
  <c r="W6" i="16"/>
  <c r="V6" i="16"/>
  <c r="U6" i="16"/>
  <c r="T6" i="16"/>
  <c r="AI5" i="16"/>
  <c r="AH5" i="16"/>
  <c r="AG5" i="16"/>
  <c r="AF5" i="16"/>
  <c r="AE5" i="16"/>
  <c r="X5" i="16"/>
  <c r="W5" i="16"/>
  <c r="V5" i="16"/>
  <c r="U5" i="16"/>
  <c r="T5" i="16"/>
  <c r="B72" i="15"/>
  <c r="B68" i="15"/>
  <c r="B66" i="15"/>
  <c r="B64" i="15"/>
  <c r="B63" i="15"/>
  <c r="B62" i="15"/>
  <c r="B61" i="15"/>
  <c r="B60" i="15"/>
  <c r="B59" i="15"/>
  <c r="B58" i="15"/>
  <c r="B57" i="15"/>
  <c r="B56" i="15"/>
  <c r="B55" i="15"/>
  <c r="B54" i="15"/>
  <c r="B53" i="15"/>
  <c r="B52" i="15"/>
  <c r="B51" i="15"/>
  <c r="B50" i="15"/>
  <c r="B49" i="15"/>
  <c r="B48" i="15"/>
  <c r="B47" i="15"/>
  <c r="B46" i="15"/>
  <c r="B45" i="15"/>
  <c r="B44" i="15"/>
  <c r="B43" i="15"/>
  <c r="B42" i="15"/>
  <c r="B41" i="15"/>
  <c r="B40" i="15"/>
  <c r="B39" i="15"/>
  <c r="B38" i="15"/>
  <c r="AI31" i="15"/>
  <c r="AH31" i="15"/>
  <c r="AG31" i="15"/>
  <c r="AF31" i="15"/>
  <c r="AE31" i="15"/>
  <c r="AD31" i="15"/>
  <c r="X31" i="15"/>
  <c r="W31" i="15"/>
  <c r="V31" i="15"/>
  <c r="AI30" i="15"/>
  <c r="AH30" i="15"/>
  <c r="AG30" i="15"/>
  <c r="AF30" i="15"/>
  <c r="AE30" i="15"/>
  <c r="AD30" i="15"/>
  <c r="X30" i="15"/>
  <c r="W30" i="15"/>
  <c r="V30" i="15"/>
  <c r="AI29" i="15"/>
  <c r="AH29" i="15"/>
  <c r="AG29" i="15"/>
  <c r="AF29" i="15"/>
  <c r="AE29" i="15"/>
  <c r="AD29" i="15"/>
  <c r="X29" i="15"/>
  <c r="W29" i="15"/>
  <c r="V29" i="15"/>
  <c r="AI28" i="15"/>
  <c r="AH28" i="15"/>
  <c r="AG28" i="15"/>
  <c r="AF28" i="15"/>
  <c r="AE28" i="15"/>
  <c r="AD28" i="15"/>
  <c r="X28" i="15"/>
  <c r="W28" i="15"/>
  <c r="V28" i="15"/>
  <c r="AI27" i="15"/>
  <c r="AH27" i="15"/>
  <c r="AG27" i="15"/>
  <c r="AF27" i="15"/>
  <c r="AE27" i="15"/>
  <c r="AD27" i="15"/>
  <c r="X27" i="15"/>
  <c r="W27" i="15"/>
  <c r="V27" i="15"/>
  <c r="AI26" i="15"/>
  <c r="AH26" i="15"/>
  <c r="AG26" i="15"/>
  <c r="AF26" i="15"/>
  <c r="AE26" i="15"/>
  <c r="AD26" i="15"/>
  <c r="X26" i="15"/>
  <c r="W26" i="15"/>
  <c r="V26" i="15"/>
  <c r="AI25" i="15"/>
  <c r="AH25" i="15"/>
  <c r="AG25" i="15"/>
  <c r="AF25" i="15"/>
  <c r="AE25" i="15"/>
  <c r="AD25" i="15"/>
  <c r="X25" i="15"/>
  <c r="W25" i="15"/>
  <c r="V25" i="15"/>
  <c r="U25" i="15"/>
  <c r="T25" i="15"/>
  <c r="AI24" i="15"/>
  <c r="AH24" i="15"/>
  <c r="AG24" i="15"/>
  <c r="AF24" i="15"/>
  <c r="AE24" i="15"/>
  <c r="AD24" i="15"/>
  <c r="X24" i="15"/>
  <c r="W24" i="15"/>
  <c r="V24" i="15"/>
  <c r="U24" i="15"/>
  <c r="T24" i="15"/>
  <c r="AI23" i="15"/>
  <c r="AH23" i="15"/>
  <c r="AG23" i="15"/>
  <c r="AF23" i="15"/>
  <c r="AE23" i="15"/>
  <c r="AD23" i="15"/>
  <c r="X23" i="15"/>
  <c r="W23" i="15"/>
  <c r="V23" i="15"/>
  <c r="U23" i="15"/>
  <c r="T23" i="15"/>
  <c r="AI22" i="15"/>
  <c r="AH22" i="15"/>
  <c r="AG22" i="15"/>
  <c r="AF22" i="15"/>
  <c r="AE22" i="15"/>
  <c r="AD22" i="15"/>
  <c r="X22" i="15"/>
  <c r="W22" i="15"/>
  <c r="V22" i="15"/>
  <c r="U22" i="15"/>
  <c r="T22" i="15"/>
  <c r="AI21" i="15"/>
  <c r="AH21" i="15"/>
  <c r="AG21" i="15"/>
  <c r="AF21" i="15"/>
  <c r="AE21" i="15"/>
  <c r="AD21" i="15"/>
  <c r="X21" i="15"/>
  <c r="W21" i="15"/>
  <c r="V21" i="15"/>
  <c r="U21" i="15"/>
  <c r="T21" i="15"/>
  <c r="AI20" i="15"/>
  <c r="AH20" i="15"/>
  <c r="AG20" i="15"/>
  <c r="AF20" i="15"/>
  <c r="AE20" i="15"/>
  <c r="AD20" i="15"/>
  <c r="X20" i="15"/>
  <c r="W20" i="15"/>
  <c r="V20" i="15"/>
  <c r="U20" i="15"/>
  <c r="T20" i="15"/>
  <c r="AI19" i="15"/>
  <c r="AH19" i="15"/>
  <c r="AG19" i="15"/>
  <c r="AF19" i="15"/>
  <c r="AE19" i="15"/>
  <c r="AD19" i="15"/>
  <c r="X19" i="15"/>
  <c r="W19" i="15"/>
  <c r="V19" i="15"/>
  <c r="U19" i="15"/>
  <c r="T19" i="15"/>
  <c r="AI18" i="15"/>
  <c r="AH18" i="15"/>
  <c r="AG18" i="15"/>
  <c r="AF18" i="15"/>
  <c r="AE18" i="15"/>
  <c r="AD18" i="15"/>
  <c r="X18" i="15"/>
  <c r="W18" i="15"/>
  <c r="V18" i="15"/>
  <c r="U18" i="15"/>
  <c r="T18" i="15"/>
  <c r="AI17" i="15"/>
  <c r="AH17" i="15"/>
  <c r="AG17" i="15"/>
  <c r="AF17" i="15"/>
  <c r="AE17" i="15"/>
  <c r="AD17" i="15"/>
  <c r="X17" i="15"/>
  <c r="W17" i="15"/>
  <c r="V17" i="15"/>
  <c r="U17" i="15"/>
  <c r="T17" i="15"/>
  <c r="AI16" i="15"/>
  <c r="AH16" i="15"/>
  <c r="AG16" i="15"/>
  <c r="AF16" i="15"/>
  <c r="AE16" i="15"/>
  <c r="AD16" i="15"/>
  <c r="X16" i="15"/>
  <c r="W16" i="15"/>
  <c r="V16" i="15"/>
  <c r="U16" i="15"/>
  <c r="T16" i="15"/>
  <c r="AI15" i="15"/>
  <c r="AH15" i="15"/>
  <c r="AG15" i="15"/>
  <c r="AF15" i="15"/>
  <c r="AE15" i="15"/>
  <c r="AD15" i="15"/>
  <c r="X15" i="15"/>
  <c r="W15" i="15"/>
  <c r="V15" i="15"/>
  <c r="U15" i="15"/>
  <c r="T15" i="15"/>
  <c r="AI14" i="15"/>
  <c r="AH14" i="15"/>
  <c r="AG14" i="15"/>
  <c r="AF14" i="15"/>
  <c r="AE14" i="15"/>
  <c r="AD14" i="15"/>
  <c r="X14" i="15"/>
  <c r="W14" i="15"/>
  <c r="V14" i="15"/>
  <c r="U14" i="15"/>
  <c r="T14" i="15"/>
  <c r="AI13" i="15"/>
  <c r="AH13" i="15"/>
  <c r="AG13" i="15"/>
  <c r="AF13" i="15"/>
  <c r="AE13" i="15"/>
  <c r="AD13" i="15"/>
  <c r="X13" i="15"/>
  <c r="W13" i="15"/>
  <c r="V13" i="15"/>
  <c r="U13" i="15"/>
  <c r="T13" i="15"/>
  <c r="AI12" i="15"/>
  <c r="AH12" i="15"/>
  <c r="AG12" i="15"/>
  <c r="AF12" i="15"/>
  <c r="AE12" i="15"/>
  <c r="AD12" i="15"/>
  <c r="X12" i="15"/>
  <c r="W12" i="15"/>
  <c r="V12" i="15"/>
  <c r="U12" i="15"/>
  <c r="T12" i="15"/>
  <c r="AI11" i="15"/>
  <c r="AH11" i="15"/>
  <c r="AG11" i="15"/>
  <c r="AF11" i="15"/>
  <c r="AE11" i="15"/>
  <c r="AD11" i="15"/>
  <c r="X11" i="15"/>
  <c r="W11" i="15"/>
  <c r="V11" i="15"/>
  <c r="U11" i="15"/>
  <c r="T11" i="15"/>
  <c r="AI10" i="15"/>
  <c r="AH10" i="15"/>
  <c r="AG10" i="15"/>
  <c r="AF10" i="15"/>
  <c r="AE10" i="15"/>
  <c r="AD10" i="15"/>
  <c r="X10" i="15"/>
  <c r="W10" i="15"/>
  <c r="V10" i="15"/>
  <c r="U10" i="15"/>
  <c r="T10" i="15"/>
  <c r="AI9" i="15"/>
  <c r="AH9" i="15"/>
  <c r="AG9" i="15"/>
  <c r="AF9" i="15"/>
  <c r="AE9" i="15"/>
  <c r="AD9" i="15"/>
  <c r="X9" i="15"/>
  <c r="W9" i="15"/>
  <c r="V9" i="15"/>
  <c r="U9" i="15"/>
  <c r="T9" i="15"/>
  <c r="AI8" i="15"/>
  <c r="AH8" i="15"/>
  <c r="AG8" i="15"/>
  <c r="AF8" i="15"/>
  <c r="AE8" i="15"/>
  <c r="AD8" i="15"/>
  <c r="X8" i="15"/>
  <c r="W8" i="15"/>
  <c r="V8" i="15"/>
  <c r="U8" i="15"/>
  <c r="T8" i="15"/>
  <c r="AI7" i="15"/>
  <c r="AH7" i="15"/>
  <c r="AG7" i="15"/>
  <c r="AF7" i="15"/>
  <c r="AE7" i="15"/>
  <c r="AD7" i="15"/>
  <c r="X7" i="15"/>
  <c r="W7" i="15"/>
  <c r="V7" i="15"/>
  <c r="U7" i="15"/>
  <c r="T7" i="15"/>
  <c r="AI6" i="15"/>
  <c r="AH6" i="15"/>
  <c r="AG6" i="15"/>
  <c r="AF6" i="15"/>
  <c r="AE6" i="15"/>
  <c r="AD6" i="15"/>
  <c r="X6" i="15"/>
  <c r="W6" i="15"/>
  <c r="V6" i="15"/>
  <c r="U6" i="15"/>
  <c r="T6" i="15"/>
  <c r="AI5" i="15"/>
  <c r="AH5" i="15"/>
  <c r="AG5" i="15"/>
  <c r="AF5" i="15"/>
  <c r="AE5" i="15"/>
  <c r="AD5" i="15"/>
  <c r="X5" i="15"/>
  <c r="W5" i="15"/>
  <c r="V5" i="15"/>
  <c r="U5" i="15"/>
  <c r="T5" i="15"/>
  <c r="B72" i="14"/>
  <c r="B66" i="14"/>
  <c r="F70" i="14"/>
  <c r="B68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AI31" i="14"/>
  <c r="AH31" i="14"/>
  <c r="AG31" i="14"/>
  <c r="AF31" i="14"/>
  <c r="AE31" i="14"/>
  <c r="AD31" i="14"/>
  <c r="X31" i="14"/>
  <c r="W31" i="14"/>
  <c r="V31" i="14"/>
  <c r="AI30" i="14"/>
  <c r="AH30" i="14"/>
  <c r="AG30" i="14"/>
  <c r="AF30" i="14"/>
  <c r="AE30" i="14"/>
  <c r="AD30" i="14"/>
  <c r="X30" i="14"/>
  <c r="W30" i="14"/>
  <c r="V30" i="14"/>
  <c r="AI29" i="14"/>
  <c r="AH29" i="14"/>
  <c r="AG29" i="14"/>
  <c r="AF29" i="14"/>
  <c r="AE29" i="14"/>
  <c r="AD29" i="14"/>
  <c r="X29" i="14"/>
  <c r="W29" i="14"/>
  <c r="V29" i="14"/>
  <c r="AI28" i="14"/>
  <c r="AH28" i="14"/>
  <c r="AG28" i="14"/>
  <c r="AF28" i="14"/>
  <c r="AE28" i="14"/>
  <c r="AD28" i="14"/>
  <c r="X28" i="14"/>
  <c r="W28" i="14"/>
  <c r="V28" i="14"/>
  <c r="AI27" i="14"/>
  <c r="AH27" i="14"/>
  <c r="AG27" i="14"/>
  <c r="AF27" i="14"/>
  <c r="AE27" i="14"/>
  <c r="AD27" i="14"/>
  <c r="X27" i="14"/>
  <c r="W27" i="14"/>
  <c r="V27" i="14"/>
  <c r="AI26" i="14"/>
  <c r="AH26" i="14"/>
  <c r="AG26" i="14"/>
  <c r="AF26" i="14"/>
  <c r="AE26" i="14"/>
  <c r="AD26" i="14"/>
  <c r="X26" i="14"/>
  <c r="W26" i="14"/>
  <c r="V26" i="14"/>
  <c r="AI25" i="14"/>
  <c r="AH25" i="14"/>
  <c r="AG25" i="14"/>
  <c r="AF25" i="14"/>
  <c r="AE25" i="14"/>
  <c r="AD25" i="14"/>
  <c r="X25" i="14"/>
  <c r="W25" i="14"/>
  <c r="V25" i="14"/>
  <c r="U25" i="14"/>
  <c r="T25" i="14"/>
  <c r="AI24" i="14"/>
  <c r="AH24" i="14"/>
  <c r="AG24" i="14"/>
  <c r="AF24" i="14"/>
  <c r="AE24" i="14"/>
  <c r="AD24" i="14"/>
  <c r="X24" i="14"/>
  <c r="W24" i="14"/>
  <c r="V24" i="14"/>
  <c r="U24" i="14"/>
  <c r="T24" i="14"/>
  <c r="AI23" i="14"/>
  <c r="AH23" i="14"/>
  <c r="AG23" i="14"/>
  <c r="AF23" i="14"/>
  <c r="AE23" i="14"/>
  <c r="AD23" i="14"/>
  <c r="X23" i="14"/>
  <c r="W23" i="14"/>
  <c r="V23" i="14"/>
  <c r="U23" i="14"/>
  <c r="T23" i="14"/>
  <c r="AI22" i="14"/>
  <c r="AH22" i="14"/>
  <c r="AG22" i="14"/>
  <c r="AF22" i="14"/>
  <c r="AE22" i="14"/>
  <c r="AD22" i="14"/>
  <c r="X22" i="14"/>
  <c r="W22" i="14"/>
  <c r="V22" i="14"/>
  <c r="U22" i="14"/>
  <c r="T22" i="14"/>
  <c r="AI21" i="14"/>
  <c r="AH21" i="14"/>
  <c r="AG21" i="14"/>
  <c r="AF21" i="14"/>
  <c r="AE21" i="14"/>
  <c r="AD21" i="14"/>
  <c r="X21" i="14"/>
  <c r="W21" i="14"/>
  <c r="V21" i="14"/>
  <c r="U21" i="14"/>
  <c r="T21" i="14"/>
  <c r="AI20" i="14"/>
  <c r="AH20" i="14"/>
  <c r="AG20" i="14"/>
  <c r="AF20" i="14"/>
  <c r="AE20" i="14"/>
  <c r="AD20" i="14"/>
  <c r="X20" i="14"/>
  <c r="W20" i="14"/>
  <c r="V20" i="14"/>
  <c r="U20" i="14"/>
  <c r="T20" i="14"/>
  <c r="AI19" i="14"/>
  <c r="AH19" i="14"/>
  <c r="AG19" i="14"/>
  <c r="AF19" i="14"/>
  <c r="AE19" i="14"/>
  <c r="AD19" i="14"/>
  <c r="X19" i="14"/>
  <c r="W19" i="14"/>
  <c r="V19" i="14"/>
  <c r="U19" i="14"/>
  <c r="T19" i="14"/>
  <c r="AI18" i="14"/>
  <c r="AH18" i="14"/>
  <c r="AG18" i="14"/>
  <c r="AF18" i="14"/>
  <c r="AE18" i="14"/>
  <c r="AD18" i="14"/>
  <c r="X18" i="14"/>
  <c r="W18" i="14"/>
  <c r="V18" i="14"/>
  <c r="U18" i="14"/>
  <c r="T18" i="14"/>
  <c r="AI17" i="14"/>
  <c r="AH17" i="14"/>
  <c r="AG17" i="14"/>
  <c r="AF17" i="14"/>
  <c r="AE17" i="14"/>
  <c r="AD17" i="14"/>
  <c r="X17" i="14"/>
  <c r="W17" i="14"/>
  <c r="V17" i="14"/>
  <c r="U17" i="14"/>
  <c r="T17" i="14"/>
  <c r="AI16" i="14"/>
  <c r="AH16" i="14"/>
  <c r="AG16" i="14"/>
  <c r="AF16" i="14"/>
  <c r="AE16" i="14"/>
  <c r="AD16" i="14"/>
  <c r="X16" i="14"/>
  <c r="W16" i="14"/>
  <c r="V16" i="14"/>
  <c r="U16" i="14"/>
  <c r="T16" i="14"/>
  <c r="AI15" i="14"/>
  <c r="AH15" i="14"/>
  <c r="AG15" i="14"/>
  <c r="AF15" i="14"/>
  <c r="AE15" i="14"/>
  <c r="AD15" i="14"/>
  <c r="X15" i="14"/>
  <c r="W15" i="14"/>
  <c r="V15" i="14"/>
  <c r="U15" i="14"/>
  <c r="T15" i="14"/>
  <c r="AI14" i="14"/>
  <c r="AH14" i="14"/>
  <c r="AG14" i="14"/>
  <c r="AF14" i="14"/>
  <c r="AE14" i="14"/>
  <c r="AD14" i="14"/>
  <c r="X14" i="14"/>
  <c r="W14" i="14"/>
  <c r="V14" i="14"/>
  <c r="U14" i="14"/>
  <c r="T14" i="14"/>
  <c r="AI13" i="14"/>
  <c r="AH13" i="14"/>
  <c r="AG13" i="14"/>
  <c r="AF13" i="14"/>
  <c r="AE13" i="14"/>
  <c r="AD13" i="14"/>
  <c r="X13" i="14"/>
  <c r="W13" i="14"/>
  <c r="V13" i="14"/>
  <c r="U13" i="14"/>
  <c r="T13" i="14"/>
  <c r="AI12" i="14"/>
  <c r="AH12" i="14"/>
  <c r="AG12" i="14"/>
  <c r="AF12" i="14"/>
  <c r="AE12" i="14"/>
  <c r="AD12" i="14"/>
  <c r="X12" i="14"/>
  <c r="W12" i="14"/>
  <c r="V12" i="14"/>
  <c r="U12" i="14"/>
  <c r="T12" i="14"/>
  <c r="AI11" i="14"/>
  <c r="AH11" i="14"/>
  <c r="AG11" i="14"/>
  <c r="AF11" i="14"/>
  <c r="AE11" i="14"/>
  <c r="AD11" i="14"/>
  <c r="X11" i="14"/>
  <c r="W11" i="14"/>
  <c r="V11" i="14"/>
  <c r="U11" i="14"/>
  <c r="T11" i="14"/>
  <c r="AI10" i="14"/>
  <c r="AH10" i="14"/>
  <c r="AG10" i="14"/>
  <c r="AF10" i="14"/>
  <c r="AE10" i="14"/>
  <c r="AD10" i="14"/>
  <c r="X10" i="14"/>
  <c r="W10" i="14"/>
  <c r="V10" i="14"/>
  <c r="U10" i="14"/>
  <c r="T10" i="14"/>
  <c r="AI9" i="14"/>
  <c r="AH9" i="14"/>
  <c r="AG9" i="14"/>
  <c r="AF9" i="14"/>
  <c r="AE9" i="14"/>
  <c r="AD9" i="14"/>
  <c r="X9" i="14"/>
  <c r="W9" i="14"/>
  <c r="V9" i="14"/>
  <c r="U9" i="14"/>
  <c r="T9" i="14"/>
  <c r="AI8" i="14"/>
  <c r="AH8" i="14"/>
  <c r="AG8" i="14"/>
  <c r="AF8" i="14"/>
  <c r="AE8" i="14"/>
  <c r="AD8" i="14"/>
  <c r="X8" i="14"/>
  <c r="B34" i="14" s="1"/>
  <c r="W8" i="14"/>
  <c r="V8" i="14"/>
  <c r="U8" i="14"/>
  <c r="T8" i="14"/>
  <c r="AI7" i="14"/>
  <c r="AH7" i="14"/>
  <c r="AG7" i="14"/>
  <c r="AF7" i="14"/>
  <c r="AE7" i="14"/>
  <c r="AD7" i="14"/>
  <c r="X7" i="14"/>
  <c r="W7" i="14"/>
  <c r="V7" i="14"/>
  <c r="U7" i="14"/>
  <c r="T7" i="14"/>
  <c r="AI6" i="14"/>
  <c r="AH6" i="14"/>
  <c r="AG6" i="14"/>
  <c r="AF6" i="14"/>
  <c r="AE6" i="14"/>
  <c r="AD6" i="14"/>
  <c r="X6" i="14"/>
  <c r="W6" i="14"/>
  <c r="V6" i="14"/>
  <c r="U6" i="14"/>
  <c r="T6" i="14"/>
  <c r="AI5" i="14"/>
  <c r="AH5" i="14"/>
  <c r="AG5" i="14"/>
  <c r="AF5" i="14"/>
  <c r="AE5" i="14"/>
  <c r="AD5" i="14"/>
  <c r="X5" i="14"/>
  <c r="W5" i="14"/>
  <c r="V5" i="14"/>
  <c r="U5" i="14"/>
  <c r="T5" i="14"/>
  <c r="P20" i="2"/>
  <c r="AE5" i="5"/>
  <c r="X5" i="5"/>
  <c r="W5" i="5"/>
  <c r="V5" i="5"/>
  <c r="U5" i="5"/>
  <c r="T5" i="5"/>
  <c r="B66" i="9"/>
  <c r="B66" i="4"/>
  <c r="AT5" i="12"/>
  <c r="AN5" i="12"/>
  <c r="AN6" i="12"/>
  <c r="AN7" i="12"/>
  <c r="AN8" i="12"/>
  <c r="AN9" i="12"/>
  <c r="AN10" i="12"/>
  <c r="AN11" i="12"/>
  <c r="AN12" i="12"/>
  <c r="AN13" i="12"/>
  <c r="AN14" i="12"/>
  <c r="AN15" i="12"/>
  <c r="AN16" i="12"/>
  <c r="AN17" i="12"/>
  <c r="AN18" i="12"/>
  <c r="AN19" i="12"/>
  <c r="AN20" i="12"/>
  <c r="AN21" i="12"/>
  <c r="AN22" i="12"/>
  <c r="AN23" i="12"/>
  <c r="AN24" i="12"/>
  <c r="AN25" i="12"/>
  <c r="AN26" i="12"/>
  <c r="AN27" i="12"/>
  <c r="AN28" i="12"/>
  <c r="AN29" i="12"/>
  <c r="AN30" i="12"/>
  <c r="AN31" i="12"/>
  <c r="AM5" i="12"/>
  <c r="AM6" i="12"/>
  <c r="AM7" i="12"/>
  <c r="AM8" i="12"/>
  <c r="AM9" i="12"/>
  <c r="AM10" i="12"/>
  <c r="AM11" i="12"/>
  <c r="AM12" i="12"/>
  <c r="AM13" i="12"/>
  <c r="AM14" i="12"/>
  <c r="AM15" i="12"/>
  <c r="AM16" i="12"/>
  <c r="AM17" i="12"/>
  <c r="AM18" i="12"/>
  <c r="AM19" i="12"/>
  <c r="AM20" i="12"/>
  <c r="AM21" i="12"/>
  <c r="AM22" i="12"/>
  <c r="AM23" i="12"/>
  <c r="AM24" i="12"/>
  <c r="AM25" i="12"/>
  <c r="AM26" i="12"/>
  <c r="AM27" i="12"/>
  <c r="AM28" i="12"/>
  <c r="AM29" i="12"/>
  <c r="AM30" i="12"/>
  <c r="AM31" i="12"/>
  <c r="AL5" i="12"/>
  <c r="AL6" i="12"/>
  <c r="AL7" i="12"/>
  <c r="AL8" i="12"/>
  <c r="AL9" i="12"/>
  <c r="AL10" i="12"/>
  <c r="AL11" i="12"/>
  <c r="AL12" i="12"/>
  <c r="AL13" i="12"/>
  <c r="AL14" i="12"/>
  <c r="AL15" i="12"/>
  <c r="AL16" i="12"/>
  <c r="AL17" i="12"/>
  <c r="AL18" i="12"/>
  <c r="AL19" i="12"/>
  <c r="AL20" i="12"/>
  <c r="AL21" i="12"/>
  <c r="AL22" i="12"/>
  <c r="AL23" i="12"/>
  <c r="AL24" i="12"/>
  <c r="AL25" i="12"/>
  <c r="AL26" i="12"/>
  <c r="AL27" i="12"/>
  <c r="AL28" i="12"/>
  <c r="AL29" i="12"/>
  <c r="AL30" i="12"/>
  <c r="AL31" i="12"/>
  <c r="AK5" i="12"/>
  <c r="AK6" i="12"/>
  <c r="AK7" i="12"/>
  <c r="AK8" i="12"/>
  <c r="AK9" i="12"/>
  <c r="AK10" i="12"/>
  <c r="AK11" i="12"/>
  <c r="AK12" i="12"/>
  <c r="AK13" i="12"/>
  <c r="AK14" i="12"/>
  <c r="AK15" i="12"/>
  <c r="AK16" i="12"/>
  <c r="AK17" i="12"/>
  <c r="AK18" i="12"/>
  <c r="AK19" i="12"/>
  <c r="AK20" i="12"/>
  <c r="AK21" i="12"/>
  <c r="AK22" i="12"/>
  <c r="AK23" i="12"/>
  <c r="AK24" i="12"/>
  <c r="AK25" i="12"/>
  <c r="AK26" i="12"/>
  <c r="AK27" i="12"/>
  <c r="AK28" i="12"/>
  <c r="AK29" i="12"/>
  <c r="AK30" i="12"/>
  <c r="AK31" i="12"/>
  <c r="AJ6" i="12"/>
  <c r="AJ7" i="12"/>
  <c r="AJ8" i="12"/>
  <c r="AJ9" i="12"/>
  <c r="AJ10" i="12"/>
  <c r="AJ11" i="12"/>
  <c r="AJ12" i="12"/>
  <c r="AJ13" i="12"/>
  <c r="AJ14" i="12"/>
  <c r="AJ15" i="12"/>
  <c r="AJ16" i="12"/>
  <c r="AJ17" i="12"/>
  <c r="AJ18" i="12"/>
  <c r="AJ19" i="12"/>
  <c r="AJ20" i="12"/>
  <c r="AJ21" i="12"/>
  <c r="AJ22" i="12"/>
  <c r="AJ23" i="12"/>
  <c r="AJ24" i="12"/>
  <c r="AJ25" i="12"/>
  <c r="AJ26" i="12"/>
  <c r="AJ27" i="12"/>
  <c r="AJ28" i="12"/>
  <c r="AJ29" i="12"/>
  <c r="AJ30" i="12"/>
  <c r="AJ31" i="12"/>
  <c r="AJ5" i="12"/>
  <c r="F70" i="12"/>
  <c r="B68" i="12"/>
  <c r="B66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T5" i="12"/>
  <c r="U5" i="12"/>
  <c r="V5" i="12"/>
  <c r="W5" i="12"/>
  <c r="X5" i="12"/>
  <c r="AD5" i="12"/>
  <c r="AE5" i="12"/>
  <c r="AF5" i="12"/>
  <c r="AG5" i="12"/>
  <c r="AH5" i="12"/>
  <c r="AI5" i="12"/>
  <c r="T6" i="12"/>
  <c r="U6" i="12"/>
  <c r="V6" i="12"/>
  <c r="W6" i="12"/>
  <c r="X6" i="12"/>
  <c r="AD6" i="12"/>
  <c r="AE6" i="12"/>
  <c r="AF6" i="12"/>
  <c r="AG6" i="12"/>
  <c r="AH6" i="12"/>
  <c r="AI6" i="12"/>
  <c r="T7" i="12"/>
  <c r="U7" i="12"/>
  <c r="V7" i="12"/>
  <c r="W7" i="12"/>
  <c r="X7" i="12"/>
  <c r="AD7" i="12"/>
  <c r="AE7" i="12"/>
  <c r="AF7" i="12"/>
  <c r="AG7" i="12"/>
  <c r="AH7" i="12"/>
  <c r="AI7" i="12"/>
  <c r="T8" i="12"/>
  <c r="U8" i="12"/>
  <c r="V8" i="12"/>
  <c r="W8" i="12"/>
  <c r="X8" i="12"/>
  <c r="AD8" i="12"/>
  <c r="AE8" i="12"/>
  <c r="AF8" i="12"/>
  <c r="AG8" i="12"/>
  <c r="AH8" i="12"/>
  <c r="AI8" i="12"/>
  <c r="T9" i="12"/>
  <c r="U9" i="12"/>
  <c r="V9" i="12"/>
  <c r="W9" i="12"/>
  <c r="X9" i="12"/>
  <c r="AD9" i="12"/>
  <c r="AE9" i="12"/>
  <c r="AF9" i="12"/>
  <c r="AG9" i="12"/>
  <c r="AH9" i="12"/>
  <c r="AI9" i="12"/>
  <c r="T10" i="12"/>
  <c r="U10" i="12"/>
  <c r="V10" i="12"/>
  <c r="W10" i="12"/>
  <c r="X10" i="12"/>
  <c r="AD10" i="12"/>
  <c r="AE10" i="12"/>
  <c r="AF10" i="12"/>
  <c r="AG10" i="12"/>
  <c r="AH10" i="12"/>
  <c r="AI10" i="12"/>
  <c r="T11" i="12"/>
  <c r="U11" i="12"/>
  <c r="V11" i="12"/>
  <c r="W11" i="12"/>
  <c r="X11" i="12"/>
  <c r="AD11" i="12"/>
  <c r="AE11" i="12"/>
  <c r="AF11" i="12"/>
  <c r="AG11" i="12"/>
  <c r="AH11" i="12"/>
  <c r="AI11" i="12"/>
  <c r="T12" i="12"/>
  <c r="U12" i="12"/>
  <c r="V12" i="12"/>
  <c r="W12" i="12"/>
  <c r="X12" i="12"/>
  <c r="AD12" i="12"/>
  <c r="AE12" i="12"/>
  <c r="AF12" i="12"/>
  <c r="AG12" i="12"/>
  <c r="AH12" i="12"/>
  <c r="AI12" i="12"/>
  <c r="T13" i="12"/>
  <c r="U13" i="12"/>
  <c r="V13" i="12"/>
  <c r="W13" i="12"/>
  <c r="X13" i="12"/>
  <c r="AD13" i="12"/>
  <c r="AE13" i="12"/>
  <c r="AF13" i="12"/>
  <c r="AG13" i="12"/>
  <c r="AH13" i="12"/>
  <c r="AI13" i="12"/>
  <c r="T14" i="12"/>
  <c r="U14" i="12"/>
  <c r="V14" i="12"/>
  <c r="W14" i="12"/>
  <c r="X14" i="12"/>
  <c r="AD14" i="12"/>
  <c r="AE14" i="12"/>
  <c r="AF14" i="12"/>
  <c r="AG14" i="12"/>
  <c r="AH14" i="12"/>
  <c r="AI14" i="12"/>
  <c r="T15" i="12"/>
  <c r="U15" i="12"/>
  <c r="V15" i="12"/>
  <c r="W15" i="12"/>
  <c r="X15" i="12"/>
  <c r="AD15" i="12"/>
  <c r="AE15" i="12"/>
  <c r="AF15" i="12"/>
  <c r="AG15" i="12"/>
  <c r="AH15" i="12"/>
  <c r="AI15" i="12"/>
  <c r="T16" i="12"/>
  <c r="U16" i="12"/>
  <c r="V16" i="12"/>
  <c r="W16" i="12"/>
  <c r="X16" i="12"/>
  <c r="AD16" i="12"/>
  <c r="AE16" i="12"/>
  <c r="AF16" i="12"/>
  <c r="AG16" i="12"/>
  <c r="AH16" i="12"/>
  <c r="AI16" i="12"/>
  <c r="T17" i="12"/>
  <c r="U17" i="12"/>
  <c r="V17" i="12"/>
  <c r="W17" i="12"/>
  <c r="X17" i="12"/>
  <c r="AD17" i="12"/>
  <c r="AE17" i="12"/>
  <c r="AF17" i="12"/>
  <c r="AG17" i="12"/>
  <c r="AH17" i="12"/>
  <c r="AI17" i="12"/>
  <c r="T18" i="12"/>
  <c r="U18" i="12"/>
  <c r="V18" i="12"/>
  <c r="W18" i="12"/>
  <c r="X18" i="12"/>
  <c r="AD18" i="12"/>
  <c r="AE18" i="12"/>
  <c r="AF18" i="12"/>
  <c r="AG18" i="12"/>
  <c r="AH18" i="12"/>
  <c r="AI18" i="12"/>
  <c r="T19" i="12"/>
  <c r="U19" i="12"/>
  <c r="V19" i="12"/>
  <c r="W19" i="12"/>
  <c r="X19" i="12"/>
  <c r="AD19" i="12"/>
  <c r="AE19" i="12"/>
  <c r="AF19" i="12"/>
  <c r="AG19" i="12"/>
  <c r="AH19" i="12"/>
  <c r="AI19" i="12"/>
  <c r="T20" i="12"/>
  <c r="U20" i="12"/>
  <c r="V20" i="12"/>
  <c r="W20" i="12"/>
  <c r="X20" i="12"/>
  <c r="AD20" i="12"/>
  <c r="AE20" i="12"/>
  <c r="AF20" i="12"/>
  <c r="AG20" i="12"/>
  <c r="AH20" i="12"/>
  <c r="AI20" i="12"/>
  <c r="T21" i="12"/>
  <c r="U21" i="12"/>
  <c r="V21" i="12"/>
  <c r="W21" i="12"/>
  <c r="X21" i="12"/>
  <c r="AD21" i="12"/>
  <c r="AE21" i="12"/>
  <c r="AF21" i="12"/>
  <c r="AG21" i="12"/>
  <c r="AH21" i="12"/>
  <c r="AI21" i="12"/>
  <c r="T22" i="12"/>
  <c r="U22" i="12"/>
  <c r="V22" i="12"/>
  <c r="W22" i="12"/>
  <c r="X22" i="12"/>
  <c r="AD22" i="12"/>
  <c r="AE22" i="12"/>
  <c r="AF22" i="12"/>
  <c r="AG22" i="12"/>
  <c r="AH22" i="12"/>
  <c r="AI22" i="12"/>
  <c r="T23" i="12"/>
  <c r="U23" i="12"/>
  <c r="V23" i="12"/>
  <c r="W23" i="12"/>
  <c r="X23" i="12"/>
  <c r="AD23" i="12"/>
  <c r="AE23" i="12"/>
  <c r="AF23" i="12"/>
  <c r="AG23" i="12"/>
  <c r="AH23" i="12"/>
  <c r="AI23" i="12"/>
  <c r="T24" i="12"/>
  <c r="U24" i="12"/>
  <c r="V24" i="12"/>
  <c r="W24" i="12"/>
  <c r="X24" i="12"/>
  <c r="AD24" i="12"/>
  <c r="AE24" i="12"/>
  <c r="AF24" i="12"/>
  <c r="AG24" i="12"/>
  <c r="AH24" i="12"/>
  <c r="AI24" i="12"/>
  <c r="T25" i="12"/>
  <c r="U25" i="12"/>
  <c r="V25" i="12"/>
  <c r="W25" i="12"/>
  <c r="X25" i="12"/>
  <c r="AD25" i="12"/>
  <c r="AE25" i="12"/>
  <c r="AF25" i="12"/>
  <c r="AG25" i="12"/>
  <c r="AH25" i="12"/>
  <c r="AI25" i="12"/>
  <c r="V26" i="12"/>
  <c r="W26" i="12"/>
  <c r="X26" i="12"/>
  <c r="AD26" i="12"/>
  <c r="AE26" i="12"/>
  <c r="AF26" i="12"/>
  <c r="AG26" i="12"/>
  <c r="AH26" i="12"/>
  <c r="AI26" i="12"/>
  <c r="V27" i="12"/>
  <c r="W27" i="12"/>
  <c r="X27" i="12"/>
  <c r="AD27" i="12"/>
  <c r="AE27" i="12"/>
  <c r="AF27" i="12"/>
  <c r="AG27" i="12"/>
  <c r="AH27" i="12"/>
  <c r="AI27" i="12"/>
  <c r="V28" i="12"/>
  <c r="W28" i="12"/>
  <c r="X28" i="12"/>
  <c r="AD28" i="12"/>
  <c r="AE28" i="12"/>
  <c r="AF28" i="12"/>
  <c r="AG28" i="12"/>
  <c r="AH28" i="12"/>
  <c r="AI28" i="12"/>
  <c r="V29" i="12"/>
  <c r="W29" i="12"/>
  <c r="X29" i="12"/>
  <c r="AD29" i="12"/>
  <c r="AE29" i="12"/>
  <c r="AF29" i="12"/>
  <c r="AG29" i="12"/>
  <c r="AH29" i="12"/>
  <c r="AI29" i="12"/>
  <c r="V30" i="12"/>
  <c r="W30" i="12"/>
  <c r="X30" i="12"/>
  <c r="AD30" i="12"/>
  <c r="AE30" i="12"/>
  <c r="AF30" i="12"/>
  <c r="AG30" i="12"/>
  <c r="AH30" i="12"/>
  <c r="AI30" i="12"/>
  <c r="V31" i="12"/>
  <c r="W31" i="12"/>
  <c r="X31" i="12"/>
  <c r="AD31" i="12"/>
  <c r="AE31" i="12"/>
  <c r="AF31" i="12"/>
  <c r="AG31" i="12"/>
  <c r="AH31" i="12"/>
  <c r="AI31" i="12"/>
  <c r="AP6" i="11"/>
  <c r="AQ6" i="11"/>
  <c r="AP7" i="11"/>
  <c r="AQ7" i="11"/>
  <c r="AP8" i="11"/>
  <c r="AQ8" i="11"/>
  <c r="AP9" i="11"/>
  <c r="AQ9" i="11"/>
  <c r="AP10" i="11"/>
  <c r="AQ10" i="11"/>
  <c r="AP11" i="11"/>
  <c r="AQ11" i="11"/>
  <c r="AP12" i="11"/>
  <c r="AQ12" i="11"/>
  <c r="AP13" i="11"/>
  <c r="AQ13" i="11"/>
  <c r="AP14" i="11"/>
  <c r="AQ14" i="11"/>
  <c r="AP15" i="11"/>
  <c r="AQ15" i="11"/>
  <c r="AP16" i="11"/>
  <c r="AQ16" i="11"/>
  <c r="AP17" i="11"/>
  <c r="AQ17" i="11"/>
  <c r="AP18" i="11"/>
  <c r="AQ18" i="11"/>
  <c r="AP19" i="11"/>
  <c r="AQ19" i="11"/>
  <c r="AP20" i="11"/>
  <c r="AQ20" i="11"/>
  <c r="AP21" i="11"/>
  <c r="AQ21" i="11"/>
  <c r="AP22" i="11"/>
  <c r="AQ22" i="11"/>
  <c r="AP23" i="11"/>
  <c r="AQ23" i="11"/>
  <c r="AP24" i="11"/>
  <c r="AQ24" i="11"/>
  <c r="AP25" i="11"/>
  <c r="AQ25" i="11"/>
  <c r="AP26" i="11"/>
  <c r="AQ26" i="11"/>
  <c r="AP27" i="11"/>
  <c r="AQ27" i="11"/>
  <c r="AP28" i="11"/>
  <c r="AQ28" i="11"/>
  <c r="AP29" i="11"/>
  <c r="AQ29" i="11"/>
  <c r="AP30" i="11"/>
  <c r="AQ30" i="11"/>
  <c r="AP31" i="11"/>
  <c r="AQ31" i="11"/>
  <c r="AQ5" i="11"/>
  <c r="AP5" i="11"/>
  <c r="AK5" i="11"/>
  <c r="AL6" i="11"/>
  <c r="AL7" i="11"/>
  <c r="AL8" i="11"/>
  <c r="AL9" i="11"/>
  <c r="AL10" i="11"/>
  <c r="AL11" i="11"/>
  <c r="AL12" i="11"/>
  <c r="AL13" i="11"/>
  <c r="AL14" i="11"/>
  <c r="AL15" i="11"/>
  <c r="AL16" i="11"/>
  <c r="AL17" i="11"/>
  <c r="AL18" i="11"/>
  <c r="AL19" i="11"/>
  <c r="AL20" i="11"/>
  <c r="AL21" i="11"/>
  <c r="AL22" i="11"/>
  <c r="AL23" i="11"/>
  <c r="AL24" i="11"/>
  <c r="AL25" i="11"/>
  <c r="AL26" i="11"/>
  <c r="AL27" i="11"/>
  <c r="AL28" i="11"/>
  <c r="AL29" i="11"/>
  <c r="AL30" i="11"/>
  <c r="AL31" i="11"/>
  <c r="AL5" i="11"/>
  <c r="AJ6" i="11"/>
  <c r="AK6" i="11"/>
  <c r="AJ7" i="11"/>
  <c r="AK7" i="11"/>
  <c r="AJ8" i="11"/>
  <c r="AK8" i="11"/>
  <c r="AJ9" i="11"/>
  <c r="AK9" i="11"/>
  <c r="AJ10" i="11"/>
  <c r="AK10" i="11"/>
  <c r="AJ11" i="11"/>
  <c r="AK11" i="11"/>
  <c r="AJ12" i="11"/>
  <c r="AK12" i="11"/>
  <c r="AJ13" i="11"/>
  <c r="AK13" i="11"/>
  <c r="AJ14" i="11"/>
  <c r="AK14" i="11"/>
  <c r="AJ15" i="11"/>
  <c r="AK15" i="11"/>
  <c r="AJ16" i="11"/>
  <c r="AK16" i="11"/>
  <c r="AJ17" i="11"/>
  <c r="AK17" i="11"/>
  <c r="AJ18" i="11"/>
  <c r="AK18" i="11"/>
  <c r="AJ19" i="11"/>
  <c r="AK19" i="11"/>
  <c r="AJ20" i="11"/>
  <c r="AK20" i="11"/>
  <c r="AJ21" i="11"/>
  <c r="AK21" i="11"/>
  <c r="AJ22" i="11"/>
  <c r="AK22" i="11"/>
  <c r="AJ23" i="11"/>
  <c r="AK23" i="11"/>
  <c r="AJ24" i="11"/>
  <c r="AK24" i="11"/>
  <c r="AJ25" i="11"/>
  <c r="AK25" i="11"/>
  <c r="AJ26" i="11"/>
  <c r="AK26" i="11"/>
  <c r="AJ27" i="11"/>
  <c r="AK27" i="11"/>
  <c r="AJ28" i="11"/>
  <c r="AK28" i="11"/>
  <c r="AJ29" i="11"/>
  <c r="AK29" i="11"/>
  <c r="AJ30" i="11"/>
  <c r="AK30" i="11"/>
  <c r="AJ31" i="11"/>
  <c r="AK31" i="11"/>
  <c r="AJ5" i="11"/>
  <c r="F70" i="11"/>
  <c r="B68" i="11"/>
  <c r="B66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T5" i="11"/>
  <c r="U5" i="11"/>
  <c r="V5" i="11"/>
  <c r="W5" i="11"/>
  <c r="X5" i="11"/>
  <c r="AD5" i="11"/>
  <c r="AE5" i="11"/>
  <c r="AF5" i="11"/>
  <c r="AG5" i="11"/>
  <c r="AH5" i="11"/>
  <c r="AI5" i="11"/>
  <c r="T6" i="11"/>
  <c r="U6" i="11"/>
  <c r="V6" i="11"/>
  <c r="W6" i="11"/>
  <c r="X6" i="11"/>
  <c r="AD6" i="11"/>
  <c r="AE6" i="11"/>
  <c r="AF6" i="11"/>
  <c r="AG6" i="11"/>
  <c r="AH6" i="11"/>
  <c r="AI6" i="11"/>
  <c r="T7" i="11"/>
  <c r="U7" i="11"/>
  <c r="V7" i="11"/>
  <c r="W7" i="11"/>
  <c r="X7" i="11"/>
  <c r="AD7" i="11"/>
  <c r="AE7" i="11"/>
  <c r="AF7" i="11"/>
  <c r="AG7" i="11"/>
  <c r="AH7" i="11"/>
  <c r="AI7" i="11"/>
  <c r="T8" i="11"/>
  <c r="U8" i="11"/>
  <c r="V8" i="11"/>
  <c r="W8" i="11"/>
  <c r="X8" i="11"/>
  <c r="AD8" i="11"/>
  <c r="AE8" i="11"/>
  <c r="AF8" i="11"/>
  <c r="AG8" i="11"/>
  <c r="AH8" i="11"/>
  <c r="AI8" i="11"/>
  <c r="T9" i="11"/>
  <c r="U9" i="11"/>
  <c r="V9" i="11"/>
  <c r="W9" i="11"/>
  <c r="X9" i="11"/>
  <c r="AD9" i="11"/>
  <c r="AE9" i="11"/>
  <c r="AF9" i="11"/>
  <c r="AG9" i="11"/>
  <c r="AH9" i="11"/>
  <c r="AI9" i="11"/>
  <c r="T10" i="11"/>
  <c r="U10" i="11"/>
  <c r="V10" i="11"/>
  <c r="W10" i="11"/>
  <c r="X10" i="11"/>
  <c r="AD10" i="11"/>
  <c r="AE10" i="11"/>
  <c r="AF10" i="11"/>
  <c r="AG10" i="11"/>
  <c r="AH10" i="11"/>
  <c r="AI10" i="11"/>
  <c r="T11" i="11"/>
  <c r="U11" i="11"/>
  <c r="V11" i="11"/>
  <c r="W11" i="11"/>
  <c r="X11" i="11"/>
  <c r="AD11" i="11"/>
  <c r="AE11" i="11"/>
  <c r="AF11" i="11"/>
  <c r="AG11" i="11"/>
  <c r="AH11" i="11"/>
  <c r="AI11" i="11"/>
  <c r="T12" i="11"/>
  <c r="U12" i="11"/>
  <c r="V12" i="11"/>
  <c r="W12" i="11"/>
  <c r="X12" i="11"/>
  <c r="AD12" i="11"/>
  <c r="AE12" i="11"/>
  <c r="AF12" i="11"/>
  <c r="AG12" i="11"/>
  <c r="AH12" i="11"/>
  <c r="AI12" i="11"/>
  <c r="T13" i="11"/>
  <c r="U13" i="11"/>
  <c r="V13" i="11"/>
  <c r="W13" i="11"/>
  <c r="X13" i="11"/>
  <c r="AD13" i="11"/>
  <c r="AE13" i="11"/>
  <c r="AF13" i="11"/>
  <c r="AG13" i="11"/>
  <c r="AH13" i="11"/>
  <c r="AI13" i="11"/>
  <c r="T14" i="11"/>
  <c r="U14" i="11"/>
  <c r="V14" i="11"/>
  <c r="W14" i="11"/>
  <c r="X14" i="11"/>
  <c r="AD14" i="11"/>
  <c r="AE14" i="11"/>
  <c r="AF14" i="11"/>
  <c r="AG14" i="11"/>
  <c r="AH14" i="11"/>
  <c r="AI14" i="11"/>
  <c r="T15" i="11"/>
  <c r="U15" i="11"/>
  <c r="V15" i="11"/>
  <c r="W15" i="11"/>
  <c r="X15" i="11"/>
  <c r="AD15" i="11"/>
  <c r="AE15" i="11"/>
  <c r="AF15" i="11"/>
  <c r="AG15" i="11"/>
  <c r="AH15" i="11"/>
  <c r="AI15" i="11"/>
  <c r="T16" i="11"/>
  <c r="U16" i="11"/>
  <c r="V16" i="11"/>
  <c r="W16" i="11"/>
  <c r="X16" i="11"/>
  <c r="AD16" i="11"/>
  <c r="AE16" i="11"/>
  <c r="AF16" i="11"/>
  <c r="AG16" i="11"/>
  <c r="AH16" i="11"/>
  <c r="AI16" i="11"/>
  <c r="T17" i="11"/>
  <c r="U17" i="11"/>
  <c r="V17" i="11"/>
  <c r="W17" i="11"/>
  <c r="X17" i="11"/>
  <c r="AD17" i="11"/>
  <c r="AE17" i="11"/>
  <c r="AF17" i="11"/>
  <c r="AG17" i="11"/>
  <c r="AH17" i="11"/>
  <c r="AI17" i="11"/>
  <c r="T18" i="11"/>
  <c r="U18" i="11"/>
  <c r="V18" i="11"/>
  <c r="W18" i="11"/>
  <c r="X18" i="11"/>
  <c r="AD18" i="11"/>
  <c r="AE18" i="11"/>
  <c r="AF18" i="11"/>
  <c r="AG18" i="11"/>
  <c r="AH18" i="11"/>
  <c r="AI18" i="11"/>
  <c r="T19" i="11"/>
  <c r="U19" i="11"/>
  <c r="V19" i="11"/>
  <c r="W19" i="11"/>
  <c r="X19" i="11"/>
  <c r="AD19" i="11"/>
  <c r="AE19" i="11"/>
  <c r="AF19" i="11"/>
  <c r="AG19" i="11"/>
  <c r="AH19" i="11"/>
  <c r="AI19" i="11"/>
  <c r="T20" i="11"/>
  <c r="U20" i="11"/>
  <c r="V20" i="11"/>
  <c r="W20" i="11"/>
  <c r="X20" i="11"/>
  <c r="AD20" i="11"/>
  <c r="AE20" i="11"/>
  <c r="AF20" i="11"/>
  <c r="AG20" i="11"/>
  <c r="AH20" i="11"/>
  <c r="AI20" i="11"/>
  <c r="T21" i="11"/>
  <c r="U21" i="11"/>
  <c r="V21" i="11"/>
  <c r="W21" i="11"/>
  <c r="X21" i="11"/>
  <c r="AD21" i="11"/>
  <c r="AE21" i="11"/>
  <c r="AF21" i="11"/>
  <c r="AG21" i="11"/>
  <c r="AH21" i="11"/>
  <c r="AI21" i="11"/>
  <c r="T22" i="11"/>
  <c r="U22" i="11"/>
  <c r="V22" i="11"/>
  <c r="W22" i="11"/>
  <c r="X22" i="11"/>
  <c r="AD22" i="11"/>
  <c r="AE22" i="11"/>
  <c r="AF22" i="11"/>
  <c r="AG22" i="11"/>
  <c r="AH22" i="11"/>
  <c r="AI22" i="11"/>
  <c r="T23" i="11"/>
  <c r="U23" i="11"/>
  <c r="V23" i="11"/>
  <c r="W23" i="11"/>
  <c r="X23" i="11"/>
  <c r="AD23" i="11"/>
  <c r="AE23" i="11"/>
  <c r="AF23" i="11"/>
  <c r="AG23" i="11"/>
  <c r="AH23" i="11"/>
  <c r="AI23" i="11"/>
  <c r="T24" i="11"/>
  <c r="U24" i="11"/>
  <c r="V24" i="11"/>
  <c r="W24" i="11"/>
  <c r="X24" i="11"/>
  <c r="AD24" i="11"/>
  <c r="AE24" i="11"/>
  <c r="AF24" i="11"/>
  <c r="AG24" i="11"/>
  <c r="AH24" i="11"/>
  <c r="AI24" i="11"/>
  <c r="T25" i="11"/>
  <c r="U25" i="11"/>
  <c r="V25" i="11"/>
  <c r="W25" i="11"/>
  <c r="X25" i="11"/>
  <c r="AD25" i="11"/>
  <c r="AE25" i="11"/>
  <c r="AF25" i="11"/>
  <c r="AG25" i="11"/>
  <c r="AH25" i="11"/>
  <c r="AI25" i="11"/>
  <c r="V26" i="11"/>
  <c r="W26" i="11"/>
  <c r="X26" i="11"/>
  <c r="AD26" i="11"/>
  <c r="AE26" i="11"/>
  <c r="AF26" i="11"/>
  <c r="AG26" i="11"/>
  <c r="AH26" i="11"/>
  <c r="AI26" i="11"/>
  <c r="V27" i="11"/>
  <c r="W27" i="11"/>
  <c r="X27" i="11"/>
  <c r="AD27" i="11"/>
  <c r="AE27" i="11"/>
  <c r="AF27" i="11"/>
  <c r="AG27" i="11"/>
  <c r="AH27" i="11"/>
  <c r="AI27" i="11"/>
  <c r="V28" i="11"/>
  <c r="W28" i="11"/>
  <c r="X28" i="11"/>
  <c r="AD28" i="11"/>
  <c r="AE28" i="11"/>
  <c r="AF28" i="11"/>
  <c r="AG28" i="11"/>
  <c r="AH28" i="11"/>
  <c r="AI28" i="11"/>
  <c r="V29" i="11"/>
  <c r="W29" i="11"/>
  <c r="X29" i="11"/>
  <c r="AD29" i="11"/>
  <c r="AE29" i="11"/>
  <c r="AF29" i="11"/>
  <c r="AG29" i="11"/>
  <c r="AH29" i="11"/>
  <c r="AI29" i="11"/>
  <c r="V30" i="11"/>
  <c r="W30" i="11"/>
  <c r="X30" i="11"/>
  <c r="AD30" i="11"/>
  <c r="AE30" i="11"/>
  <c r="AF30" i="11"/>
  <c r="AG30" i="11"/>
  <c r="AH30" i="11"/>
  <c r="AI30" i="11"/>
  <c r="V31" i="11"/>
  <c r="W31" i="11"/>
  <c r="X31" i="11"/>
  <c r="AD31" i="11"/>
  <c r="AE31" i="11"/>
  <c r="AF31" i="11"/>
  <c r="AG31" i="11"/>
  <c r="AH31" i="11"/>
  <c r="AI31" i="11"/>
  <c r="AV7" i="6"/>
  <c r="AX7" i="6" s="1"/>
  <c r="AV24" i="6"/>
  <c r="AX24" i="6" s="1"/>
  <c r="AV26" i="6"/>
  <c r="AX26" i="6" s="1"/>
  <c r="AU17" i="6"/>
  <c r="AW17" i="6" s="1"/>
  <c r="AU22" i="6"/>
  <c r="AW22" i="6" s="1"/>
  <c r="AU25" i="6"/>
  <c r="AW25" i="6" s="1"/>
  <c r="AT6" i="6"/>
  <c r="AT11" i="6"/>
  <c r="AT13" i="6"/>
  <c r="AP5" i="6"/>
  <c r="AT5" i="6" s="1"/>
  <c r="AO5" i="6"/>
  <c r="AP6" i="6"/>
  <c r="AQ6" i="6"/>
  <c r="AR6" i="6"/>
  <c r="AV6" i="6" s="1"/>
  <c r="AX6" i="6" s="1"/>
  <c r="AS6" i="6"/>
  <c r="AU6" i="6" s="1"/>
  <c r="AW6" i="6" s="1"/>
  <c r="AP7" i="6"/>
  <c r="AT7" i="6" s="1"/>
  <c r="AQ7" i="6"/>
  <c r="AR7" i="6"/>
  <c r="AS7" i="6"/>
  <c r="AU7" i="6" s="1"/>
  <c r="AW7" i="6" s="1"/>
  <c r="AP8" i="6"/>
  <c r="AQ8" i="6"/>
  <c r="AR8" i="6"/>
  <c r="AS8" i="6"/>
  <c r="AU8" i="6" s="1"/>
  <c r="AW8" i="6" s="1"/>
  <c r="AP9" i="6"/>
  <c r="AQ9" i="6"/>
  <c r="AV9" i="6" s="1"/>
  <c r="AX9" i="6" s="1"/>
  <c r="AR9" i="6"/>
  <c r="AS9" i="6"/>
  <c r="AU9" i="6" s="1"/>
  <c r="AW9" i="6" s="1"/>
  <c r="AP10" i="6"/>
  <c r="AQ10" i="6"/>
  <c r="AR10" i="6"/>
  <c r="AS10" i="6"/>
  <c r="AU10" i="6" s="1"/>
  <c r="AW10" i="6" s="1"/>
  <c r="AP11" i="6"/>
  <c r="AQ11" i="6"/>
  <c r="AR11" i="6"/>
  <c r="AV11" i="6" s="1"/>
  <c r="AX11" i="6" s="1"/>
  <c r="AS11" i="6"/>
  <c r="AU11" i="6" s="1"/>
  <c r="AW11" i="6" s="1"/>
  <c r="AP12" i="6"/>
  <c r="AT12" i="6" s="1"/>
  <c r="AQ12" i="6"/>
  <c r="AV12" i="6" s="1"/>
  <c r="AX12" i="6" s="1"/>
  <c r="AR12" i="6"/>
  <c r="AS12" i="6"/>
  <c r="AU12" i="6" s="1"/>
  <c r="AW12" i="6" s="1"/>
  <c r="AP13" i="6"/>
  <c r="AQ13" i="6"/>
  <c r="AV13" i="6" s="1"/>
  <c r="AX13" i="6" s="1"/>
  <c r="AR13" i="6"/>
  <c r="AS13" i="6"/>
  <c r="AU13" i="6" s="1"/>
  <c r="AW13" i="6" s="1"/>
  <c r="AP14" i="6"/>
  <c r="AQ14" i="6"/>
  <c r="AV14" i="6" s="1"/>
  <c r="AX14" i="6" s="1"/>
  <c r="AR14" i="6"/>
  <c r="AS14" i="6"/>
  <c r="AU14" i="6" s="1"/>
  <c r="AW14" i="6" s="1"/>
  <c r="AP15" i="6"/>
  <c r="AQ15" i="6"/>
  <c r="AR15" i="6"/>
  <c r="AS15" i="6"/>
  <c r="AU15" i="6" s="1"/>
  <c r="AW15" i="6" s="1"/>
  <c r="AP16" i="6"/>
  <c r="AQ16" i="6"/>
  <c r="AR16" i="6"/>
  <c r="AS16" i="6"/>
  <c r="AU16" i="6" s="1"/>
  <c r="AW16" i="6" s="1"/>
  <c r="AP17" i="6"/>
  <c r="AQ17" i="6"/>
  <c r="AV17" i="6" s="1"/>
  <c r="AX17" i="6" s="1"/>
  <c r="AR17" i="6"/>
  <c r="AS17" i="6"/>
  <c r="AP18" i="6"/>
  <c r="AT18" i="6" s="1"/>
  <c r="AQ18" i="6"/>
  <c r="AR18" i="6"/>
  <c r="AS18" i="6"/>
  <c r="AU18" i="6" s="1"/>
  <c r="AW18" i="6" s="1"/>
  <c r="AP19" i="6"/>
  <c r="AT19" i="6" s="1"/>
  <c r="AQ19" i="6"/>
  <c r="AV19" i="6" s="1"/>
  <c r="AX19" i="6" s="1"/>
  <c r="AR19" i="6"/>
  <c r="AS19" i="6"/>
  <c r="AU19" i="6" s="1"/>
  <c r="AW19" i="6" s="1"/>
  <c r="AP20" i="6"/>
  <c r="AQ20" i="6"/>
  <c r="AR20" i="6"/>
  <c r="AS20" i="6"/>
  <c r="AU20" i="6" s="1"/>
  <c r="AW20" i="6" s="1"/>
  <c r="AP21" i="6"/>
  <c r="AQ21" i="6"/>
  <c r="AR21" i="6"/>
  <c r="AV21" i="6" s="1"/>
  <c r="AX21" i="6" s="1"/>
  <c r="AS21" i="6"/>
  <c r="AU21" i="6" s="1"/>
  <c r="AW21" i="6" s="1"/>
  <c r="AP22" i="6"/>
  <c r="AQ22" i="6"/>
  <c r="AR22" i="6"/>
  <c r="AV22" i="6" s="1"/>
  <c r="AX22" i="6" s="1"/>
  <c r="AS22" i="6"/>
  <c r="AP23" i="6"/>
  <c r="AQ23" i="6"/>
  <c r="AV23" i="6" s="1"/>
  <c r="AX23" i="6" s="1"/>
  <c r="AR23" i="6"/>
  <c r="AS23" i="6"/>
  <c r="AU23" i="6" s="1"/>
  <c r="AW23" i="6" s="1"/>
  <c r="AP24" i="6"/>
  <c r="AT24" i="6" s="1"/>
  <c r="AQ24" i="6"/>
  <c r="AR24" i="6"/>
  <c r="AS24" i="6"/>
  <c r="AU24" i="6" s="1"/>
  <c r="AW24" i="6" s="1"/>
  <c r="AP25" i="6"/>
  <c r="AQ25" i="6"/>
  <c r="AR25" i="6"/>
  <c r="AS25" i="6"/>
  <c r="AP26" i="6"/>
  <c r="AQ26" i="6"/>
  <c r="AR26" i="6"/>
  <c r="AS26" i="6"/>
  <c r="AU26" i="6" s="1"/>
  <c r="AW26" i="6" s="1"/>
  <c r="AP27" i="6"/>
  <c r="AT27" i="6" s="1"/>
  <c r="AQ27" i="6"/>
  <c r="AV27" i="6" s="1"/>
  <c r="AX27" i="6" s="1"/>
  <c r="AR27" i="6"/>
  <c r="AS27" i="6"/>
  <c r="AU27" i="6" s="1"/>
  <c r="AW27" i="6" s="1"/>
  <c r="AP28" i="6"/>
  <c r="AQ28" i="6"/>
  <c r="AR28" i="6"/>
  <c r="AS28" i="6"/>
  <c r="AU28" i="6" s="1"/>
  <c r="AW28" i="6" s="1"/>
  <c r="AP29" i="6"/>
  <c r="AQ29" i="6"/>
  <c r="AV29" i="6" s="1"/>
  <c r="AX29" i="6" s="1"/>
  <c r="AR29" i="6"/>
  <c r="AS29" i="6"/>
  <c r="AU29" i="6" s="1"/>
  <c r="AW29" i="6" s="1"/>
  <c r="AP30" i="6"/>
  <c r="AQ30" i="6"/>
  <c r="AR30" i="6"/>
  <c r="AS30" i="6"/>
  <c r="AU30" i="6" s="1"/>
  <c r="AW30" i="6" s="1"/>
  <c r="AP31" i="6"/>
  <c r="AQ31" i="6"/>
  <c r="AR31" i="6"/>
  <c r="AV31" i="6" s="1"/>
  <c r="AX31" i="6" s="1"/>
  <c r="AS31" i="6"/>
  <c r="AU31" i="6" s="1"/>
  <c r="AW31" i="6" s="1"/>
  <c r="AQ5" i="6"/>
  <c r="AV5" i="6" s="1"/>
  <c r="AX5" i="6" s="1"/>
  <c r="AR5" i="6"/>
  <c r="AS5" i="6"/>
  <c r="AU5" i="6" s="1"/>
  <c r="AW5" i="6" s="1"/>
  <c r="AO6" i="6"/>
  <c r="AO7" i="6"/>
  <c r="AO8" i="6"/>
  <c r="AT8" i="6" s="1"/>
  <c r="AO9" i="6"/>
  <c r="AT9" i="6" s="1"/>
  <c r="AO10" i="6"/>
  <c r="AO11" i="6"/>
  <c r="AO12" i="6"/>
  <c r="AO13" i="6"/>
  <c r="AO14" i="6"/>
  <c r="AT14" i="6" s="1"/>
  <c r="AO15" i="6"/>
  <c r="AT15" i="6" s="1"/>
  <c r="AO16" i="6"/>
  <c r="AT16" i="6" s="1"/>
  <c r="AO17" i="6"/>
  <c r="AO18" i="6"/>
  <c r="AO19" i="6"/>
  <c r="AO20" i="6"/>
  <c r="AT20" i="6" s="1"/>
  <c r="AO21" i="6"/>
  <c r="AT21" i="6" s="1"/>
  <c r="AO22" i="6"/>
  <c r="AO23" i="6"/>
  <c r="AT23" i="6" s="1"/>
  <c r="AO24" i="6"/>
  <c r="AO25" i="6"/>
  <c r="AO26" i="6"/>
  <c r="AT26" i="6" s="1"/>
  <c r="AO27" i="6"/>
  <c r="AO28" i="6"/>
  <c r="AT28" i="6" s="1"/>
  <c r="AO29" i="6"/>
  <c r="AT29" i="6" s="1"/>
  <c r="AO30" i="6"/>
  <c r="AO31" i="6"/>
  <c r="AT31" i="6" s="1"/>
  <c r="F70" i="9"/>
  <c r="B68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AI31" i="9"/>
  <c r="AH31" i="9"/>
  <c r="AG31" i="9"/>
  <c r="AF31" i="9"/>
  <c r="AE31" i="9"/>
  <c r="AD31" i="9"/>
  <c r="X31" i="9"/>
  <c r="W31" i="9"/>
  <c r="V31" i="9"/>
  <c r="AI30" i="9"/>
  <c r="AH30" i="9"/>
  <c r="AG30" i="9"/>
  <c r="AF30" i="9"/>
  <c r="AE30" i="9"/>
  <c r="AD30" i="9"/>
  <c r="X30" i="9"/>
  <c r="W30" i="9"/>
  <c r="V30" i="9"/>
  <c r="AI29" i="9"/>
  <c r="AH29" i="9"/>
  <c r="AG29" i="9"/>
  <c r="AF29" i="9"/>
  <c r="AE29" i="9"/>
  <c r="AD29" i="9"/>
  <c r="X29" i="9"/>
  <c r="W29" i="9"/>
  <c r="V29" i="9"/>
  <c r="AI28" i="9"/>
  <c r="AH28" i="9"/>
  <c r="AG28" i="9"/>
  <c r="AF28" i="9"/>
  <c r="AE28" i="9"/>
  <c r="AD28" i="9"/>
  <c r="X28" i="9"/>
  <c r="W28" i="9"/>
  <c r="V28" i="9"/>
  <c r="AI27" i="9"/>
  <c r="AH27" i="9"/>
  <c r="AG27" i="9"/>
  <c r="AF27" i="9"/>
  <c r="AE27" i="9"/>
  <c r="AD27" i="9"/>
  <c r="X27" i="9"/>
  <c r="W27" i="9"/>
  <c r="V27" i="9"/>
  <c r="AI26" i="9"/>
  <c r="AH26" i="9"/>
  <c r="AG26" i="9"/>
  <c r="AF26" i="9"/>
  <c r="AE26" i="9"/>
  <c r="AD26" i="9"/>
  <c r="X26" i="9"/>
  <c r="W26" i="9"/>
  <c r="V26" i="9"/>
  <c r="AI25" i="9"/>
  <c r="AH25" i="9"/>
  <c r="AG25" i="9"/>
  <c r="AF25" i="9"/>
  <c r="AE25" i="9"/>
  <c r="AD25" i="9"/>
  <c r="X25" i="9"/>
  <c r="W25" i="9"/>
  <c r="V25" i="9"/>
  <c r="U25" i="9"/>
  <c r="T25" i="9"/>
  <c r="AI24" i="9"/>
  <c r="AH24" i="9"/>
  <c r="AG24" i="9"/>
  <c r="AF24" i="9"/>
  <c r="AE24" i="9"/>
  <c r="AD24" i="9"/>
  <c r="X24" i="9"/>
  <c r="W24" i="9"/>
  <c r="V24" i="9"/>
  <c r="U24" i="9"/>
  <c r="T24" i="9"/>
  <c r="AI23" i="9"/>
  <c r="AH23" i="9"/>
  <c r="AG23" i="9"/>
  <c r="AF23" i="9"/>
  <c r="AE23" i="9"/>
  <c r="AD23" i="9"/>
  <c r="X23" i="9"/>
  <c r="W23" i="9"/>
  <c r="V23" i="9"/>
  <c r="U23" i="9"/>
  <c r="T23" i="9"/>
  <c r="AI22" i="9"/>
  <c r="AH22" i="9"/>
  <c r="AG22" i="9"/>
  <c r="AF22" i="9"/>
  <c r="AE22" i="9"/>
  <c r="AD22" i="9"/>
  <c r="X22" i="9"/>
  <c r="W22" i="9"/>
  <c r="V22" i="9"/>
  <c r="U22" i="9"/>
  <c r="T22" i="9"/>
  <c r="AI21" i="9"/>
  <c r="AH21" i="9"/>
  <c r="AG21" i="9"/>
  <c r="AF21" i="9"/>
  <c r="AE21" i="9"/>
  <c r="AD21" i="9"/>
  <c r="X21" i="9"/>
  <c r="W21" i="9"/>
  <c r="V21" i="9"/>
  <c r="U21" i="9"/>
  <c r="T21" i="9"/>
  <c r="AI20" i="9"/>
  <c r="AH20" i="9"/>
  <c r="AG20" i="9"/>
  <c r="AF20" i="9"/>
  <c r="AE20" i="9"/>
  <c r="AD20" i="9"/>
  <c r="X20" i="9"/>
  <c r="W20" i="9"/>
  <c r="V20" i="9"/>
  <c r="U20" i="9"/>
  <c r="T20" i="9"/>
  <c r="AI19" i="9"/>
  <c r="AH19" i="9"/>
  <c r="AG19" i="9"/>
  <c r="AF19" i="9"/>
  <c r="AE19" i="9"/>
  <c r="AD19" i="9"/>
  <c r="X19" i="9"/>
  <c r="W19" i="9"/>
  <c r="V19" i="9"/>
  <c r="U19" i="9"/>
  <c r="T19" i="9"/>
  <c r="AI18" i="9"/>
  <c r="AH18" i="9"/>
  <c r="AG18" i="9"/>
  <c r="AF18" i="9"/>
  <c r="AE18" i="9"/>
  <c r="AD18" i="9"/>
  <c r="X18" i="9"/>
  <c r="W18" i="9"/>
  <c r="V18" i="9"/>
  <c r="U18" i="9"/>
  <c r="T18" i="9"/>
  <c r="AI17" i="9"/>
  <c r="AH17" i="9"/>
  <c r="AG17" i="9"/>
  <c r="AF17" i="9"/>
  <c r="AE17" i="9"/>
  <c r="AD17" i="9"/>
  <c r="X17" i="9"/>
  <c r="W17" i="9"/>
  <c r="V17" i="9"/>
  <c r="U17" i="9"/>
  <c r="T17" i="9"/>
  <c r="AI16" i="9"/>
  <c r="AH16" i="9"/>
  <c r="AG16" i="9"/>
  <c r="AF16" i="9"/>
  <c r="AE16" i="9"/>
  <c r="AD16" i="9"/>
  <c r="X16" i="9"/>
  <c r="W16" i="9"/>
  <c r="V16" i="9"/>
  <c r="U16" i="9"/>
  <c r="T16" i="9"/>
  <c r="AI15" i="9"/>
  <c r="AH15" i="9"/>
  <c r="AG15" i="9"/>
  <c r="AF15" i="9"/>
  <c r="AE15" i="9"/>
  <c r="AD15" i="9"/>
  <c r="X15" i="9"/>
  <c r="W15" i="9"/>
  <c r="V15" i="9"/>
  <c r="U15" i="9"/>
  <c r="T15" i="9"/>
  <c r="AI14" i="9"/>
  <c r="AH14" i="9"/>
  <c r="AG14" i="9"/>
  <c r="AF14" i="9"/>
  <c r="AE14" i="9"/>
  <c r="AD14" i="9"/>
  <c r="X14" i="9"/>
  <c r="W14" i="9"/>
  <c r="V14" i="9"/>
  <c r="U14" i="9"/>
  <c r="T14" i="9"/>
  <c r="AI13" i="9"/>
  <c r="AH13" i="9"/>
  <c r="AG13" i="9"/>
  <c r="AF13" i="9"/>
  <c r="AE13" i="9"/>
  <c r="AD13" i="9"/>
  <c r="X13" i="9"/>
  <c r="W13" i="9"/>
  <c r="V13" i="9"/>
  <c r="U13" i="9"/>
  <c r="T13" i="9"/>
  <c r="AI12" i="9"/>
  <c r="AH12" i="9"/>
  <c r="AG12" i="9"/>
  <c r="AF12" i="9"/>
  <c r="AE12" i="9"/>
  <c r="AD12" i="9"/>
  <c r="X12" i="9"/>
  <c r="W12" i="9"/>
  <c r="V12" i="9"/>
  <c r="U12" i="9"/>
  <c r="T12" i="9"/>
  <c r="AI11" i="9"/>
  <c r="AH11" i="9"/>
  <c r="AG11" i="9"/>
  <c r="AF11" i="9"/>
  <c r="AE11" i="9"/>
  <c r="AD11" i="9"/>
  <c r="X11" i="9"/>
  <c r="W11" i="9"/>
  <c r="V11" i="9"/>
  <c r="U11" i="9"/>
  <c r="T11" i="9"/>
  <c r="AI10" i="9"/>
  <c r="AH10" i="9"/>
  <c r="AG10" i="9"/>
  <c r="AF10" i="9"/>
  <c r="AE10" i="9"/>
  <c r="AD10" i="9"/>
  <c r="X10" i="9"/>
  <c r="W10" i="9"/>
  <c r="V10" i="9"/>
  <c r="U10" i="9"/>
  <c r="T10" i="9"/>
  <c r="AI9" i="9"/>
  <c r="AH9" i="9"/>
  <c r="AG9" i="9"/>
  <c r="AF9" i="9"/>
  <c r="AE9" i="9"/>
  <c r="AD9" i="9"/>
  <c r="X9" i="9"/>
  <c r="W9" i="9"/>
  <c r="V9" i="9"/>
  <c r="U9" i="9"/>
  <c r="T9" i="9"/>
  <c r="AI8" i="9"/>
  <c r="AH8" i="9"/>
  <c r="AG8" i="9"/>
  <c r="AF8" i="9"/>
  <c r="AE8" i="9"/>
  <c r="AD8" i="9"/>
  <c r="X8" i="9"/>
  <c r="W8" i="9"/>
  <c r="V8" i="9"/>
  <c r="U8" i="9"/>
  <c r="T8" i="9"/>
  <c r="AI7" i="9"/>
  <c r="AH7" i="9"/>
  <c r="AG7" i="9"/>
  <c r="AF7" i="9"/>
  <c r="AE7" i="9"/>
  <c r="AD7" i="9"/>
  <c r="X7" i="9"/>
  <c r="W7" i="9"/>
  <c r="V7" i="9"/>
  <c r="U7" i="9"/>
  <c r="T7" i="9"/>
  <c r="AI6" i="9"/>
  <c r="AH6" i="9"/>
  <c r="AG6" i="9"/>
  <c r="AF6" i="9"/>
  <c r="AE6" i="9"/>
  <c r="AD6" i="9"/>
  <c r="X6" i="9"/>
  <c r="W6" i="9"/>
  <c r="V6" i="9"/>
  <c r="U6" i="9"/>
  <c r="T6" i="9"/>
  <c r="AI5" i="9"/>
  <c r="AH5" i="9"/>
  <c r="AG5" i="9"/>
  <c r="AF5" i="9"/>
  <c r="AE5" i="9"/>
  <c r="AD5" i="9"/>
  <c r="X5" i="9"/>
  <c r="W5" i="9"/>
  <c r="V5" i="9"/>
  <c r="U5" i="9"/>
  <c r="T5" i="9"/>
  <c r="F70" i="8"/>
  <c r="B68" i="8"/>
  <c r="B66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AI31" i="8"/>
  <c r="AH31" i="8"/>
  <c r="AG31" i="8"/>
  <c r="AF31" i="8"/>
  <c r="AE31" i="8"/>
  <c r="AD31" i="8"/>
  <c r="X31" i="8"/>
  <c r="W31" i="8"/>
  <c r="V31" i="8"/>
  <c r="AI30" i="8"/>
  <c r="AH30" i="8"/>
  <c r="AG30" i="8"/>
  <c r="AF30" i="8"/>
  <c r="AE30" i="8"/>
  <c r="AD30" i="8"/>
  <c r="X30" i="8"/>
  <c r="W30" i="8"/>
  <c r="V30" i="8"/>
  <c r="AI29" i="8"/>
  <c r="AH29" i="8"/>
  <c r="AG29" i="8"/>
  <c r="AF29" i="8"/>
  <c r="AE29" i="8"/>
  <c r="AD29" i="8"/>
  <c r="X29" i="8"/>
  <c r="W29" i="8"/>
  <c r="V29" i="8"/>
  <c r="AI28" i="8"/>
  <c r="AH28" i="8"/>
  <c r="AG28" i="8"/>
  <c r="AF28" i="8"/>
  <c r="AE28" i="8"/>
  <c r="AD28" i="8"/>
  <c r="X28" i="8"/>
  <c r="W28" i="8"/>
  <c r="V28" i="8"/>
  <c r="AI27" i="8"/>
  <c r="AH27" i="8"/>
  <c r="AG27" i="8"/>
  <c r="AF27" i="8"/>
  <c r="AE27" i="8"/>
  <c r="AD27" i="8"/>
  <c r="X27" i="8"/>
  <c r="W27" i="8"/>
  <c r="V27" i="8"/>
  <c r="AI26" i="8"/>
  <c r="AH26" i="8"/>
  <c r="AG26" i="8"/>
  <c r="AF26" i="8"/>
  <c r="AE26" i="8"/>
  <c r="AD26" i="8"/>
  <c r="X26" i="8"/>
  <c r="W26" i="8"/>
  <c r="V26" i="8"/>
  <c r="AI25" i="8"/>
  <c r="AH25" i="8"/>
  <c r="AG25" i="8"/>
  <c r="AF25" i="8"/>
  <c r="AE25" i="8"/>
  <c r="AD25" i="8"/>
  <c r="X25" i="8"/>
  <c r="W25" i="8"/>
  <c r="V25" i="8"/>
  <c r="U25" i="8"/>
  <c r="T25" i="8"/>
  <c r="AI24" i="8"/>
  <c r="AH24" i="8"/>
  <c r="AG24" i="8"/>
  <c r="AF24" i="8"/>
  <c r="AE24" i="8"/>
  <c r="AD24" i="8"/>
  <c r="X24" i="8"/>
  <c r="W24" i="8"/>
  <c r="V24" i="8"/>
  <c r="U24" i="8"/>
  <c r="T24" i="8"/>
  <c r="AI23" i="8"/>
  <c r="AH23" i="8"/>
  <c r="AG23" i="8"/>
  <c r="AF23" i="8"/>
  <c r="AE23" i="8"/>
  <c r="AD23" i="8"/>
  <c r="X23" i="8"/>
  <c r="W23" i="8"/>
  <c r="V23" i="8"/>
  <c r="U23" i="8"/>
  <c r="T23" i="8"/>
  <c r="AI22" i="8"/>
  <c r="AH22" i="8"/>
  <c r="AG22" i="8"/>
  <c r="AF22" i="8"/>
  <c r="AE22" i="8"/>
  <c r="AD22" i="8"/>
  <c r="X22" i="8"/>
  <c r="W22" i="8"/>
  <c r="V22" i="8"/>
  <c r="U22" i="8"/>
  <c r="T22" i="8"/>
  <c r="AI21" i="8"/>
  <c r="AH21" i="8"/>
  <c r="AG21" i="8"/>
  <c r="AF21" i="8"/>
  <c r="AE21" i="8"/>
  <c r="AD21" i="8"/>
  <c r="X21" i="8"/>
  <c r="W21" i="8"/>
  <c r="V21" i="8"/>
  <c r="U21" i="8"/>
  <c r="T21" i="8"/>
  <c r="AI20" i="8"/>
  <c r="AH20" i="8"/>
  <c r="AG20" i="8"/>
  <c r="AF20" i="8"/>
  <c r="AE20" i="8"/>
  <c r="AD20" i="8"/>
  <c r="X20" i="8"/>
  <c r="W20" i="8"/>
  <c r="V20" i="8"/>
  <c r="U20" i="8"/>
  <c r="T20" i="8"/>
  <c r="AI19" i="8"/>
  <c r="AH19" i="8"/>
  <c r="AG19" i="8"/>
  <c r="AF19" i="8"/>
  <c r="AE19" i="8"/>
  <c r="AD19" i="8"/>
  <c r="X19" i="8"/>
  <c r="W19" i="8"/>
  <c r="V19" i="8"/>
  <c r="U19" i="8"/>
  <c r="T19" i="8"/>
  <c r="AI18" i="8"/>
  <c r="AH18" i="8"/>
  <c r="AG18" i="8"/>
  <c r="AF18" i="8"/>
  <c r="AE18" i="8"/>
  <c r="AD18" i="8"/>
  <c r="X18" i="8"/>
  <c r="W18" i="8"/>
  <c r="V18" i="8"/>
  <c r="U18" i="8"/>
  <c r="T18" i="8"/>
  <c r="AI17" i="8"/>
  <c r="AH17" i="8"/>
  <c r="AG17" i="8"/>
  <c r="AF17" i="8"/>
  <c r="AE17" i="8"/>
  <c r="AD17" i="8"/>
  <c r="X17" i="8"/>
  <c r="W17" i="8"/>
  <c r="V17" i="8"/>
  <c r="U17" i="8"/>
  <c r="T17" i="8"/>
  <c r="AI16" i="8"/>
  <c r="AH16" i="8"/>
  <c r="AG16" i="8"/>
  <c r="AF16" i="8"/>
  <c r="AE16" i="8"/>
  <c r="AD16" i="8"/>
  <c r="X16" i="8"/>
  <c r="W16" i="8"/>
  <c r="V16" i="8"/>
  <c r="U16" i="8"/>
  <c r="T16" i="8"/>
  <c r="AI15" i="8"/>
  <c r="AH15" i="8"/>
  <c r="AG15" i="8"/>
  <c r="AF15" i="8"/>
  <c r="AE15" i="8"/>
  <c r="AD15" i="8"/>
  <c r="X15" i="8"/>
  <c r="W15" i="8"/>
  <c r="V15" i="8"/>
  <c r="U15" i="8"/>
  <c r="T15" i="8"/>
  <c r="AI14" i="8"/>
  <c r="AH14" i="8"/>
  <c r="AG14" i="8"/>
  <c r="AF14" i="8"/>
  <c r="AE14" i="8"/>
  <c r="AD14" i="8"/>
  <c r="X14" i="8"/>
  <c r="W14" i="8"/>
  <c r="V14" i="8"/>
  <c r="U14" i="8"/>
  <c r="T14" i="8"/>
  <c r="AI13" i="8"/>
  <c r="AH13" i="8"/>
  <c r="AG13" i="8"/>
  <c r="AF13" i="8"/>
  <c r="AE13" i="8"/>
  <c r="AD13" i="8"/>
  <c r="X13" i="8"/>
  <c r="W13" i="8"/>
  <c r="V13" i="8"/>
  <c r="U13" i="8"/>
  <c r="T13" i="8"/>
  <c r="AI12" i="8"/>
  <c r="AH12" i="8"/>
  <c r="AG12" i="8"/>
  <c r="AF12" i="8"/>
  <c r="AE12" i="8"/>
  <c r="AD12" i="8"/>
  <c r="X12" i="8"/>
  <c r="W12" i="8"/>
  <c r="V12" i="8"/>
  <c r="U12" i="8"/>
  <c r="T12" i="8"/>
  <c r="AI11" i="8"/>
  <c r="AH11" i="8"/>
  <c r="AG11" i="8"/>
  <c r="AF11" i="8"/>
  <c r="AE11" i="8"/>
  <c r="AD11" i="8"/>
  <c r="X11" i="8"/>
  <c r="W11" i="8"/>
  <c r="V11" i="8"/>
  <c r="U11" i="8"/>
  <c r="T11" i="8"/>
  <c r="AI10" i="8"/>
  <c r="AH10" i="8"/>
  <c r="AG10" i="8"/>
  <c r="AF10" i="8"/>
  <c r="AE10" i="8"/>
  <c r="AD10" i="8"/>
  <c r="X10" i="8"/>
  <c r="W10" i="8"/>
  <c r="V10" i="8"/>
  <c r="U10" i="8"/>
  <c r="T10" i="8"/>
  <c r="AI9" i="8"/>
  <c r="AH9" i="8"/>
  <c r="AG9" i="8"/>
  <c r="AF9" i="8"/>
  <c r="AE9" i="8"/>
  <c r="AD9" i="8"/>
  <c r="X9" i="8"/>
  <c r="W9" i="8"/>
  <c r="V9" i="8"/>
  <c r="U9" i="8"/>
  <c r="T9" i="8"/>
  <c r="AI8" i="8"/>
  <c r="AH8" i="8"/>
  <c r="AG8" i="8"/>
  <c r="AF8" i="8"/>
  <c r="AE8" i="8"/>
  <c r="AD8" i="8"/>
  <c r="X8" i="8"/>
  <c r="W8" i="8"/>
  <c r="V8" i="8"/>
  <c r="U8" i="8"/>
  <c r="T8" i="8"/>
  <c r="AI7" i="8"/>
  <c r="AH7" i="8"/>
  <c r="AG7" i="8"/>
  <c r="AF7" i="8"/>
  <c r="AE7" i="8"/>
  <c r="AD7" i="8"/>
  <c r="X7" i="8"/>
  <c r="W7" i="8"/>
  <c r="V7" i="8"/>
  <c r="U7" i="8"/>
  <c r="T7" i="8"/>
  <c r="AI6" i="8"/>
  <c r="AH6" i="8"/>
  <c r="AG6" i="8"/>
  <c r="AF6" i="8"/>
  <c r="AE6" i="8"/>
  <c r="AD6" i="8"/>
  <c r="X6" i="8"/>
  <c r="W6" i="8"/>
  <c r="V6" i="8"/>
  <c r="U6" i="8"/>
  <c r="T6" i="8"/>
  <c r="AI5" i="8"/>
  <c r="AH5" i="8"/>
  <c r="AG5" i="8"/>
  <c r="AF5" i="8"/>
  <c r="AE5" i="8"/>
  <c r="AD5" i="8"/>
  <c r="X5" i="8"/>
  <c r="W5" i="8"/>
  <c r="V5" i="8"/>
  <c r="U5" i="8"/>
  <c r="T5" i="8"/>
  <c r="B68" i="6"/>
  <c r="B66" i="6"/>
  <c r="B38" i="6"/>
  <c r="B49" i="6"/>
  <c r="B39" i="6"/>
  <c r="AD5" i="6"/>
  <c r="B38" i="4"/>
  <c r="F70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8" i="6"/>
  <c r="B47" i="6"/>
  <c r="B46" i="6"/>
  <c r="B45" i="6"/>
  <c r="B44" i="6"/>
  <c r="B43" i="6"/>
  <c r="B42" i="6"/>
  <c r="B41" i="6"/>
  <c r="B40" i="6"/>
  <c r="AI31" i="6"/>
  <c r="AH31" i="6"/>
  <c r="AG31" i="6"/>
  <c r="AF31" i="6"/>
  <c r="AE31" i="6"/>
  <c r="AD31" i="6"/>
  <c r="X31" i="6"/>
  <c r="W31" i="6"/>
  <c r="V31" i="6"/>
  <c r="AI30" i="6"/>
  <c r="AH30" i="6"/>
  <c r="AG30" i="6"/>
  <c r="AF30" i="6"/>
  <c r="AE30" i="6"/>
  <c r="AD30" i="6"/>
  <c r="X30" i="6"/>
  <c r="W30" i="6"/>
  <c r="V30" i="6"/>
  <c r="AI29" i="6"/>
  <c r="AH29" i="6"/>
  <c r="AG29" i="6"/>
  <c r="AF29" i="6"/>
  <c r="AE29" i="6"/>
  <c r="AD29" i="6"/>
  <c r="X29" i="6"/>
  <c r="W29" i="6"/>
  <c r="V29" i="6"/>
  <c r="AI28" i="6"/>
  <c r="AH28" i="6"/>
  <c r="AG28" i="6"/>
  <c r="AF28" i="6"/>
  <c r="AE28" i="6"/>
  <c r="AD28" i="6"/>
  <c r="X28" i="6"/>
  <c r="W28" i="6"/>
  <c r="V28" i="6"/>
  <c r="AI27" i="6"/>
  <c r="AH27" i="6"/>
  <c r="AG27" i="6"/>
  <c r="AF27" i="6"/>
  <c r="AE27" i="6"/>
  <c r="AD27" i="6"/>
  <c r="X27" i="6"/>
  <c r="W27" i="6"/>
  <c r="V27" i="6"/>
  <c r="AI26" i="6"/>
  <c r="AH26" i="6"/>
  <c r="AG26" i="6"/>
  <c r="AF26" i="6"/>
  <c r="AE26" i="6"/>
  <c r="AD26" i="6"/>
  <c r="X26" i="6"/>
  <c r="W26" i="6"/>
  <c r="V26" i="6"/>
  <c r="AI25" i="6"/>
  <c r="AH25" i="6"/>
  <c r="AG25" i="6"/>
  <c r="AF25" i="6"/>
  <c r="AE25" i="6"/>
  <c r="AD25" i="6"/>
  <c r="X25" i="6"/>
  <c r="W25" i="6"/>
  <c r="V25" i="6"/>
  <c r="U25" i="6"/>
  <c r="T25" i="6"/>
  <c r="AI24" i="6"/>
  <c r="AH24" i="6"/>
  <c r="AG24" i="6"/>
  <c r="AF24" i="6"/>
  <c r="AE24" i="6"/>
  <c r="AD24" i="6"/>
  <c r="X24" i="6"/>
  <c r="W24" i="6"/>
  <c r="V24" i="6"/>
  <c r="U24" i="6"/>
  <c r="T24" i="6"/>
  <c r="AI23" i="6"/>
  <c r="AH23" i="6"/>
  <c r="AG23" i="6"/>
  <c r="AF23" i="6"/>
  <c r="AE23" i="6"/>
  <c r="AD23" i="6"/>
  <c r="X23" i="6"/>
  <c r="W23" i="6"/>
  <c r="V23" i="6"/>
  <c r="U23" i="6"/>
  <c r="T23" i="6"/>
  <c r="AI22" i="6"/>
  <c r="AH22" i="6"/>
  <c r="AG22" i="6"/>
  <c r="AF22" i="6"/>
  <c r="AE22" i="6"/>
  <c r="AD22" i="6"/>
  <c r="X22" i="6"/>
  <c r="W22" i="6"/>
  <c r="V22" i="6"/>
  <c r="U22" i="6"/>
  <c r="T22" i="6"/>
  <c r="AI21" i="6"/>
  <c r="AH21" i="6"/>
  <c r="AG21" i="6"/>
  <c r="AF21" i="6"/>
  <c r="AE21" i="6"/>
  <c r="AD21" i="6"/>
  <c r="X21" i="6"/>
  <c r="W21" i="6"/>
  <c r="V21" i="6"/>
  <c r="U21" i="6"/>
  <c r="T21" i="6"/>
  <c r="AI20" i="6"/>
  <c r="AH20" i="6"/>
  <c r="AG20" i="6"/>
  <c r="AF20" i="6"/>
  <c r="AE20" i="6"/>
  <c r="AD20" i="6"/>
  <c r="X20" i="6"/>
  <c r="W20" i="6"/>
  <c r="V20" i="6"/>
  <c r="U20" i="6"/>
  <c r="T20" i="6"/>
  <c r="AI19" i="6"/>
  <c r="AH19" i="6"/>
  <c r="AG19" i="6"/>
  <c r="AF19" i="6"/>
  <c r="AE19" i="6"/>
  <c r="AD19" i="6"/>
  <c r="X19" i="6"/>
  <c r="W19" i="6"/>
  <c r="V19" i="6"/>
  <c r="U19" i="6"/>
  <c r="T19" i="6"/>
  <c r="AI18" i="6"/>
  <c r="AH18" i="6"/>
  <c r="AG18" i="6"/>
  <c r="AF18" i="6"/>
  <c r="AE18" i="6"/>
  <c r="AD18" i="6"/>
  <c r="X18" i="6"/>
  <c r="W18" i="6"/>
  <c r="V18" i="6"/>
  <c r="U18" i="6"/>
  <c r="T18" i="6"/>
  <c r="AI17" i="6"/>
  <c r="AH17" i="6"/>
  <c r="AG17" i="6"/>
  <c r="AF17" i="6"/>
  <c r="AE17" i="6"/>
  <c r="AD17" i="6"/>
  <c r="X17" i="6"/>
  <c r="W17" i="6"/>
  <c r="V17" i="6"/>
  <c r="U17" i="6"/>
  <c r="T17" i="6"/>
  <c r="AI16" i="6"/>
  <c r="AH16" i="6"/>
  <c r="AG16" i="6"/>
  <c r="AF16" i="6"/>
  <c r="AE16" i="6"/>
  <c r="AD16" i="6"/>
  <c r="X16" i="6"/>
  <c r="W16" i="6"/>
  <c r="V16" i="6"/>
  <c r="U16" i="6"/>
  <c r="T16" i="6"/>
  <c r="AI15" i="6"/>
  <c r="AH15" i="6"/>
  <c r="AG15" i="6"/>
  <c r="AF15" i="6"/>
  <c r="AE15" i="6"/>
  <c r="AD15" i="6"/>
  <c r="X15" i="6"/>
  <c r="W15" i="6"/>
  <c r="V15" i="6"/>
  <c r="U15" i="6"/>
  <c r="T15" i="6"/>
  <c r="AI14" i="6"/>
  <c r="AH14" i="6"/>
  <c r="AG14" i="6"/>
  <c r="AF14" i="6"/>
  <c r="AE14" i="6"/>
  <c r="AD14" i="6"/>
  <c r="X14" i="6"/>
  <c r="W14" i="6"/>
  <c r="V14" i="6"/>
  <c r="U14" i="6"/>
  <c r="T14" i="6"/>
  <c r="AI13" i="6"/>
  <c r="AH13" i="6"/>
  <c r="AG13" i="6"/>
  <c r="AF13" i="6"/>
  <c r="AE13" i="6"/>
  <c r="AD13" i="6"/>
  <c r="X13" i="6"/>
  <c r="W13" i="6"/>
  <c r="V13" i="6"/>
  <c r="U13" i="6"/>
  <c r="T13" i="6"/>
  <c r="AI12" i="6"/>
  <c r="AH12" i="6"/>
  <c r="AG12" i="6"/>
  <c r="AF12" i="6"/>
  <c r="AE12" i="6"/>
  <c r="AD12" i="6"/>
  <c r="X12" i="6"/>
  <c r="W12" i="6"/>
  <c r="V12" i="6"/>
  <c r="U12" i="6"/>
  <c r="T12" i="6"/>
  <c r="AI11" i="6"/>
  <c r="AH11" i="6"/>
  <c r="AG11" i="6"/>
  <c r="AF11" i="6"/>
  <c r="AE11" i="6"/>
  <c r="AD11" i="6"/>
  <c r="X11" i="6"/>
  <c r="W11" i="6"/>
  <c r="V11" i="6"/>
  <c r="U11" i="6"/>
  <c r="T11" i="6"/>
  <c r="AI10" i="6"/>
  <c r="AH10" i="6"/>
  <c r="AG10" i="6"/>
  <c r="AF10" i="6"/>
  <c r="AE10" i="6"/>
  <c r="AD10" i="6"/>
  <c r="X10" i="6"/>
  <c r="W10" i="6"/>
  <c r="V10" i="6"/>
  <c r="U10" i="6"/>
  <c r="T10" i="6"/>
  <c r="AI9" i="6"/>
  <c r="AH9" i="6"/>
  <c r="AG9" i="6"/>
  <c r="AF9" i="6"/>
  <c r="AE9" i="6"/>
  <c r="AD9" i="6"/>
  <c r="X9" i="6"/>
  <c r="W9" i="6"/>
  <c r="V9" i="6"/>
  <c r="U9" i="6"/>
  <c r="T9" i="6"/>
  <c r="AI8" i="6"/>
  <c r="AH8" i="6"/>
  <c r="AG8" i="6"/>
  <c r="AF8" i="6"/>
  <c r="AE8" i="6"/>
  <c r="AD8" i="6"/>
  <c r="X8" i="6"/>
  <c r="W8" i="6"/>
  <c r="V8" i="6"/>
  <c r="U8" i="6"/>
  <c r="T8" i="6"/>
  <c r="AI7" i="6"/>
  <c r="AH7" i="6"/>
  <c r="AG7" i="6"/>
  <c r="AF7" i="6"/>
  <c r="AE7" i="6"/>
  <c r="AD7" i="6"/>
  <c r="X7" i="6"/>
  <c r="W7" i="6"/>
  <c r="V7" i="6"/>
  <c r="U7" i="6"/>
  <c r="T7" i="6"/>
  <c r="AI6" i="6"/>
  <c r="AH6" i="6"/>
  <c r="AG6" i="6"/>
  <c r="AF6" i="6"/>
  <c r="AE6" i="6"/>
  <c r="AD6" i="6"/>
  <c r="X6" i="6"/>
  <c r="W6" i="6"/>
  <c r="V6" i="6"/>
  <c r="U6" i="6"/>
  <c r="T6" i="6"/>
  <c r="AI5" i="6"/>
  <c r="AH5" i="6"/>
  <c r="AG5" i="6"/>
  <c r="AF5" i="6"/>
  <c r="AE5" i="6"/>
  <c r="X5" i="6"/>
  <c r="W5" i="6"/>
  <c r="V5" i="6"/>
  <c r="U5" i="6"/>
  <c r="T5" i="6"/>
  <c r="F70" i="5"/>
  <c r="B68" i="5"/>
  <c r="B66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AI31" i="5"/>
  <c r="AH31" i="5"/>
  <c r="AG31" i="5"/>
  <c r="AF31" i="5"/>
  <c r="AE31" i="5"/>
  <c r="AD31" i="5"/>
  <c r="X31" i="5"/>
  <c r="W31" i="5"/>
  <c r="V31" i="5"/>
  <c r="AI30" i="5"/>
  <c r="AH30" i="5"/>
  <c r="AG30" i="5"/>
  <c r="AF30" i="5"/>
  <c r="AE30" i="5"/>
  <c r="AD30" i="5"/>
  <c r="X30" i="5"/>
  <c r="W30" i="5"/>
  <c r="V30" i="5"/>
  <c r="AI29" i="5"/>
  <c r="AH29" i="5"/>
  <c r="AG29" i="5"/>
  <c r="AF29" i="5"/>
  <c r="AE29" i="5"/>
  <c r="AD29" i="5"/>
  <c r="X29" i="5"/>
  <c r="W29" i="5"/>
  <c r="V29" i="5"/>
  <c r="AI28" i="5"/>
  <c r="AH28" i="5"/>
  <c r="AG28" i="5"/>
  <c r="AF28" i="5"/>
  <c r="AE28" i="5"/>
  <c r="AD28" i="5"/>
  <c r="X28" i="5"/>
  <c r="W28" i="5"/>
  <c r="V28" i="5"/>
  <c r="AI27" i="5"/>
  <c r="AH27" i="5"/>
  <c r="AG27" i="5"/>
  <c r="AF27" i="5"/>
  <c r="AE27" i="5"/>
  <c r="AD27" i="5"/>
  <c r="X27" i="5"/>
  <c r="W27" i="5"/>
  <c r="V27" i="5"/>
  <c r="AI26" i="5"/>
  <c r="AH26" i="5"/>
  <c r="AG26" i="5"/>
  <c r="AF26" i="5"/>
  <c r="AE26" i="5"/>
  <c r="AD26" i="5"/>
  <c r="X26" i="5"/>
  <c r="W26" i="5"/>
  <c r="V26" i="5"/>
  <c r="AI25" i="5"/>
  <c r="AH25" i="5"/>
  <c r="AG25" i="5"/>
  <c r="AF25" i="5"/>
  <c r="AE25" i="5"/>
  <c r="AD25" i="5"/>
  <c r="X25" i="5"/>
  <c r="W25" i="5"/>
  <c r="V25" i="5"/>
  <c r="U25" i="5"/>
  <c r="T25" i="5"/>
  <c r="AI24" i="5"/>
  <c r="AH24" i="5"/>
  <c r="AG24" i="5"/>
  <c r="AF24" i="5"/>
  <c r="AE24" i="5"/>
  <c r="AD24" i="5"/>
  <c r="X24" i="5"/>
  <c r="W24" i="5"/>
  <c r="V24" i="5"/>
  <c r="U24" i="5"/>
  <c r="T24" i="5"/>
  <c r="AI23" i="5"/>
  <c r="AH23" i="5"/>
  <c r="AG23" i="5"/>
  <c r="AF23" i="5"/>
  <c r="AE23" i="5"/>
  <c r="AD23" i="5"/>
  <c r="X23" i="5"/>
  <c r="W23" i="5"/>
  <c r="V23" i="5"/>
  <c r="U23" i="5"/>
  <c r="T23" i="5"/>
  <c r="AI22" i="5"/>
  <c r="AH22" i="5"/>
  <c r="AG22" i="5"/>
  <c r="AF22" i="5"/>
  <c r="AE22" i="5"/>
  <c r="AD22" i="5"/>
  <c r="X22" i="5"/>
  <c r="W22" i="5"/>
  <c r="V22" i="5"/>
  <c r="U22" i="5"/>
  <c r="T22" i="5"/>
  <c r="AI21" i="5"/>
  <c r="AH21" i="5"/>
  <c r="AG21" i="5"/>
  <c r="AF21" i="5"/>
  <c r="AE21" i="5"/>
  <c r="AD21" i="5"/>
  <c r="X21" i="5"/>
  <c r="W21" i="5"/>
  <c r="V21" i="5"/>
  <c r="U21" i="5"/>
  <c r="T21" i="5"/>
  <c r="AI20" i="5"/>
  <c r="AH20" i="5"/>
  <c r="AG20" i="5"/>
  <c r="AF20" i="5"/>
  <c r="AE20" i="5"/>
  <c r="AD20" i="5"/>
  <c r="X20" i="5"/>
  <c r="W20" i="5"/>
  <c r="V20" i="5"/>
  <c r="U20" i="5"/>
  <c r="T20" i="5"/>
  <c r="AI19" i="5"/>
  <c r="AH19" i="5"/>
  <c r="AG19" i="5"/>
  <c r="AF19" i="5"/>
  <c r="AE19" i="5"/>
  <c r="AD19" i="5"/>
  <c r="X19" i="5"/>
  <c r="W19" i="5"/>
  <c r="V19" i="5"/>
  <c r="U19" i="5"/>
  <c r="T19" i="5"/>
  <c r="AI18" i="5"/>
  <c r="AH18" i="5"/>
  <c r="AG18" i="5"/>
  <c r="AF18" i="5"/>
  <c r="AE18" i="5"/>
  <c r="AD18" i="5"/>
  <c r="X18" i="5"/>
  <c r="W18" i="5"/>
  <c r="V18" i="5"/>
  <c r="U18" i="5"/>
  <c r="T18" i="5"/>
  <c r="AI17" i="5"/>
  <c r="AH17" i="5"/>
  <c r="AG17" i="5"/>
  <c r="AF17" i="5"/>
  <c r="AE17" i="5"/>
  <c r="AD17" i="5"/>
  <c r="X17" i="5"/>
  <c r="W17" i="5"/>
  <c r="V17" i="5"/>
  <c r="U17" i="5"/>
  <c r="T17" i="5"/>
  <c r="AI16" i="5"/>
  <c r="AH16" i="5"/>
  <c r="AG16" i="5"/>
  <c r="AF16" i="5"/>
  <c r="AE16" i="5"/>
  <c r="AD16" i="5"/>
  <c r="X16" i="5"/>
  <c r="W16" i="5"/>
  <c r="V16" i="5"/>
  <c r="U16" i="5"/>
  <c r="T16" i="5"/>
  <c r="AI15" i="5"/>
  <c r="AH15" i="5"/>
  <c r="AG15" i="5"/>
  <c r="AF15" i="5"/>
  <c r="AE15" i="5"/>
  <c r="AD15" i="5"/>
  <c r="X15" i="5"/>
  <c r="W15" i="5"/>
  <c r="V15" i="5"/>
  <c r="U15" i="5"/>
  <c r="T15" i="5"/>
  <c r="AI14" i="5"/>
  <c r="AH14" i="5"/>
  <c r="AG14" i="5"/>
  <c r="AF14" i="5"/>
  <c r="AE14" i="5"/>
  <c r="AD14" i="5"/>
  <c r="X14" i="5"/>
  <c r="W14" i="5"/>
  <c r="V14" i="5"/>
  <c r="U14" i="5"/>
  <c r="T14" i="5"/>
  <c r="AI13" i="5"/>
  <c r="AH13" i="5"/>
  <c r="AG13" i="5"/>
  <c r="AF13" i="5"/>
  <c r="AE13" i="5"/>
  <c r="AD13" i="5"/>
  <c r="X13" i="5"/>
  <c r="W13" i="5"/>
  <c r="V13" i="5"/>
  <c r="U13" i="5"/>
  <c r="T13" i="5"/>
  <c r="AI12" i="5"/>
  <c r="AH12" i="5"/>
  <c r="AG12" i="5"/>
  <c r="AF12" i="5"/>
  <c r="AE12" i="5"/>
  <c r="AD12" i="5"/>
  <c r="X12" i="5"/>
  <c r="W12" i="5"/>
  <c r="V12" i="5"/>
  <c r="U12" i="5"/>
  <c r="T12" i="5"/>
  <c r="AI11" i="5"/>
  <c r="AH11" i="5"/>
  <c r="AG11" i="5"/>
  <c r="AF11" i="5"/>
  <c r="AE11" i="5"/>
  <c r="AD11" i="5"/>
  <c r="X11" i="5"/>
  <c r="W11" i="5"/>
  <c r="V11" i="5"/>
  <c r="U11" i="5"/>
  <c r="T11" i="5"/>
  <c r="AI10" i="5"/>
  <c r="AH10" i="5"/>
  <c r="AG10" i="5"/>
  <c r="AF10" i="5"/>
  <c r="AE10" i="5"/>
  <c r="AD10" i="5"/>
  <c r="X10" i="5"/>
  <c r="W10" i="5"/>
  <c r="V10" i="5"/>
  <c r="U10" i="5"/>
  <c r="T10" i="5"/>
  <c r="AI9" i="5"/>
  <c r="AH9" i="5"/>
  <c r="AG9" i="5"/>
  <c r="AF9" i="5"/>
  <c r="AE9" i="5"/>
  <c r="AD9" i="5"/>
  <c r="X9" i="5"/>
  <c r="W9" i="5"/>
  <c r="V9" i="5"/>
  <c r="U9" i="5"/>
  <c r="T9" i="5"/>
  <c r="AI8" i="5"/>
  <c r="AH8" i="5"/>
  <c r="AG8" i="5"/>
  <c r="AF8" i="5"/>
  <c r="AE8" i="5"/>
  <c r="AD8" i="5"/>
  <c r="X8" i="5"/>
  <c r="W8" i="5"/>
  <c r="V8" i="5"/>
  <c r="U8" i="5"/>
  <c r="T8" i="5"/>
  <c r="AI7" i="5"/>
  <c r="AH7" i="5"/>
  <c r="AG7" i="5"/>
  <c r="AF7" i="5"/>
  <c r="AE7" i="5"/>
  <c r="AD7" i="5"/>
  <c r="X7" i="5"/>
  <c r="W7" i="5"/>
  <c r="V7" i="5"/>
  <c r="U7" i="5"/>
  <c r="T7" i="5"/>
  <c r="AI6" i="5"/>
  <c r="AH6" i="5"/>
  <c r="AG6" i="5"/>
  <c r="AF6" i="5"/>
  <c r="AE6" i="5"/>
  <c r="AD6" i="5"/>
  <c r="X6" i="5"/>
  <c r="W6" i="5"/>
  <c r="V6" i="5"/>
  <c r="U6" i="5"/>
  <c r="T6" i="5"/>
  <c r="AI5" i="5"/>
  <c r="AH5" i="5"/>
  <c r="AG5" i="5"/>
  <c r="AF5" i="5"/>
  <c r="AD5" i="5"/>
  <c r="B34" i="5"/>
  <c r="F70" i="4"/>
  <c r="B52" i="4"/>
  <c r="AD19" i="4"/>
  <c r="AD22" i="4"/>
  <c r="W11" i="4"/>
  <c r="T9" i="4"/>
  <c r="T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5" i="4"/>
  <c r="AG6" i="4"/>
  <c r="AH6" i="4"/>
  <c r="AG7" i="4"/>
  <c r="AH7" i="4"/>
  <c r="AG8" i="4"/>
  <c r="AH8" i="4"/>
  <c r="AG9" i="4"/>
  <c r="AH9" i="4"/>
  <c r="AG10" i="4"/>
  <c r="AH10" i="4"/>
  <c r="AG11" i="4"/>
  <c r="AH11" i="4"/>
  <c r="AG12" i="4"/>
  <c r="AH12" i="4"/>
  <c r="AG13" i="4"/>
  <c r="AH13" i="4"/>
  <c r="AG14" i="4"/>
  <c r="AH14" i="4"/>
  <c r="AG15" i="4"/>
  <c r="AH15" i="4"/>
  <c r="AG16" i="4"/>
  <c r="AH16" i="4"/>
  <c r="AG17" i="4"/>
  <c r="AH17" i="4"/>
  <c r="AG18" i="4"/>
  <c r="AH18" i="4"/>
  <c r="AG19" i="4"/>
  <c r="AH19" i="4"/>
  <c r="AG20" i="4"/>
  <c r="AH20" i="4"/>
  <c r="AG21" i="4"/>
  <c r="AH21" i="4"/>
  <c r="AG22" i="4"/>
  <c r="AH22" i="4"/>
  <c r="AG23" i="4"/>
  <c r="AH23" i="4"/>
  <c r="AG24" i="4"/>
  <c r="AH24" i="4"/>
  <c r="AG25" i="4"/>
  <c r="AH25" i="4"/>
  <c r="AG26" i="4"/>
  <c r="AH26" i="4"/>
  <c r="AG27" i="4"/>
  <c r="AH27" i="4"/>
  <c r="AG28" i="4"/>
  <c r="AH28" i="4"/>
  <c r="AG29" i="4"/>
  <c r="AH29" i="4"/>
  <c r="AG30" i="4"/>
  <c r="AH30" i="4"/>
  <c r="AG31" i="4"/>
  <c r="AH31" i="4"/>
  <c r="AH5" i="4"/>
  <c r="AG5" i="4"/>
  <c r="AE6" i="4"/>
  <c r="AF6" i="4"/>
  <c r="AE7" i="4"/>
  <c r="AF7" i="4"/>
  <c r="AE8" i="4"/>
  <c r="AF8" i="4"/>
  <c r="AE9" i="4"/>
  <c r="AF9" i="4"/>
  <c r="AE10" i="4"/>
  <c r="AF10" i="4"/>
  <c r="AE11" i="4"/>
  <c r="AF11" i="4"/>
  <c r="AE12" i="4"/>
  <c r="AF12" i="4"/>
  <c r="AE13" i="4"/>
  <c r="AF13" i="4"/>
  <c r="AE14" i="4"/>
  <c r="AF14" i="4"/>
  <c r="AE15" i="4"/>
  <c r="AF15" i="4"/>
  <c r="AE16" i="4"/>
  <c r="AF16" i="4"/>
  <c r="AE17" i="4"/>
  <c r="AF17" i="4"/>
  <c r="AE18" i="4"/>
  <c r="AF18" i="4"/>
  <c r="AE19" i="4"/>
  <c r="AF19" i="4"/>
  <c r="AE20" i="4"/>
  <c r="AF20" i="4"/>
  <c r="AE21" i="4"/>
  <c r="AF21" i="4"/>
  <c r="AE22" i="4"/>
  <c r="AF22" i="4"/>
  <c r="AE23" i="4"/>
  <c r="AF23" i="4"/>
  <c r="AE24" i="4"/>
  <c r="AF24" i="4"/>
  <c r="AE25" i="4"/>
  <c r="AF25" i="4"/>
  <c r="AE26" i="4"/>
  <c r="AF26" i="4"/>
  <c r="AE27" i="4"/>
  <c r="AF27" i="4"/>
  <c r="AE28" i="4"/>
  <c r="AF28" i="4"/>
  <c r="AE29" i="4"/>
  <c r="AF29" i="4"/>
  <c r="AE30" i="4"/>
  <c r="AF30" i="4"/>
  <c r="AE31" i="4"/>
  <c r="AF31" i="4"/>
  <c r="AF5" i="4"/>
  <c r="AE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20" i="4"/>
  <c r="AD21" i="4"/>
  <c r="AD23" i="4"/>
  <c r="AD24" i="4"/>
  <c r="AD25" i="4"/>
  <c r="AD26" i="4"/>
  <c r="AD27" i="4"/>
  <c r="AD28" i="4"/>
  <c r="AD29" i="4"/>
  <c r="AD30" i="4"/>
  <c r="AD31" i="4"/>
  <c r="AD5" i="4"/>
  <c r="O11" i="1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3" i="4"/>
  <c r="B54" i="4"/>
  <c r="B55" i="4"/>
  <c r="B56" i="4"/>
  <c r="B57" i="4"/>
  <c r="B58" i="4"/>
  <c r="B59" i="4"/>
  <c r="B60" i="4"/>
  <c r="B61" i="4"/>
  <c r="B62" i="4"/>
  <c r="B63" i="4"/>
  <c r="B64" i="4"/>
  <c r="T6" i="4"/>
  <c r="U6" i="4"/>
  <c r="V6" i="4"/>
  <c r="W6" i="4"/>
  <c r="X6" i="4"/>
  <c r="T7" i="4"/>
  <c r="U7" i="4"/>
  <c r="V7" i="4"/>
  <c r="W7" i="4"/>
  <c r="X7" i="4"/>
  <c r="T8" i="4"/>
  <c r="U8" i="4"/>
  <c r="V8" i="4"/>
  <c r="W8" i="4"/>
  <c r="X8" i="4"/>
  <c r="U9" i="4"/>
  <c r="V9" i="4"/>
  <c r="W9" i="4"/>
  <c r="X9" i="4"/>
  <c r="T10" i="4"/>
  <c r="U10" i="4"/>
  <c r="V10" i="4"/>
  <c r="W10" i="4"/>
  <c r="X10" i="4"/>
  <c r="T11" i="4"/>
  <c r="U11" i="4"/>
  <c r="V11" i="4"/>
  <c r="X11" i="4"/>
  <c r="T12" i="4"/>
  <c r="U12" i="4"/>
  <c r="V12" i="4"/>
  <c r="W12" i="4"/>
  <c r="X12" i="4"/>
  <c r="T13" i="4"/>
  <c r="U13" i="4"/>
  <c r="V13" i="4"/>
  <c r="W13" i="4"/>
  <c r="X13" i="4"/>
  <c r="T14" i="4"/>
  <c r="U14" i="4"/>
  <c r="V14" i="4"/>
  <c r="W14" i="4"/>
  <c r="X14" i="4"/>
  <c r="T15" i="4"/>
  <c r="U15" i="4"/>
  <c r="V15" i="4"/>
  <c r="W15" i="4"/>
  <c r="X15" i="4"/>
  <c r="T16" i="4"/>
  <c r="U16" i="4"/>
  <c r="V16" i="4"/>
  <c r="W16" i="4"/>
  <c r="X16" i="4"/>
  <c r="T17" i="4"/>
  <c r="U17" i="4"/>
  <c r="V17" i="4"/>
  <c r="W17" i="4"/>
  <c r="X17" i="4"/>
  <c r="T18" i="4"/>
  <c r="U18" i="4"/>
  <c r="V18" i="4"/>
  <c r="W18" i="4"/>
  <c r="X18" i="4"/>
  <c r="T19" i="4"/>
  <c r="U19" i="4"/>
  <c r="V19" i="4"/>
  <c r="W19" i="4"/>
  <c r="X19" i="4"/>
  <c r="T20" i="4"/>
  <c r="U20" i="4"/>
  <c r="V20" i="4"/>
  <c r="W20" i="4"/>
  <c r="X20" i="4"/>
  <c r="T21" i="4"/>
  <c r="U21" i="4"/>
  <c r="V21" i="4"/>
  <c r="W21" i="4"/>
  <c r="X21" i="4"/>
  <c r="T22" i="4"/>
  <c r="U22" i="4"/>
  <c r="V22" i="4"/>
  <c r="W22" i="4"/>
  <c r="X22" i="4"/>
  <c r="T23" i="4"/>
  <c r="U23" i="4"/>
  <c r="V23" i="4"/>
  <c r="W23" i="4"/>
  <c r="X23" i="4"/>
  <c r="T24" i="4"/>
  <c r="U24" i="4"/>
  <c r="V24" i="4"/>
  <c r="W24" i="4"/>
  <c r="X24" i="4"/>
  <c r="T25" i="4"/>
  <c r="U25" i="4"/>
  <c r="V25" i="4"/>
  <c r="W25" i="4"/>
  <c r="X25" i="4"/>
  <c r="V26" i="4"/>
  <c r="W26" i="4"/>
  <c r="X26" i="4"/>
  <c r="V27" i="4"/>
  <c r="W27" i="4"/>
  <c r="X27" i="4"/>
  <c r="V28" i="4"/>
  <c r="W28" i="4"/>
  <c r="X28" i="4"/>
  <c r="V29" i="4"/>
  <c r="W29" i="4"/>
  <c r="X29" i="4"/>
  <c r="V30" i="4"/>
  <c r="W30" i="4"/>
  <c r="X30" i="4"/>
  <c r="V31" i="4"/>
  <c r="W31" i="4"/>
  <c r="X31" i="4"/>
  <c r="U5" i="4"/>
  <c r="V5" i="4"/>
  <c r="W5" i="4"/>
  <c r="X5" i="4"/>
  <c r="A20" i="2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C19" i="2"/>
  <c r="D19" i="2" s="1"/>
  <c r="AW22" i="16" l="1"/>
  <c r="B34" i="16"/>
  <c r="AW17" i="16"/>
  <c r="AW7" i="16"/>
  <c r="AW16" i="16"/>
  <c r="AW13" i="16"/>
  <c r="AW19" i="16"/>
  <c r="AW23" i="16"/>
  <c r="AW21" i="16"/>
  <c r="AW25" i="16"/>
  <c r="AW20" i="16"/>
  <c r="AW18" i="16"/>
  <c r="AW24" i="16"/>
  <c r="AW28" i="16"/>
  <c r="AW8" i="16"/>
  <c r="AW12" i="16"/>
  <c r="AD31" i="16"/>
  <c r="AD5" i="16"/>
  <c r="AD19" i="16"/>
  <c r="B49" i="16"/>
  <c r="AD18" i="16"/>
  <c r="AD11" i="16"/>
  <c r="AD17" i="16"/>
  <c r="B48" i="16"/>
  <c r="AD9" i="16"/>
  <c r="AD21" i="16"/>
  <c r="B72" i="16"/>
  <c r="AD25" i="16"/>
  <c r="B53" i="16"/>
  <c r="AD29" i="16"/>
  <c r="B52" i="16"/>
  <c r="AD23" i="16"/>
  <c r="AD13" i="16"/>
  <c r="AD22" i="16"/>
  <c r="B39" i="16"/>
  <c r="B45" i="16"/>
  <c r="AD7" i="16"/>
  <c r="AD30" i="16"/>
  <c r="AD15" i="16"/>
  <c r="AD14" i="16"/>
  <c r="B42" i="16"/>
  <c r="AD28" i="16"/>
  <c r="AD8" i="16"/>
  <c r="B68" i="16"/>
  <c r="AD27" i="16"/>
  <c r="AD12" i="16"/>
  <c r="AD10" i="16"/>
  <c r="AD24" i="16"/>
  <c r="B51" i="16"/>
  <c r="B50" i="16"/>
  <c r="B66" i="16"/>
  <c r="B62" i="16"/>
  <c r="AD26" i="16"/>
  <c r="B54" i="16"/>
  <c r="AD16" i="16"/>
  <c r="AD6" i="16"/>
  <c r="B43" i="16"/>
  <c r="B63" i="16"/>
  <c r="B46" i="16"/>
  <c r="AD20" i="16"/>
  <c r="B47" i="16"/>
  <c r="B64" i="16"/>
  <c r="B44" i="16"/>
  <c r="B60" i="16"/>
  <c r="B40" i="16"/>
  <c r="B59" i="16"/>
  <c r="B58" i="16"/>
  <c r="B61" i="16"/>
  <c r="B57" i="16"/>
  <c r="B41" i="16"/>
  <c r="B56" i="16"/>
  <c r="B55" i="16"/>
  <c r="AP13" i="16"/>
  <c r="AX13" i="16"/>
  <c r="AP28" i="16"/>
  <c r="AP20" i="16"/>
  <c r="AP16" i="16"/>
  <c r="AR12" i="16"/>
  <c r="AP8" i="16"/>
  <c r="AX15" i="16"/>
  <c r="AP10" i="16"/>
  <c r="AR9" i="16"/>
  <c r="AP30" i="16"/>
  <c r="AP6" i="16"/>
  <c r="AR30" i="16"/>
  <c r="AR29" i="16"/>
  <c r="AV30" i="16" s="1"/>
  <c r="AR25" i="16"/>
  <c r="AV25" i="16" s="1"/>
  <c r="AR21" i="16"/>
  <c r="AP17" i="16"/>
  <c r="AR14" i="16"/>
  <c r="AR10" i="16"/>
  <c r="AX25" i="16"/>
  <c r="AX26" i="16"/>
  <c r="AP12" i="16"/>
  <c r="AP25" i="16"/>
  <c r="AP21" i="16"/>
  <c r="AR20" i="16"/>
  <c r="AR17" i="16"/>
  <c r="AX31" i="16"/>
  <c r="AX20" i="16"/>
  <c r="AX12" i="16"/>
  <c r="AR13" i="16"/>
  <c r="AR31" i="16"/>
  <c r="AR27" i="16"/>
  <c r="AV28" i="16" s="1"/>
  <c r="AR23" i="16"/>
  <c r="AV24" i="16" s="1"/>
  <c r="AR19" i="16"/>
  <c r="AR15" i="16"/>
  <c r="AR11" i="16"/>
  <c r="AR7" i="16"/>
  <c r="AP15" i="16"/>
  <c r="AP31" i="16"/>
  <c r="AP11" i="16"/>
  <c r="AR26" i="16"/>
  <c r="AR22" i="16"/>
  <c r="AR18" i="16"/>
  <c r="AP29" i="16"/>
  <c r="AP9" i="16"/>
  <c r="AR16" i="16"/>
  <c r="AR8" i="16"/>
  <c r="AX30" i="16"/>
  <c r="AX21" i="16"/>
  <c r="AX10" i="16"/>
  <c r="AP27" i="16"/>
  <c r="AP7" i="16"/>
  <c r="AP26" i="16"/>
  <c r="AX14" i="16"/>
  <c r="AV28" i="6"/>
  <c r="AX28" i="6" s="1"/>
  <c r="AV18" i="6"/>
  <c r="AX18" i="6" s="1"/>
  <c r="AV8" i="6"/>
  <c r="AX8" i="6" s="1"/>
  <c r="B70" i="12"/>
  <c r="B70" i="6"/>
  <c r="AT22" i="6"/>
  <c r="B34" i="8"/>
  <c r="AV16" i="6"/>
  <c r="AX16" i="6" s="1"/>
  <c r="B34" i="6"/>
  <c r="B34" i="12"/>
  <c r="B70" i="5"/>
  <c r="AT17" i="6"/>
  <c r="B70" i="9"/>
  <c r="AV30" i="6"/>
  <c r="AX30" i="6" s="1"/>
  <c r="AV25" i="6"/>
  <c r="AX25" i="6" s="1"/>
  <c r="AV20" i="6"/>
  <c r="AX20" i="6" s="1"/>
  <c r="AV15" i="6"/>
  <c r="AX15" i="6" s="1"/>
  <c r="AV10" i="6"/>
  <c r="AX10" i="6" s="1"/>
  <c r="AT30" i="6"/>
  <c r="AT25" i="6"/>
  <c r="AT10" i="6"/>
  <c r="B34" i="9"/>
  <c r="B70" i="8"/>
  <c r="B70" i="14"/>
  <c r="B70" i="15"/>
  <c r="B34" i="15"/>
  <c r="B70" i="16"/>
  <c r="B70" i="11"/>
  <c r="B34" i="11"/>
  <c r="B34" i="4"/>
  <c r="B70" i="4"/>
  <c r="B68" i="4"/>
  <c r="B20" i="2"/>
  <c r="C20" i="2" s="1"/>
  <c r="D20" i="2" s="1"/>
  <c r="F20" i="2"/>
  <c r="F19" i="2"/>
  <c r="B21" i="2"/>
  <c r="C21" i="2" s="1"/>
  <c r="E19" i="2"/>
  <c r="G19" i="2" s="1"/>
  <c r="P19" i="2" s="1"/>
  <c r="AX6" i="16" l="1"/>
  <c r="AV14" i="16"/>
  <c r="AV18" i="16"/>
  <c r="AV31" i="16"/>
  <c r="AV12" i="16"/>
  <c r="AV8" i="16"/>
  <c r="AX16" i="16"/>
  <c r="AV15" i="16"/>
  <c r="AV21" i="16"/>
  <c r="AV10" i="16"/>
  <c r="AV9" i="16"/>
  <c r="AX18" i="16"/>
  <c r="AX29" i="16"/>
  <c r="AV29" i="16"/>
  <c r="AV13" i="16"/>
  <c r="AV23" i="16"/>
  <c r="AX8" i="16"/>
  <c r="AX7" i="16"/>
  <c r="AV26" i="16"/>
  <c r="AX17" i="16"/>
  <c r="AX24" i="16"/>
  <c r="AX28" i="16"/>
  <c r="AX23" i="16"/>
  <c r="AV7" i="16"/>
  <c r="AV20" i="16"/>
  <c r="AX19" i="16"/>
  <c r="AV22" i="16"/>
  <c r="AV11" i="16"/>
  <c r="AV16" i="16"/>
  <c r="AV17" i="16"/>
  <c r="AV27" i="16"/>
  <c r="AX9" i="16"/>
  <c r="AX22" i="16"/>
  <c r="AX11" i="16"/>
  <c r="AX27" i="16"/>
  <c r="AV19" i="16"/>
  <c r="F34" i="9"/>
  <c r="L19" i="2"/>
  <c r="M19" i="2"/>
  <c r="J19" i="2"/>
  <c r="I19" i="2"/>
  <c r="H19" i="2"/>
  <c r="K19" i="2"/>
  <c r="E20" i="2"/>
  <c r="G20" i="2" s="1"/>
  <c r="N19" i="2"/>
  <c r="D21" i="2"/>
  <c r="B22" i="2"/>
  <c r="C22" i="2" s="1"/>
  <c r="E21" i="2"/>
  <c r="AW32" i="16" l="1"/>
  <c r="AX32" i="16"/>
  <c r="I20" i="2"/>
  <c r="H20" i="2"/>
  <c r="L20" i="2"/>
  <c r="M20" i="2"/>
  <c r="N20" i="2"/>
  <c r="J20" i="2"/>
  <c r="K20" i="2"/>
  <c r="G21" i="2"/>
  <c r="F21" i="2"/>
  <c r="B23" i="2"/>
  <c r="C23" i="2" s="1"/>
  <c r="D22" i="2"/>
  <c r="E22" i="2"/>
  <c r="G22" i="2" l="1"/>
  <c r="J21" i="2"/>
  <c r="L21" i="2"/>
  <c r="I21" i="2"/>
  <c r="M21" i="2"/>
  <c r="H21" i="2"/>
  <c r="N21" i="2"/>
  <c r="K21" i="2"/>
  <c r="D23" i="2"/>
  <c r="E23" i="2"/>
  <c r="B24" i="2"/>
  <c r="C24" i="2" s="1"/>
  <c r="F22" i="2"/>
  <c r="G23" i="2" l="1"/>
  <c r="L22" i="2"/>
  <c r="N22" i="2"/>
  <c r="K22" i="2"/>
  <c r="J22" i="2"/>
  <c r="I22" i="2"/>
  <c r="H22" i="2"/>
  <c r="M22" i="2"/>
  <c r="F23" i="2"/>
  <c r="D24" i="2"/>
  <c r="E24" i="2"/>
  <c r="B25" i="2"/>
  <c r="C25" i="2" s="1"/>
  <c r="G24" i="2" l="1"/>
  <c r="I23" i="2"/>
  <c r="L23" i="2"/>
  <c r="H23" i="2"/>
  <c r="M23" i="2"/>
  <c r="N23" i="2"/>
  <c r="K23" i="2"/>
  <c r="J23" i="2"/>
  <c r="F24" i="2"/>
  <c r="D25" i="2"/>
  <c r="E25" i="2"/>
  <c r="B26" i="2"/>
  <c r="C26" i="2" s="1"/>
  <c r="G25" i="2" l="1"/>
  <c r="L24" i="2"/>
  <c r="N24" i="2"/>
  <c r="M24" i="2"/>
  <c r="K24" i="2"/>
  <c r="J24" i="2"/>
  <c r="I24" i="2"/>
  <c r="H24" i="2"/>
  <c r="F25" i="2"/>
  <c r="B27" i="2"/>
  <c r="C27" i="2" s="1"/>
  <c r="E26" i="2"/>
  <c r="D26" i="2"/>
  <c r="G26" i="2" s="1"/>
  <c r="J26" i="2" l="1"/>
  <c r="N26" i="2"/>
  <c r="K26" i="2"/>
  <c r="L26" i="2"/>
  <c r="M26" i="2"/>
  <c r="H26" i="2"/>
  <c r="I26" i="2"/>
  <c r="N25" i="2"/>
  <c r="J25" i="2"/>
  <c r="I25" i="2"/>
  <c r="M25" i="2"/>
  <c r="K25" i="2"/>
  <c r="L25" i="2"/>
  <c r="H25" i="2"/>
  <c r="F26" i="2"/>
  <c r="B28" i="2"/>
  <c r="C28" i="2" s="1"/>
  <c r="D27" i="2"/>
  <c r="G27" i="2" s="1"/>
  <c r="E27" i="2"/>
  <c r="H27" i="2" l="1"/>
  <c r="N27" i="2"/>
  <c r="K27" i="2"/>
  <c r="J27" i="2"/>
  <c r="I27" i="2"/>
  <c r="L27" i="2"/>
  <c r="M27" i="2"/>
  <c r="F27" i="2"/>
  <c r="D28" i="2"/>
  <c r="E28" i="2"/>
  <c r="B29" i="2"/>
  <c r="C29" i="2" s="1"/>
  <c r="G28" i="2" l="1"/>
  <c r="D29" i="2"/>
  <c r="E29" i="2"/>
  <c r="B30" i="2"/>
  <c r="C30" i="2" s="1"/>
  <c r="F28" i="2"/>
  <c r="G29" i="2" l="1"/>
  <c r="I28" i="2"/>
  <c r="H28" i="2"/>
  <c r="L28" i="2"/>
  <c r="M28" i="2"/>
  <c r="N28" i="2"/>
  <c r="K28" i="2"/>
  <c r="J28" i="2"/>
  <c r="F29" i="2"/>
  <c r="B31" i="2"/>
  <c r="C31" i="2" s="1"/>
  <c r="D30" i="2"/>
  <c r="E30" i="2"/>
  <c r="G30" i="2" l="1"/>
  <c r="J29" i="2"/>
  <c r="I29" i="2"/>
  <c r="L29" i="2"/>
  <c r="M29" i="2"/>
  <c r="N29" i="2"/>
  <c r="H29" i="2"/>
  <c r="K29" i="2"/>
  <c r="D31" i="2"/>
  <c r="E31" i="2"/>
  <c r="B32" i="2"/>
  <c r="C32" i="2" s="1"/>
  <c r="F30" i="2"/>
  <c r="G31" i="2" l="1"/>
  <c r="H30" i="2"/>
  <c r="L30" i="2"/>
  <c r="N30" i="2"/>
  <c r="K30" i="2"/>
  <c r="J30" i="2"/>
  <c r="M30" i="2"/>
  <c r="I30" i="2"/>
  <c r="F31" i="2"/>
  <c r="D32" i="2"/>
  <c r="E32" i="2"/>
  <c r="B33" i="2"/>
  <c r="C33" i="2" s="1"/>
  <c r="G32" i="2" l="1"/>
  <c r="K31" i="2"/>
  <c r="N31" i="2"/>
  <c r="L31" i="2"/>
  <c r="J31" i="2"/>
  <c r="I31" i="2"/>
  <c r="H31" i="2"/>
  <c r="M31" i="2"/>
  <c r="F32" i="2"/>
  <c r="E33" i="2"/>
  <c r="D33" i="2"/>
  <c r="G33" i="2" s="1"/>
  <c r="B34" i="2"/>
  <c r="C34" i="2" s="1"/>
  <c r="N33" i="2" l="1"/>
  <c r="K33" i="2"/>
  <c r="L33" i="2"/>
  <c r="M33" i="2"/>
  <c r="J33" i="2"/>
  <c r="I33" i="2"/>
  <c r="H33" i="2"/>
  <c r="J32" i="2"/>
  <c r="I32" i="2"/>
  <c r="L32" i="2"/>
  <c r="N32" i="2"/>
  <c r="K32" i="2"/>
  <c r="H32" i="2"/>
  <c r="M32" i="2"/>
  <c r="F33" i="2"/>
  <c r="B35" i="2"/>
  <c r="C35" i="2" s="1"/>
  <c r="D34" i="2"/>
  <c r="E34" i="2"/>
  <c r="G34" i="2" l="1"/>
  <c r="F34" i="2"/>
  <c r="D35" i="2"/>
  <c r="E35" i="2"/>
  <c r="B36" i="2"/>
  <c r="C36" i="2" s="1"/>
  <c r="G35" i="2" l="1"/>
  <c r="H34" i="2"/>
  <c r="N34" i="2"/>
  <c r="K34" i="2"/>
  <c r="M34" i="2"/>
  <c r="L34" i="2"/>
  <c r="J34" i="2"/>
  <c r="I34" i="2"/>
  <c r="F35" i="2"/>
  <c r="D36" i="2"/>
  <c r="E36" i="2"/>
  <c r="B37" i="2"/>
  <c r="C37" i="2" s="1"/>
  <c r="H35" i="2" l="1"/>
  <c r="J35" i="2"/>
  <c r="L35" i="2"/>
  <c r="M35" i="2"/>
  <c r="N35" i="2"/>
  <c r="K35" i="2"/>
  <c r="I35" i="2"/>
  <c r="G36" i="2"/>
  <c r="F36" i="2"/>
  <c r="D37" i="2"/>
  <c r="B38" i="2"/>
  <c r="C38" i="2" s="1"/>
  <c r="E37" i="2"/>
  <c r="G37" i="2" l="1"/>
  <c r="I36" i="2"/>
  <c r="M36" i="2"/>
  <c r="L36" i="2"/>
  <c r="H36" i="2"/>
  <c r="N36" i="2"/>
  <c r="K36" i="2"/>
  <c r="J36" i="2"/>
  <c r="F37" i="2"/>
  <c r="B39" i="2"/>
  <c r="C39" i="2" s="1"/>
  <c r="D38" i="2"/>
  <c r="E38" i="2"/>
  <c r="J37" i="2" l="1"/>
  <c r="M37" i="2"/>
  <c r="L37" i="2"/>
  <c r="I37" i="2"/>
  <c r="N37" i="2"/>
  <c r="K37" i="2"/>
  <c r="H37" i="2"/>
  <c r="G38" i="2"/>
  <c r="B40" i="2"/>
  <c r="C40" i="2" s="1"/>
  <c r="D39" i="2"/>
  <c r="E39" i="2"/>
  <c r="F38" i="2"/>
  <c r="G39" i="2" l="1"/>
  <c r="M38" i="2"/>
  <c r="N38" i="2"/>
  <c r="K38" i="2"/>
  <c r="L38" i="2"/>
  <c r="J38" i="2"/>
  <c r="I38" i="2"/>
  <c r="H38" i="2"/>
  <c r="D40" i="2"/>
  <c r="E40" i="2"/>
  <c r="B41" i="2"/>
  <c r="C41" i="2" s="1"/>
  <c r="F39" i="2"/>
  <c r="G40" i="2" l="1"/>
  <c r="M39" i="2"/>
  <c r="H39" i="2"/>
  <c r="L39" i="2"/>
  <c r="N39" i="2"/>
  <c r="K39" i="2"/>
  <c r="J39" i="2"/>
  <c r="I39" i="2"/>
  <c r="E41" i="2"/>
  <c r="D41" i="2"/>
  <c r="G41" i="2" s="1"/>
  <c r="B42" i="2"/>
  <c r="C42" i="2" s="1"/>
  <c r="F40" i="2"/>
  <c r="M40" i="2" l="1"/>
  <c r="N40" i="2"/>
  <c r="K40" i="2"/>
  <c r="J40" i="2"/>
  <c r="L40" i="2"/>
  <c r="I40" i="2"/>
  <c r="H40" i="2"/>
  <c r="N41" i="2"/>
  <c r="M41" i="2"/>
  <c r="I41" i="2"/>
  <c r="L41" i="2"/>
  <c r="J41" i="2"/>
  <c r="K41" i="2"/>
  <c r="H41" i="2"/>
  <c r="F41" i="2"/>
  <c r="B43" i="2"/>
  <c r="C43" i="2" s="1"/>
  <c r="D42" i="2"/>
  <c r="E42" i="2"/>
  <c r="G42" i="2" l="1"/>
  <c r="H42" i="2"/>
  <c r="M42" i="2"/>
  <c r="L42" i="2"/>
  <c r="N42" i="2"/>
  <c r="K42" i="2"/>
  <c r="J42" i="2"/>
  <c r="I42" i="2"/>
  <c r="D43" i="2"/>
  <c r="E43" i="2"/>
  <c r="B44" i="2"/>
  <c r="C44" i="2" s="1"/>
  <c r="F42" i="2"/>
  <c r="G43" i="2" l="1"/>
  <c r="F43" i="2"/>
  <c r="D44" i="2"/>
  <c r="E44" i="2"/>
  <c r="B45" i="2"/>
  <c r="C45" i="2" s="1"/>
  <c r="G44" i="2" l="1"/>
  <c r="H43" i="2"/>
  <c r="M43" i="2"/>
  <c r="L43" i="2"/>
  <c r="N43" i="2"/>
  <c r="K43" i="2"/>
  <c r="I43" i="2"/>
  <c r="J43" i="2"/>
  <c r="F44" i="2"/>
  <c r="D45" i="2"/>
  <c r="E45" i="2"/>
  <c r="G45" i="2" l="1"/>
  <c r="I44" i="2"/>
  <c r="M44" i="2"/>
  <c r="L44" i="2"/>
  <c r="H44" i="2"/>
  <c r="N44" i="2"/>
  <c r="J44" i="2"/>
  <c r="K44" i="2"/>
  <c r="F45" i="2"/>
  <c r="J45" i="2" l="1"/>
  <c r="M45" i="2"/>
  <c r="I45" i="2"/>
  <c r="L45" i="2"/>
  <c r="K45" i="2"/>
  <c r="N45" i="2"/>
  <c r="H45" i="2"/>
  <c r="F46" i="2"/>
  <c r="G46" i="2"/>
  <c r="B38" i="16"/>
  <c r="AR5" i="16"/>
  <c r="AV32" i="16" s="1"/>
  <c r="AP5" i="16"/>
</calcChain>
</file>

<file path=xl/sharedStrings.xml><?xml version="1.0" encoding="utf-8"?>
<sst xmlns="http://schemas.openxmlformats.org/spreadsheetml/2006/main" count="2142" uniqueCount="328">
  <si>
    <t>Normal</t>
  </si>
  <si>
    <t>Price Category</t>
  </si>
  <si>
    <t>Price per Finished kg</t>
  </si>
  <si>
    <t>Price/Finished kg</t>
  </si>
  <si>
    <t>Cost per Finished kg</t>
  </si>
  <si>
    <t>Margin</t>
  </si>
  <si>
    <t>Units</t>
  </si>
  <si>
    <t>Frozen Units</t>
  </si>
  <si>
    <t>Finished Weight</t>
  </si>
  <si>
    <t>Live Weight</t>
  </si>
  <si>
    <t>Cumulative</t>
  </si>
  <si>
    <t>Density</t>
  </si>
  <si>
    <t>Number of</t>
  </si>
  <si>
    <t>Live</t>
  </si>
  <si>
    <t>Whole</t>
  </si>
  <si>
    <t>Fillet</t>
  </si>
  <si>
    <t>Portion</t>
  </si>
  <si>
    <t>Bin</t>
  </si>
  <si>
    <t>Min.</t>
  </si>
  <si>
    <t>Max.</t>
  </si>
  <si>
    <t>Fish</t>
  </si>
  <si>
    <t>Weight</t>
  </si>
  <si>
    <t>Fresh</t>
  </si>
  <si>
    <t>Frozen</t>
  </si>
  <si>
    <t>A</t>
  </si>
  <si>
    <t>B</t>
  </si>
  <si>
    <t>C</t>
  </si>
  <si>
    <t>D</t>
  </si>
  <si>
    <t>n/a</t>
  </si>
  <si>
    <t>Totals or Average</t>
  </si>
  <si>
    <t>Objective Function</t>
  </si>
  <si>
    <t>Constraints</t>
  </si>
  <si>
    <t>Sum of fishes</t>
  </si>
  <si>
    <t>Number of fish</t>
  </si>
  <si>
    <t>=</t>
  </si>
  <si>
    <t>Filetting Constraint</t>
  </si>
  <si>
    <t>&lt;=</t>
  </si>
  <si>
    <t>Portioning Constraint</t>
  </si>
  <si>
    <t xml:space="preserve">    </t>
  </si>
  <si>
    <t>Freezer Constraint</t>
  </si>
  <si>
    <t>Trimming Constraint</t>
  </si>
  <si>
    <t>Opportunities for Improvement</t>
  </si>
  <si>
    <t>No Filet Constraint</t>
  </si>
  <si>
    <t>Double Freezer Constraint</t>
  </si>
  <si>
    <t>No Portion Constraint</t>
  </si>
  <si>
    <t>No Filet | Double Freezer</t>
  </si>
  <si>
    <t>No Filet | No Portion</t>
  </si>
  <si>
    <t>Double Freezer | No Portion</t>
  </si>
  <si>
    <t>No Filet | Double Freezer | No Portion</t>
  </si>
  <si>
    <t>Binary</t>
  </si>
  <si>
    <t>Change</t>
  </si>
  <si>
    <t>Total</t>
  </si>
  <si>
    <t>Units Percentage</t>
  </si>
  <si>
    <t>Binary Units</t>
  </si>
  <si>
    <t>1-binary</t>
  </si>
  <si>
    <t>Units Binary</t>
  </si>
  <si>
    <t>1-Portion</t>
  </si>
  <si>
    <t>1-Fillet</t>
  </si>
  <si>
    <t>whole</t>
  </si>
  <si>
    <t>portion</t>
  </si>
  <si>
    <t>fillet</t>
  </si>
  <si>
    <t>1-portion</t>
  </si>
  <si>
    <t>1-fillet</t>
  </si>
  <si>
    <t>Microsoft Excel 16.0 Sensitivity Report</t>
  </si>
  <si>
    <t>Worksheet: [SalmonesData - 02072024 1.xlsx]Q2</t>
  </si>
  <si>
    <t>Report Created: 2/10/2024 2:56:01 PM</t>
  </si>
  <si>
    <t>Engine: Gurobi Solver</t>
  </si>
  <si>
    <t>Objective Cell (Max)</t>
  </si>
  <si>
    <t>Cell</t>
  </si>
  <si>
    <t>Name</t>
  </si>
  <si>
    <t>Final Value</t>
  </si>
  <si>
    <t>$B$34</t>
  </si>
  <si>
    <t>Objective Function Min.</t>
  </si>
  <si>
    <t>Decision Variable Cells</t>
  </si>
  <si>
    <t>Final</t>
  </si>
  <si>
    <t>Reduced</t>
  </si>
  <si>
    <t>Objective</t>
  </si>
  <si>
    <t>Allowable</t>
  </si>
  <si>
    <t>Value</t>
  </si>
  <si>
    <t>Cost</t>
  </si>
  <si>
    <t>Coefficient</t>
  </si>
  <si>
    <t>Increase</t>
  </si>
  <si>
    <t>Decrease</t>
  </si>
  <si>
    <t>$Y$5</t>
  </si>
  <si>
    <t>A Fresh</t>
  </si>
  <si>
    <t>$Z$5</t>
  </si>
  <si>
    <t>A Frozen</t>
  </si>
  <si>
    <t>$AA$5</t>
  </si>
  <si>
    <t>$AB$5</t>
  </si>
  <si>
    <t>$AC$5</t>
  </si>
  <si>
    <t>$Y$6</t>
  </si>
  <si>
    <t>$Z$6</t>
  </si>
  <si>
    <t>$AA$6</t>
  </si>
  <si>
    <t>$AB$6</t>
  </si>
  <si>
    <t>$AC$6</t>
  </si>
  <si>
    <t>$Y$7</t>
  </si>
  <si>
    <t>$Z$7</t>
  </si>
  <si>
    <t>$AA$7</t>
  </si>
  <si>
    <t>$AB$7</t>
  </si>
  <si>
    <t>$AC$7</t>
  </si>
  <si>
    <t>$Y$8</t>
  </si>
  <si>
    <t>$Z$8</t>
  </si>
  <si>
    <t>$AA$8</t>
  </si>
  <si>
    <t>$AB$8</t>
  </si>
  <si>
    <t>$AC$8</t>
  </si>
  <si>
    <t>$Y$9</t>
  </si>
  <si>
    <t>$Z$9</t>
  </si>
  <si>
    <t>$AA$9</t>
  </si>
  <si>
    <t>$AB$9</t>
  </si>
  <si>
    <t>$AC$9</t>
  </si>
  <si>
    <t>$Y$10</t>
  </si>
  <si>
    <t>$Z$10</t>
  </si>
  <si>
    <t>$AA$10</t>
  </si>
  <si>
    <t>$AB$10</t>
  </si>
  <si>
    <t>$AC$10</t>
  </si>
  <si>
    <t>$Y$11</t>
  </si>
  <si>
    <t>$Z$11</t>
  </si>
  <si>
    <t>$AA$11</t>
  </si>
  <si>
    <t>$AB$11</t>
  </si>
  <si>
    <t>$AC$11</t>
  </si>
  <si>
    <t>$Y$12</t>
  </si>
  <si>
    <t>B Fresh</t>
  </si>
  <si>
    <t>$Z$12</t>
  </si>
  <si>
    <t>B Frozen</t>
  </si>
  <si>
    <t>$AA$12</t>
  </si>
  <si>
    <t>$AB$12</t>
  </si>
  <si>
    <t>$AC$12</t>
  </si>
  <si>
    <t>$Y$13</t>
  </si>
  <si>
    <t>$Z$13</t>
  </si>
  <si>
    <t>$AA$13</t>
  </si>
  <si>
    <t>$AB$13</t>
  </si>
  <si>
    <t>$AC$13</t>
  </si>
  <si>
    <t>$Y$14</t>
  </si>
  <si>
    <t>$Z$14</t>
  </si>
  <si>
    <t>$AA$14</t>
  </si>
  <si>
    <t>$AB$14</t>
  </si>
  <si>
    <t>$AC$14</t>
  </si>
  <si>
    <t>$Y$15</t>
  </si>
  <si>
    <t>$Z$15</t>
  </si>
  <si>
    <t>$AA$15</t>
  </si>
  <si>
    <t>$AB$15</t>
  </si>
  <si>
    <t>$AC$15</t>
  </si>
  <si>
    <t>$Y$16</t>
  </si>
  <si>
    <t>$Z$16</t>
  </si>
  <si>
    <t>$AA$16</t>
  </si>
  <si>
    <t>$AB$16</t>
  </si>
  <si>
    <t>$AC$16</t>
  </si>
  <si>
    <t>$Y$17</t>
  </si>
  <si>
    <t>$Z$17</t>
  </si>
  <si>
    <t>$AA$17</t>
  </si>
  <si>
    <t>$AB$17</t>
  </si>
  <si>
    <t>$AC$17</t>
  </si>
  <si>
    <t>$Y$18</t>
  </si>
  <si>
    <t>$Z$18</t>
  </si>
  <si>
    <t>$AA$18</t>
  </si>
  <si>
    <t>$AB$18</t>
  </si>
  <si>
    <t>$AC$18</t>
  </si>
  <si>
    <t>$Y$19</t>
  </si>
  <si>
    <t>$Z$19</t>
  </si>
  <si>
    <t>$AA$19</t>
  </si>
  <si>
    <t>$AB$19</t>
  </si>
  <si>
    <t>$AC$19</t>
  </si>
  <si>
    <t>$Y$20</t>
  </si>
  <si>
    <t>C Fresh</t>
  </si>
  <si>
    <t>$Z$20</t>
  </si>
  <si>
    <t>C Frozen</t>
  </si>
  <si>
    <t>$AA$20</t>
  </si>
  <si>
    <t>$AB$20</t>
  </si>
  <si>
    <t>$AC$20</t>
  </si>
  <si>
    <t>$Y$21</t>
  </si>
  <si>
    <t>$Z$21</t>
  </si>
  <si>
    <t>$AA$21</t>
  </si>
  <si>
    <t>$AB$21</t>
  </si>
  <si>
    <t>$AC$21</t>
  </si>
  <si>
    <t>$Y$22</t>
  </si>
  <si>
    <t>$Z$22</t>
  </si>
  <si>
    <t>$AA$22</t>
  </si>
  <si>
    <t>$AB$22</t>
  </si>
  <si>
    <t>$AC$22</t>
  </si>
  <si>
    <t>$Y$23</t>
  </si>
  <si>
    <t>$Z$23</t>
  </si>
  <si>
    <t>$AA$23</t>
  </si>
  <si>
    <t>$AB$23</t>
  </si>
  <si>
    <t>$AC$23</t>
  </si>
  <si>
    <t>$Y$24</t>
  </si>
  <si>
    <t>$Z$24</t>
  </si>
  <si>
    <t>$AA$24</t>
  </si>
  <si>
    <t>$AB$24</t>
  </si>
  <si>
    <t>$AC$24</t>
  </si>
  <si>
    <t>$Y$25</t>
  </si>
  <si>
    <t>$Z$25</t>
  </si>
  <si>
    <t>$AA$25</t>
  </si>
  <si>
    <t>$AB$25</t>
  </si>
  <si>
    <t>$AC$25</t>
  </si>
  <si>
    <t>$Y$26</t>
  </si>
  <si>
    <t>$Z$26</t>
  </si>
  <si>
    <t>$AA$26</t>
  </si>
  <si>
    <t>$AB$26</t>
  </si>
  <si>
    <t>$AC$26</t>
  </si>
  <si>
    <t>$Y$27</t>
  </si>
  <si>
    <t>D Fresh</t>
  </si>
  <si>
    <t>$Z$27</t>
  </si>
  <si>
    <t>D Frozen</t>
  </si>
  <si>
    <t>$AA$27</t>
  </si>
  <si>
    <t>$AB$27</t>
  </si>
  <si>
    <t>$AC$27</t>
  </si>
  <si>
    <t>$Y$28</t>
  </si>
  <si>
    <t>$Z$28</t>
  </si>
  <si>
    <t>$AA$28</t>
  </si>
  <si>
    <t>$AB$28</t>
  </si>
  <si>
    <t>$AC$28</t>
  </si>
  <si>
    <t>$Y$29</t>
  </si>
  <si>
    <t>$Z$29</t>
  </si>
  <si>
    <t>$AA$29</t>
  </si>
  <si>
    <t>$AB$29</t>
  </si>
  <si>
    <t>$AC$29</t>
  </si>
  <si>
    <t>$Y$30</t>
  </si>
  <si>
    <t>$Z$30</t>
  </si>
  <si>
    <t>$AA$30</t>
  </si>
  <si>
    <t>$AB$30</t>
  </si>
  <si>
    <t>$AC$30</t>
  </si>
  <si>
    <t>$Y$31</t>
  </si>
  <si>
    <t>$Z$31</t>
  </si>
  <si>
    <t>$AA$31</t>
  </si>
  <si>
    <t>$AB$31</t>
  </si>
  <si>
    <t>$AC$31</t>
  </si>
  <si>
    <t>Shadow</t>
  </si>
  <si>
    <t>Constraint</t>
  </si>
  <si>
    <t>Price</t>
  </si>
  <si>
    <t>R.H. Side</t>
  </si>
  <si>
    <t>$B$38</t>
  </si>
  <si>
    <t>$B$39</t>
  </si>
  <si>
    <t>$B$40</t>
  </si>
  <si>
    <t>$B$41</t>
  </si>
  <si>
    <t>$B$42</t>
  </si>
  <si>
    <t>$B$43</t>
  </si>
  <si>
    <t>$B$44</t>
  </si>
  <si>
    <t>$B$45</t>
  </si>
  <si>
    <t>$B$46</t>
  </si>
  <si>
    <t>$B$47</t>
  </si>
  <si>
    <t>$B$48</t>
  </si>
  <si>
    <t>$B$49</t>
  </si>
  <si>
    <t>$B$50</t>
  </si>
  <si>
    <t>$B$51</t>
  </si>
  <si>
    <t>$B$52</t>
  </si>
  <si>
    <t>$B$53</t>
  </si>
  <si>
    <t>$B$54</t>
  </si>
  <si>
    <t>$B$55</t>
  </si>
  <si>
    <t>$B$56</t>
  </si>
  <si>
    <t>$B$57</t>
  </si>
  <si>
    <t>$B$58</t>
  </si>
  <si>
    <t>$B$59</t>
  </si>
  <si>
    <t>$B$60</t>
  </si>
  <si>
    <t>$B$61</t>
  </si>
  <si>
    <t>$B$62</t>
  </si>
  <si>
    <t>$B$63</t>
  </si>
  <si>
    <t>$B$64</t>
  </si>
  <si>
    <t>$B$66</t>
  </si>
  <si>
    <t>Filetting Constraint Sum of fishes</t>
  </si>
  <si>
    <t>$B$68</t>
  </si>
  <si>
    <t>Portioning Constraint Sum of fishes</t>
  </si>
  <si>
    <t>$B$70</t>
  </si>
  <si>
    <t>Freezer Constraint Sum of fishes</t>
  </si>
  <si>
    <t>Exhibit 3</t>
  </si>
  <si>
    <t>Exhibit 4</t>
  </si>
  <si>
    <t>SALMONES PUYUHUAPI: PRODUCTION PLANNING</t>
  </si>
  <si>
    <t>Reference</t>
  </si>
  <si>
    <t>Prices and Product Requirements</t>
  </si>
  <si>
    <t>Historical Processing Costs</t>
  </si>
  <si>
    <t>Daily working minutes</t>
  </si>
  <si>
    <t>(dollars per finished kg)</t>
  </si>
  <si>
    <t>Capacity of old fillleting machines</t>
  </si>
  <si>
    <t>30 fish/minute</t>
  </si>
  <si>
    <t>Rate of trimming filets</t>
  </si>
  <si>
    <t>160 filets/minute</t>
  </si>
  <si>
    <t>Product</t>
  </si>
  <si>
    <t>Size Category</t>
  </si>
  <si>
    <t>Price (dollar/finished kg)</t>
  </si>
  <si>
    <t>Requirements</t>
  </si>
  <si>
    <t>Duration of trimming filets</t>
  </si>
  <si>
    <t>420 minutes</t>
  </si>
  <si>
    <t>Capacity of new portioning machine</t>
  </si>
  <si>
    <t>70/3 filets/minute</t>
  </si>
  <si>
    <t>Enteros</t>
  </si>
  <si>
    <r>
      <t xml:space="preserve">Product: </t>
    </r>
    <r>
      <rPr>
        <sz val="11"/>
        <color theme="1"/>
        <rFont val="Calibri"/>
        <family val="2"/>
        <scheme val="minor"/>
      </rPr>
      <t>Fresh or frozen gutted Atlantic salmon with head and tail</t>
    </r>
  </si>
  <si>
    <t>0 to 1 kilograms</t>
  </si>
  <si>
    <t>1 to 2 kilograms</t>
  </si>
  <si>
    <t>Weight:</t>
  </si>
  <si>
    <t>Daily Capacity</t>
  </si>
  <si>
    <t>2 to 3 kilograms</t>
  </si>
  <si>
    <t>Minimum: 1.5 kilograms</t>
  </si>
  <si>
    <t>Old Filleting Machines</t>
  </si>
  <si>
    <t>Filetting</t>
  </si>
  <si>
    <t>3 to 4 kilograms</t>
  </si>
  <si>
    <t>Maximum: 5 kilograms</t>
  </si>
  <si>
    <t>Skilled Workers</t>
  </si>
  <si>
    <t>4 to 5 kilograms</t>
  </si>
  <si>
    <t>New Portioning Machine</t>
  </si>
  <si>
    <t>Portioning</t>
  </si>
  <si>
    <t>over 5 kilograms</t>
  </si>
  <si>
    <t>Tunnel Freezers' Capacity</t>
  </si>
  <si>
    <t>60000 pounds</t>
  </si>
  <si>
    <t>Filetes</t>
  </si>
  <si>
    <r>
      <t xml:space="preserve">Product: </t>
    </r>
    <r>
      <rPr>
        <sz val="11"/>
        <color theme="1"/>
        <rFont val="Calibri"/>
        <family val="2"/>
        <scheme val="minor"/>
      </rPr>
      <t>Fresh or frozen filetes with skin but without bones and collar</t>
    </r>
  </si>
  <si>
    <t>0 to 1 pounds</t>
  </si>
  <si>
    <t>Yield %</t>
  </si>
  <si>
    <t>1 to 2 pounds</t>
  </si>
  <si>
    <t>2 to 3 pounds</t>
  </si>
  <si>
    <t>Minimum: 1 pound</t>
  </si>
  <si>
    <t>3 to 4 pounds</t>
  </si>
  <si>
    <t>Maximum: 5 pounds</t>
  </si>
  <si>
    <t>Porciones</t>
  </si>
  <si>
    <t>4 to 5 pounds</t>
  </si>
  <si>
    <t>over 5 pounds</t>
  </si>
  <si>
    <r>
      <t xml:space="preserve">Product: </t>
    </r>
    <r>
      <rPr>
        <sz val="11"/>
        <color theme="1"/>
        <rFont val="Calibri"/>
        <family val="2"/>
        <scheme val="minor"/>
      </rPr>
      <t>Frozen skinless</t>
    </r>
    <r>
      <rPr>
        <sz val="11"/>
        <color theme="1"/>
        <rFont val="Calibri"/>
        <family val="2"/>
        <scheme val="minor"/>
      </rPr>
      <t xml:space="preserve"> porciones</t>
    </r>
  </si>
  <si>
    <t>4 ounces</t>
  </si>
  <si>
    <t>6 ounces</t>
  </si>
  <si>
    <t>8 ounces</t>
  </si>
  <si>
    <t>Exhibit 5. Fish Counts and Product Prices by Live Weight</t>
  </si>
  <si>
    <t>Base portion price</t>
  </si>
  <si>
    <t>Average weight (kg)</t>
  </si>
  <si>
    <t>Price increment</t>
  </si>
  <si>
    <t>Standard deviation</t>
  </si>
  <si>
    <t>Bin increments</t>
  </si>
  <si>
    <t>Whole yield</t>
  </si>
  <si>
    <t>Fillet yield</t>
  </si>
  <si>
    <t>Portion yield</t>
  </si>
  <si>
    <t>Price/Live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</si>
</sst>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#,##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4" fillId="0" borderId="0"/>
    <xf numFmtId="0" fontId="5" fillId="0" borderId="0"/>
  </cellStyleXfs>
  <cellXfs count="178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5" xfId="0" applyBorder="1" applyAlignment="1">
      <alignment horizontal="left" vertical="center" wrapText="1"/>
    </xf>
    <xf numFmtId="164" fontId="3" fillId="0" borderId="6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44" fontId="3" fillId="0" borderId="6" xfId="0" applyNumberFormat="1" applyFont="1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 indent="5"/>
    </xf>
    <xf numFmtId="0" fontId="2" fillId="3" borderId="6" xfId="0" applyFont="1" applyFill="1" applyBorder="1" applyAlignment="1">
      <alignment vertical="center" wrapText="1"/>
    </xf>
    <xf numFmtId="0" fontId="0" fillId="0" borderId="6" xfId="0" applyBorder="1" applyAlignment="1">
      <alignment vertical="top" wrapText="1"/>
    </xf>
    <xf numFmtId="0" fontId="0" fillId="0" borderId="0" xfId="0" applyAlignment="1">
      <alignment horizontal="center"/>
    </xf>
    <xf numFmtId="0" fontId="0" fillId="0" borderId="7" xfId="0" applyBorder="1" applyAlignment="1">
      <alignment vertical="center" wrapText="1"/>
    </xf>
    <xf numFmtId="0" fontId="0" fillId="3" borderId="6" xfId="0" applyFill="1" applyBorder="1" applyAlignment="1">
      <alignment horizontal="left" vertical="center" wrapText="1" indent="5"/>
    </xf>
    <xf numFmtId="0" fontId="0" fillId="0" borderId="0" xfId="0" applyAlignment="1">
      <alignment horizontal="left" vertical="center" wrapText="1" indent="5"/>
    </xf>
    <xf numFmtId="0" fontId="6" fillId="0" borderId="0" xfId="0" applyFont="1"/>
    <xf numFmtId="0" fontId="7" fillId="0" borderId="0" xfId="0" applyFont="1"/>
    <xf numFmtId="3" fontId="8" fillId="4" borderId="0" xfId="0" applyNumberFormat="1" applyFont="1" applyFill="1"/>
    <xf numFmtId="8" fontId="7" fillId="4" borderId="0" xfId="0" applyNumberFormat="1" applyFont="1" applyFill="1"/>
    <xf numFmtId="0" fontId="8" fillId="4" borderId="0" xfId="0" applyFont="1" applyFill="1"/>
    <xf numFmtId="0" fontId="7" fillId="4" borderId="0" xfId="0" applyFont="1" applyFill="1"/>
    <xf numFmtId="9" fontId="8" fillId="4" borderId="0" xfId="3" applyFont="1" applyFill="1" applyBorder="1"/>
    <xf numFmtId="0" fontId="6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0" xfId="0" applyFont="1" applyAlignment="1">
      <alignment horizontal="center"/>
    </xf>
    <xf numFmtId="10" fontId="6" fillId="0" borderId="12" xfId="0" applyNumberFormat="1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43" fontId="6" fillId="0" borderId="16" xfId="1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0" xfId="0" applyFont="1" applyAlignment="1">
      <alignment horizontal="center"/>
    </xf>
    <xf numFmtId="43" fontId="7" fillId="0" borderId="0" xfId="1" applyFont="1" applyBorder="1" applyAlignment="1">
      <alignment horizontal="center"/>
    </xf>
    <xf numFmtId="165" fontId="7" fillId="0" borderId="0" xfId="0" applyNumberFormat="1" applyFont="1" applyAlignment="1">
      <alignment horizontal="right"/>
    </xf>
    <xf numFmtId="43" fontId="7" fillId="0" borderId="0" xfId="0" applyNumberFormat="1" applyFont="1" applyAlignment="1">
      <alignment horizontal="center"/>
    </xf>
    <xf numFmtId="164" fontId="7" fillId="0" borderId="12" xfId="2" applyNumberFormat="1" applyFont="1" applyBorder="1" applyAlignment="1">
      <alignment horizontal="center"/>
    </xf>
    <xf numFmtId="164" fontId="7" fillId="0" borderId="0" xfId="2" applyNumberFormat="1" applyFont="1" applyBorder="1" applyAlignment="1">
      <alignment horizontal="center"/>
    </xf>
    <xf numFmtId="164" fontId="7" fillId="0" borderId="8" xfId="2" applyNumberFormat="1" applyFont="1" applyBorder="1" applyAlignment="1">
      <alignment horizontal="center"/>
    </xf>
    <xf numFmtId="164" fontId="7" fillId="0" borderId="10" xfId="2" applyNumberFormat="1" applyFont="1" applyBorder="1" applyAlignment="1">
      <alignment horizontal="center"/>
    </xf>
    <xf numFmtId="164" fontId="7" fillId="2" borderId="13" xfId="2" applyNumberFormat="1" applyFont="1" applyFill="1" applyBorder="1" applyAlignment="1">
      <alignment horizontal="center"/>
    </xf>
    <xf numFmtId="164" fontId="7" fillId="0" borderId="13" xfId="2" applyNumberFormat="1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43" fontId="7" fillId="0" borderId="16" xfId="1" applyFont="1" applyBorder="1" applyAlignment="1">
      <alignment horizontal="center"/>
    </xf>
    <xf numFmtId="165" fontId="7" fillId="0" borderId="16" xfId="0" applyNumberFormat="1" applyFont="1" applyBorder="1" applyAlignment="1">
      <alignment horizontal="right"/>
    </xf>
    <xf numFmtId="43" fontId="7" fillId="0" borderId="16" xfId="0" applyNumberFormat="1" applyFont="1" applyBorder="1" applyAlignment="1">
      <alignment horizontal="center"/>
    </xf>
    <xf numFmtId="164" fontId="7" fillId="0" borderId="15" xfId="2" applyNumberFormat="1" applyFont="1" applyBorder="1" applyAlignment="1">
      <alignment horizontal="center"/>
    </xf>
    <xf numFmtId="164" fontId="7" fillId="0" borderId="16" xfId="2" applyNumberFormat="1" applyFont="1" applyBorder="1" applyAlignment="1">
      <alignment horizontal="center"/>
    </xf>
    <xf numFmtId="164" fontId="7" fillId="0" borderId="17" xfId="2" applyNumberFormat="1" applyFont="1" applyBorder="1" applyAlignment="1">
      <alignment horizontal="center"/>
    </xf>
    <xf numFmtId="164" fontId="7" fillId="2" borderId="18" xfId="2" applyNumberFormat="1" applyFont="1" applyFill="1" applyBorder="1" applyAlignment="1">
      <alignment horizontal="center"/>
    </xf>
    <xf numFmtId="43" fontId="7" fillId="0" borderId="0" xfId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2" fillId="0" borderId="0" xfId="0" applyFont="1"/>
    <xf numFmtId="0" fontId="0" fillId="0" borderId="0" xfId="0" applyAlignment="1">
      <alignment horizontal="left"/>
    </xf>
    <xf numFmtId="9" fontId="0" fillId="0" borderId="0" xfId="0" quotePrefix="1" applyNumberFormat="1" applyAlignment="1">
      <alignment horizontal="center"/>
    </xf>
    <xf numFmtId="9" fontId="0" fillId="0" borderId="0" xfId="0" applyNumberFormat="1" applyAlignment="1">
      <alignment horizontal="center"/>
    </xf>
    <xf numFmtId="8" fontId="0" fillId="0" borderId="0" xfId="0" applyNumberFormat="1"/>
    <xf numFmtId="8" fontId="0" fillId="0" borderId="12" xfId="0" applyNumberFormat="1" applyBorder="1"/>
    <xf numFmtId="8" fontId="0" fillId="0" borderId="13" xfId="0" applyNumberFormat="1" applyBorder="1"/>
    <xf numFmtId="8" fontId="0" fillId="0" borderId="15" xfId="0" applyNumberFormat="1" applyBorder="1"/>
    <xf numFmtId="8" fontId="0" fillId="0" borderId="16" xfId="0" applyNumberFormat="1" applyBorder="1"/>
    <xf numFmtId="8" fontId="0" fillId="0" borderId="17" xfId="0" applyNumberFormat="1" applyBorder="1"/>
    <xf numFmtId="164" fontId="7" fillId="2" borderId="11" xfId="2" applyNumberFormat="1" applyFont="1" applyFill="1" applyBorder="1" applyAlignment="1">
      <alignment horizontal="center"/>
    </xf>
    <xf numFmtId="164" fontId="7" fillId="2" borderId="14" xfId="2" applyNumberFormat="1" applyFont="1" applyFill="1" applyBorder="1" applyAlignment="1">
      <alignment horizontal="center"/>
    </xf>
    <xf numFmtId="164" fontId="0" fillId="0" borderId="0" xfId="0" applyNumberFormat="1"/>
    <xf numFmtId="4" fontId="7" fillId="0" borderId="12" xfId="2" applyNumberFormat="1" applyFont="1" applyBorder="1" applyAlignment="1">
      <alignment horizontal="center"/>
    </xf>
    <xf numFmtId="4" fontId="7" fillId="0" borderId="0" xfId="2" applyNumberFormat="1" applyFont="1" applyBorder="1" applyAlignment="1">
      <alignment horizontal="center"/>
    </xf>
    <xf numFmtId="4" fontId="7" fillId="0" borderId="8" xfId="2" applyNumberFormat="1" applyFont="1" applyBorder="1" applyAlignment="1">
      <alignment horizontal="center"/>
    </xf>
    <xf numFmtId="4" fontId="7" fillId="0" borderId="10" xfId="2" applyNumberFormat="1" applyFont="1" applyBorder="1" applyAlignment="1">
      <alignment horizontal="center"/>
    </xf>
    <xf numFmtId="4" fontId="7" fillId="2" borderId="13" xfId="2" applyNumberFormat="1" applyFont="1" applyFill="1" applyBorder="1" applyAlignment="1">
      <alignment horizontal="center"/>
    </xf>
    <xf numFmtId="4" fontId="7" fillId="0" borderId="13" xfId="2" applyNumberFormat="1" applyFont="1" applyBorder="1" applyAlignment="1">
      <alignment horizontal="center"/>
    </xf>
    <xf numFmtId="4" fontId="7" fillId="0" borderId="15" xfId="2" applyNumberFormat="1" applyFont="1" applyBorder="1" applyAlignment="1">
      <alignment horizontal="center"/>
    </xf>
    <xf numFmtId="4" fontId="7" fillId="0" borderId="16" xfId="2" applyNumberFormat="1" applyFont="1" applyBorder="1" applyAlignment="1">
      <alignment horizontal="center"/>
    </xf>
    <xf numFmtId="4" fontId="7" fillId="0" borderId="17" xfId="2" applyNumberFormat="1" applyFont="1" applyBorder="1" applyAlignment="1">
      <alignment horizontal="center"/>
    </xf>
    <xf numFmtId="4" fontId="7" fillId="2" borderId="18" xfId="2" applyNumberFormat="1" applyFont="1" applyFill="1" applyBorder="1" applyAlignment="1">
      <alignment horizontal="center"/>
    </xf>
    <xf numFmtId="4" fontId="0" fillId="0" borderId="0" xfId="0" applyNumberFormat="1"/>
    <xf numFmtId="4" fontId="0" fillId="0" borderId="14" xfId="0" applyNumberFormat="1" applyBorder="1"/>
    <xf numFmtId="4" fontId="0" fillId="0" borderId="18" xfId="0" applyNumberFormat="1" applyBorder="1"/>
    <xf numFmtId="4" fontId="0" fillId="0" borderId="12" xfId="0" applyNumberFormat="1" applyBorder="1"/>
    <xf numFmtId="4" fontId="0" fillId="0" borderId="15" xfId="0" applyNumberFormat="1" applyBorder="1"/>
    <xf numFmtId="43" fontId="0" fillId="0" borderId="12" xfId="0" applyNumberFormat="1" applyBorder="1"/>
    <xf numFmtId="43" fontId="0" fillId="0" borderId="13" xfId="0" applyNumberFormat="1" applyBorder="1"/>
    <xf numFmtId="0" fontId="2" fillId="0" borderId="10" xfId="0" applyFont="1" applyBorder="1"/>
    <xf numFmtId="43" fontId="0" fillId="0" borderId="15" xfId="0" applyNumberFormat="1" applyBorder="1"/>
    <xf numFmtId="43" fontId="0" fillId="0" borderId="17" xfId="0" applyNumberFormat="1" applyBorder="1"/>
    <xf numFmtId="0" fontId="2" fillId="0" borderId="15" xfId="0" applyFont="1" applyBorder="1" applyAlignment="1">
      <alignment horizontal="center" vertical="center"/>
    </xf>
    <xf numFmtId="0" fontId="2" fillId="0" borderId="17" xfId="0" applyFont="1" applyBorder="1"/>
    <xf numFmtId="0" fontId="2" fillId="0" borderId="15" xfId="0" applyFont="1" applyBorder="1"/>
    <xf numFmtId="0" fontId="6" fillId="0" borderId="13" xfId="0" applyFont="1" applyBorder="1" applyAlignment="1">
      <alignment horizontal="center"/>
    </xf>
    <xf numFmtId="43" fontId="7" fillId="0" borderId="0" xfId="1" applyFont="1" applyAlignment="1">
      <alignment horizontal="center"/>
    </xf>
    <xf numFmtId="164" fontId="7" fillId="0" borderId="0" xfId="2" applyNumberFormat="1" applyFont="1" applyAlignment="1">
      <alignment horizontal="center"/>
    </xf>
    <xf numFmtId="0" fontId="10" fillId="0" borderId="0" xfId="0" applyFont="1"/>
    <xf numFmtId="3" fontId="7" fillId="0" borderId="12" xfId="2" applyNumberFormat="1" applyFont="1" applyBorder="1" applyAlignment="1">
      <alignment horizontal="center"/>
    </xf>
    <xf numFmtId="3" fontId="7" fillId="0" borderId="8" xfId="2" applyNumberFormat="1" applyFont="1" applyBorder="1" applyAlignment="1">
      <alignment horizontal="center"/>
    </xf>
    <xf numFmtId="43" fontId="0" fillId="0" borderId="0" xfId="0" applyNumberFormat="1"/>
    <xf numFmtId="43" fontId="0" fillId="0" borderId="16" xfId="0" applyNumberFormat="1" applyBorder="1"/>
    <xf numFmtId="3" fontId="7" fillId="0" borderId="0" xfId="2" applyNumberFormat="1" applyFont="1" applyBorder="1" applyAlignment="1">
      <alignment horizontal="center"/>
    </xf>
    <xf numFmtId="3" fontId="7" fillId="0" borderId="9" xfId="2" applyNumberFormat="1" applyFont="1" applyBorder="1" applyAlignment="1">
      <alignment horizontal="center"/>
    </xf>
    <xf numFmtId="3" fontId="7" fillId="0" borderId="10" xfId="2" applyNumberFormat="1" applyFont="1" applyBorder="1" applyAlignment="1">
      <alignment horizontal="center"/>
    </xf>
    <xf numFmtId="3" fontId="7" fillId="0" borderId="13" xfId="2" applyNumberFormat="1" applyFont="1" applyBorder="1" applyAlignment="1">
      <alignment horizontal="center"/>
    </xf>
    <xf numFmtId="3" fontId="7" fillId="0" borderId="15" xfId="2" applyNumberFormat="1" applyFont="1" applyBorder="1" applyAlignment="1">
      <alignment horizontal="center"/>
    </xf>
    <xf numFmtId="3" fontId="7" fillId="0" borderId="16" xfId="2" applyNumberFormat="1" applyFont="1" applyBorder="1" applyAlignment="1">
      <alignment horizontal="center"/>
    </xf>
    <xf numFmtId="3" fontId="7" fillId="0" borderId="17" xfId="2" applyNumberFormat="1" applyFont="1" applyBorder="1" applyAlignment="1">
      <alignment horizontal="center"/>
    </xf>
    <xf numFmtId="3" fontId="7" fillId="0" borderId="12" xfId="2" applyNumberFormat="1" applyFont="1" applyFill="1" applyBorder="1" applyAlignment="1">
      <alignment horizontal="center"/>
    </xf>
    <xf numFmtId="3" fontId="0" fillId="0" borderId="0" xfId="0" applyNumberFormat="1"/>
    <xf numFmtId="4" fontId="7" fillId="0" borderId="0" xfId="2" applyNumberFormat="1" applyFont="1" applyAlignment="1">
      <alignment horizontal="center"/>
    </xf>
    <xf numFmtId="0" fontId="6" fillId="0" borderId="12" xfId="0" applyFont="1" applyBorder="1"/>
    <xf numFmtId="0" fontId="6" fillId="0" borderId="13" xfId="0" applyFont="1" applyBorder="1"/>
    <xf numFmtId="2" fontId="0" fillId="0" borderId="0" xfId="0" applyNumberFormat="1"/>
    <xf numFmtId="0" fontId="2" fillId="0" borderId="8" xfId="0" applyFont="1" applyBorder="1"/>
    <xf numFmtId="0" fontId="2" fillId="0" borderId="9" xfId="0" applyFont="1" applyBorder="1"/>
    <xf numFmtId="0" fontId="2" fillId="0" borderId="16" xfId="0" applyFont="1" applyBorder="1"/>
    <xf numFmtId="0" fontId="0" fillId="0" borderId="9" xfId="0" applyBorder="1"/>
    <xf numFmtId="0" fontId="0" fillId="0" borderId="10" xfId="0" applyBorder="1"/>
    <xf numFmtId="0" fontId="0" fillId="0" borderId="13" xfId="0" applyBorder="1"/>
    <xf numFmtId="3" fontId="0" fillId="0" borderId="13" xfId="0" applyNumberFormat="1" applyBorder="1"/>
    <xf numFmtId="3" fontId="0" fillId="0" borderId="16" xfId="0" applyNumberFormat="1" applyBorder="1"/>
    <xf numFmtId="3" fontId="0" fillId="0" borderId="17" xfId="0" applyNumberFormat="1" applyBorder="1"/>
    <xf numFmtId="0" fontId="0" fillId="0" borderId="12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65" fontId="7" fillId="5" borderId="0" xfId="0" applyNumberFormat="1" applyFont="1" applyFill="1" applyAlignment="1">
      <alignment horizontal="right"/>
    </xf>
    <xf numFmtId="0" fontId="0" fillId="0" borderId="22" xfId="0" applyBorder="1"/>
    <xf numFmtId="0" fontId="11" fillId="0" borderId="21" xfId="0" applyFont="1" applyBorder="1" applyAlignment="1">
      <alignment horizontal="center"/>
    </xf>
    <xf numFmtId="0" fontId="0" fillId="0" borderId="23" xfId="0" applyBorder="1"/>
    <xf numFmtId="4" fontId="0" fillId="0" borderId="23" xfId="0" applyNumberFormat="1" applyBorder="1"/>
    <xf numFmtId="4" fontId="0" fillId="0" borderId="22" xfId="0" applyNumberFormat="1" applyBorder="1"/>
    <xf numFmtId="0" fontId="11" fillId="0" borderId="19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8" fontId="11" fillId="0" borderId="19" xfId="0" applyNumberFormat="1" applyFont="1" applyBorder="1" applyAlignment="1">
      <alignment horizontal="center"/>
    </xf>
    <xf numFmtId="2" fontId="0" fillId="0" borderId="0" xfId="0" applyNumberFormat="1" applyAlignment="1">
      <alignment horizontal="right"/>
    </xf>
    <xf numFmtId="4" fontId="7" fillId="0" borderId="0" xfId="0" applyNumberFormat="1" applyFont="1" applyAlignment="1">
      <alignment horizontal="right"/>
    </xf>
    <xf numFmtId="44" fontId="0" fillId="0" borderId="0" xfId="2" applyFont="1"/>
    <xf numFmtId="0" fontId="12" fillId="0" borderId="0" xfId="0" applyFont="1"/>
    <xf numFmtId="0" fontId="13" fillId="0" borderId="0" xfId="0" applyFont="1"/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7">
    <cellStyle name="Comma" xfId="1" builtinId="3"/>
    <cellStyle name="Currency" xfId="2" builtinId="4"/>
    <cellStyle name="Normal" xfId="0" builtinId="0"/>
    <cellStyle name="Normal 2" xfId="4" xr:uid="{00000000-0005-0000-0000-000003000000}"/>
    <cellStyle name="Normal 2 2" xfId="5" xr:uid="{00000000-0005-0000-0000-000004000000}"/>
    <cellStyle name="Normal 3" xfId="6" xr:uid="{00000000-0005-0000-0000-000005000000}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B0684-DC88-40BC-B797-458E598EFD53}">
  <dimension ref="A2:AI72"/>
  <sheetViews>
    <sheetView tabSelected="1" zoomScale="74" workbookViewId="0">
      <pane xSplit="7" topLeftCell="H1" activePane="topRight" state="frozen"/>
      <selection pane="topRight" activeCell="H1" sqref="H1"/>
    </sheetView>
  </sheetViews>
  <sheetFormatPr defaultRowHeight="14.4" x14ac:dyDescent="0.3"/>
  <cols>
    <col min="1" max="1" width="20.109375" bestFit="1" customWidth="1"/>
    <col min="2" max="3" width="13.44140625" bestFit="1" customWidth="1"/>
    <col min="4" max="4" width="9.88671875" hidden="1" customWidth="1"/>
    <col min="5" max="5" width="6.88671875" hidden="1" customWidth="1"/>
    <col min="6" max="6" width="14.44140625" bestFit="1" customWidth="1"/>
    <col min="7" max="7" width="6.5546875" bestFit="1" customWidth="1"/>
    <col min="8" max="9" width="9.109375" customWidth="1"/>
    <col min="10" max="10" width="5.44140625" bestFit="1" customWidth="1"/>
    <col min="11" max="11" width="6.44140625" bestFit="1" customWidth="1"/>
    <col min="12" max="12" width="5.44140625" bestFit="1" customWidth="1"/>
    <col min="13" max="13" width="6.44140625" bestFit="1" customWidth="1"/>
    <col min="14" max="14" width="14" bestFit="1" customWidth="1"/>
    <col min="30" max="30" width="11.44140625" bestFit="1" customWidth="1"/>
    <col min="31" max="31" width="15.5546875" bestFit="1" customWidth="1"/>
  </cols>
  <sheetData>
    <row r="2" spans="1:35" x14ac:dyDescent="0.3">
      <c r="A2" s="31"/>
      <c r="B2" s="32"/>
      <c r="C2" s="33"/>
      <c r="D2" s="33" t="s">
        <v>0</v>
      </c>
      <c r="E2" s="33" t="s">
        <v>0</v>
      </c>
      <c r="F2" s="33"/>
      <c r="G2" s="33"/>
      <c r="H2" s="164" t="s">
        <v>1</v>
      </c>
      <c r="I2" s="165"/>
      <c r="J2" s="164" t="s">
        <v>2</v>
      </c>
      <c r="K2" s="166"/>
      <c r="L2" s="166"/>
      <c r="M2" s="165"/>
      <c r="N2" s="34" t="s">
        <v>3</v>
      </c>
      <c r="O2" s="161" t="s">
        <v>4</v>
      </c>
      <c r="P2" s="162"/>
      <c r="Q2" s="162"/>
      <c r="R2" s="162"/>
      <c r="S2" s="163"/>
      <c r="T2" s="161" t="s">
        <v>5</v>
      </c>
      <c r="U2" s="162"/>
      <c r="V2" s="162"/>
      <c r="W2" s="162"/>
      <c r="X2" s="163"/>
      <c r="Y2" s="161" t="s">
        <v>6</v>
      </c>
      <c r="Z2" s="162"/>
      <c r="AA2" s="162"/>
      <c r="AB2" s="162"/>
      <c r="AC2" s="163"/>
      <c r="AD2" s="156" t="s">
        <v>7</v>
      </c>
      <c r="AE2" s="153" t="s">
        <v>8</v>
      </c>
      <c r="AF2" s="155"/>
      <c r="AG2" s="155"/>
      <c r="AH2" s="155"/>
      <c r="AI2" s="154"/>
    </row>
    <row r="3" spans="1:35" x14ac:dyDescent="0.3">
      <c r="A3" s="35" t="s">
        <v>9</v>
      </c>
      <c r="B3" s="36"/>
      <c r="C3" s="36"/>
      <c r="D3" s="36" t="s">
        <v>10</v>
      </c>
      <c r="E3" s="36" t="s">
        <v>11</v>
      </c>
      <c r="F3" s="36" t="s">
        <v>12</v>
      </c>
      <c r="G3" s="36" t="s">
        <v>13</v>
      </c>
      <c r="H3" s="37"/>
      <c r="I3" s="36"/>
      <c r="J3" s="159" t="s">
        <v>14</v>
      </c>
      <c r="K3" s="160"/>
      <c r="L3" s="159" t="s">
        <v>15</v>
      </c>
      <c r="M3" s="160"/>
      <c r="N3" s="38" t="s">
        <v>16</v>
      </c>
      <c r="O3" s="159" t="s">
        <v>14</v>
      </c>
      <c r="P3" s="160"/>
      <c r="Q3" s="159" t="s">
        <v>15</v>
      </c>
      <c r="R3" s="160"/>
      <c r="S3" s="38" t="s">
        <v>16</v>
      </c>
      <c r="T3" s="159" t="s">
        <v>14</v>
      </c>
      <c r="U3" s="160"/>
      <c r="V3" s="159" t="s">
        <v>15</v>
      </c>
      <c r="W3" s="160"/>
      <c r="X3" s="38" t="s">
        <v>16</v>
      </c>
      <c r="Y3" s="159" t="s">
        <v>14</v>
      </c>
      <c r="Z3" s="160"/>
      <c r="AA3" s="159" t="s">
        <v>15</v>
      </c>
      <c r="AB3" s="160"/>
      <c r="AC3" s="38" t="s">
        <v>16</v>
      </c>
      <c r="AD3" s="157"/>
      <c r="AE3" s="153" t="s">
        <v>14</v>
      </c>
      <c r="AF3" s="154"/>
      <c r="AG3" s="153" t="s">
        <v>15</v>
      </c>
      <c r="AH3" s="154"/>
      <c r="AI3" s="99" t="s">
        <v>16</v>
      </c>
    </row>
    <row r="4" spans="1:35" x14ac:dyDescent="0.3">
      <c r="A4" s="39" t="s">
        <v>17</v>
      </c>
      <c r="B4" s="40" t="s">
        <v>18</v>
      </c>
      <c r="C4" s="40" t="s">
        <v>19</v>
      </c>
      <c r="D4" s="41">
        <v>0</v>
      </c>
      <c r="E4" s="41">
        <v>0</v>
      </c>
      <c r="F4" s="40" t="s">
        <v>20</v>
      </c>
      <c r="G4" s="40" t="s">
        <v>21</v>
      </c>
      <c r="H4" s="39" t="s">
        <v>14</v>
      </c>
      <c r="I4" s="40" t="s">
        <v>15</v>
      </c>
      <c r="J4" s="39" t="s">
        <v>22</v>
      </c>
      <c r="K4" s="40" t="s">
        <v>23</v>
      </c>
      <c r="L4" s="39" t="s">
        <v>22</v>
      </c>
      <c r="M4" s="42" t="s">
        <v>23</v>
      </c>
      <c r="N4" s="43" t="s">
        <v>23</v>
      </c>
      <c r="O4" s="39" t="s">
        <v>22</v>
      </c>
      <c r="P4" s="40" t="s">
        <v>23</v>
      </c>
      <c r="Q4" s="39" t="s">
        <v>22</v>
      </c>
      <c r="R4" s="42" t="s">
        <v>23</v>
      </c>
      <c r="S4" s="43" t="s">
        <v>23</v>
      </c>
      <c r="T4" s="39" t="s">
        <v>22</v>
      </c>
      <c r="U4" s="40" t="s">
        <v>23</v>
      </c>
      <c r="V4" s="39" t="s">
        <v>22</v>
      </c>
      <c r="W4" s="42" t="s">
        <v>23</v>
      </c>
      <c r="X4" s="43" t="s">
        <v>23</v>
      </c>
      <c r="Y4" s="39" t="s">
        <v>22</v>
      </c>
      <c r="Z4" s="40" t="s">
        <v>23</v>
      </c>
      <c r="AA4" s="39" t="s">
        <v>22</v>
      </c>
      <c r="AB4" s="42" t="s">
        <v>23</v>
      </c>
      <c r="AC4" s="43" t="s">
        <v>23</v>
      </c>
      <c r="AD4" s="158"/>
      <c r="AE4" s="102" t="s">
        <v>22</v>
      </c>
      <c r="AF4" s="103" t="s">
        <v>23</v>
      </c>
      <c r="AG4" s="104" t="s">
        <v>22</v>
      </c>
      <c r="AH4" s="103" t="s">
        <v>23</v>
      </c>
      <c r="AI4" s="103" t="s">
        <v>23</v>
      </c>
    </row>
    <row r="5" spans="1:35" x14ac:dyDescent="0.3">
      <c r="A5" s="44">
        <v>1</v>
      </c>
      <c r="B5" s="45">
        <v>1.5</v>
      </c>
      <c r="C5" s="45">
        <v>1.7</v>
      </c>
      <c r="D5" s="46">
        <v>9.9644263169334873E-8</v>
      </c>
      <c r="E5" s="46">
        <v>1.0722070689395284E-6</v>
      </c>
      <c r="F5" s="47">
        <v>4.1850590531120647E-3</v>
      </c>
      <c r="G5" s="48">
        <v>1.6099126963349961</v>
      </c>
      <c r="H5" s="44" t="s">
        <v>24</v>
      </c>
      <c r="I5" s="45" t="s">
        <v>24</v>
      </c>
      <c r="J5" s="49">
        <v>2</v>
      </c>
      <c r="K5" s="50">
        <v>2.2999999999999998</v>
      </c>
      <c r="L5" s="51">
        <v>3</v>
      </c>
      <c r="M5" s="52">
        <v>3.2</v>
      </c>
      <c r="N5" s="79">
        <v>8.5144826806282659</v>
      </c>
      <c r="O5" s="74">
        <v>0.45</v>
      </c>
      <c r="P5" s="73">
        <v>0.35</v>
      </c>
      <c r="Q5" s="73">
        <v>0.7</v>
      </c>
      <c r="R5" s="73">
        <v>0.6</v>
      </c>
      <c r="S5" s="75">
        <v>1.7</v>
      </c>
      <c r="T5" s="49">
        <f>J5-O5</f>
        <v>1.55</v>
      </c>
      <c r="U5" s="49">
        <f t="shared" ref="U5:X5" si="0">K5-P5</f>
        <v>1.9499999999999997</v>
      </c>
      <c r="V5" s="49">
        <f t="shared" si="0"/>
        <v>2.2999999999999998</v>
      </c>
      <c r="W5" s="49">
        <f t="shared" si="0"/>
        <v>2.6</v>
      </c>
      <c r="X5" s="49">
        <f t="shared" si="0"/>
        <v>6.8144826806282657</v>
      </c>
      <c r="Y5" s="82">
        <v>4.1850590531120647E-3</v>
      </c>
      <c r="Z5" s="83">
        <v>0</v>
      </c>
      <c r="AA5" s="84">
        <v>0</v>
      </c>
      <c r="AB5" s="85">
        <v>0</v>
      </c>
      <c r="AC5" s="86">
        <v>0</v>
      </c>
      <c r="AD5" s="93">
        <f>SUM(Z5,AB5,AC5)</f>
        <v>0</v>
      </c>
      <c r="AE5" s="95">
        <f>$G5*0.89</f>
        <v>1.4328222997381466</v>
      </c>
      <c r="AF5" s="95">
        <f>$G5*0.89</f>
        <v>1.4328222997381466</v>
      </c>
      <c r="AG5" s="97">
        <f>$G5*0.61</f>
        <v>0.98204674476434761</v>
      </c>
      <c r="AH5" s="97">
        <f>$G5*0.61</f>
        <v>0.98204674476434761</v>
      </c>
      <c r="AI5" s="98">
        <f>G5*0.45</f>
        <v>0.72446071335074824</v>
      </c>
    </row>
    <row r="6" spans="1:35" x14ac:dyDescent="0.3">
      <c r="A6" s="44">
        <v>2</v>
      </c>
      <c r="B6" s="45">
        <v>1.7</v>
      </c>
      <c r="C6" s="45">
        <v>1.9</v>
      </c>
      <c r="D6" s="46">
        <v>7.933281519755948E-7</v>
      </c>
      <c r="E6" s="46">
        <v>7.9225981820641506E-6</v>
      </c>
      <c r="F6" s="47">
        <v>2.9134723329862919E-2</v>
      </c>
      <c r="G6" s="48">
        <v>1.8311553202881583</v>
      </c>
      <c r="H6" s="44" t="s">
        <v>24</v>
      </c>
      <c r="I6" s="45" t="s">
        <v>24</v>
      </c>
      <c r="J6" s="49">
        <v>2</v>
      </c>
      <c r="K6" s="50">
        <v>2.2999999999999998</v>
      </c>
      <c r="L6" s="49">
        <v>3</v>
      </c>
      <c r="M6" s="54">
        <v>3.2</v>
      </c>
      <c r="N6" s="80">
        <v>8.5302154894427122</v>
      </c>
      <c r="O6" s="74">
        <v>0.45</v>
      </c>
      <c r="P6" s="73">
        <v>0.35</v>
      </c>
      <c r="Q6" s="73">
        <v>0.7</v>
      </c>
      <c r="R6" s="73">
        <v>0.6</v>
      </c>
      <c r="S6" s="75">
        <v>1.7</v>
      </c>
      <c r="T6" s="49">
        <f t="shared" ref="T6:T25" si="1">J6-O6</f>
        <v>1.55</v>
      </c>
      <c r="U6" s="49">
        <f t="shared" ref="U6:U25" si="2">K6-P6</f>
        <v>1.9499999999999997</v>
      </c>
      <c r="V6" s="49">
        <f t="shared" ref="V6:V31" si="3">L6-Q6</f>
        <v>2.2999999999999998</v>
      </c>
      <c r="W6" s="49">
        <f t="shared" ref="W6:W31" si="4">M6-R6</f>
        <v>2.6</v>
      </c>
      <c r="X6" s="49">
        <f t="shared" ref="X6:X31" si="5">N6-S6</f>
        <v>6.8302154894427121</v>
      </c>
      <c r="Y6" s="82">
        <v>2.9134723329862919E-2</v>
      </c>
      <c r="Z6" s="83">
        <v>0</v>
      </c>
      <c r="AA6" s="82">
        <v>0</v>
      </c>
      <c r="AB6" s="87">
        <v>0</v>
      </c>
      <c r="AC6" s="86">
        <v>0</v>
      </c>
      <c r="AD6" s="93">
        <f t="shared" ref="AD6:AD31" si="6">SUM(Z6,AB6,AC6)</f>
        <v>0</v>
      </c>
      <c r="AE6" s="95">
        <f t="shared" ref="AE6:AF31" si="7">$G6*0.89</f>
        <v>1.629728235056461</v>
      </c>
      <c r="AF6" s="95">
        <f t="shared" si="7"/>
        <v>1.629728235056461</v>
      </c>
      <c r="AG6" s="97">
        <f t="shared" ref="AG6:AH31" si="8">$G6*0.61</f>
        <v>1.1170047453757765</v>
      </c>
      <c r="AH6" s="97">
        <f t="shared" si="8"/>
        <v>1.1170047453757765</v>
      </c>
      <c r="AI6" s="98">
        <f t="shared" ref="AI6:AI31" si="9">G6*0.45</f>
        <v>0.82401989412967125</v>
      </c>
    </row>
    <row r="7" spans="1:35" x14ac:dyDescent="0.3">
      <c r="A7" s="44">
        <v>3</v>
      </c>
      <c r="B7" s="45">
        <v>1.9</v>
      </c>
      <c r="C7" s="45">
        <v>2.1</v>
      </c>
      <c r="D7" s="46">
        <v>5.4125439077038704E-6</v>
      </c>
      <c r="E7" s="46">
        <v>4.988494258010724E-5</v>
      </c>
      <c r="F7" s="47">
        <v>0.19400706174058757</v>
      </c>
      <c r="G7" s="48">
        <v>2.0289248534231317</v>
      </c>
      <c r="H7" s="44" t="s">
        <v>24</v>
      </c>
      <c r="I7" s="45" t="s">
        <v>24</v>
      </c>
      <c r="J7" s="49">
        <v>2</v>
      </c>
      <c r="K7" s="50">
        <v>2.2999999999999998</v>
      </c>
      <c r="L7" s="49">
        <v>3</v>
      </c>
      <c r="M7" s="54">
        <v>3.2</v>
      </c>
      <c r="N7" s="80">
        <v>8.5442791006878664</v>
      </c>
      <c r="O7" s="74">
        <v>0.45</v>
      </c>
      <c r="P7" s="73">
        <v>0.35</v>
      </c>
      <c r="Q7" s="73">
        <v>0.7</v>
      </c>
      <c r="R7" s="73">
        <v>0.6</v>
      </c>
      <c r="S7" s="75">
        <v>1.7</v>
      </c>
      <c r="T7" s="49">
        <f t="shared" si="1"/>
        <v>1.55</v>
      </c>
      <c r="U7" s="49">
        <f t="shared" si="2"/>
        <v>1.9499999999999997</v>
      </c>
      <c r="V7" s="49">
        <f t="shared" si="3"/>
        <v>2.2999999999999998</v>
      </c>
      <c r="W7" s="49">
        <f t="shared" si="4"/>
        <v>2.6</v>
      </c>
      <c r="X7" s="49">
        <f t="shared" si="5"/>
        <v>6.8442791006878663</v>
      </c>
      <c r="Y7" s="82">
        <v>0.19400706174058757</v>
      </c>
      <c r="Z7" s="83">
        <v>0</v>
      </c>
      <c r="AA7" s="82">
        <v>0</v>
      </c>
      <c r="AB7" s="87">
        <v>0</v>
      </c>
      <c r="AC7" s="86">
        <v>0</v>
      </c>
      <c r="AD7" s="93">
        <f t="shared" si="6"/>
        <v>0</v>
      </c>
      <c r="AE7" s="95">
        <f t="shared" si="7"/>
        <v>1.8057431195465872</v>
      </c>
      <c r="AF7" s="95">
        <f t="shared" si="7"/>
        <v>1.8057431195465872</v>
      </c>
      <c r="AG7" s="97">
        <f t="shared" si="8"/>
        <v>1.2376441605881103</v>
      </c>
      <c r="AH7" s="97">
        <f t="shared" si="8"/>
        <v>1.2376441605881103</v>
      </c>
      <c r="AI7" s="98">
        <f t="shared" si="9"/>
        <v>0.9130161840404093</v>
      </c>
    </row>
    <row r="8" spans="1:35" x14ac:dyDescent="0.3">
      <c r="A8" s="44">
        <v>4</v>
      </c>
      <c r="B8" s="45">
        <v>2.1</v>
      </c>
      <c r="C8" s="45">
        <v>2.3000000000000003</v>
      </c>
      <c r="D8" s="46">
        <v>3.1671241833119972E-5</v>
      </c>
      <c r="E8" s="46">
        <v>2.6766045152977166E-4</v>
      </c>
      <c r="F8" s="47">
        <v>1.1028653128674761</v>
      </c>
      <c r="G8" s="48">
        <v>2.2266345425026102</v>
      </c>
      <c r="H8" s="44" t="s">
        <v>24</v>
      </c>
      <c r="I8" s="45" t="s">
        <v>24</v>
      </c>
      <c r="J8" s="49">
        <v>2</v>
      </c>
      <c r="K8" s="50">
        <v>2.2999999999999998</v>
      </c>
      <c r="L8" s="49">
        <v>3</v>
      </c>
      <c r="M8" s="54">
        <v>3.2</v>
      </c>
      <c r="N8" s="80">
        <v>8.5583384563557399</v>
      </c>
      <c r="O8" s="74">
        <v>0.45</v>
      </c>
      <c r="P8" s="73">
        <v>0.35</v>
      </c>
      <c r="Q8" s="73">
        <v>0.7</v>
      </c>
      <c r="R8" s="73">
        <v>0.6</v>
      </c>
      <c r="S8" s="75">
        <v>1.7</v>
      </c>
      <c r="T8" s="49">
        <f t="shared" si="1"/>
        <v>1.55</v>
      </c>
      <c r="U8" s="49">
        <f t="shared" si="2"/>
        <v>1.9499999999999997</v>
      </c>
      <c r="V8" s="49">
        <f t="shared" si="3"/>
        <v>2.2999999999999998</v>
      </c>
      <c r="W8" s="49">
        <f t="shared" si="4"/>
        <v>2.6</v>
      </c>
      <c r="X8" s="49">
        <f t="shared" si="5"/>
        <v>6.8583384563557397</v>
      </c>
      <c r="Y8" s="82">
        <v>1.1028653128674761</v>
      </c>
      <c r="Z8" s="83">
        <v>0</v>
      </c>
      <c r="AA8" s="82">
        <v>0</v>
      </c>
      <c r="AB8" s="87">
        <v>0</v>
      </c>
      <c r="AC8" s="86">
        <v>0</v>
      </c>
      <c r="AD8" s="93">
        <f t="shared" si="6"/>
        <v>0</v>
      </c>
      <c r="AE8" s="95">
        <f t="shared" si="7"/>
        <v>1.9817047428273231</v>
      </c>
      <c r="AF8" s="95">
        <f t="shared" si="7"/>
        <v>1.9817047428273231</v>
      </c>
      <c r="AG8" s="97">
        <f t="shared" si="8"/>
        <v>1.3582470709265921</v>
      </c>
      <c r="AH8" s="97">
        <f t="shared" si="8"/>
        <v>1.3582470709265921</v>
      </c>
      <c r="AI8" s="98">
        <f t="shared" si="9"/>
        <v>1.0019855441261747</v>
      </c>
    </row>
    <row r="9" spans="1:35" x14ac:dyDescent="0.3">
      <c r="A9" s="44">
        <v>5</v>
      </c>
      <c r="B9" s="45">
        <v>2.3000000000000003</v>
      </c>
      <c r="C9" s="45">
        <v>2.5000000000000004</v>
      </c>
      <c r="D9" s="46">
        <v>1.5910859015753445E-4</v>
      </c>
      <c r="E9" s="46">
        <v>1.2238038602275503E-3</v>
      </c>
      <c r="F9" s="47">
        <v>5.352368629625408</v>
      </c>
      <c r="G9" s="48">
        <v>2.4242873041744692</v>
      </c>
      <c r="H9" s="44" t="s">
        <v>25</v>
      </c>
      <c r="I9" s="45" t="s">
        <v>24</v>
      </c>
      <c r="J9" s="49">
        <v>2.8</v>
      </c>
      <c r="K9" s="50">
        <v>3.1</v>
      </c>
      <c r="L9" s="49">
        <v>3</v>
      </c>
      <c r="M9" s="54">
        <v>3.2</v>
      </c>
      <c r="N9" s="80">
        <v>8.572393763852407</v>
      </c>
      <c r="O9" s="74">
        <v>0.45</v>
      </c>
      <c r="P9" s="73">
        <v>0.35</v>
      </c>
      <c r="Q9" s="73">
        <v>0.7</v>
      </c>
      <c r="R9" s="73">
        <v>0.6</v>
      </c>
      <c r="S9" s="75">
        <v>1.7</v>
      </c>
      <c r="T9" s="49">
        <f>J9-O9</f>
        <v>2.3499999999999996</v>
      </c>
      <c r="U9" s="49">
        <f t="shared" si="2"/>
        <v>2.75</v>
      </c>
      <c r="V9" s="49">
        <f t="shared" si="3"/>
        <v>2.2999999999999998</v>
      </c>
      <c r="W9" s="49">
        <f t="shared" si="4"/>
        <v>2.6</v>
      </c>
      <c r="X9" s="49">
        <f t="shared" si="5"/>
        <v>6.8723937638524069</v>
      </c>
      <c r="Y9" s="82">
        <v>5.352368629625408</v>
      </c>
      <c r="Z9" s="83">
        <v>0</v>
      </c>
      <c r="AA9" s="82">
        <v>0</v>
      </c>
      <c r="AB9" s="87">
        <v>0</v>
      </c>
      <c r="AC9" s="86">
        <v>0</v>
      </c>
      <c r="AD9" s="93">
        <f t="shared" si="6"/>
        <v>0</v>
      </c>
      <c r="AE9" s="95">
        <f t="shared" si="7"/>
        <v>2.1576157007152776</v>
      </c>
      <c r="AF9" s="95">
        <f t="shared" si="7"/>
        <v>2.1576157007152776</v>
      </c>
      <c r="AG9" s="97">
        <f t="shared" si="8"/>
        <v>1.4788152555464262</v>
      </c>
      <c r="AH9" s="97">
        <f t="shared" si="8"/>
        <v>1.4788152555464262</v>
      </c>
      <c r="AI9" s="98">
        <f t="shared" si="9"/>
        <v>1.0909292868785112</v>
      </c>
    </row>
    <row r="10" spans="1:35" x14ac:dyDescent="0.3">
      <c r="A10" s="44">
        <v>6</v>
      </c>
      <c r="B10" s="45">
        <v>2.5000000000000004</v>
      </c>
      <c r="C10" s="45">
        <v>2.7000000000000006</v>
      </c>
      <c r="D10" s="46">
        <v>6.8713793791585164E-4</v>
      </c>
      <c r="E10" s="46">
        <v>4.7681764029297103E-3</v>
      </c>
      <c r="F10" s="47">
        <v>22.177232605849323</v>
      </c>
      <c r="G10" s="48">
        <v>2.6218865780143883</v>
      </c>
      <c r="H10" s="44" t="s">
        <v>25</v>
      </c>
      <c r="I10" s="45" t="s">
        <v>24</v>
      </c>
      <c r="J10" s="49">
        <v>2.8</v>
      </c>
      <c r="K10" s="50">
        <v>3.1</v>
      </c>
      <c r="L10" s="49">
        <v>3</v>
      </c>
      <c r="M10" s="54">
        <v>3.2</v>
      </c>
      <c r="N10" s="80">
        <v>8.5864452677699123</v>
      </c>
      <c r="O10" s="74">
        <v>0.45</v>
      </c>
      <c r="P10" s="73">
        <v>0.35</v>
      </c>
      <c r="Q10" s="73">
        <v>0.7</v>
      </c>
      <c r="R10" s="73">
        <v>0.6</v>
      </c>
      <c r="S10" s="75">
        <v>1.7</v>
      </c>
      <c r="T10" s="49">
        <f t="shared" si="1"/>
        <v>2.3499999999999996</v>
      </c>
      <c r="U10" s="49">
        <f t="shared" si="2"/>
        <v>2.75</v>
      </c>
      <c r="V10" s="49">
        <f t="shared" si="3"/>
        <v>2.2999999999999998</v>
      </c>
      <c r="W10" s="49">
        <f t="shared" si="4"/>
        <v>2.6</v>
      </c>
      <c r="X10" s="49">
        <f t="shared" si="5"/>
        <v>6.8864452677699122</v>
      </c>
      <c r="Y10" s="82">
        <v>0</v>
      </c>
      <c r="Z10" s="83">
        <v>0</v>
      </c>
      <c r="AA10" s="82">
        <v>0</v>
      </c>
      <c r="AB10" s="87">
        <v>0</v>
      </c>
      <c r="AC10" s="86">
        <v>22.177232605849323</v>
      </c>
      <c r="AD10" s="93">
        <f t="shared" si="6"/>
        <v>22.177232605849323</v>
      </c>
      <c r="AE10" s="95">
        <f t="shared" si="7"/>
        <v>2.3334790544328055</v>
      </c>
      <c r="AF10" s="95">
        <f t="shared" si="7"/>
        <v>2.3334790544328055</v>
      </c>
      <c r="AG10" s="97">
        <f t="shared" si="8"/>
        <v>1.5993508125887768</v>
      </c>
      <c r="AH10" s="97">
        <f t="shared" si="8"/>
        <v>1.5993508125887768</v>
      </c>
      <c r="AI10" s="98">
        <f t="shared" si="9"/>
        <v>1.1798489601064748</v>
      </c>
    </row>
    <row r="11" spans="1:35" x14ac:dyDescent="0.3">
      <c r="A11" s="44">
        <v>7</v>
      </c>
      <c r="B11" s="45">
        <v>2.7000000000000006</v>
      </c>
      <c r="C11" s="45">
        <v>2.9000000000000008</v>
      </c>
      <c r="D11" s="46">
        <v>2.5551303304279464E-3</v>
      </c>
      <c r="E11" s="46">
        <v>1.5830903165960013E-2</v>
      </c>
      <c r="F11" s="47">
        <v>78.455680485507969</v>
      </c>
      <c r="G11" s="48">
        <v>2.8194363200600296</v>
      </c>
      <c r="H11" s="44" t="s">
        <v>25</v>
      </c>
      <c r="I11" s="45" t="s">
        <v>24</v>
      </c>
      <c r="J11" s="49">
        <v>2.8</v>
      </c>
      <c r="K11" s="50">
        <v>3.1</v>
      </c>
      <c r="L11" s="49">
        <v>3</v>
      </c>
      <c r="M11" s="54">
        <v>3.2</v>
      </c>
      <c r="N11" s="80">
        <v>8.6004932494264903</v>
      </c>
      <c r="O11" s="74">
        <v>0.45</v>
      </c>
      <c r="P11" s="73">
        <v>0.35</v>
      </c>
      <c r="Q11" s="73">
        <v>0.7</v>
      </c>
      <c r="R11" s="73">
        <v>0.6</v>
      </c>
      <c r="S11" s="75">
        <v>1.7</v>
      </c>
      <c r="T11" s="49">
        <f t="shared" si="1"/>
        <v>2.3499999999999996</v>
      </c>
      <c r="U11" s="49">
        <f t="shared" si="2"/>
        <v>2.75</v>
      </c>
      <c r="V11" s="49">
        <f t="shared" si="3"/>
        <v>2.2999999999999998</v>
      </c>
      <c r="W11" s="49">
        <f>M11-R11</f>
        <v>2.6</v>
      </c>
      <c r="X11" s="49">
        <f t="shared" si="5"/>
        <v>6.9004932494264901</v>
      </c>
      <c r="Y11" s="82">
        <v>0</v>
      </c>
      <c r="Z11" s="83">
        <v>0</v>
      </c>
      <c r="AA11" s="82">
        <v>0</v>
      </c>
      <c r="AB11" s="87">
        <v>0</v>
      </c>
      <c r="AC11" s="86">
        <v>78.455680485507969</v>
      </c>
      <c r="AD11" s="93">
        <f t="shared" si="6"/>
        <v>78.455680485507969</v>
      </c>
      <c r="AE11" s="95">
        <f t="shared" si="7"/>
        <v>2.5092983248534266</v>
      </c>
      <c r="AF11" s="95">
        <f t="shared" si="7"/>
        <v>2.5092983248534266</v>
      </c>
      <c r="AG11" s="97">
        <f t="shared" si="8"/>
        <v>1.7198561552366181</v>
      </c>
      <c r="AH11" s="97">
        <f t="shared" si="8"/>
        <v>1.7198561552366181</v>
      </c>
      <c r="AI11" s="98">
        <f t="shared" si="9"/>
        <v>1.2687463440270135</v>
      </c>
    </row>
    <row r="12" spans="1:35" x14ac:dyDescent="0.3">
      <c r="A12" s="44">
        <v>8</v>
      </c>
      <c r="B12" s="45">
        <v>2.9000000000000008</v>
      </c>
      <c r="C12" s="45">
        <v>3.100000000000001</v>
      </c>
      <c r="D12" s="46">
        <v>8.1975359245961762E-3</v>
      </c>
      <c r="E12" s="46">
        <v>4.4789060589686035E-2</v>
      </c>
      <c r="F12" s="47">
        <v>236.98103495506567</v>
      </c>
      <c r="G12" s="48">
        <v>3.0169409864094114</v>
      </c>
      <c r="H12" s="44" t="s">
        <v>25</v>
      </c>
      <c r="I12" s="45" t="s">
        <v>25</v>
      </c>
      <c r="J12" s="49">
        <v>2.8</v>
      </c>
      <c r="K12" s="50">
        <v>3.1</v>
      </c>
      <c r="L12" s="49">
        <v>4.8</v>
      </c>
      <c r="M12" s="54">
        <v>5.0999999999999996</v>
      </c>
      <c r="N12" s="80">
        <v>8.6145380257002238</v>
      </c>
      <c r="O12" s="74">
        <v>0.45</v>
      </c>
      <c r="P12" s="73">
        <v>0.35</v>
      </c>
      <c r="Q12" s="73">
        <v>0.7</v>
      </c>
      <c r="R12" s="73">
        <v>0.6</v>
      </c>
      <c r="S12" s="75">
        <v>1.7</v>
      </c>
      <c r="T12" s="49">
        <f t="shared" si="1"/>
        <v>2.3499999999999996</v>
      </c>
      <c r="U12" s="49">
        <f t="shared" si="2"/>
        <v>2.75</v>
      </c>
      <c r="V12" s="49">
        <f t="shared" si="3"/>
        <v>4.0999999999999996</v>
      </c>
      <c r="W12" s="49">
        <f t="shared" si="4"/>
        <v>4.5</v>
      </c>
      <c r="X12" s="49">
        <f t="shared" si="5"/>
        <v>6.9145380257002236</v>
      </c>
      <c r="Y12" s="82">
        <v>0</v>
      </c>
      <c r="Z12" s="83">
        <v>0</v>
      </c>
      <c r="AA12" s="82">
        <v>236.98103495506567</v>
      </c>
      <c r="AB12" s="87">
        <v>0</v>
      </c>
      <c r="AC12" s="86">
        <v>0</v>
      </c>
      <c r="AD12" s="93">
        <f t="shared" si="6"/>
        <v>0</v>
      </c>
      <c r="AE12" s="95">
        <f t="shared" si="7"/>
        <v>2.6850774779043762</v>
      </c>
      <c r="AF12" s="95">
        <f t="shared" si="7"/>
        <v>2.6850774779043762</v>
      </c>
      <c r="AG12" s="97">
        <f t="shared" si="8"/>
        <v>1.8403340017097409</v>
      </c>
      <c r="AH12" s="97">
        <f t="shared" si="8"/>
        <v>1.8403340017097409</v>
      </c>
      <c r="AI12" s="98">
        <f t="shared" si="9"/>
        <v>1.3576234438842352</v>
      </c>
    </row>
    <row r="13" spans="1:35" x14ac:dyDescent="0.3">
      <c r="A13" s="44">
        <v>9</v>
      </c>
      <c r="B13" s="45">
        <v>3.100000000000001</v>
      </c>
      <c r="C13" s="45">
        <v>3.3000000000000012</v>
      </c>
      <c r="D13" s="46">
        <v>2.2750131948179333E-2</v>
      </c>
      <c r="E13" s="46">
        <v>0.10798193302637669</v>
      </c>
      <c r="F13" s="47">
        <v>611.20903299049257</v>
      </c>
      <c r="G13" s="48">
        <v>3.21440550651094</v>
      </c>
      <c r="H13" s="44" t="s">
        <v>25</v>
      </c>
      <c r="I13" s="45" t="s">
        <v>25</v>
      </c>
      <c r="J13" s="49">
        <v>2.8</v>
      </c>
      <c r="K13" s="50">
        <v>3.1</v>
      </c>
      <c r="L13" s="49">
        <v>4.8</v>
      </c>
      <c r="M13" s="54">
        <v>5.0999999999999996</v>
      </c>
      <c r="N13" s="80">
        <v>8.6285799471296656</v>
      </c>
      <c r="O13" s="74">
        <v>0.45</v>
      </c>
      <c r="P13" s="73">
        <v>0.35</v>
      </c>
      <c r="Q13" s="73">
        <v>0.7</v>
      </c>
      <c r="R13" s="73">
        <v>0.6</v>
      </c>
      <c r="S13" s="75">
        <v>1.7</v>
      </c>
      <c r="T13" s="49">
        <f t="shared" si="1"/>
        <v>2.3499999999999996</v>
      </c>
      <c r="U13" s="49">
        <f t="shared" si="2"/>
        <v>2.75</v>
      </c>
      <c r="V13" s="49">
        <f t="shared" si="3"/>
        <v>4.0999999999999996</v>
      </c>
      <c r="W13" s="49">
        <f t="shared" si="4"/>
        <v>4.5</v>
      </c>
      <c r="X13" s="49">
        <f t="shared" si="5"/>
        <v>6.9285799471296654</v>
      </c>
      <c r="Y13" s="82">
        <v>0</v>
      </c>
      <c r="Z13" s="83">
        <v>0</v>
      </c>
      <c r="AA13" s="82">
        <v>611.20903299049257</v>
      </c>
      <c r="AB13" s="87">
        <v>0</v>
      </c>
      <c r="AC13" s="86">
        <v>0</v>
      </c>
      <c r="AD13" s="93">
        <f t="shared" si="6"/>
        <v>0</v>
      </c>
      <c r="AE13" s="95">
        <f t="shared" si="7"/>
        <v>2.8608209007947365</v>
      </c>
      <c r="AF13" s="95">
        <f t="shared" si="7"/>
        <v>2.8608209007947365</v>
      </c>
      <c r="AG13" s="97">
        <f t="shared" si="8"/>
        <v>1.9607873589716733</v>
      </c>
      <c r="AH13" s="97">
        <f t="shared" si="8"/>
        <v>1.9607873589716733</v>
      </c>
      <c r="AI13" s="98">
        <f t="shared" si="9"/>
        <v>1.446482477929923</v>
      </c>
    </row>
    <row r="14" spans="1:35" x14ac:dyDescent="0.3">
      <c r="A14" s="44">
        <v>10</v>
      </c>
      <c r="B14" s="45">
        <v>3.3000000000000012</v>
      </c>
      <c r="C14" s="45">
        <v>3.5000000000000013</v>
      </c>
      <c r="D14" s="46">
        <v>5.4799291699558314E-2</v>
      </c>
      <c r="E14" s="46">
        <v>0.2218416693589122</v>
      </c>
      <c r="F14" s="47">
        <v>1346.0647095579172</v>
      </c>
      <c r="G14" s="48">
        <v>3.411835246104725</v>
      </c>
      <c r="H14" s="44" t="s">
        <v>26</v>
      </c>
      <c r="I14" s="45" t="s">
        <v>25</v>
      </c>
      <c r="J14" s="49">
        <v>3</v>
      </c>
      <c r="K14" s="50">
        <v>3.3</v>
      </c>
      <c r="L14" s="49">
        <v>4.8</v>
      </c>
      <c r="M14" s="54">
        <v>5.0999999999999996</v>
      </c>
      <c r="N14" s="80">
        <v>8.6426193952785582</v>
      </c>
      <c r="O14" s="74">
        <v>0.45</v>
      </c>
      <c r="P14" s="73">
        <v>0.35</v>
      </c>
      <c r="Q14" s="73">
        <v>0.7</v>
      </c>
      <c r="R14" s="73">
        <v>0.6</v>
      </c>
      <c r="S14" s="75">
        <v>1.7</v>
      </c>
      <c r="T14" s="49">
        <f t="shared" si="1"/>
        <v>2.5499999999999998</v>
      </c>
      <c r="U14" s="49">
        <f t="shared" si="2"/>
        <v>2.9499999999999997</v>
      </c>
      <c r="V14" s="49">
        <f t="shared" si="3"/>
        <v>4.0999999999999996</v>
      </c>
      <c r="W14" s="49">
        <f t="shared" si="4"/>
        <v>4.5</v>
      </c>
      <c r="X14" s="49">
        <f t="shared" si="5"/>
        <v>6.942619395278558</v>
      </c>
      <c r="Y14" s="82">
        <v>0</v>
      </c>
      <c r="Z14" s="83">
        <v>0</v>
      </c>
      <c r="AA14" s="82">
        <v>1346.0647095579172</v>
      </c>
      <c r="AB14" s="87">
        <v>0</v>
      </c>
      <c r="AC14" s="86">
        <v>0</v>
      </c>
      <c r="AD14" s="93">
        <f t="shared" si="6"/>
        <v>0</v>
      </c>
      <c r="AE14" s="95">
        <f t="shared" si="7"/>
        <v>3.0365333690332053</v>
      </c>
      <c r="AF14" s="95">
        <f t="shared" si="7"/>
        <v>3.0365333690332053</v>
      </c>
      <c r="AG14" s="97">
        <f t="shared" si="8"/>
        <v>2.0812195001238822</v>
      </c>
      <c r="AH14" s="97">
        <f t="shared" si="8"/>
        <v>2.0812195001238822</v>
      </c>
      <c r="AI14" s="98">
        <f t="shared" si="9"/>
        <v>1.5353258607471263</v>
      </c>
    </row>
    <row r="15" spans="1:35" x14ac:dyDescent="0.3">
      <c r="A15" s="44">
        <v>11</v>
      </c>
      <c r="B15" s="45">
        <v>3.5000000000000013</v>
      </c>
      <c r="C15" s="45">
        <v>3.7000000000000015</v>
      </c>
      <c r="D15" s="46">
        <v>0.11506967022170893</v>
      </c>
      <c r="E15" s="46">
        <v>0.38837210996642746</v>
      </c>
      <c r="F15" s="47">
        <v>2531.3558979303257</v>
      </c>
      <c r="G15" s="48">
        <v>3.6092359601395572</v>
      </c>
      <c r="H15" s="44" t="s">
        <v>26</v>
      </c>
      <c r="I15" s="45" t="s">
        <v>25</v>
      </c>
      <c r="J15" s="49">
        <v>3</v>
      </c>
      <c r="K15" s="50">
        <v>3.3</v>
      </c>
      <c r="L15" s="49">
        <v>4.8</v>
      </c>
      <c r="M15" s="54">
        <v>5.0999999999999996</v>
      </c>
      <c r="N15" s="80">
        <v>8.656656779387701</v>
      </c>
      <c r="O15" s="74">
        <v>0.45</v>
      </c>
      <c r="P15" s="73">
        <v>0.35</v>
      </c>
      <c r="Q15" s="73">
        <v>0.7</v>
      </c>
      <c r="R15" s="73">
        <v>0.6</v>
      </c>
      <c r="S15" s="75">
        <v>1.7</v>
      </c>
      <c r="T15" s="49">
        <f t="shared" si="1"/>
        <v>2.5499999999999998</v>
      </c>
      <c r="U15" s="49">
        <f t="shared" si="2"/>
        <v>2.9499999999999997</v>
      </c>
      <c r="V15" s="49">
        <f t="shared" si="3"/>
        <v>4.0999999999999996</v>
      </c>
      <c r="W15" s="49">
        <f t="shared" si="4"/>
        <v>4.5</v>
      </c>
      <c r="X15" s="49">
        <f t="shared" si="5"/>
        <v>6.9566567793877008</v>
      </c>
      <c r="Y15" s="82">
        <v>0</v>
      </c>
      <c r="Z15" s="83">
        <v>0</v>
      </c>
      <c r="AA15" s="82">
        <v>2531.3558979303257</v>
      </c>
      <c r="AB15" s="87">
        <v>0</v>
      </c>
      <c r="AC15" s="86">
        <v>0</v>
      </c>
      <c r="AD15" s="93">
        <f t="shared" si="6"/>
        <v>0</v>
      </c>
      <c r="AE15" s="95">
        <f t="shared" si="7"/>
        <v>3.2122200045242058</v>
      </c>
      <c r="AF15" s="95">
        <f t="shared" si="7"/>
        <v>3.2122200045242058</v>
      </c>
      <c r="AG15" s="97">
        <f t="shared" si="8"/>
        <v>2.20163393568513</v>
      </c>
      <c r="AH15" s="97">
        <f t="shared" si="8"/>
        <v>2.20163393568513</v>
      </c>
      <c r="AI15" s="98">
        <f t="shared" si="9"/>
        <v>1.6241561820628008</v>
      </c>
    </row>
    <row r="16" spans="1:35" x14ac:dyDescent="0.3">
      <c r="A16" s="44">
        <v>12</v>
      </c>
      <c r="B16" s="45">
        <v>3.7000000000000015</v>
      </c>
      <c r="C16" s="45">
        <v>3.9000000000000017</v>
      </c>
      <c r="D16" s="46">
        <v>0.21185539858339775</v>
      </c>
      <c r="E16" s="46">
        <v>0.57938310552296723</v>
      </c>
      <c r="F16" s="47">
        <v>4065.0005911909302</v>
      </c>
      <c r="G16" s="48">
        <v>3.8066137363694503</v>
      </c>
      <c r="H16" s="44" t="s">
        <v>26</v>
      </c>
      <c r="I16" s="45" t="s">
        <v>25</v>
      </c>
      <c r="J16" s="49">
        <v>3</v>
      </c>
      <c r="K16" s="50">
        <v>3.3</v>
      </c>
      <c r="L16" s="49">
        <v>4.8</v>
      </c>
      <c r="M16" s="54">
        <v>5.0999999999999996</v>
      </c>
      <c r="N16" s="80">
        <v>8.6706925323640487</v>
      </c>
      <c r="O16" s="74">
        <v>0.45</v>
      </c>
      <c r="P16" s="73">
        <v>0.35</v>
      </c>
      <c r="Q16" s="73">
        <v>0.7</v>
      </c>
      <c r="R16" s="73">
        <v>0.6</v>
      </c>
      <c r="S16" s="75">
        <v>1.7</v>
      </c>
      <c r="T16" s="49">
        <f t="shared" si="1"/>
        <v>2.5499999999999998</v>
      </c>
      <c r="U16" s="49">
        <f t="shared" si="2"/>
        <v>2.9499999999999997</v>
      </c>
      <c r="V16" s="49">
        <f t="shared" si="3"/>
        <v>4.0999999999999996</v>
      </c>
      <c r="W16" s="49">
        <f t="shared" si="4"/>
        <v>4.5</v>
      </c>
      <c r="X16" s="49">
        <f t="shared" si="5"/>
        <v>6.9706925323640485</v>
      </c>
      <c r="Y16" s="82">
        <v>0</v>
      </c>
      <c r="Z16" s="83">
        <v>0</v>
      </c>
      <c r="AA16" s="82">
        <v>4065.0005911909302</v>
      </c>
      <c r="AB16" s="87">
        <v>0</v>
      </c>
      <c r="AC16" s="86">
        <v>0</v>
      </c>
      <c r="AD16" s="93">
        <f t="shared" si="6"/>
        <v>0</v>
      </c>
      <c r="AE16" s="95">
        <f t="shared" si="7"/>
        <v>3.3878862253688107</v>
      </c>
      <c r="AF16" s="95">
        <f t="shared" si="7"/>
        <v>3.3878862253688107</v>
      </c>
      <c r="AG16" s="97">
        <f t="shared" si="8"/>
        <v>2.3220343791853648</v>
      </c>
      <c r="AH16" s="97">
        <f t="shared" si="8"/>
        <v>2.3220343791853648</v>
      </c>
      <c r="AI16" s="98">
        <f t="shared" si="9"/>
        <v>1.7129761813662527</v>
      </c>
    </row>
    <row r="17" spans="1:35" x14ac:dyDescent="0.3">
      <c r="A17" s="44">
        <v>13</v>
      </c>
      <c r="B17" s="45">
        <v>3.9000000000000017</v>
      </c>
      <c r="C17" s="45">
        <v>4.1000000000000014</v>
      </c>
      <c r="D17" s="46">
        <v>0.34457825838967693</v>
      </c>
      <c r="E17" s="46">
        <v>0.73654028060664767</v>
      </c>
      <c r="F17" s="47">
        <v>5574.3601118637253</v>
      </c>
      <c r="G17" s="48">
        <v>4.003974930706991</v>
      </c>
      <c r="H17" s="44" t="s">
        <v>26</v>
      </c>
      <c r="I17" s="45" t="s">
        <v>25</v>
      </c>
      <c r="J17" s="49">
        <v>3</v>
      </c>
      <c r="K17" s="50">
        <v>3.3</v>
      </c>
      <c r="L17" s="49">
        <v>4.8</v>
      </c>
      <c r="M17" s="54">
        <v>5.0999999999999996</v>
      </c>
      <c r="N17" s="80">
        <v>8.6847271061836082</v>
      </c>
      <c r="O17" s="74">
        <v>0.45</v>
      </c>
      <c r="P17" s="73">
        <v>0.35</v>
      </c>
      <c r="Q17" s="73">
        <v>0.7</v>
      </c>
      <c r="R17" s="73">
        <v>0.6</v>
      </c>
      <c r="S17" s="75">
        <v>1.7</v>
      </c>
      <c r="T17" s="49">
        <f t="shared" si="1"/>
        <v>2.5499999999999998</v>
      </c>
      <c r="U17" s="49">
        <f t="shared" si="2"/>
        <v>2.9499999999999997</v>
      </c>
      <c r="V17" s="49">
        <f t="shared" si="3"/>
        <v>4.0999999999999996</v>
      </c>
      <c r="W17" s="49">
        <f t="shared" si="4"/>
        <v>4.5</v>
      </c>
      <c r="X17" s="49">
        <f t="shared" si="5"/>
        <v>6.984727106183608</v>
      </c>
      <c r="Y17" s="82">
        <v>0</v>
      </c>
      <c r="Z17" s="83">
        <v>0</v>
      </c>
      <c r="AA17" s="82">
        <v>0</v>
      </c>
      <c r="AB17" s="87">
        <v>0</v>
      </c>
      <c r="AC17" s="86">
        <v>5574.3601118637253</v>
      </c>
      <c r="AD17" s="93">
        <f t="shared" si="6"/>
        <v>5574.3601118637253</v>
      </c>
      <c r="AE17" s="95">
        <f t="shared" si="7"/>
        <v>3.5635376883292218</v>
      </c>
      <c r="AF17" s="95">
        <f t="shared" si="7"/>
        <v>3.5635376883292218</v>
      </c>
      <c r="AG17" s="97">
        <f t="shared" si="8"/>
        <v>2.4424247077312646</v>
      </c>
      <c r="AH17" s="97">
        <f t="shared" si="8"/>
        <v>2.4424247077312646</v>
      </c>
      <c r="AI17" s="98">
        <f t="shared" si="9"/>
        <v>1.8017887188181461</v>
      </c>
    </row>
    <row r="18" spans="1:35" x14ac:dyDescent="0.3">
      <c r="A18" s="44">
        <v>14</v>
      </c>
      <c r="B18" s="45">
        <v>4.1000000000000014</v>
      </c>
      <c r="C18" s="45">
        <v>4.3000000000000016</v>
      </c>
      <c r="D18" s="46">
        <v>0.50000000000000144</v>
      </c>
      <c r="E18" s="46">
        <v>0.79788456080286541</v>
      </c>
      <c r="F18" s="47">
        <v>6527.7131476336299</v>
      </c>
      <c r="G18" s="48">
        <v>4.2013260957562464</v>
      </c>
      <c r="H18" s="44" t="s">
        <v>26</v>
      </c>
      <c r="I18" s="45" t="s">
        <v>25</v>
      </c>
      <c r="J18" s="49">
        <v>3</v>
      </c>
      <c r="K18" s="50">
        <v>3.3</v>
      </c>
      <c r="L18" s="49">
        <v>4.8</v>
      </c>
      <c r="M18" s="54">
        <v>5.0999999999999996</v>
      </c>
      <c r="N18" s="80">
        <v>8.6987609668093313</v>
      </c>
      <c r="O18" s="74">
        <v>0.45</v>
      </c>
      <c r="P18" s="73">
        <v>0.35</v>
      </c>
      <c r="Q18" s="73">
        <v>0.7</v>
      </c>
      <c r="R18" s="73">
        <v>0.6</v>
      </c>
      <c r="S18" s="75">
        <v>1.7</v>
      </c>
      <c r="T18" s="49">
        <f t="shared" si="1"/>
        <v>2.5499999999999998</v>
      </c>
      <c r="U18" s="49">
        <f t="shared" si="2"/>
        <v>2.9499999999999997</v>
      </c>
      <c r="V18" s="49">
        <f t="shared" si="3"/>
        <v>4.0999999999999996</v>
      </c>
      <c r="W18" s="49">
        <f t="shared" si="4"/>
        <v>4.5</v>
      </c>
      <c r="X18" s="49">
        <f t="shared" si="5"/>
        <v>6.9987609668093311</v>
      </c>
      <c r="Y18" s="82">
        <v>0</v>
      </c>
      <c r="Z18" s="83">
        <v>0</v>
      </c>
      <c r="AA18" s="82">
        <v>0</v>
      </c>
      <c r="AB18" s="87">
        <v>0</v>
      </c>
      <c r="AC18" s="86">
        <v>6527.7131476336299</v>
      </c>
      <c r="AD18" s="93">
        <f t="shared" si="6"/>
        <v>6527.7131476336299</v>
      </c>
      <c r="AE18" s="95">
        <f t="shared" si="7"/>
        <v>3.7391802252230595</v>
      </c>
      <c r="AF18" s="95">
        <f t="shared" si="7"/>
        <v>3.7391802252230595</v>
      </c>
      <c r="AG18" s="97">
        <f t="shared" si="8"/>
        <v>2.5628089184113101</v>
      </c>
      <c r="AH18" s="97">
        <f t="shared" si="8"/>
        <v>2.5628089184113101</v>
      </c>
      <c r="AI18" s="98">
        <f t="shared" si="9"/>
        <v>1.890596743090311</v>
      </c>
    </row>
    <row r="19" spans="1:35" x14ac:dyDescent="0.3">
      <c r="A19" s="44">
        <v>15</v>
      </c>
      <c r="B19" s="45">
        <v>4.3000000000000016</v>
      </c>
      <c r="C19" s="45">
        <v>4.5000000000000018</v>
      </c>
      <c r="D19" s="46">
        <v>0.65542174161032563</v>
      </c>
      <c r="E19" s="46">
        <v>0.73654028060664545</v>
      </c>
      <c r="F19" s="47">
        <v>6527.7131476336153</v>
      </c>
      <c r="G19" s="48">
        <v>4.3986739042437559</v>
      </c>
      <c r="H19" s="44" t="s">
        <v>26</v>
      </c>
      <c r="I19" s="45" t="s">
        <v>25</v>
      </c>
      <c r="J19" s="49">
        <v>3</v>
      </c>
      <c r="K19" s="50">
        <v>3.3</v>
      </c>
      <c r="L19" s="49">
        <v>4.8</v>
      </c>
      <c r="M19" s="54">
        <v>5.0999999999999996</v>
      </c>
      <c r="N19" s="80">
        <v>8.7127945887462221</v>
      </c>
      <c r="O19" s="74">
        <v>0.45</v>
      </c>
      <c r="P19" s="73">
        <v>0.35</v>
      </c>
      <c r="Q19" s="73">
        <v>0.7</v>
      </c>
      <c r="R19" s="73">
        <v>0.6</v>
      </c>
      <c r="S19" s="75">
        <v>1.7</v>
      </c>
      <c r="T19" s="49">
        <f t="shared" si="1"/>
        <v>2.5499999999999998</v>
      </c>
      <c r="U19" s="49">
        <f t="shared" si="2"/>
        <v>2.9499999999999997</v>
      </c>
      <c r="V19" s="49">
        <f t="shared" si="3"/>
        <v>4.0999999999999996</v>
      </c>
      <c r="W19" s="49">
        <f t="shared" si="4"/>
        <v>4.5</v>
      </c>
      <c r="X19" s="49">
        <f t="shared" si="5"/>
        <v>7.012794588746222</v>
      </c>
      <c r="Y19" s="82">
        <v>0</v>
      </c>
      <c r="Z19" s="83">
        <v>0</v>
      </c>
      <c r="AA19" s="82">
        <v>0</v>
      </c>
      <c r="AB19" s="87">
        <v>0</v>
      </c>
      <c r="AC19" s="86">
        <v>6527.7131476336153</v>
      </c>
      <c r="AD19" s="93">
        <f t="shared" si="6"/>
        <v>6527.7131476336153</v>
      </c>
      <c r="AE19" s="95">
        <f t="shared" si="7"/>
        <v>3.9148197747769427</v>
      </c>
      <c r="AF19" s="95">
        <f t="shared" si="7"/>
        <v>3.9148197747769427</v>
      </c>
      <c r="AG19" s="97">
        <f t="shared" si="8"/>
        <v>2.6831910815886912</v>
      </c>
      <c r="AH19" s="97">
        <f t="shared" si="8"/>
        <v>2.6831910815886912</v>
      </c>
      <c r="AI19" s="98">
        <f t="shared" si="9"/>
        <v>1.9794032569096902</v>
      </c>
    </row>
    <row r="20" spans="1:35" x14ac:dyDescent="0.3">
      <c r="A20" s="44">
        <v>16</v>
      </c>
      <c r="B20" s="45">
        <v>4.5000000000000018</v>
      </c>
      <c r="C20" s="45">
        <v>4.700000000000002</v>
      </c>
      <c r="D20" s="46">
        <v>0.78814460141660458</v>
      </c>
      <c r="E20" s="46">
        <v>0.57938310552296357</v>
      </c>
      <c r="F20" s="47">
        <v>5574.3601118637162</v>
      </c>
      <c r="G20" s="48">
        <v>4.5960250692930114</v>
      </c>
      <c r="H20" s="44" t="s">
        <v>27</v>
      </c>
      <c r="I20" s="45" t="s">
        <v>26</v>
      </c>
      <c r="J20" s="49">
        <v>3.2</v>
      </c>
      <c r="K20" s="50">
        <v>3.5</v>
      </c>
      <c r="L20" s="49">
        <v>5</v>
      </c>
      <c r="M20" s="54">
        <v>5.4</v>
      </c>
      <c r="N20" s="80">
        <v>8.726828449371947</v>
      </c>
      <c r="O20" s="74">
        <v>0.45</v>
      </c>
      <c r="P20" s="73">
        <v>0.35</v>
      </c>
      <c r="Q20" s="73">
        <v>0.7</v>
      </c>
      <c r="R20" s="73">
        <v>0.6</v>
      </c>
      <c r="S20" s="75">
        <v>1.7</v>
      </c>
      <c r="T20" s="49">
        <f t="shared" si="1"/>
        <v>2.75</v>
      </c>
      <c r="U20" s="49">
        <f t="shared" si="2"/>
        <v>3.15</v>
      </c>
      <c r="V20" s="49">
        <f t="shared" si="3"/>
        <v>4.3</v>
      </c>
      <c r="W20" s="49">
        <f t="shared" si="4"/>
        <v>4.8000000000000007</v>
      </c>
      <c r="X20" s="49">
        <f t="shared" si="5"/>
        <v>7.0268284493719468</v>
      </c>
      <c r="Y20" s="82">
        <v>0</v>
      </c>
      <c r="Z20" s="83">
        <v>0</v>
      </c>
      <c r="AA20" s="82">
        <v>5574.3601118637162</v>
      </c>
      <c r="AB20" s="87">
        <v>0</v>
      </c>
      <c r="AC20" s="86">
        <v>0</v>
      </c>
      <c r="AD20" s="93">
        <f t="shared" si="6"/>
        <v>0</v>
      </c>
      <c r="AE20" s="95">
        <f t="shared" si="7"/>
        <v>4.0904623116707803</v>
      </c>
      <c r="AF20" s="95">
        <f t="shared" si="7"/>
        <v>4.0904623116707803</v>
      </c>
      <c r="AG20" s="97">
        <f t="shared" si="8"/>
        <v>2.8035752922687367</v>
      </c>
      <c r="AH20" s="97">
        <f t="shared" si="8"/>
        <v>2.8035752922687367</v>
      </c>
      <c r="AI20" s="98">
        <f t="shared" si="9"/>
        <v>2.0682112811818554</v>
      </c>
    </row>
    <row r="21" spans="1:35" x14ac:dyDescent="0.3">
      <c r="A21" s="44">
        <v>17</v>
      </c>
      <c r="B21" s="45">
        <v>4.700000000000002</v>
      </c>
      <c r="C21" s="45">
        <v>4.9000000000000021</v>
      </c>
      <c r="D21" s="46">
        <v>0.88493032977829267</v>
      </c>
      <c r="E21" s="46">
        <v>0.38837210996642374</v>
      </c>
      <c r="F21" s="47">
        <v>4065.0005911908997</v>
      </c>
      <c r="G21" s="48">
        <v>4.7933862636305529</v>
      </c>
      <c r="H21" s="44" t="s">
        <v>27</v>
      </c>
      <c r="I21" s="45" t="s">
        <v>26</v>
      </c>
      <c r="J21" s="49">
        <v>3.2</v>
      </c>
      <c r="K21" s="50">
        <v>3.5</v>
      </c>
      <c r="L21" s="49">
        <v>5</v>
      </c>
      <c r="M21" s="54">
        <v>5.4</v>
      </c>
      <c r="N21" s="80">
        <v>8.7408630231915065</v>
      </c>
      <c r="O21" s="74">
        <v>0.45</v>
      </c>
      <c r="P21" s="73">
        <v>0.35</v>
      </c>
      <c r="Q21" s="73">
        <v>0.7</v>
      </c>
      <c r="R21" s="73">
        <v>0.6</v>
      </c>
      <c r="S21" s="75">
        <v>1.7</v>
      </c>
      <c r="T21" s="49">
        <f t="shared" si="1"/>
        <v>2.75</v>
      </c>
      <c r="U21" s="49">
        <f t="shared" si="2"/>
        <v>3.15</v>
      </c>
      <c r="V21" s="49">
        <f t="shared" si="3"/>
        <v>4.3</v>
      </c>
      <c r="W21" s="49">
        <f t="shared" si="4"/>
        <v>4.8000000000000007</v>
      </c>
      <c r="X21" s="49">
        <f t="shared" si="5"/>
        <v>7.0408630231915064</v>
      </c>
      <c r="Y21" s="82">
        <v>0</v>
      </c>
      <c r="Z21" s="83">
        <v>0</v>
      </c>
      <c r="AA21" s="82">
        <v>531.26413656814475</v>
      </c>
      <c r="AB21" s="87">
        <v>3533.7364546227554</v>
      </c>
      <c r="AC21" s="86">
        <v>0</v>
      </c>
      <c r="AD21" s="93">
        <f t="shared" si="6"/>
        <v>3533.7364546227554</v>
      </c>
      <c r="AE21" s="95">
        <f t="shared" si="7"/>
        <v>4.2661137746311919</v>
      </c>
      <c r="AF21" s="95">
        <f t="shared" si="7"/>
        <v>4.2661137746311919</v>
      </c>
      <c r="AG21" s="97">
        <f t="shared" si="8"/>
        <v>2.9239656208146374</v>
      </c>
      <c r="AH21" s="97">
        <f t="shared" si="8"/>
        <v>2.9239656208146374</v>
      </c>
      <c r="AI21" s="98">
        <f t="shared" si="9"/>
        <v>2.1570238186337489</v>
      </c>
    </row>
    <row r="22" spans="1:35" x14ac:dyDescent="0.3">
      <c r="A22" s="44">
        <v>18</v>
      </c>
      <c r="B22" s="45">
        <v>4.9000000000000021</v>
      </c>
      <c r="C22" s="45">
        <v>5.1000000000000023</v>
      </c>
      <c r="D22" s="46">
        <v>0.94520070830044256</v>
      </c>
      <c r="E22" s="46">
        <v>0.22184166935890937</v>
      </c>
      <c r="F22" s="47">
        <v>2531.3558979302957</v>
      </c>
      <c r="G22" s="48">
        <v>4.9907640398604469</v>
      </c>
      <c r="H22" s="44" t="s">
        <v>27</v>
      </c>
      <c r="I22" s="45" t="s">
        <v>26</v>
      </c>
      <c r="J22" s="49">
        <v>3.2</v>
      </c>
      <c r="K22" s="50">
        <v>3.5</v>
      </c>
      <c r="L22" s="49">
        <v>5</v>
      </c>
      <c r="M22" s="54">
        <v>5.4</v>
      </c>
      <c r="N22" s="80">
        <v>8.7548987761678525</v>
      </c>
      <c r="O22" s="74">
        <v>0.45</v>
      </c>
      <c r="P22" s="73">
        <v>0.35</v>
      </c>
      <c r="Q22" s="73">
        <v>0.7</v>
      </c>
      <c r="R22" s="73">
        <v>0.6</v>
      </c>
      <c r="S22" s="75">
        <v>1.7</v>
      </c>
      <c r="T22" s="49">
        <f t="shared" si="1"/>
        <v>2.75</v>
      </c>
      <c r="U22" s="49">
        <f t="shared" si="2"/>
        <v>3.15</v>
      </c>
      <c r="V22" s="49">
        <f t="shared" si="3"/>
        <v>4.3</v>
      </c>
      <c r="W22" s="49">
        <f t="shared" si="4"/>
        <v>4.8000000000000007</v>
      </c>
      <c r="X22" s="49">
        <f t="shared" si="5"/>
        <v>7.0548987761678523</v>
      </c>
      <c r="Y22" s="82">
        <v>0</v>
      </c>
      <c r="Z22" s="83">
        <v>0</v>
      </c>
      <c r="AA22" s="82">
        <v>1134.4856761415715</v>
      </c>
      <c r="AB22" s="87">
        <v>0</v>
      </c>
      <c r="AC22" s="86">
        <v>1396.8702217887242</v>
      </c>
      <c r="AD22" s="93">
        <f t="shared" si="6"/>
        <v>1396.8702217887242</v>
      </c>
      <c r="AE22" s="95">
        <f t="shared" si="7"/>
        <v>4.4417799954757982</v>
      </c>
      <c r="AF22" s="95">
        <f t="shared" si="7"/>
        <v>4.4417799954757982</v>
      </c>
      <c r="AG22" s="97">
        <f t="shared" si="8"/>
        <v>3.0443660643148727</v>
      </c>
      <c r="AH22" s="97">
        <f t="shared" si="8"/>
        <v>3.0443660643148727</v>
      </c>
      <c r="AI22" s="98">
        <f t="shared" si="9"/>
        <v>2.2458438179372013</v>
      </c>
    </row>
    <row r="23" spans="1:35" x14ac:dyDescent="0.3">
      <c r="A23" s="44">
        <v>19</v>
      </c>
      <c r="B23" s="45">
        <v>5.1000000000000023</v>
      </c>
      <c r="C23" s="45">
        <v>5.3000000000000025</v>
      </c>
      <c r="D23" s="46">
        <v>0.97724986805182112</v>
      </c>
      <c r="E23" s="46">
        <v>0.10798193302637497</v>
      </c>
      <c r="F23" s="47">
        <v>1346.0647095578997</v>
      </c>
      <c r="G23" s="48">
        <v>5.1881647538952782</v>
      </c>
      <c r="H23" s="44" t="s">
        <v>27</v>
      </c>
      <c r="I23" s="45" t="s">
        <v>26</v>
      </c>
      <c r="J23" s="49">
        <v>3.2</v>
      </c>
      <c r="K23" s="50">
        <v>3.5</v>
      </c>
      <c r="L23" s="49">
        <v>5</v>
      </c>
      <c r="M23" s="54">
        <v>5.4</v>
      </c>
      <c r="N23" s="80">
        <v>8.7689361602769971</v>
      </c>
      <c r="O23" s="74">
        <v>0.45</v>
      </c>
      <c r="P23" s="73">
        <v>0.35</v>
      </c>
      <c r="Q23" s="73">
        <v>0.7</v>
      </c>
      <c r="R23" s="73">
        <v>0.6</v>
      </c>
      <c r="S23" s="75">
        <v>1.7</v>
      </c>
      <c r="T23" s="49">
        <f t="shared" si="1"/>
        <v>2.75</v>
      </c>
      <c r="U23" s="49">
        <f t="shared" si="2"/>
        <v>3.15</v>
      </c>
      <c r="V23" s="49">
        <f t="shared" si="3"/>
        <v>4.3</v>
      </c>
      <c r="W23" s="49">
        <f t="shared" si="4"/>
        <v>4.8000000000000007</v>
      </c>
      <c r="X23" s="49">
        <f t="shared" si="5"/>
        <v>7.0689361602769969</v>
      </c>
      <c r="Y23" s="82">
        <v>0</v>
      </c>
      <c r="Z23" s="83">
        <v>0</v>
      </c>
      <c r="AA23" s="82">
        <v>0</v>
      </c>
      <c r="AB23" s="87">
        <v>0</v>
      </c>
      <c r="AC23" s="86">
        <v>1346.0647095578997</v>
      </c>
      <c r="AD23" s="93">
        <f t="shared" si="6"/>
        <v>1346.0647095578997</v>
      </c>
      <c r="AE23" s="95">
        <f t="shared" si="7"/>
        <v>4.6174666309667973</v>
      </c>
      <c r="AF23" s="95">
        <f t="shared" si="7"/>
        <v>4.6174666309667973</v>
      </c>
      <c r="AG23" s="97">
        <f t="shared" si="8"/>
        <v>3.1647804998761195</v>
      </c>
      <c r="AH23" s="97">
        <f t="shared" si="8"/>
        <v>3.1647804998761195</v>
      </c>
      <c r="AI23" s="98">
        <f t="shared" si="9"/>
        <v>2.3346741392528751</v>
      </c>
    </row>
    <row r="24" spans="1:35" x14ac:dyDescent="0.3">
      <c r="A24" s="44">
        <v>20</v>
      </c>
      <c r="B24" s="45">
        <v>5.3000000000000025</v>
      </c>
      <c r="C24" s="45">
        <v>5.5000000000000027</v>
      </c>
      <c r="D24" s="46">
        <v>0.99180246407540396</v>
      </c>
      <c r="E24" s="46">
        <v>4.4789060589685188E-2</v>
      </c>
      <c r="F24" s="47">
        <v>611.20903299047893</v>
      </c>
      <c r="G24" s="48">
        <v>5.3855944934890685</v>
      </c>
      <c r="H24" s="44" t="s">
        <v>27</v>
      </c>
      <c r="I24" s="45" t="s">
        <v>26</v>
      </c>
      <c r="J24" s="49">
        <v>3.2</v>
      </c>
      <c r="K24" s="50">
        <v>3.5</v>
      </c>
      <c r="L24" s="49">
        <v>5</v>
      </c>
      <c r="M24" s="54">
        <v>5.4</v>
      </c>
      <c r="N24" s="80">
        <v>8.7829756084258879</v>
      </c>
      <c r="O24" s="74">
        <v>0.45</v>
      </c>
      <c r="P24" s="73">
        <v>0.35</v>
      </c>
      <c r="Q24" s="73">
        <v>0.7</v>
      </c>
      <c r="R24" s="73">
        <v>0.6</v>
      </c>
      <c r="S24" s="75">
        <v>1.7</v>
      </c>
      <c r="T24" s="49">
        <f t="shared" si="1"/>
        <v>2.75</v>
      </c>
      <c r="U24" s="49">
        <f t="shared" si="2"/>
        <v>3.15</v>
      </c>
      <c r="V24" s="49">
        <f t="shared" si="3"/>
        <v>4.3</v>
      </c>
      <c r="W24" s="49">
        <f t="shared" si="4"/>
        <v>4.8000000000000007</v>
      </c>
      <c r="X24" s="49">
        <f t="shared" si="5"/>
        <v>7.0829756084258877</v>
      </c>
      <c r="Y24" s="82">
        <v>0</v>
      </c>
      <c r="Z24" s="83">
        <v>0</v>
      </c>
      <c r="AA24" s="82">
        <v>0</v>
      </c>
      <c r="AB24" s="87">
        <v>0</v>
      </c>
      <c r="AC24" s="86">
        <v>611.20903299047893</v>
      </c>
      <c r="AD24" s="93">
        <f t="shared" si="6"/>
        <v>611.20903299047893</v>
      </c>
      <c r="AE24" s="95">
        <f t="shared" si="7"/>
        <v>4.793179099205271</v>
      </c>
      <c r="AF24" s="95">
        <f t="shared" si="7"/>
        <v>4.793179099205271</v>
      </c>
      <c r="AG24" s="97">
        <f t="shared" si="8"/>
        <v>3.2852126410283318</v>
      </c>
      <c r="AH24" s="97">
        <f t="shared" si="8"/>
        <v>3.2852126410283318</v>
      </c>
      <c r="AI24" s="98">
        <f t="shared" si="9"/>
        <v>2.4235175220700809</v>
      </c>
    </row>
    <row r="25" spans="1:35" x14ac:dyDescent="0.3">
      <c r="A25" s="44">
        <v>21</v>
      </c>
      <c r="B25" s="45">
        <v>5.5000000000000027</v>
      </c>
      <c r="C25" s="45">
        <v>5.7000000000000028</v>
      </c>
      <c r="D25" s="46">
        <v>0.99744486966957213</v>
      </c>
      <c r="E25" s="46">
        <v>1.5830903165959663E-2</v>
      </c>
      <c r="F25" s="47">
        <v>236.98103495506339</v>
      </c>
      <c r="G25" s="48">
        <v>5.5830590135905789</v>
      </c>
      <c r="H25" s="44" t="s">
        <v>27</v>
      </c>
      <c r="I25" s="45" t="s">
        <v>26</v>
      </c>
      <c r="J25" s="49">
        <v>3.2</v>
      </c>
      <c r="K25" s="50">
        <v>3.5</v>
      </c>
      <c r="L25" s="49">
        <v>5</v>
      </c>
      <c r="M25" s="54">
        <v>5.4</v>
      </c>
      <c r="N25" s="80">
        <v>8.7970175298553297</v>
      </c>
      <c r="O25" s="74">
        <v>0.45</v>
      </c>
      <c r="P25" s="73">
        <v>0.35</v>
      </c>
      <c r="Q25" s="73">
        <v>0.7</v>
      </c>
      <c r="R25" s="73">
        <v>0.6</v>
      </c>
      <c r="S25" s="75">
        <v>1.7</v>
      </c>
      <c r="T25" s="49">
        <f t="shared" si="1"/>
        <v>2.75</v>
      </c>
      <c r="U25" s="49">
        <f t="shared" si="2"/>
        <v>3.15</v>
      </c>
      <c r="V25" s="49">
        <f t="shared" si="3"/>
        <v>4.3</v>
      </c>
      <c r="W25" s="49">
        <f t="shared" si="4"/>
        <v>4.8000000000000007</v>
      </c>
      <c r="X25" s="49">
        <f t="shared" si="5"/>
        <v>7.0970175298553295</v>
      </c>
      <c r="Y25" s="82">
        <v>0</v>
      </c>
      <c r="Z25" s="83">
        <v>0</v>
      </c>
      <c r="AA25" s="82">
        <v>0</v>
      </c>
      <c r="AB25" s="87">
        <v>0</v>
      </c>
      <c r="AC25" s="86">
        <v>236.98103495506339</v>
      </c>
      <c r="AD25" s="93">
        <f t="shared" si="6"/>
        <v>236.98103495506339</v>
      </c>
      <c r="AE25" s="95">
        <f t="shared" si="7"/>
        <v>4.9689225220956157</v>
      </c>
      <c r="AF25" s="95">
        <f t="shared" si="7"/>
        <v>4.9689225220956157</v>
      </c>
      <c r="AG25" s="97">
        <f t="shared" si="8"/>
        <v>3.4056659982902531</v>
      </c>
      <c r="AH25" s="97">
        <f t="shared" si="8"/>
        <v>3.4056659982902531</v>
      </c>
      <c r="AI25" s="98">
        <f t="shared" si="9"/>
        <v>2.5123765561157607</v>
      </c>
    </row>
    <row r="26" spans="1:35" x14ac:dyDescent="0.3">
      <c r="A26" s="44">
        <v>22</v>
      </c>
      <c r="B26" s="45">
        <v>5.7000000000000028</v>
      </c>
      <c r="C26" s="45">
        <v>5.900000000000003</v>
      </c>
      <c r="D26" s="46">
        <v>0.99931286206208414</v>
      </c>
      <c r="E26" s="46">
        <v>4.7681764029295871E-3</v>
      </c>
      <c r="F26" s="47">
        <v>78.455680485504331</v>
      </c>
      <c r="G26" s="48">
        <v>5.7805636799400073</v>
      </c>
      <c r="H26" s="44" t="s">
        <v>28</v>
      </c>
      <c r="I26" s="45" t="s">
        <v>26</v>
      </c>
      <c r="J26" s="49">
        <v>0</v>
      </c>
      <c r="K26" s="50">
        <v>0</v>
      </c>
      <c r="L26" s="49">
        <v>5</v>
      </c>
      <c r="M26" s="54">
        <v>5.4</v>
      </c>
      <c r="N26" s="80">
        <v>8.8110623061290667</v>
      </c>
      <c r="O26" s="74">
        <v>0.45</v>
      </c>
      <c r="P26" s="73">
        <v>0.35</v>
      </c>
      <c r="Q26" s="73">
        <v>0.7</v>
      </c>
      <c r="R26" s="73">
        <v>0.6</v>
      </c>
      <c r="S26" s="75">
        <v>1.7</v>
      </c>
      <c r="T26" s="49">
        <v>0</v>
      </c>
      <c r="U26" s="49">
        <v>0</v>
      </c>
      <c r="V26" s="49">
        <f t="shared" si="3"/>
        <v>4.3</v>
      </c>
      <c r="W26" s="49">
        <f t="shared" si="4"/>
        <v>4.8000000000000007</v>
      </c>
      <c r="X26" s="49">
        <f t="shared" si="5"/>
        <v>7.1110623061290665</v>
      </c>
      <c r="Y26" s="82">
        <v>0</v>
      </c>
      <c r="Z26" s="83">
        <v>0</v>
      </c>
      <c r="AA26" s="82">
        <v>0</v>
      </c>
      <c r="AB26" s="87">
        <v>0</v>
      </c>
      <c r="AC26" s="86">
        <v>78.455680485504331</v>
      </c>
      <c r="AD26" s="93">
        <f t="shared" si="6"/>
        <v>78.455680485504331</v>
      </c>
      <c r="AE26" s="95">
        <f t="shared" si="7"/>
        <v>5.1447016751466066</v>
      </c>
      <c r="AF26" s="95">
        <f t="shared" si="7"/>
        <v>5.1447016751466066</v>
      </c>
      <c r="AG26" s="97">
        <f t="shared" si="8"/>
        <v>3.5261438447634044</v>
      </c>
      <c r="AH26" s="97">
        <f t="shared" si="8"/>
        <v>3.5261438447634044</v>
      </c>
      <c r="AI26" s="98">
        <f t="shared" si="9"/>
        <v>2.6012536559730033</v>
      </c>
    </row>
    <row r="27" spans="1:35" x14ac:dyDescent="0.3">
      <c r="A27" s="44">
        <v>23</v>
      </c>
      <c r="B27" s="45">
        <v>5.900000000000003</v>
      </c>
      <c r="C27" s="45">
        <v>6.1000000000000032</v>
      </c>
      <c r="D27" s="46">
        <v>0.99984089140984245</v>
      </c>
      <c r="E27" s="46">
        <v>1.2238038602275145E-3</v>
      </c>
      <c r="F27" s="47">
        <v>22.177232605848918</v>
      </c>
      <c r="G27" s="48">
        <v>5.9781134219856007</v>
      </c>
      <c r="H27" s="44" t="s">
        <v>28</v>
      </c>
      <c r="I27" s="45" t="s">
        <v>27</v>
      </c>
      <c r="J27" s="49">
        <v>0</v>
      </c>
      <c r="K27" s="50">
        <v>0</v>
      </c>
      <c r="L27" s="49">
        <v>5.2</v>
      </c>
      <c r="M27" s="54">
        <v>5.7</v>
      </c>
      <c r="N27" s="80">
        <v>8.8251102877856429</v>
      </c>
      <c r="O27" s="74">
        <v>0.45</v>
      </c>
      <c r="P27" s="73">
        <v>0.35</v>
      </c>
      <c r="Q27" s="73">
        <v>0.7</v>
      </c>
      <c r="R27" s="73">
        <v>0.6</v>
      </c>
      <c r="S27" s="75">
        <v>1.7</v>
      </c>
      <c r="T27" s="49">
        <v>0</v>
      </c>
      <c r="U27" s="49">
        <v>0</v>
      </c>
      <c r="V27" s="49">
        <f t="shared" si="3"/>
        <v>4.5</v>
      </c>
      <c r="W27" s="49">
        <f t="shared" si="4"/>
        <v>5.1000000000000005</v>
      </c>
      <c r="X27" s="49">
        <f t="shared" si="5"/>
        <v>7.1251102877856427</v>
      </c>
      <c r="Y27" s="82">
        <v>0</v>
      </c>
      <c r="Z27" s="83">
        <v>0</v>
      </c>
      <c r="AA27" s="82">
        <v>0</v>
      </c>
      <c r="AB27" s="87">
        <v>22.177232605848918</v>
      </c>
      <c r="AC27" s="86">
        <v>0</v>
      </c>
      <c r="AD27" s="93">
        <f t="shared" si="6"/>
        <v>22.177232605848918</v>
      </c>
      <c r="AE27" s="95">
        <f t="shared" si="7"/>
        <v>5.3205209455671847</v>
      </c>
      <c r="AF27" s="95">
        <f t="shared" si="7"/>
        <v>5.3205209455671847</v>
      </c>
      <c r="AG27" s="97">
        <f t="shared" si="8"/>
        <v>3.6466491874112164</v>
      </c>
      <c r="AH27" s="97">
        <f t="shared" si="8"/>
        <v>3.6466491874112164</v>
      </c>
      <c r="AI27" s="98">
        <f t="shared" si="9"/>
        <v>2.6901510398935202</v>
      </c>
    </row>
    <row r="28" spans="1:35" x14ac:dyDescent="0.3">
      <c r="A28" s="44">
        <v>24</v>
      </c>
      <c r="B28" s="45">
        <v>6.1000000000000032</v>
      </c>
      <c r="C28" s="45">
        <v>6.3000000000000034</v>
      </c>
      <c r="D28" s="46">
        <v>0.99996832875816688</v>
      </c>
      <c r="E28" s="46">
        <v>2.6766045152976315E-4</v>
      </c>
      <c r="F28" s="47">
        <v>5.3523686296261808</v>
      </c>
      <c r="G28" s="48">
        <v>6.1757126958252071</v>
      </c>
      <c r="H28" s="44" t="s">
        <v>28</v>
      </c>
      <c r="I28" s="45" t="s">
        <v>27</v>
      </c>
      <c r="J28" s="49">
        <v>0</v>
      </c>
      <c r="K28" s="50">
        <v>0</v>
      </c>
      <c r="L28" s="49">
        <v>5.2</v>
      </c>
      <c r="M28" s="54">
        <v>5.7</v>
      </c>
      <c r="N28" s="80">
        <v>8.8391617917031251</v>
      </c>
      <c r="O28" s="74">
        <v>0.45</v>
      </c>
      <c r="P28" s="73">
        <v>0.35</v>
      </c>
      <c r="Q28" s="73">
        <v>0.7</v>
      </c>
      <c r="R28" s="73">
        <v>0.6</v>
      </c>
      <c r="S28" s="75">
        <v>1.7</v>
      </c>
      <c r="T28" s="49">
        <v>0</v>
      </c>
      <c r="U28" s="49">
        <v>0</v>
      </c>
      <c r="V28" s="49">
        <f t="shared" si="3"/>
        <v>4.5</v>
      </c>
      <c r="W28" s="49">
        <f t="shared" si="4"/>
        <v>5.1000000000000005</v>
      </c>
      <c r="X28" s="49">
        <f t="shared" si="5"/>
        <v>7.1391617917031249</v>
      </c>
      <c r="Y28" s="82">
        <v>0</v>
      </c>
      <c r="Z28" s="83">
        <v>0</v>
      </c>
      <c r="AA28" s="82">
        <v>0</v>
      </c>
      <c r="AB28" s="87">
        <v>5.3523686296261808</v>
      </c>
      <c r="AC28" s="86">
        <v>0</v>
      </c>
      <c r="AD28" s="93">
        <f t="shared" si="6"/>
        <v>5.3523686296261808</v>
      </c>
      <c r="AE28" s="95">
        <f t="shared" si="7"/>
        <v>5.4963842992844345</v>
      </c>
      <c r="AF28" s="95">
        <f t="shared" si="7"/>
        <v>5.4963842992844345</v>
      </c>
      <c r="AG28" s="97">
        <f t="shared" si="8"/>
        <v>3.7671847444533761</v>
      </c>
      <c r="AH28" s="97">
        <f t="shared" si="8"/>
        <v>3.7671847444533761</v>
      </c>
      <c r="AI28" s="98">
        <f t="shared" si="9"/>
        <v>2.7790707131213432</v>
      </c>
    </row>
    <row r="29" spans="1:35" x14ac:dyDescent="0.3">
      <c r="A29" s="44">
        <v>25</v>
      </c>
      <c r="B29" s="45">
        <v>6.3000000000000034</v>
      </c>
      <c r="C29" s="45">
        <v>6.5000000000000036</v>
      </c>
      <c r="D29" s="46">
        <v>0.99999458745609227</v>
      </c>
      <c r="E29" s="46">
        <v>4.9884942580105471E-5</v>
      </c>
      <c r="F29" s="47">
        <v>1.1028653128661858</v>
      </c>
      <c r="G29" s="48">
        <v>6.3733654574997507</v>
      </c>
      <c r="H29" s="44" t="s">
        <v>28</v>
      </c>
      <c r="I29" s="45" t="s">
        <v>27</v>
      </c>
      <c r="J29" s="49">
        <v>0</v>
      </c>
      <c r="K29" s="50">
        <v>0</v>
      </c>
      <c r="L29" s="49">
        <v>5.2</v>
      </c>
      <c r="M29" s="54">
        <v>5.7</v>
      </c>
      <c r="N29" s="80">
        <v>8.8532170991999823</v>
      </c>
      <c r="O29" s="74">
        <v>0.45</v>
      </c>
      <c r="P29" s="73">
        <v>0.35</v>
      </c>
      <c r="Q29" s="73">
        <v>0.7</v>
      </c>
      <c r="R29" s="73">
        <v>0.6</v>
      </c>
      <c r="S29" s="75">
        <v>1.7</v>
      </c>
      <c r="T29" s="49">
        <v>0</v>
      </c>
      <c r="U29" s="49">
        <v>0</v>
      </c>
      <c r="V29" s="49">
        <f t="shared" si="3"/>
        <v>4.5</v>
      </c>
      <c r="W29" s="49">
        <f t="shared" si="4"/>
        <v>5.1000000000000005</v>
      </c>
      <c r="X29" s="49">
        <f t="shared" si="5"/>
        <v>7.1532170991999822</v>
      </c>
      <c r="Y29" s="82">
        <v>0</v>
      </c>
      <c r="Z29" s="83">
        <v>0</v>
      </c>
      <c r="AA29" s="82">
        <v>0</v>
      </c>
      <c r="AB29" s="87">
        <v>1.1028653128661858</v>
      </c>
      <c r="AC29" s="86">
        <v>0</v>
      </c>
      <c r="AD29" s="93">
        <f t="shared" si="6"/>
        <v>1.1028653128661858</v>
      </c>
      <c r="AE29" s="95">
        <f t="shared" si="7"/>
        <v>5.6722952571747784</v>
      </c>
      <c r="AF29" s="95">
        <f t="shared" si="7"/>
        <v>5.6722952571747784</v>
      </c>
      <c r="AG29" s="97">
        <f t="shared" si="8"/>
        <v>3.887752929074848</v>
      </c>
      <c r="AH29" s="97">
        <f t="shared" si="8"/>
        <v>3.887752929074848</v>
      </c>
      <c r="AI29" s="98">
        <f t="shared" si="9"/>
        <v>2.8680144558748877</v>
      </c>
    </row>
    <row r="30" spans="1:35" x14ac:dyDescent="0.3">
      <c r="A30" s="44">
        <v>26</v>
      </c>
      <c r="B30" s="45">
        <v>6.5000000000000036</v>
      </c>
      <c r="C30" s="45">
        <v>6.7000000000000037</v>
      </c>
      <c r="D30" s="46">
        <v>0.99999920667184805</v>
      </c>
      <c r="E30" s="46">
        <v>7.9225981820638558E-6</v>
      </c>
      <c r="F30" s="47">
        <v>0.19400706174299565</v>
      </c>
      <c r="G30" s="48">
        <v>6.5710751465485986</v>
      </c>
      <c r="H30" s="44" t="s">
        <v>28</v>
      </c>
      <c r="I30" s="45" t="s">
        <v>27</v>
      </c>
      <c r="J30" s="49">
        <v>0</v>
      </c>
      <c r="K30" s="50">
        <v>0</v>
      </c>
      <c r="L30" s="49">
        <v>5.2</v>
      </c>
      <c r="M30" s="54">
        <v>5.7</v>
      </c>
      <c r="N30" s="80">
        <v>8.8672764548656779</v>
      </c>
      <c r="O30" s="74">
        <v>0.45</v>
      </c>
      <c r="P30" s="73">
        <v>0.35</v>
      </c>
      <c r="Q30" s="73">
        <v>0.7</v>
      </c>
      <c r="R30" s="73">
        <v>0.6</v>
      </c>
      <c r="S30" s="75">
        <v>1.7</v>
      </c>
      <c r="T30" s="49">
        <v>0</v>
      </c>
      <c r="U30" s="49">
        <v>0</v>
      </c>
      <c r="V30" s="49">
        <f t="shared" si="3"/>
        <v>4.5</v>
      </c>
      <c r="W30" s="49">
        <f t="shared" si="4"/>
        <v>5.1000000000000005</v>
      </c>
      <c r="X30" s="49">
        <f t="shared" si="5"/>
        <v>7.1672764548656778</v>
      </c>
      <c r="Y30" s="82">
        <v>0</v>
      </c>
      <c r="Z30" s="83">
        <v>0</v>
      </c>
      <c r="AA30" s="82">
        <v>0</v>
      </c>
      <c r="AB30" s="87">
        <v>0.19400706174299565</v>
      </c>
      <c r="AC30" s="86">
        <v>0</v>
      </c>
      <c r="AD30" s="93">
        <f t="shared" si="6"/>
        <v>0.19400706174299565</v>
      </c>
      <c r="AE30" s="95">
        <f t="shared" si="7"/>
        <v>5.8482568804282531</v>
      </c>
      <c r="AF30" s="95">
        <f t="shared" si="7"/>
        <v>5.8482568804282531</v>
      </c>
      <c r="AG30" s="97">
        <f t="shared" si="8"/>
        <v>4.0083558393946452</v>
      </c>
      <c r="AH30" s="97">
        <f t="shared" si="8"/>
        <v>4.0083558393946452</v>
      </c>
      <c r="AI30" s="98">
        <f t="shared" si="9"/>
        <v>2.9569838159468693</v>
      </c>
    </row>
    <row r="31" spans="1:35" x14ac:dyDescent="0.3">
      <c r="A31" s="55">
        <v>27</v>
      </c>
      <c r="B31" s="56">
        <v>6.7000000000000037</v>
      </c>
      <c r="C31" s="56">
        <v>6.9000000000000039</v>
      </c>
      <c r="D31" s="57">
        <v>0.99999990035573683</v>
      </c>
      <c r="E31" s="57">
        <v>1.0722070689394789E-6</v>
      </c>
      <c r="F31" s="58">
        <v>2.9134723328549939E-2</v>
      </c>
      <c r="G31" s="59">
        <v>6.7688446798230126</v>
      </c>
      <c r="H31" s="55" t="s">
        <v>28</v>
      </c>
      <c r="I31" s="56" t="s">
        <v>27</v>
      </c>
      <c r="J31" s="60">
        <v>0</v>
      </c>
      <c r="K31" s="61">
        <v>0</v>
      </c>
      <c r="L31" s="60">
        <v>5.2</v>
      </c>
      <c r="M31" s="62">
        <v>5.7</v>
      </c>
      <c r="N31" s="63">
        <v>8.8813400661207478</v>
      </c>
      <c r="O31" s="76">
        <v>0.45</v>
      </c>
      <c r="P31" s="77">
        <v>0.35</v>
      </c>
      <c r="Q31" s="77">
        <v>0.7</v>
      </c>
      <c r="R31" s="77">
        <v>0.6</v>
      </c>
      <c r="S31" s="78">
        <v>1.7</v>
      </c>
      <c r="T31" s="49">
        <v>0</v>
      </c>
      <c r="U31" s="49">
        <v>0</v>
      </c>
      <c r="V31" s="49">
        <f t="shared" si="3"/>
        <v>4.5</v>
      </c>
      <c r="W31" s="49">
        <f t="shared" si="4"/>
        <v>5.1000000000000005</v>
      </c>
      <c r="X31" s="49">
        <f t="shared" si="5"/>
        <v>7.1813400661207476</v>
      </c>
      <c r="Y31" s="88">
        <v>0</v>
      </c>
      <c r="Z31" s="89">
        <v>0</v>
      </c>
      <c r="AA31" s="88">
        <v>0</v>
      </c>
      <c r="AB31" s="90">
        <v>2.9134723328549939E-2</v>
      </c>
      <c r="AC31" s="91">
        <v>0</v>
      </c>
      <c r="AD31" s="94">
        <f t="shared" si="6"/>
        <v>2.9134723328549939E-2</v>
      </c>
      <c r="AE31" s="96">
        <f t="shared" si="7"/>
        <v>6.0242717650424815</v>
      </c>
      <c r="AF31" s="96">
        <f t="shared" si="7"/>
        <v>6.0242717650424815</v>
      </c>
      <c r="AG31" s="100">
        <f t="shared" si="8"/>
        <v>4.1289952546920379</v>
      </c>
      <c r="AH31" s="100">
        <f t="shared" si="8"/>
        <v>4.1289952546920379</v>
      </c>
      <c r="AI31" s="101">
        <f t="shared" si="9"/>
        <v>3.0459801059203557</v>
      </c>
    </row>
    <row r="32" spans="1:35" x14ac:dyDescent="0.3">
      <c r="A32" s="25" t="s">
        <v>29</v>
      </c>
      <c r="B32" s="25"/>
      <c r="C32" s="25"/>
      <c r="D32" s="64"/>
      <c r="E32" s="64"/>
      <c r="F32" s="47">
        <v>41999.99581494095</v>
      </c>
      <c r="G32" s="48">
        <v>4.2999997319482048</v>
      </c>
      <c r="H32" s="25"/>
      <c r="I32" s="25"/>
      <c r="J32" s="25"/>
      <c r="K32" s="25"/>
      <c r="L32" s="25"/>
      <c r="M32" s="25"/>
      <c r="N32" s="25"/>
    </row>
    <row r="34" spans="1:6" x14ac:dyDescent="0.3">
      <c r="A34" s="69" t="s">
        <v>30</v>
      </c>
      <c r="B34" s="73">
        <f>SUMPRODUCT(T5:X31,AE5:AI31,Y5:AC31)</f>
        <v>527160.62635726924</v>
      </c>
    </row>
    <row r="36" spans="1:6" x14ac:dyDescent="0.3">
      <c r="A36" s="69" t="s">
        <v>31</v>
      </c>
      <c r="B36" s="81"/>
    </row>
    <row r="37" spans="1:6" x14ac:dyDescent="0.3">
      <c r="A37" s="65" t="s">
        <v>17</v>
      </c>
      <c r="B37" s="65" t="s">
        <v>32</v>
      </c>
      <c r="F37" s="65" t="s">
        <v>33</v>
      </c>
    </row>
    <row r="38" spans="1:6" x14ac:dyDescent="0.3">
      <c r="A38">
        <v>1</v>
      </c>
      <c r="B38" s="92">
        <f>SUM(Y5:AC5)</f>
        <v>4.1850590531120647E-3</v>
      </c>
      <c r="C38" s="69" t="s">
        <v>34</v>
      </c>
      <c r="F38" s="47">
        <v>4.1850590531120647E-3</v>
      </c>
    </row>
    <row r="39" spans="1:6" x14ac:dyDescent="0.3">
      <c r="A39">
        <v>2</v>
      </c>
      <c r="B39" s="92">
        <f t="shared" ref="B39:B64" si="10">SUM(Y6:AC6)</f>
        <v>2.9134723329862919E-2</v>
      </c>
      <c r="C39" s="69" t="s">
        <v>34</v>
      </c>
      <c r="F39" s="47">
        <v>2.9134723329862919E-2</v>
      </c>
    </row>
    <row r="40" spans="1:6" x14ac:dyDescent="0.3">
      <c r="A40">
        <v>3</v>
      </c>
      <c r="B40" s="92">
        <f t="shared" si="10"/>
        <v>0.19400706174058757</v>
      </c>
      <c r="C40" s="69" t="s">
        <v>34</v>
      </c>
      <c r="F40" s="47">
        <v>0.19400706174058757</v>
      </c>
    </row>
    <row r="41" spans="1:6" x14ac:dyDescent="0.3">
      <c r="A41">
        <v>4</v>
      </c>
      <c r="B41" s="92">
        <f t="shared" si="10"/>
        <v>1.1028653128674761</v>
      </c>
      <c r="C41" s="69" t="s">
        <v>34</v>
      </c>
      <c r="F41" s="47">
        <v>1.1028653128674761</v>
      </c>
    </row>
    <row r="42" spans="1:6" x14ac:dyDescent="0.3">
      <c r="A42">
        <v>5</v>
      </c>
      <c r="B42" s="92">
        <f t="shared" si="10"/>
        <v>5.352368629625408</v>
      </c>
      <c r="C42" s="69" t="s">
        <v>34</v>
      </c>
      <c r="F42" s="47">
        <v>5.352368629625408</v>
      </c>
    </row>
    <row r="43" spans="1:6" x14ac:dyDescent="0.3">
      <c r="A43">
        <v>6</v>
      </c>
      <c r="B43" s="92">
        <f t="shared" si="10"/>
        <v>22.177232605849323</v>
      </c>
      <c r="C43" s="69" t="s">
        <v>34</v>
      </c>
      <c r="F43" s="47">
        <v>22.177232605849323</v>
      </c>
    </row>
    <row r="44" spans="1:6" x14ac:dyDescent="0.3">
      <c r="A44">
        <v>7</v>
      </c>
      <c r="B44" s="92">
        <f t="shared" si="10"/>
        <v>78.455680485507969</v>
      </c>
      <c r="C44" s="69" t="s">
        <v>34</v>
      </c>
      <c r="F44" s="47">
        <v>78.455680485507969</v>
      </c>
    </row>
    <row r="45" spans="1:6" x14ac:dyDescent="0.3">
      <c r="A45">
        <v>8</v>
      </c>
      <c r="B45" s="92">
        <f t="shared" si="10"/>
        <v>236.98103495506567</v>
      </c>
      <c r="C45" s="69" t="s">
        <v>34</v>
      </c>
      <c r="F45" s="47">
        <v>236.98103495506567</v>
      </c>
    </row>
    <row r="46" spans="1:6" x14ac:dyDescent="0.3">
      <c r="A46">
        <v>9</v>
      </c>
      <c r="B46" s="92">
        <f t="shared" si="10"/>
        <v>611.20903299049257</v>
      </c>
      <c r="C46" s="69" t="s">
        <v>34</v>
      </c>
      <c r="F46" s="47">
        <v>611.20903299049257</v>
      </c>
    </row>
    <row r="47" spans="1:6" x14ac:dyDescent="0.3">
      <c r="A47">
        <v>10</v>
      </c>
      <c r="B47" s="92">
        <f t="shared" si="10"/>
        <v>1346.0647095579172</v>
      </c>
      <c r="C47" s="69" t="s">
        <v>34</v>
      </c>
      <c r="F47" s="47">
        <v>1346.0647095579172</v>
      </c>
    </row>
    <row r="48" spans="1:6" x14ac:dyDescent="0.3">
      <c r="A48">
        <v>11</v>
      </c>
      <c r="B48" s="92">
        <f t="shared" si="10"/>
        <v>2531.3558979303257</v>
      </c>
      <c r="C48" s="69" t="s">
        <v>34</v>
      </c>
      <c r="F48" s="47">
        <v>2531.3558979303257</v>
      </c>
    </row>
    <row r="49" spans="1:6" x14ac:dyDescent="0.3">
      <c r="A49">
        <v>12</v>
      </c>
      <c r="B49" s="92">
        <f t="shared" si="10"/>
        <v>4065.0005911909302</v>
      </c>
      <c r="C49" s="69" t="s">
        <v>34</v>
      </c>
      <c r="F49" s="47">
        <v>4065.0005911909302</v>
      </c>
    </row>
    <row r="50" spans="1:6" x14ac:dyDescent="0.3">
      <c r="A50">
        <v>13</v>
      </c>
      <c r="B50" s="92">
        <f t="shared" si="10"/>
        <v>5574.3601118637253</v>
      </c>
      <c r="C50" s="69" t="s">
        <v>34</v>
      </c>
      <c r="F50" s="47">
        <v>5574.3601118637253</v>
      </c>
    </row>
    <row r="51" spans="1:6" x14ac:dyDescent="0.3">
      <c r="A51">
        <v>14</v>
      </c>
      <c r="B51" s="92">
        <f t="shared" si="10"/>
        <v>6527.7131476336299</v>
      </c>
      <c r="C51" s="69" t="s">
        <v>34</v>
      </c>
      <c r="F51" s="47">
        <v>6527.7131476336299</v>
      </c>
    </row>
    <row r="52" spans="1:6" x14ac:dyDescent="0.3">
      <c r="A52">
        <v>15</v>
      </c>
      <c r="B52" s="92">
        <f t="shared" si="10"/>
        <v>6527.7131476336153</v>
      </c>
      <c r="C52" s="69" t="s">
        <v>34</v>
      </c>
      <c r="F52" s="47">
        <v>6527.7131476336153</v>
      </c>
    </row>
    <row r="53" spans="1:6" x14ac:dyDescent="0.3">
      <c r="A53">
        <v>16</v>
      </c>
      <c r="B53" s="92">
        <f t="shared" si="10"/>
        <v>5574.3601118637162</v>
      </c>
      <c r="C53" s="69" t="s">
        <v>34</v>
      </c>
      <c r="F53" s="47">
        <v>5574.3601118637162</v>
      </c>
    </row>
    <row r="54" spans="1:6" x14ac:dyDescent="0.3">
      <c r="A54">
        <v>17</v>
      </c>
      <c r="B54" s="92">
        <f t="shared" si="10"/>
        <v>4065.0005911909002</v>
      </c>
      <c r="C54" s="69" t="s">
        <v>34</v>
      </c>
      <c r="F54" s="47">
        <v>4065.0005911908997</v>
      </c>
    </row>
    <row r="55" spans="1:6" x14ac:dyDescent="0.3">
      <c r="A55">
        <v>18</v>
      </c>
      <c r="B55" s="92">
        <f t="shared" si="10"/>
        <v>2531.3558979302957</v>
      </c>
      <c r="C55" s="69" t="s">
        <v>34</v>
      </c>
      <c r="F55" s="47">
        <v>2531.3558979302957</v>
      </c>
    </row>
    <row r="56" spans="1:6" x14ac:dyDescent="0.3">
      <c r="A56">
        <v>19</v>
      </c>
      <c r="B56" s="92">
        <f t="shared" si="10"/>
        <v>1346.0647095578997</v>
      </c>
      <c r="C56" s="69" t="s">
        <v>34</v>
      </c>
      <c r="F56" s="47">
        <v>1346.0647095578997</v>
      </c>
    </row>
    <row r="57" spans="1:6" x14ac:dyDescent="0.3">
      <c r="A57">
        <v>20</v>
      </c>
      <c r="B57" s="92">
        <f t="shared" si="10"/>
        <v>611.20903299047893</v>
      </c>
      <c r="C57" s="69" t="s">
        <v>34</v>
      </c>
      <c r="F57" s="47">
        <v>611.20903299047893</v>
      </c>
    </row>
    <row r="58" spans="1:6" x14ac:dyDescent="0.3">
      <c r="A58">
        <v>21</v>
      </c>
      <c r="B58" s="92">
        <f t="shared" si="10"/>
        <v>236.98103495506339</v>
      </c>
      <c r="C58" s="69" t="s">
        <v>34</v>
      </c>
      <c r="F58" s="47">
        <v>236.98103495506339</v>
      </c>
    </row>
    <row r="59" spans="1:6" x14ac:dyDescent="0.3">
      <c r="A59">
        <v>22</v>
      </c>
      <c r="B59" s="92">
        <f t="shared" si="10"/>
        <v>78.455680485504331</v>
      </c>
      <c r="C59" s="69" t="s">
        <v>34</v>
      </c>
      <c r="F59" s="47">
        <v>78.455680485504331</v>
      </c>
    </row>
    <row r="60" spans="1:6" x14ac:dyDescent="0.3">
      <c r="A60">
        <v>23</v>
      </c>
      <c r="B60" s="92">
        <f t="shared" si="10"/>
        <v>22.177232605848918</v>
      </c>
      <c r="C60" s="69" t="s">
        <v>34</v>
      </c>
      <c r="F60" s="47">
        <v>22.177232605848918</v>
      </c>
    </row>
    <row r="61" spans="1:6" x14ac:dyDescent="0.3">
      <c r="A61">
        <v>24</v>
      </c>
      <c r="B61" s="92">
        <f t="shared" si="10"/>
        <v>5.3523686296261808</v>
      </c>
      <c r="C61" s="69" t="s">
        <v>34</v>
      </c>
      <c r="F61" s="47">
        <v>5.3523686296261808</v>
      </c>
    </row>
    <row r="62" spans="1:6" x14ac:dyDescent="0.3">
      <c r="A62">
        <v>25</v>
      </c>
      <c r="B62" s="92">
        <f t="shared" si="10"/>
        <v>1.1028653128661858</v>
      </c>
      <c r="C62" s="69" t="s">
        <v>34</v>
      </c>
      <c r="F62" s="47">
        <v>1.1028653128661858</v>
      </c>
    </row>
    <row r="63" spans="1:6" x14ac:dyDescent="0.3">
      <c r="A63">
        <v>26</v>
      </c>
      <c r="B63" s="92">
        <f t="shared" si="10"/>
        <v>0.19400706174299565</v>
      </c>
      <c r="C63" s="69" t="s">
        <v>34</v>
      </c>
      <c r="F63" s="47">
        <v>0.19400706174299565</v>
      </c>
    </row>
    <row r="64" spans="1:6" x14ac:dyDescent="0.3">
      <c r="A64">
        <v>27</v>
      </c>
      <c r="B64" s="92">
        <f t="shared" si="10"/>
        <v>2.9134723328549939E-2</v>
      </c>
      <c r="C64" s="69" t="s">
        <v>34</v>
      </c>
      <c r="F64" s="58">
        <v>2.9134723328549939E-2</v>
      </c>
    </row>
    <row r="66" spans="1:7" x14ac:dyDescent="0.3">
      <c r="A66" s="69" t="s">
        <v>35</v>
      </c>
      <c r="B66" s="92">
        <f>SUM(AA5:AC31)</f>
        <v>41993.313254154331</v>
      </c>
      <c r="C66" s="69" t="s">
        <v>36</v>
      </c>
      <c r="F66" s="47">
        <v>96000</v>
      </c>
    </row>
    <row r="68" spans="1:7" x14ac:dyDescent="0.3">
      <c r="A68" s="69" t="s">
        <v>37</v>
      </c>
      <c r="B68" s="92">
        <f>SUM(AC5:AC31)</f>
        <v>22400.000000000004</v>
      </c>
      <c r="C68" s="69" t="s">
        <v>36</v>
      </c>
      <c r="F68" s="47">
        <v>22400</v>
      </c>
      <c r="G68" t="s">
        <v>38</v>
      </c>
    </row>
    <row r="70" spans="1:7" x14ac:dyDescent="0.3">
      <c r="A70" s="69" t="s">
        <v>39</v>
      </c>
      <c r="B70">
        <f>SUM(SUMPRODUCT(Z5:Z31,AF5:AF31),SUMPRODUCT(AB5:AB31,AH5:AH31),SUMPRODUCT(AC5:AC31,AI5:AI31))</f>
        <v>54431.040000000008</v>
      </c>
      <c r="C70" t="s">
        <v>36</v>
      </c>
      <c r="F70">
        <f>120000*0.453592</f>
        <v>54431.040000000001</v>
      </c>
    </row>
    <row r="72" spans="1:7" x14ac:dyDescent="0.3">
      <c r="A72" t="s">
        <v>40</v>
      </c>
      <c r="F72" s="20">
        <v>67200</v>
      </c>
    </row>
  </sheetData>
  <mergeCells count="17">
    <mergeCell ref="Q3:R3"/>
    <mergeCell ref="O2:S2"/>
    <mergeCell ref="H2:I2"/>
    <mergeCell ref="J2:M2"/>
    <mergeCell ref="J3:K3"/>
    <mergeCell ref="L3:M3"/>
    <mergeCell ref="O3:P3"/>
    <mergeCell ref="AE3:AF3"/>
    <mergeCell ref="AG3:AH3"/>
    <mergeCell ref="AE2:AI2"/>
    <mergeCell ref="AD2:AD4"/>
    <mergeCell ref="T3:U3"/>
    <mergeCell ref="V3:W3"/>
    <mergeCell ref="T2:X2"/>
    <mergeCell ref="Y2:AC2"/>
    <mergeCell ref="Y3:Z3"/>
    <mergeCell ref="AA3:AB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04256-39B9-4E85-A249-5CDC25002F5E}">
  <dimension ref="A2:AN70"/>
  <sheetViews>
    <sheetView workbookViewId="0">
      <pane xSplit="7" topLeftCell="H1" activePane="topRight" state="frozen"/>
      <selection pane="topRight" activeCell="H1" sqref="H1"/>
    </sheetView>
  </sheetViews>
  <sheetFormatPr defaultRowHeight="14.4" x14ac:dyDescent="0.3"/>
  <cols>
    <col min="1" max="1" width="20.109375" bestFit="1" customWidth="1"/>
    <col min="2" max="2" width="11.88671875" bestFit="1" customWidth="1"/>
    <col min="3" max="3" width="13.44140625" bestFit="1" customWidth="1"/>
    <col min="4" max="4" width="9.88671875" hidden="1" customWidth="1"/>
    <col min="5" max="5" width="6.88671875" hidden="1" customWidth="1"/>
    <col min="6" max="6" width="14.44140625" bestFit="1" customWidth="1"/>
    <col min="7" max="7" width="6.5546875" bestFit="1" customWidth="1"/>
    <col min="8" max="9" width="9.109375" customWidth="1"/>
    <col min="10" max="10" width="5.44140625" bestFit="1" customWidth="1"/>
    <col min="11" max="11" width="6.44140625" bestFit="1" customWidth="1"/>
    <col min="12" max="12" width="5.44140625" bestFit="1" customWidth="1"/>
    <col min="13" max="13" width="6.44140625" bestFit="1" customWidth="1"/>
    <col min="14" max="14" width="14" bestFit="1" customWidth="1"/>
    <col min="30" max="30" width="11.44140625" bestFit="1" customWidth="1"/>
    <col min="31" max="31" width="15.5546875" bestFit="1" customWidth="1"/>
  </cols>
  <sheetData>
    <row r="2" spans="1:40" x14ac:dyDescent="0.3">
      <c r="A2" s="31"/>
      <c r="B2" s="32"/>
      <c r="C2" s="33"/>
      <c r="D2" s="33" t="s">
        <v>0</v>
      </c>
      <c r="E2" s="33" t="s">
        <v>0</v>
      </c>
      <c r="F2" s="33"/>
      <c r="G2" s="33"/>
      <c r="H2" s="164" t="s">
        <v>1</v>
      </c>
      <c r="I2" s="165"/>
      <c r="J2" s="164" t="s">
        <v>2</v>
      </c>
      <c r="K2" s="166"/>
      <c r="L2" s="166"/>
      <c r="M2" s="165"/>
      <c r="N2" s="34" t="s">
        <v>3</v>
      </c>
      <c r="O2" s="161" t="s">
        <v>4</v>
      </c>
      <c r="P2" s="162"/>
      <c r="Q2" s="162"/>
      <c r="R2" s="162"/>
      <c r="S2" s="163"/>
      <c r="T2" s="161" t="s">
        <v>5</v>
      </c>
      <c r="U2" s="162"/>
      <c r="V2" s="162"/>
      <c r="W2" s="162"/>
      <c r="X2" s="163"/>
      <c r="Y2" s="161" t="s">
        <v>6</v>
      </c>
      <c r="Z2" s="162"/>
      <c r="AA2" s="162"/>
      <c r="AB2" s="162"/>
      <c r="AC2" s="163"/>
      <c r="AD2" s="156" t="s">
        <v>7</v>
      </c>
      <c r="AE2" s="153" t="s">
        <v>8</v>
      </c>
      <c r="AF2" s="155"/>
      <c r="AG2" s="155"/>
      <c r="AH2" s="155"/>
      <c r="AI2" s="154"/>
      <c r="AJ2" s="161" t="s">
        <v>55</v>
      </c>
      <c r="AK2" s="162"/>
      <c r="AL2" s="162"/>
      <c r="AM2" s="162"/>
      <c r="AN2" s="163"/>
    </row>
    <row r="3" spans="1:40" x14ac:dyDescent="0.3">
      <c r="A3" s="35" t="s">
        <v>9</v>
      </c>
      <c r="B3" s="36"/>
      <c r="C3" s="36"/>
      <c r="D3" s="36" t="s">
        <v>10</v>
      </c>
      <c r="E3" s="36" t="s">
        <v>11</v>
      </c>
      <c r="F3" s="36" t="s">
        <v>12</v>
      </c>
      <c r="G3" s="36" t="s">
        <v>13</v>
      </c>
      <c r="H3" s="37"/>
      <c r="I3" s="36"/>
      <c r="J3" s="159" t="s">
        <v>14</v>
      </c>
      <c r="K3" s="160"/>
      <c r="L3" s="159" t="s">
        <v>15</v>
      </c>
      <c r="M3" s="160"/>
      <c r="N3" s="38" t="s">
        <v>16</v>
      </c>
      <c r="O3" s="159" t="s">
        <v>14</v>
      </c>
      <c r="P3" s="160"/>
      <c r="Q3" s="159" t="s">
        <v>15</v>
      </c>
      <c r="R3" s="160"/>
      <c r="S3" s="38" t="s">
        <v>16</v>
      </c>
      <c r="T3" s="159" t="s">
        <v>14</v>
      </c>
      <c r="U3" s="160"/>
      <c r="V3" s="159" t="s">
        <v>15</v>
      </c>
      <c r="W3" s="160"/>
      <c r="X3" s="38" t="s">
        <v>16</v>
      </c>
      <c r="Y3" s="159" t="s">
        <v>14</v>
      </c>
      <c r="Z3" s="160"/>
      <c r="AA3" s="159" t="s">
        <v>15</v>
      </c>
      <c r="AB3" s="160"/>
      <c r="AC3" s="38" t="s">
        <v>16</v>
      </c>
      <c r="AD3" s="157"/>
      <c r="AE3" s="153" t="s">
        <v>14</v>
      </c>
      <c r="AF3" s="154"/>
      <c r="AG3" s="153" t="s">
        <v>15</v>
      </c>
      <c r="AH3" s="154"/>
      <c r="AI3" s="99" t="s">
        <v>16</v>
      </c>
      <c r="AJ3" s="159" t="s">
        <v>14</v>
      </c>
      <c r="AK3" s="160"/>
      <c r="AL3" s="159" t="s">
        <v>15</v>
      </c>
      <c r="AM3" s="160"/>
      <c r="AN3" s="38" t="s">
        <v>16</v>
      </c>
    </row>
    <row r="4" spans="1:40" x14ac:dyDescent="0.3">
      <c r="A4" s="39" t="s">
        <v>17</v>
      </c>
      <c r="B4" s="40" t="s">
        <v>18</v>
      </c>
      <c r="C4" s="40" t="s">
        <v>19</v>
      </c>
      <c r="D4" s="41">
        <v>0</v>
      </c>
      <c r="E4" s="41">
        <v>0</v>
      </c>
      <c r="F4" s="40" t="s">
        <v>20</v>
      </c>
      <c r="G4" s="40" t="s">
        <v>21</v>
      </c>
      <c r="H4" s="39" t="s">
        <v>14</v>
      </c>
      <c r="I4" s="40" t="s">
        <v>15</v>
      </c>
      <c r="J4" s="39" t="s">
        <v>22</v>
      </c>
      <c r="K4" s="40" t="s">
        <v>23</v>
      </c>
      <c r="L4" s="39" t="s">
        <v>22</v>
      </c>
      <c r="M4" s="42" t="s">
        <v>23</v>
      </c>
      <c r="N4" s="43" t="s">
        <v>23</v>
      </c>
      <c r="O4" s="39" t="s">
        <v>22</v>
      </c>
      <c r="P4" s="40" t="s">
        <v>23</v>
      </c>
      <c r="Q4" s="39" t="s">
        <v>22</v>
      </c>
      <c r="R4" s="42" t="s">
        <v>23</v>
      </c>
      <c r="S4" s="43" t="s">
        <v>23</v>
      </c>
      <c r="T4" s="39" t="s">
        <v>22</v>
      </c>
      <c r="U4" s="40" t="s">
        <v>23</v>
      </c>
      <c r="V4" s="39" t="s">
        <v>22</v>
      </c>
      <c r="W4" s="42" t="s">
        <v>23</v>
      </c>
      <c r="X4" s="43" t="s">
        <v>23</v>
      </c>
      <c r="Y4" s="39" t="s">
        <v>22</v>
      </c>
      <c r="Z4" s="40" t="s">
        <v>23</v>
      </c>
      <c r="AA4" s="39" t="s">
        <v>22</v>
      </c>
      <c r="AB4" s="42" t="s">
        <v>23</v>
      </c>
      <c r="AC4" s="43" t="s">
        <v>23</v>
      </c>
      <c r="AD4" s="158"/>
      <c r="AE4" s="102" t="s">
        <v>22</v>
      </c>
      <c r="AF4" s="103" t="s">
        <v>23</v>
      </c>
      <c r="AG4" s="104" t="s">
        <v>22</v>
      </c>
      <c r="AH4" s="103" t="s">
        <v>23</v>
      </c>
      <c r="AI4" s="103" t="s">
        <v>23</v>
      </c>
      <c r="AJ4" s="35" t="s">
        <v>22</v>
      </c>
      <c r="AK4" s="36" t="s">
        <v>23</v>
      </c>
      <c r="AL4" s="35" t="s">
        <v>22</v>
      </c>
      <c r="AM4" s="105" t="s">
        <v>23</v>
      </c>
      <c r="AN4" s="38" t="s">
        <v>23</v>
      </c>
    </row>
    <row r="5" spans="1:40" x14ac:dyDescent="0.3">
      <c r="A5" s="44">
        <v>1</v>
      </c>
      <c r="B5" s="45">
        <v>1.5</v>
      </c>
      <c r="C5" s="45">
        <v>1.7</v>
      </c>
      <c r="D5" s="46">
        <v>9.9644263169334873E-8</v>
      </c>
      <c r="E5" s="46">
        <v>1.0722070689395284E-6</v>
      </c>
      <c r="F5" s="47">
        <v>4.1850590531120647E-3</v>
      </c>
      <c r="G5" s="48">
        <v>1.6099126963349961</v>
      </c>
      <c r="H5" s="44" t="s">
        <v>24</v>
      </c>
      <c r="I5" s="45" t="s">
        <v>24</v>
      </c>
      <c r="J5" s="49">
        <v>2</v>
      </c>
      <c r="K5" s="50">
        <v>2.2999999999999998</v>
      </c>
      <c r="L5" s="51">
        <v>3</v>
      </c>
      <c r="M5" s="52">
        <v>3.2</v>
      </c>
      <c r="N5" s="79">
        <v>8.5144826806282659</v>
      </c>
      <c r="O5" s="74">
        <v>0.45</v>
      </c>
      <c r="P5" s="73">
        <v>0.35</v>
      </c>
      <c r="Q5" s="73">
        <v>0.7</v>
      </c>
      <c r="R5" s="73">
        <v>0.6</v>
      </c>
      <c r="S5" s="75">
        <v>1.7</v>
      </c>
      <c r="T5" s="49">
        <f>J5-O5</f>
        <v>1.55</v>
      </c>
      <c r="U5" s="49">
        <f t="shared" ref="U5:X20" si="0">K5-P5</f>
        <v>1.9499999999999997</v>
      </c>
      <c r="V5" s="49">
        <f t="shared" si="0"/>
        <v>2.2999999999999998</v>
      </c>
      <c r="W5" s="49">
        <f t="shared" si="0"/>
        <v>2.6</v>
      </c>
      <c r="X5" s="49">
        <f t="shared" si="0"/>
        <v>6.8144826806282657</v>
      </c>
      <c r="Y5" s="82">
        <v>4.1850590531120647E-3</v>
      </c>
      <c r="Z5" s="83">
        <v>0</v>
      </c>
      <c r="AA5" s="84">
        <v>0</v>
      </c>
      <c r="AB5" s="85">
        <v>0</v>
      </c>
      <c r="AC5" s="86">
        <v>0</v>
      </c>
      <c r="AD5" s="93">
        <f>SUM(Z5,AB5,AC5)</f>
        <v>0</v>
      </c>
      <c r="AE5" s="95">
        <f>$G5*0.89</f>
        <v>1.4328222997381466</v>
      </c>
      <c r="AF5" s="95">
        <f>$G5*0.89</f>
        <v>1.4328222997381466</v>
      </c>
      <c r="AG5" s="97">
        <f>$G5*0.61</f>
        <v>0.98204674476434761</v>
      </c>
      <c r="AH5" s="97">
        <f>$G5*0.61</f>
        <v>0.98204674476434761</v>
      </c>
      <c r="AI5" s="111">
        <f>G5*0.45</f>
        <v>0.72446071335074824</v>
      </c>
      <c r="AJ5" s="110">
        <v>0</v>
      </c>
      <c r="AK5" s="114">
        <v>0</v>
      </c>
      <c r="AL5" s="110">
        <v>0</v>
      </c>
      <c r="AM5" s="115">
        <v>0</v>
      </c>
      <c r="AN5" s="115">
        <v>0</v>
      </c>
    </row>
    <row r="6" spans="1:40" x14ac:dyDescent="0.3">
      <c r="A6" s="44">
        <v>2</v>
      </c>
      <c r="B6" s="45">
        <v>1.7</v>
      </c>
      <c r="C6" s="45">
        <v>1.9</v>
      </c>
      <c r="D6" s="46">
        <v>7.933281519755948E-7</v>
      </c>
      <c r="E6" s="46">
        <v>7.9225981820641506E-6</v>
      </c>
      <c r="F6" s="47">
        <v>2.9134723329862919E-2</v>
      </c>
      <c r="G6" s="48">
        <v>1.8311553202881583</v>
      </c>
      <c r="H6" s="44" t="s">
        <v>24</v>
      </c>
      <c r="I6" s="45" t="s">
        <v>24</v>
      </c>
      <c r="J6" s="49">
        <v>2</v>
      </c>
      <c r="K6" s="50">
        <v>2.2999999999999998</v>
      </c>
      <c r="L6" s="49">
        <v>3</v>
      </c>
      <c r="M6" s="54">
        <v>3.2</v>
      </c>
      <c r="N6" s="80">
        <v>8.5302154894427122</v>
      </c>
      <c r="O6" s="74">
        <v>0.45</v>
      </c>
      <c r="P6" s="73">
        <v>0.35</v>
      </c>
      <c r="Q6" s="73">
        <v>0.7</v>
      </c>
      <c r="R6" s="73">
        <v>0.6</v>
      </c>
      <c r="S6" s="75">
        <v>1.7</v>
      </c>
      <c r="T6" s="49">
        <f t="shared" ref="T6:X25" si="1">J6-O6</f>
        <v>1.55</v>
      </c>
      <c r="U6" s="49">
        <f t="shared" si="0"/>
        <v>1.9499999999999997</v>
      </c>
      <c r="V6" s="49">
        <f t="shared" si="0"/>
        <v>2.2999999999999998</v>
      </c>
      <c r="W6" s="49">
        <f t="shared" si="0"/>
        <v>2.6</v>
      </c>
      <c r="X6" s="49">
        <f t="shared" si="0"/>
        <v>6.8302154894427121</v>
      </c>
      <c r="Y6" s="82">
        <v>2.9134723329862919E-2</v>
      </c>
      <c r="Z6" s="83">
        <v>0</v>
      </c>
      <c r="AA6" s="82">
        <v>0</v>
      </c>
      <c r="AB6" s="87">
        <v>0</v>
      </c>
      <c r="AC6" s="86">
        <v>0</v>
      </c>
      <c r="AD6" s="93">
        <f t="shared" ref="AD6:AD31" si="2">SUM(Z6,AB6,AC6)</f>
        <v>0</v>
      </c>
      <c r="AE6" s="95">
        <f t="shared" ref="AE6:AF31" si="3">$G6*0.89</f>
        <v>1.629728235056461</v>
      </c>
      <c r="AF6" s="95">
        <f t="shared" si="3"/>
        <v>1.629728235056461</v>
      </c>
      <c r="AG6" s="97">
        <f t="shared" ref="AG6:AH31" si="4">$G6*0.61</f>
        <v>1.1170047453757765</v>
      </c>
      <c r="AH6" s="97">
        <f t="shared" si="4"/>
        <v>1.1170047453757765</v>
      </c>
      <c r="AI6" s="111">
        <f t="shared" ref="AI6:AI31" si="5">G6*0.45</f>
        <v>0.82401989412967125</v>
      </c>
      <c r="AJ6" s="109">
        <v>0</v>
      </c>
      <c r="AK6" s="113">
        <v>0</v>
      </c>
      <c r="AL6" s="109">
        <v>0</v>
      </c>
      <c r="AM6" s="116">
        <v>0</v>
      </c>
      <c r="AN6" s="116">
        <v>0</v>
      </c>
    </row>
    <row r="7" spans="1:40" x14ac:dyDescent="0.3">
      <c r="A7" s="44">
        <v>3</v>
      </c>
      <c r="B7" s="45">
        <v>1.9</v>
      </c>
      <c r="C7" s="45">
        <v>2.1</v>
      </c>
      <c r="D7" s="46">
        <v>5.4125439077038704E-6</v>
      </c>
      <c r="E7" s="46">
        <v>4.988494258010724E-5</v>
      </c>
      <c r="F7" s="47">
        <v>0.19400706174058757</v>
      </c>
      <c r="G7" s="48">
        <v>2.0289248534231317</v>
      </c>
      <c r="H7" s="44" t="s">
        <v>24</v>
      </c>
      <c r="I7" s="45" t="s">
        <v>24</v>
      </c>
      <c r="J7" s="49">
        <v>2</v>
      </c>
      <c r="K7" s="50">
        <v>2.2999999999999998</v>
      </c>
      <c r="L7" s="49">
        <v>3</v>
      </c>
      <c r="M7" s="54">
        <v>3.2</v>
      </c>
      <c r="N7" s="80">
        <v>8.5442791006878664</v>
      </c>
      <c r="O7" s="74">
        <v>0.45</v>
      </c>
      <c r="P7" s="73">
        <v>0.35</v>
      </c>
      <c r="Q7" s="73">
        <v>0.7</v>
      </c>
      <c r="R7" s="73">
        <v>0.6</v>
      </c>
      <c r="S7" s="75">
        <v>1.7</v>
      </c>
      <c r="T7" s="49">
        <f t="shared" si="1"/>
        <v>1.55</v>
      </c>
      <c r="U7" s="49">
        <f t="shared" si="0"/>
        <v>1.9499999999999997</v>
      </c>
      <c r="V7" s="49">
        <f t="shared" si="0"/>
        <v>2.2999999999999998</v>
      </c>
      <c r="W7" s="49">
        <f t="shared" si="0"/>
        <v>2.6</v>
      </c>
      <c r="X7" s="49">
        <f t="shared" si="0"/>
        <v>6.8442791006878663</v>
      </c>
      <c r="Y7" s="82">
        <v>0.19400706174058757</v>
      </c>
      <c r="Z7" s="83">
        <v>0</v>
      </c>
      <c r="AA7" s="82">
        <v>0</v>
      </c>
      <c r="AB7" s="87">
        <v>0</v>
      </c>
      <c r="AC7" s="86">
        <v>0</v>
      </c>
      <c r="AD7" s="93">
        <f t="shared" si="2"/>
        <v>0</v>
      </c>
      <c r="AE7" s="95">
        <f t="shared" si="3"/>
        <v>1.8057431195465872</v>
      </c>
      <c r="AF7" s="95">
        <f t="shared" si="3"/>
        <v>1.8057431195465872</v>
      </c>
      <c r="AG7" s="97">
        <f t="shared" si="4"/>
        <v>1.2376441605881103</v>
      </c>
      <c r="AH7" s="97">
        <f t="shared" si="4"/>
        <v>1.2376441605881103</v>
      </c>
      <c r="AI7" s="111">
        <f t="shared" si="5"/>
        <v>0.9130161840404093</v>
      </c>
      <c r="AJ7" s="109">
        <v>0</v>
      </c>
      <c r="AK7" s="113">
        <v>0</v>
      </c>
      <c r="AL7" s="109">
        <v>0</v>
      </c>
      <c r="AM7" s="116">
        <v>0</v>
      </c>
      <c r="AN7" s="116">
        <v>0</v>
      </c>
    </row>
    <row r="8" spans="1:40" x14ac:dyDescent="0.3">
      <c r="A8" s="44">
        <v>4</v>
      </c>
      <c r="B8" s="45">
        <v>2.1</v>
      </c>
      <c r="C8" s="45">
        <v>2.3000000000000003</v>
      </c>
      <c r="D8" s="46">
        <v>3.1671241833119972E-5</v>
      </c>
      <c r="E8" s="46">
        <v>2.6766045152977166E-4</v>
      </c>
      <c r="F8" s="47">
        <v>1.1028653128674761</v>
      </c>
      <c r="G8" s="48">
        <v>2.2266345425026102</v>
      </c>
      <c r="H8" s="44" t="s">
        <v>24</v>
      </c>
      <c r="I8" s="45" t="s">
        <v>24</v>
      </c>
      <c r="J8" s="49">
        <v>2</v>
      </c>
      <c r="K8" s="50">
        <v>2.2999999999999998</v>
      </c>
      <c r="L8" s="49">
        <v>3</v>
      </c>
      <c r="M8" s="54">
        <v>3.2</v>
      </c>
      <c r="N8" s="80">
        <v>8.5583384563557399</v>
      </c>
      <c r="O8" s="74">
        <v>0.45</v>
      </c>
      <c r="P8" s="73">
        <v>0.35</v>
      </c>
      <c r="Q8" s="73">
        <v>0.7</v>
      </c>
      <c r="R8" s="73">
        <v>0.6</v>
      </c>
      <c r="S8" s="75">
        <v>1.7</v>
      </c>
      <c r="T8" s="49">
        <f t="shared" si="1"/>
        <v>1.55</v>
      </c>
      <c r="U8" s="49">
        <f t="shared" si="0"/>
        <v>1.9499999999999997</v>
      </c>
      <c r="V8" s="49">
        <f t="shared" si="0"/>
        <v>2.2999999999999998</v>
      </c>
      <c r="W8" s="49">
        <f t="shared" si="0"/>
        <v>2.6</v>
      </c>
      <c r="X8" s="49">
        <f t="shared" si="0"/>
        <v>6.8583384563557397</v>
      </c>
      <c r="Y8" s="82">
        <v>1.1028653128674761</v>
      </c>
      <c r="Z8" s="83">
        <v>0</v>
      </c>
      <c r="AA8" s="82">
        <v>0</v>
      </c>
      <c r="AB8" s="87">
        <v>0</v>
      </c>
      <c r="AC8" s="86">
        <v>0</v>
      </c>
      <c r="AD8" s="93">
        <f t="shared" si="2"/>
        <v>0</v>
      </c>
      <c r="AE8" s="95">
        <f t="shared" si="3"/>
        <v>1.9817047428273231</v>
      </c>
      <c r="AF8" s="95">
        <f t="shared" si="3"/>
        <v>1.9817047428273231</v>
      </c>
      <c r="AG8" s="97">
        <f t="shared" si="4"/>
        <v>1.3582470709265921</v>
      </c>
      <c r="AH8" s="97">
        <f t="shared" si="4"/>
        <v>1.3582470709265921</v>
      </c>
      <c r="AI8" s="111">
        <f t="shared" si="5"/>
        <v>1.0019855441261747</v>
      </c>
      <c r="AJ8" s="109">
        <v>0</v>
      </c>
      <c r="AK8" s="113">
        <v>0</v>
      </c>
      <c r="AL8" s="109">
        <v>0</v>
      </c>
      <c r="AM8" s="116">
        <v>0</v>
      </c>
      <c r="AN8" s="116">
        <v>0</v>
      </c>
    </row>
    <row r="9" spans="1:40" x14ac:dyDescent="0.3">
      <c r="A9" s="44">
        <v>5</v>
      </c>
      <c r="B9" s="45">
        <v>2.3000000000000003</v>
      </c>
      <c r="C9" s="45">
        <v>2.5000000000000004</v>
      </c>
      <c r="D9" s="46">
        <v>1.5910859015753445E-4</v>
      </c>
      <c r="E9" s="46">
        <v>1.2238038602275503E-3</v>
      </c>
      <c r="F9" s="47">
        <v>5.352368629625408</v>
      </c>
      <c r="G9" s="48">
        <v>2.4242873041744692</v>
      </c>
      <c r="H9" s="44" t="s">
        <v>25</v>
      </c>
      <c r="I9" s="45" t="s">
        <v>24</v>
      </c>
      <c r="J9" s="49">
        <v>2.8</v>
      </c>
      <c r="K9" s="50">
        <v>3.1</v>
      </c>
      <c r="L9" s="49">
        <v>3</v>
      </c>
      <c r="M9" s="54">
        <v>3.2</v>
      </c>
      <c r="N9" s="80">
        <v>8.572393763852407</v>
      </c>
      <c r="O9" s="74">
        <v>0.45</v>
      </c>
      <c r="P9" s="73">
        <v>0.35</v>
      </c>
      <c r="Q9" s="73">
        <v>0.7</v>
      </c>
      <c r="R9" s="73">
        <v>0.6</v>
      </c>
      <c r="S9" s="75">
        <v>1.7</v>
      </c>
      <c r="T9" s="49">
        <f>J9-O9</f>
        <v>2.3499999999999996</v>
      </c>
      <c r="U9" s="49">
        <f t="shared" si="0"/>
        <v>2.75</v>
      </c>
      <c r="V9" s="49">
        <f t="shared" si="0"/>
        <v>2.2999999999999998</v>
      </c>
      <c r="W9" s="49">
        <f t="shared" si="0"/>
        <v>2.6</v>
      </c>
      <c r="X9" s="49">
        <f t="shared" si="0"/>
        <v>6.8723937638524069</v>
      </c>
      <c r="Y9" s="82">
        <v>5.352368629625408</v>
      </c>
      <c r="Z9" s="83">
        <v>0</v>
      </c>
      <c r="AA9" s="82">
        <v>0</v>
      </c>
      <c r="AB9" s="87">
        <v>0</v>
      </c>
      <c r="AC9" s="86">
        <v>0</v>
      </c>
      <c r="AD9" s="93">
        <f t="shared" si="2"/>
        <v>0</v>
      </c>
      <c r="AE9" s="95">
        <f t="shared" si="3"/>
        <v>2.1576157007152776</v>
      </c>
      <c r="AF9" s="95">
        <f t="shared" si="3"/>
        <v>2.1576157007152776</v>
      </c>
      <c r="AG9" s="97">
        <f t="shared" si="4"/>
        <v>1.4788152555464262</v>
      </c>
      <c r="AH9" s="97">
        <f t="shared" si="4"/>
        <v>1.4788152555464262</v>
      </c>
      <c r="AI9" s="111">
        <f t="shared" si="5"/>
        <v>1.0909292868785112</v>
      </c>
      <c r="AJ9" s="109">
        <v>0</v>
      </c>
      <c r="AK9" s="113">
        <v>0</v>
      </c>
      <c r="AL9" s="109">
        <v>0</v>
      </c>
      <c r="AM9" s="116">
        <v>0</v>
      </c>
      <c r="AN9" s="116">
        <v>0</v>
      </c>
    </row>
    <row r="10" spans="1:40" x14ac:dyDescent="0.3">
      <c r="A10" s="44">
        <v>6</v>
      </c>
      <c r="B10" s="45">
        <v>2.5000000000000004</v>
      </c>
      <c r="C10" s="45">
        <v>2.7000000000000006</v>
      </c>
      <c r="D10" s="46">
        <v>6.8713793791585164E-4</v>
      </c>
      <c r="E10" s="46">
        <v>4.7681764029297103E-3</v>
      </c>
      <c r="F10" s="47">
        <v>22.177232605849323</v>
      </c>
      <c r="G10" s="48">
        <v>2.6218865780143883</v>
      </c>
      <c r="H10" s="44" t="s">
        <v>25</v>
      </c>
      <c r="I10" s="45" t="s">
        <v>24</v>
      </c>
      <c r="J10" s="49">
        <v>2.8</v>
      </c>
      <c r="K10" s="50">
        <v>3.1</v>
      </c>
      <c r="L10" s="49">
        <v>3</v>
      </c>
      <c r="M10" s="54">
        <v>3.2</v>
      </c>
      <c r="N10" s="80">
        <v>8.5864452677699123</v>
      </c>
      <c r="O10" s="74">
        <v>0.45</v>
      </c>
      <c r="P10" s="73">
        <v>0.35</v>
      </c>
      <c r="Q10" s="73">
        <v>0.7</v>
      </c>
      <c r="R10" s="73">
        <v>0.6</v>
      </c>
      <c r="S10" s="75">
        <v>1.7</v>
      </c>
      <c r="T10" s="49">
        <f t="shared" si="1"/>
        <v>2.3499999999999996</v>
      </c>
      <c r="U10" s="49">
        <f t="shared" si="0"/>
        <v>2.75</v>
      </c>
      <c r="V10" s="49">
        <f t="shared" si="0"/>
        <v>2.2999999999999998</v>
      </c>
      <c r="W10" s="49">
        <f t="shared" si="0"/>
        <v>2.6</v>
      </c>
      <c r="X10" s="49">
        <f t="shared" si="0"/>
        <v>6.8864452677699122</v>
      </c>
      <c r="Y10" s="82">
        <v>22.177232605849323</v>
      </c>
      <c r="Z10" s="83">
        <v>0</v>
      </c>
      <c r="AA10" s="82">
        <v>0</v>
      </c>
      <c r="AB10" s="87">
        <v>0</v>
      </c>
      <c r="AC10" s="86">
        <v>0</v>
      </c>
      <c r="AD10" s="93">
        <f t="shared" si="2"/>
        <v>0</v>
      </c>
      <c r="AE10" s="95">
        <f t="shared" si="3"/>
        <v>2.3334790544328055</v>
      </c>
      <c r="AF10" s="95">
        <f t="shared" si="3"/>
        <v>2.3334790544328055</v>
      </c>
      <c r="AG10" s="97">
        <f t="shared" si="4"/>
        <v>1.5993508125887768</v>
      </c>
      <c r="AH10" s="97">
        <f t="shared" si="4"/>
        <v>1.5993508125887768</v>
      </c>
      <c r="AI10" s="111">
        <f t="shared" si="5"/>
        <v>1.1798489601064748</v>
      </c>
      <c r="AJ10" s="109">
        <v>0</v>
      </c>
      <c r="AK10" s="113">
        <v>0</v>
      </c>
      <c r="AL10" s="109">
        <v>0</v>
      </c>
      <c r="AM10" s="116">
        <v>0</v>
      </c>
      <c r="AN10" s="116">
        <v>0</v>
      </c>
    </row>
    <row r="11" spans="1:40" x14ac:dyDescent="0.3">
      <c r="A11" s="44">
        <v>7</v>
      </c>
      <c r="B11" s="45">
        <v>2.7000000000000006</v>
      </c>
      <c r="C11" s="45">
        <v>2.9000000000000008</v>
      </c>
      <c r="D11" s="46">
        <v>2.5551303304279464E-3</v>
      </c>
      <c r="E11" s="46">
        <v>1.5830903165960013E-2</v>
      </c>
      <c r="F11" s="47">
        <v>78.455680485507969</v>
      </c>
      <c r="G11" s="48">
        <v>2.8194363200600296</v>
      </c>
      <c r="H11" s="44" t="s">
        <v>25</v>
      </c>
      <c r="I11" s="45" t="s">
        <v>24</v>
      </c>
      <c r="J11" s="49">
        <v>2.8</v>
      </c>
      <c r="K11" s="50">
        <v>3.1</v>
      </c>
      <c r="L11" s="49">
        <v>3</v>
      </c>
      <c r="M11" s="54">
        <v>3.2</v>
      </c>
      <c r="N11" s="80">
        <v>8.6004932494264903</v>
      </c>
      <c r="O11" s="74">
        <v>0.45</v>
      </c>
      <c r="P11" s="73">
        <v>0.35</v>
      </c>
      <c r="Q11" s="73">
        <v>0.7</v>
      </c>
      <c r="R11" s="73">
        <v>0.6</v>
      </c>
      <c r="S11" s="75">
        <v>1.7</v>
      </c>
      <c r="T11" s="49">
        <f t="shared" si="1"/>
        <v>2.3499999999999996</v>
      </c>
      <c r="U11" s="49">
        <f t="shared" si="0"/>
        <v>2.75</v>
      </c>
      <c r="V11" s="49">
        <f t="shared" si="0"/>
        <v>2.2999999999999998</v>
      </c>
      <c r="W11" s="49">
        <f>M11-R11</f>
        <v>2.6</v>
      </c>
      <c r="X11" s="49">
        <f t="shared" si="0"/>
        <v>6.9004932494264901</v>
      </c>
      <c r="Y11" s="82">
        <v>78.455680485507969</v>
      </c>
      <c r="Z11" s="83">
        <v>0</v>
      </c>
      <c r="AA11" s="82">
        <v>0</v>
      </c>
      <c r="AB11" s="87">
        <v>0</v>
      </c>
      <c r="AC11" s="86">
        <v>0</v>
      </c>
      <c r="AD11" s="93">
        <f t="shared" si="2"/>
        <v>0</v>
      </c>
      <c r="AE11" s="95">
        <f t="shared" si="3"/>
        <v>2.5092983248534266</v>
      </c>
      <c r="AF11" s="95">
        <f t="shared" si="3"/>
        <v>2.5092983248534266</v>
      </c>
      <c r="AG11" s="97">
        <f t="shared" si="4"/>
        <v>1.7198561552366181</v>
      </c>
      <c r="AH11" s="97">
        <f t="shared" si="4"/>
        <v>1.7198561552366181</v>
      </c>
      <c r="AI11" s="111">
        <f t="shared" si="5"/>
        <v>1.2687463440270135</v>
      </c>
      <c r="AJ11" s="109">
        <v>0</v>
      </c>
      <c r="AK11" s="113">
        <v>0</v>
      </c>
      <c r="AL11" s="109">
        <v>0</v>
      </c>
      <c r="AM11" s="116">
        <v>0</v>
      </c>
      <c r="AN11" s="116">
        <v>0</v>
      </c>
    </row>
    <row r="12" spans="1:40" x14ac:dyDescent="0.3">
      <c r="A12" s="44">
        <v>8</v>
      </c>
      <c r="B12" s="45">
        <v>2.9000000000000008</v>
      </c>
      <c r="C12" s="45">
        <v>3.100000000000001</v>
      </c>
      <c r="D12" s="46">
        <v>8.1975359245961762E-3</v>
      </c>
      <c r="E12" s="46">
        <v>4.4789060589686035E-2</v>
      </c>
      <c r="F12" s="47">
        <v>236.98103495506567</v>
      </c>
      <c r="G12" s="48">
        <v>3.0169409864094114</v>
      </c>
      <c r="H12" s="44" t="s">
        <v>25</v>
      </c>
      <c r="I12" s="45" t="s">
        <v>25</v>
      </c>
      <c r="J12" s="49">
        <v>2.8</v>
      </c>
      <c r="K12" s="50">
        <v>3.1</v>
      </c>
      <c r="L12" s="49">
        <v>4.8</v>
      </c>
      <c r="M12" s="54">
        <v>5.0999999999999996</v>
      </c>
      <c r="N12" s="80">
        <v>8.6145380257002238</v>
      </c>
      <c r="O12" s="74">
        <v>0.45</v>
      </c>
      <c r="P12" s="73">
        <v>0.35</v>
      </c>
      <c r="Q12" s="73">
        <v>0.7</v>
      </c>
      <c r="R12" s="73">
        <v>0.6</v>
      </c>
      <c r="S12" s="75">
        <v>1.7</v>
      </c>
      <c r="T12" s="49">
        <f t="shared" si="1"/>
        <v>2.3499999999999996</v>
      </c>
      <c r="U12" s="49">
        <f t="shared" si="0"/>
        <v>2.75</v>
      </c>
      <c r="V12" s="49">
        <f t="shared" si="0"/>
        <v>4.0999999999999996</v>
      </c>
      <c r="W12" s="49">
        <f t="shared" si="0"/>
        <v>4.5</v>
      </c>
      <c r="X12" s="49">
        <f t="shared" si="0"/>
        <v>6.9145380257002236</v>
      </c>
      <c r="Y12" s="82">
        <v>0</v>
      </c>
      <c r="Z12" s="83">
        <v>0</v>
      </c>
      <c r="AA12" s="82">
        <v>236.98103495506567</v>
      </c>
      <c r="AB12" s="87">
        <v>0</v>
      </c>
      <c r="AC12" s="86">
        <v>0</v>
      </c>
      <c r="AD12" s="93">
        <f t="shared" si="2"/>
        <v>0</v>
      </c>
      <c r="AE12" s="95">
        <f t="shared" si="3"/>
        <v>2.6850774779043762</v>
      </c>
      <c r="AF12" s="95">
        <f t="shared" si="3"/>
        <v>2.6850774779043762</v>
      </c>
      <c r="AG12" s="97">
        <f t="shared" si="4"/>
        <v>1.8403340017097409</v>
      </c>
      <c r="AH12" s="97">
        <f t="shared" si="4"/>
        <v>1.8403340017097409</v>
      </c>
      <c r="AI12" s="111">
        <f t="shared" si="5"/>
        <v>1.3576234438842352</v>
      </c>
      <c r="AJ12" s="109">
        <v>0</v>
      </c>
      <c r="AK12" s="113">
        <v>0</v>
      </c>
      <c r="AL12" s="109">
        <v>0</v>
      </c>
      <c r="AM12" s="116">
        <v>0</v>
      </c>
      <c r="AN12" s="116">
        <v>0</v>
      </c>
    </row>
    <row r="13" spans="1:40" x14ac:dyDescent="0.3">
      <c r="A13" s="44">
        <v>9</v>
      </c>
      <c r="B13" s="45">
        <v>3.100000000000001</v>
      </c>
      <c r="C13" s="45">
        <v>3.3000000000000012</v>
      </c>
      <c r="D13" s="46">
        <v>2.2750131948179333E-2</v>
      </c>
      <c r="E13" s="46">
        <v>0.10798193302637669</v>
      </c>
      <c r="F13" s="47">
        <v>611.20903299049257</v>
      </c>
      <c r="G13" s="48">
        <v>3.21440550651094</v>
      </c>
      <c r="H13" s="44" t="s">
        <v>25</v>
      </c>
      <c r="I13" s="45" t="s">
        <v>25</v>
      </c>
      <c r="J13" s="49">
        <v>2.8</v>
      </c>
      <c r="K13" s="50">
        <v>3.1</v>
      </c>
      <c r="L13" s="49">
        <v>4.8</v>
      </c>
      <c r="M13" s="54">
        <v>5.0999999999999996</v>
      </c>
      <c r="N13" s="80">
        <v>8.6285799471296656</v>
      </c>
      <c r="O13" s="74">
        <v>0.45</v>
      </c>
      <c r="P13" s="73">
        <v>0.35</v>
      </c>
      <c r="Q13" s="73">
        <v>0.7</v>
      </c>
      <c r="R13" s="73">
        <v>0.6</v>
      </c>
      <c r="S13" s="75">
        <v>1.7</v>
      </c>
      <c r="T13" s="49">
        <f t="shared" si="1"/>
        <v>2.3499999999999996</v>
      </c>
      <c r="U13" s="49">
        <f t="shared" si="0"/>
        <v>2.75</v>
      </c>
      <c r="V13" s="49">
        <f t="shared" si="0"/>
        <v>4.0999999999999996</v>
      </c>
      <c r="W13" s="49">
        <f t="shared" si="0"/>
        <v>4.5</v>
      </c>
      <c r="X13" s="49">
        <f t="shared" si="0"/>
        <v>6.9285799471296654</v>
      </c>
      <c r="Y13" s="82">
        <v>0</v>
      </c>
      <c r="Z13" s="83">
        <v>0</v>
      </c>
      <c r="AA13" s="82">
        <v>611.20903299049257</v>
      </c>
      <c r="AB13" s="87">
        <v>0</v>
      </c>
      <c r="AC13" s="86">
        <v>0</v>
      </c>
      <c r="AD13" s="93">
        <f t="shared" si="2"/>
        <v>0</v>
      </c>
      <c r="AE13" s="95">
        <f t="shared" si="3"/>
        <v>2.8608209007947365</v>
      </c>
      <c r="AF13" s="95">
        <f t="shared" si="3"/>
        <v>2.8608209007947365</v>
      </c>
      <c r="AG13" s="97">
        <f t="shared" si="4"/>
        <v>1.9607873589716733</v>
      </c>
      <c r="AH13" s="97">
        <f t="shared" si="4"/>
        <v>1.9607873589716733</v>
      </c>
      <c r="AI13" s="111">
        <f t="shared" si="5"/>
        <v>1.446482477929923</v>
      </c>
      <c r="AJ13" s="109">
        <v>0</v>
      </c>
      <c r="AK13" s="113">
        <v>0</v>
      </c>
      <c r="AL13" s="109">
        <v>0</v>
      </c>
      <c r="AM13" s="116">
        <v>0</v>
      </c>
      <c r="AN13" s="116">
        <v>0</v>
      </c>
    </row>
    <row r="14" spans="1:40" x14ac:dyDescent="0.3">
      <c r="A14" s="44">
        <v>10</v>
      </c>
      <c r="B14" s="45">
        <v>3.3000000000000012</v>
      </c>
      <c r="C14" s="45">
        <v>3.5000000000000013</v>
      </c>
      <c r="D14" s="46">
        <v>5.4799291699558314E-2</v>
      </c>
      <c r="E14" s="46">
        <v>0.2218416693589122</v>
      </c>
      <c r="F14" s="47">
        <v>1346.0647095579172</v>
      </c>
      <c r="G14" s="48">
        <v>3.411835246104725</v>
      </c>
      <c r="H14" s="44" t="s">
        <v>26</v>
      </c>
      <c r="I14" s="45" t="s">
        <v>25</v>
      </c>
      <c r="J14" s="49">
        <v>3</v>
      </c>
      <c r="K14" s="50">
        <v>3.3</v>
      </c>
      <c r="L14" s="49">
        <v>4.8</v>
      </c>
      <c r="M14" s="54">
        <v>5.0999999999999996</v>
      </c>
      <c r="N14" s="80">
        <v>8.6426193952785582</v>
      </c>
      <c r="O14" s="74">
        <v>0.45</v>
      </c>
      <c r="P14" s="73">
        <v>0.35</v>
      </c>
      <c r="Q14" s="73">
        <v>0.7</v>
      </c>
      <c r="R14" s="73">
        <v>0.6</v>
      </c>
      <c r="S14" s="75">
        <v>1.7</v>
      </c>
      <c r="T14" s="49">
        <f t="shared" si="1"/>
        <v>2.5499999999999998</v>
      </c>
      <c r="U14" s="49">
        <f t="shared" si="0"/>
        <v>2.9499999999999997</v>
      </c>
      <c r="V14" s="49">
        <f t="shared" si="0"/>
        <v>4.0999999999999996</v>
      </c>
      <c r="W14" s="49">
        <f t="shared" si="0"/>
        <v>4.5</v>
      </c>
      <c r="X14" s="49">
        <f t="shared" si="0"/>
        <v>6.942619395278558</v>
      </c>
      <c r="Y14" s="82">
        <v>0</v>
      </c>
      <c r="Z14" s="83">
        <v>0</v>
      </c>
      <c r="AA14" s="82">
        <v>1346.0647095579172</v>
      </c>
      <c r="AB14" s="87">
        <v>0</v>
      </c>
      <c r="AC14" s="86">
        <v>0</v>
      </c>
      <c r="AD14" s="93">
        <f t="shared" si="2"/>
        <v>0</v>
      </c>
      <c r="AE14" s="95">
        <f t="shared" si="3"/>
        <v>3.0365333690332053</v>
      </c>
      <c r="AF14" s="95">
        <f t="shared" si="3"/>
        <v>3.0365333690332053</v>
      </c>
      <c r="AG14" s="97">
        <f t="shared" si="4"/>
        <v>2.0812195001238822</v>
      </c>
      <c r="AH14" s="97">
        <f t="shared" si="4"/>
        <v>2.0812195001238822</v>
      </c>
      <c r="AI14" s="111">
        <f t="shared" si="5"/>
        <v>1.5353258607471263</v>
      </c>
      <c r="AJ14" s="109">
        <v>0</v>
      </c>
      <c r="AK14" s="113">
        <v>0</v>
      </c>
      <c r="AL14" s="109">
        <v>0</v>
      </c>
      <c r="AM14" s="116">
        <v>0</v>
      </c>
      <c r="AN14" s="116">
        <v>0</v>
      </c>
    </row>
    <row r="15" spans="1:40" x14ac:dyDescent="0.3">
      <c r="A15" s="44">
        <v>11</v>
      </c>
      <c r="B15" s="45">
        <v>3.5000000000000013</v>
      </c>
      <c r="C15" s="45">
        <v>3.7000000000000015</v>
      </c>
      <c r="D15" s="46">
        <v>0.11506967022170893</v>
      </c>
      <c r="E15" s="46">
        <v>0.38837210996642746</v>
      </c>
      <c r="F15" s="47">
        <v>2531.3558979303257</v>
      </c>
      <c r="G15" s="48">
        <v>3.6092359601395572</v>
      </c>
      <c r="H15" s="44" t="s">
        <v>26</v>
      </c>
      <c r="I15" s="45" t="s">
        <v>25</v>
      </c>
      <c r="J15" s="49">
        <v>3</v>
      </c>
      <c r="K15" s="50">
        <v>3.3</v>
      </c>
      <c r="L15" s="49">
        <v>4.8</v>
      </c>
      <c r="M15" s="54">
        <v>5.0999999999999996</v>
      </c>
      <c r="N15" s="80">
        <v>8.656656779387701</v>
      </c>
      <c r="O15" s="74">
        <v>0.45</v>
      </c>
      <c r="P15" s="73">
        <v>0.35</v>
      </c>
      <c r="Q15" s="73">
        <v>0.7</v>
      </c>
      <c r="R15" s="73">
        <v>0.6</v>
      </c>
      <c r="S15" s="75">
        <v>1.7</v>
      </c>
      <c r="T15" s="49">
        <f t="shared" si="1"/>
        <v>2.5499999999999998</v>
      </c>
      <c r="U15" s="49">
        <f t="shared" si="0"/>
        <v>2.9499999999999997</v>
      </c>
      <c r="V15" s="49">
        <f t="shared" si="0"/>
        <v>4.0999999999999996</v>
      </c>
      <c r="W15" s="49">
        <f t="shared" si="0"/>
        <v>4.5</v>
      </c>
      <c r="X15" s="49">
        <f t="shared" si="0"/>
        <v>6.9566567793877008</v>
      </c>
      <c r="Y15" s="82">
        <v>0</v>
      </c>
      <c r="Z15" s="83">
        <v>0</v>
      </c>
      <c r="AA15" s="82">
        <v>2531.3558979303257</v>
      </c>
      <c r="AB15" s="87">
        <v>0</v>
      </c>
      <c r="AC15" s="86">
        <v>0</v>
      </c>
      <c r="AD15" s="93">
        <f t="shared" si="2"/>
        <v>0</v>
      </c>
      <c r="AE15" s="95">
        <f t="shared" si="3"/>
        <v>3.2122200045242058</v>
      </c>
      <c r="AF15" s="95">
        <f t="shared" si="3"/>
        <v>3.2122200045242058</v>
      </c>
      <c r="AG15" s="97">
        <f t="shared" si="4"/>
        <v>2.20163393568513</v>
      </c>
      <c r="AH15" s="97">
        <f t="shared" si="4"/>
        <v>2.20163393568513</v>
      </c>
      <c r="AI15" s="111">
        <f t="shared" si="5"/>
        <v>1.6241561820628008</v>
      </c>
      <c r="AJ15" s="109">
        <v>0</v>
      </c>
      <c r="AK15" s="113">
        <v>0</v>
      </c>
      <c r="AL15" s="109">
        <v>0</v>
      </c>
      <c r="AM15" s="116">
        <v>0</v>
      </c>
      <c r="AN15" s="116">
        <v>0</v>
      </c>
    </row>
    <row r="16" spans="1:40" x14ac:dyDescent="0.3">
      <c r="A16" s="44">
        <v>12</v>
      </c>
      <c r="B16" s="45">
        <v>3.7000000000000015</v>
      </c>
      <c r="C16" s="45">
        <v>3.9000000000000017</v>
      </c>
      <c r="D16" s="46">
        <v>0.21185539858339775</v>
      </c>
      <c r="E16" s="46">
        <v>0.57938310552296723</v>
      </c>
      <c r="F16" s="47">
        <v>4065.0005911909302</v>
      </c>
      <c r="G16" s="48">
        <v>3.8066137363694503</v>
      </c>
      <c r="H16" s="44" t="s">
        <v>26</v>
      </c>
      <c r="I16" s="45" t="s">
        <v>25</v>
      </c>
      <c r="J16" s="49">
        <v>3</v>
      </c>
      <c r="K16" s="50">
        <v>3.3</v>
      </c>
      <c r="L16" s="49">
        <v>4.8</v>
      </c>
      <c r="M16" s="54">
        <v>5.0999999999999996</v>
      </c>
      <c r="N16" s="80">
        <v>8.6706925323640487</v>
      </c>
      <c r="O16" s="74">
        <v>0.45</v>
      </c>
      <c r="P16" s="73">
        <v>0.35</v>
      </c>
      <c r="Q16" s="73">
        <v>0.7</v>
      </c>
      <c r="R16" s="73">
        <v>0.6</v>
      </c>
      <c r="S16" s="75">
        <v>1.7</v>
      </c>
      <c r="T16" s="49">
        <f t="shared" si="1"/>
        <v>2.5499999999999998</v>
      </c>
      <c r="U16" s="49">
        <f t="shared" si="0"/>
        <v>2.9499999999999997</v>
      </c>
      <c r="V16" s="49">
        <f t="shared" si="0"/>
        <v>4.0999999999999996</v>
      </c>
      <c r="W16" s="49">
        <f t="shared" si="0"/>
        <v>4.5</v>
      </c>
      <c r="X16" s="49">
        <f t="shared" si="0"/>
        <v>6.9706925323640485</v>
      </c>
      <c r="Y16" s="82">
        <v>0</v>
      </c>
      <c r="Z16" s="83">
        <v>0</v>
      </c>
      <c r="AA16" s="82">
        <v>2826.1428962521941</v>
      </c>
      <c r="AB16" s="87">
        <v>0</v>
      </c>
      <c r="AC16" s="86">
        <v>1238.8576949387361</v>
      </c>
      <c r="AD16" s="93">
        <f t="shared" si="2"/>
        <v>1238.8576949387361</v>
      </c>
      <c r="AE16" s="95">
        <f t="shared" si="3"/>
        <v>3.3878862253688107</v>
      </c>
      <c r="AF16" s="95">
        <f t="shared" si="3"/>
        <v>3.3878862253688107</v>
      </c>
      <c r="AG16" s="97">
        <f t="shared" si="4"/>
        <v>2.3220343791853648</v>
      </c>
      <c r="AH16" s="97">
        <f t="shared" si="4"/>
        <v>2.3220343791853648</v>
      </c>
      <c r="AI16" s="111">
        <f t="shared" si="5"/>
        <v>1.7129761813662527</v>
      </c>
      <c r="AJ16" s="109">
        <v>0</v>
      </c>
      <c r="AK16" s="113">
        <v>0</v>
      </c>
      <c r="AL16" s="109">
        <v>0</v>
      </c>
      <c r="AM16" s="116">
        <v>0</v>
      </c>
      <c r="AN16" s="116">
        <v>0</v>
      </c>
    </row>
    <row r="17" spans="1:40" x14ac:dyDescent="0.3">
      <c r="A17" s="44">
        <v>13</v>
      </c>
      <c r="B17" s="45">
        <v>3.9000000000000017</v>
      </c>
      <c r="C17" s="45">
        <v>4.1000000000000014</v>
      </c>
      <c r="D17" s="46">
        <v>0.34457825838967693</v>
      </c>
      <c r="E17" s="46">
        <v>0.73654028060664767</v>
      </c>
      <c r="F17" s="47">
        <v>5574.3601118637253</v>
      </c>
      <c r="G17" s="48">
        <v>4.003974930706991</v>
      </c>
      <c r="H17" s="44" t="s">
        <v>26</v>
      </c>
      <c r="I17" s="45" t="s">
        <v>25</v>
      </c>
      <c r="J17" s="49">
        <v>3</v>
      </c>
      <c r="K17" s="50">
        <v>3.3</v>
      </c>
      <c r="L17" s="49">
        <v>4.8</v>
      </c>
      <c r="M17" s="54">
        <v>5.0999999999999996</v>
      </c>
      <c r="N17" s="80">
        <v>8.6847271061836082</v>
      </c>
      <c r="O17" s="74">
        <v>0.45</v>
      </c>
      <c r="P17" s="73">
        <v>0.35</v>
      </c>
      <c r="Q17" s="73">
        <v>0.7</v>
      </c>
      <c r="R17" s="73">
        <v>0.6</v>
      </c>
      <c r="S17" s="75">
        <v>1.7</v>
      </c>
      <c r="T17" s="49">
        <f t="shared" si="1"/>
        <v>2.5499999999999998</v>
      </c>
      <c r="U17" s="49">
        <f t="shared" si="0"/>
        <v>2.9499999999999997</v>
      </c>
      <c r="V17" s="49">
        <f t="shared" si="0"/>
        <v>4.0999999999999996</v>
      </c>
      <c r="W17" s="49">
        <f t="shared" si="0"/>
        <v>4.5</v>
      </c>
      <c r="X17" s="49">
        <f t="shared" si="0"/>
        <v>6.984727106183608</v>
      </c>
      <c r="Y17" s="82">
        <v>0</v>
      </c>
      <c r="Z17" s="83">
        <v>0</v>
      </c>
      <c r="AA17" s="82">
        <v>0</v>
      </c>
      <c r="AB17" s="87">
        <v>0</v>
      </c>
      <c r="AC17" s="86">
        <v>5574.3601118637253</v>
      </c>
      <c r="AD17" s="93">
        <f t="shared" si="2"/>
        <v>5574.3601118637253</v>
      </c>
      <c r="AE17" s="95">
        <f t="shared" si="3"/>
        <v>3.5635376883292218</v>
      </c>
      <c r="AF17" s="95">
        <f t="shared" si="3"/>
        <v>3.5635376883292218</v>
      </c>
      <c r="AG17" s="97">
        <f t="shared" si="4"/>
        <v>2.4424247077312646</v>
      </c>
      <c r="AH17" s="97">
        <f t="shared" si="4"/>
        <v>2.4424247077312646</v>
      </c>
      <c r="AI17" s="111">
        <f t="shared" si="5"/>
        <v>1.8017887188181461</v>
      </c>
      <c r="AJ17" s="109">
        <v>0</v>
      </c>
      <c r="AK17" s="113">
        <v>0</v>
      </c>
      <c r="AL17" s="109">
        <v>0</v>
      </c>
      <c r="AM17" s="116">
        <v>0</v>
      </c>
      <c r="AN17" s="116">
        <v>0</v>
      </c>
    </row>
    <row r="18" spans="1:40" x14ac:dyDescent="0.3">
      <c r="A18" s="44">
        <v>14</v>
      </c>
      <c r="B18" s="45">
        <v>4.1000000000000014</v>
      </c>
      <c r="C18" s="45">
        <v>4.3000000000000016</v>
      </c>
      <c r="D18" s="46">
        <v>0.50000000000000144</v>
      </c>
      <c r="E18" s="46">
        <v>0.79788456080286541</v>
      </c>
      <c r="F18" s="47">
        <v>6527.7131476336299</v>
      </c>
      <c r="G18" s="48">
        <v>4.2013260957562464</v>
      </c>
      <c r="H18" s="44" t="s">
        <v>26</v>
      </c>
      <c r="I18" s="45" t="s">
        <v>25</v>
      </c>
      <c r="J18" s="49">
        <v>3</v>
      </c>
      <c r="K18" s="50">
        <v>3.3</v>
      </c>
      <c r="L18" s="49">
        <v>4.8</v>
      </c>
      <c r="M18" s="54">
        <v>5.0999999999999996</v>
      </c>
      <c r="N18" s="80">
        <v>8.6987609668093313</v>
      </c>
      <c r="O18" s="74">
        <v>0.45</v>
      </c>
      <c r="P18" s="73">
        <v>0.35</v>
      </c>
      <c r="Q18" s="73">
        <v>0.7</v>
      </c>
      <c r="R18" s="73">
        <v>0.6</v>
      </c>
      <c r="S18" s="75">
        <v>1.7</v>
      </c>
      <c r="T18" s="49">
        <f t="shared" si="1"/>
        <v>2.5499999999999998</v>
      </c>
      <c r="U18" s="49">
        <f t="shared" si="0"/>
        <v>2.9499999999999997</v>
      </c>
      <c r="V18" s="49">
        <f t="shared" si="0"/>
        <v>4.0999999999999996</v>
      </c>
      <c r="W18" s="49">
        <f t="shared" si="0"/>
        <v>4.5</v>
      </c>
      <c r="X18" s="49">
        <f t="shared" si="0"/>
        <v>6.9987609668093311</v>
      </c>
      <c r="Y18" s="82">
        <v>0</v>
      </c>
      <c r="Z18" s="83">
        <v>0</v>
      </c>
      <c r="AA18" s="82">
        <v>0</v>
      </c>
      <c r="AB18" s="87">
        <v>0</v>
      </c>
      <c r="AC18" s="86">
        <v>6527.7131476336299</v>
      </c>
      <c r="AD18" s="93">
        <f t="shared" si="2"/>
        <v>6527.7131476336299</v>
      </c>
      <c r="AE18" s="95">
        <f t="shared" si="3"/>
        <v>3.7391802252230595</v>
      </c>
      <c r="AF18" s="95">
        <f t="shared" si="3"/>
        <v>3.7391802252230595</v>
      </c>
      <c r="AG18" s="97">
        <f t="shared" si="4"/>
        <v>2.5628089184113101</v>
      </c>
      <c r="AH18" s="97">
        <f t="shared" si="4"/>
        <v>2.5628089184113101</v>
      </c>
      <c r="AI18" s="111">
        <f t="shared" si="5"/>
        <v>1.890596743090311</v>
      </c>
      <c r="AJ18" s="109">
        <v>0</v>
      </c>
      <c r="AK18" s="113">
        <v>0</v>
      </c>
      <c r="AL18" s="109">
        <v>0</v>
      </c>
      <c r="AM18" s="116">
        <v>0</v>
      </c>
      <c r="AN18" s="116">
        <v>0</v>
      </c>
    </row>
    <row r="19" spans="1:40" x14ac:dyDescent="0.3">
      <c r="A19" s="44">
        <v>15</v>
      </c>
      <c r="B19" s="45">
        <v>4.3000000000000016</v>
      </c>
      <c r="C19" s="45">
        <v>4.5000000000000018</v>
      </c>
      <c r="D19" s="46">
        <v>0.65542174161032563</v>
      </c>
      <c r="E19" s="46">
        <v>0.73654028060664545</v>
      </c>
      <c r="F19" s="47">
        <v>6527.7131476336153</v>
      </c>
      <c r="G19" s="48">
        <v>4.3986739042437559</v>
      </c>
      <c r="H19" s="44" t="s">
        <v>26</v>
      </c>
      <c r="I19" s="45" t="s">
        <v>25</v>
      </c>
      <c r="J19" s="49">
        <v>3</v>
      </c>
      <c r="K19" s="50">
        <v>3.3</v>
      </c>
      <c r="L19" s="49">
        <v>4.8</v>
      </c>
      <c r="M19" s="54">
        <v>5.0999999999999996</v>
      </c>
      <c r="N19" s="80">
        <v>8.7127945887462221</v>
      </c>
      <c r="O19" s="74">
        <v>0.45</v>
      </c>
      <c r="P19" s="73">
        <v>0.35</v>
      </c>
      <c r="Q19" s="73">
        <v>0.7</v>
      </c>
      <c r="R19" s="73">
        <v>0.6</v>
      </c>
      <c r="S19" s="75">
        <v>1.7</v>
      </c>
      <c r="T19" s="49">
        <f t="shared" si="1"/>
        <v>2.5499999999999998</v>
      </c>
      <c r="U19" s="49">
        <f t="shared" si="0"/>
        <v>2.9499999999999997</v>
      </c>
      <c r="V19" s="49">
        <f t="shared" si="0"/>
        <v>4.0999999999999996</v>
      </c>
      <c r="W19" s="49">
        <f t="shared" si="0"/>
        <v>4.5</v>
      </c>
      <c r="X19" s="49">
        <f t="shared" si="0"/>
        <v>7.012794588746222</v>
      </c>
      <c r="Y19" s="82">
        <v>0</v>
      </c>
      <c r="Z19" s="83">
        <v>0</v>
      </c>
      <c r="AA19" s="82">
        <v>0</v>
      </c>
      <c r="AB19" s="87">
        <v>0</v>
      </c>
      <c r="AC19" s="86">
        <v>6527.7131476336153</v>
      </c>
      <c r="AD19" s="93">
        <f t="shared" si="2"/>
        <v>6527.7131476336153</v>
      </c>
      <c r="AE19" s="95">
        <f t="shared" si="3"/>
        <v>3.9148197747769427</v>
      </c>
      <c r="AF19" s="95">
        <f t="shared" si="3"/>
        <v>3.9148197747769427</v>
      </c>
      <c r="AG19" s="97">
        <f t="shared" si="4"/>
        <v>2.6831910815886912</v>
      </c>
      <c r="AH19" s="97">
        <f t="shared" si="4"/>
        <v>2.6831910815886912</v>
      </c>
      <c r="AI19" s="111">
        <f t="shared" si="5"/>
        <v>1.9794032569096902</v>
      </c>
      <c r="AJ19" s="109">
        <v>0</v>
      </c>
      <c r="AK19" s="113">
        <v>0</v>
      </c>
      <c r="AL19" s="109">
        <v>0</v>
      </c>
      <c r="AM19" s="116">
        <v>0</v>
      </c>
      <c r="AN19" s="116">
        <v>0</v>
      </c>
    </row>
    <row r="20" spans="1:40" x14ac:dyDescent="0.3">
      <c r="A20" s="44">
        <v>16</v>
      </c>
      <c r="B20" s="45">
        <v>4.5000000000000018</v>
      </c>
      <c r="C20" s="45">
        <v>4.700000000000002</v>
      </c>
      <c r="D20" s="46">
        <v>0.78814460141660458</v>
      </c>
      <c r="E20" s="46">
        <v>0.57938310552296357</v>
      </c>
      <c r="F20" s="47">
        <v>5574.3601118637162</v>
      </c>
      <c r="G20" s="48">
        <v>4.5960250692930114</v>
      </c>
      <c r="H20" s="44" t="s">
        <v>27</v>
      </c>
      <c r="I20" s="45" t="s">
        <v>26</v>
      </c>
      <c r="J20" s="49">
        <v>3.2</v>
      </c>
      <c r="K20" s="50">
        <v>3.5</v>
      </c>
      <c r="L20" s="49">
        <v>5</v>
      </c>
      <c r="M20" s="54">
        <v>5.4</v>
      </c>
      <c r="N20" s="80">
        <v>8.726828449371947</v>
      </c>
      <c r="O20" s="74">
        <v>0.45</v>
      </c>
      <c r="P20" s="73">
        <v>0.35</v>
      </c>
      <c r="Q20" s="73">
        <v>0.7</v>
      </c>
      <c r="R20" s="73">
        <v>0.6</v>
      </c>
      <c r="S20" s="75">
        <v>1.7</v>
      </c>
      <c r="T20" s="49">
        <f t="shared" si="1"/>
        <v>2.75</v>
      </c>
      <c r="U20" s="49">
        <f t="shared" si="0"/>
        <v>3.15</v>
      </c>
      <c r="V20" s="49">
        <f t="shared" si="0"/>
        <v>4.3</v>
      </c>
      <c r="W20" s="49">
        <f t="shared" si="0"/>
        <v>4.8000000000000007</v>
      </c>
      <c r="X20" s="49">
        <f t="shared" si="0"/>
        <v>7.0268284493719468</v>
      </c>
      <c r="Y20" s="82">
        <v>0</v>
      </c>
      <c r="Z20" s="83">
        <v>0</v>
      </c>
      <c r="AA20" s="82">
        <v>5574.3601118637162</v>
      </c>
      <c r="AB20" s="87">
        <v>0</v>
      </c>
      <c r="AC20" s="86">
        <v>0</v>
      </c>
      <c r="AD20" s="93">
        <f t="shared" si="2"/>
        <v>0</v>
      </c>
      <c r="AE20" s="95">
        <f t="shared" si="3"/>
        <v>4.0904623116707803</v>
      </c>
      <c r="AF20" s="95">
        <f t="shared" si="3"/>
        <v>4.0904623116707803</v>
      </c>
      <c r="AG20" s="97">
        <f t="shared" si="4"/>
        <v>2.8035752922687367</v>
      </c>
      <c r="AH20" s="97">
        <f t="shared" si="4"/>
        <v>2.8035752922687367</v>
      </c>
      <c r="AI20" s="111">
        <f t="shared" si="5"/>
        <v>2.0682112811818554</v>
      </c>
      <c r="AJ20" s="109">
        <v>0</v>
      </c>
      <c r="AK20" s="113">
        <v>0</v>
      </c>
      <c r="AL20" s="109">
        <v>0</v>
      </c>
      <c r="AM20" s="116">
        <v>0</v>
      </c>
      <c r="AN20" s="116">
        <v>0</v>
      </c>
    </row>
    <row r="21" spans="1:40" x14ac:dyDescent="0.3">
      <c r="A21" s="44">
        <v>17</v>
      </c>
      <c r="B21" s="45">
        <v>4.700000000000002</v>
      </c>
      <c r="C21" s="45">
        <v>4.9000000000000021</v>
      </c>
      <c r="D21" s="46">
        <v>0.88493032977829267</v>
      </c>
      <c r="E21" s="46">
        <v>0.38837210996642374</v>
      </c>
      <c r="F21" s="47">
        <v>4065.0005911908997</v>
      </c>
      <c r="G21" s="48">
        <v>4.7933862636305529</v>
      </c>
      <c r="H21" s="44" t="s">
        <v>27</v>
      </c>
      <c r="I21" s="45" t="s">
        <v>26</v>
      </c>
      <c r="J21" s="49">
        <v>3.2</v>
      </c>
      <c r="K21" s="50">
        <v>3.5</v>
      </c>
      <c r="L21" s="49">
        <v>5</v>
      </c>
      <c r="M21" s="54">
        <v>5.4</v>
      </c>
      <c r="N21" s="80">
        <v>8.7408630231915065</v>
      </c>
      <c r="O21" s="74">
        <v>0.45</v>
      </c>
      <c r="P21" s="73">
        <v>0.35</v>
      </c>
      <c r="Q21" s="73">
        <v>0.7</v>
      </c>
      <c r="R21" s="73">
        <v>0.6</v>
      </c>
      <c r="S21" s="75">
        <v>1.7</v>
      </c>
      <c r="T21" s="49">
        <f t="shared" si="1"/>
        <v>2.75</v>
      </c>
      <c r="U21" s="49">
        <f t="shared" si="1"/>
        <v>3.15</v>
      </c>
      <c r="V21" s="49">
        <f t="shared" si="1"/>
        <v>4.3</v>
      </c>
      <c r="W21" s="49">
        <f t="shared" si="1"/>
        <v>4.8000000000000007</v>
      </c>
      <c r="X21" s="49">
        <f t="shared" si="1"/>
        <v>7.0408630231915064</v>
      </c>
      <c r="Y21" s="82">
        <v>0</v>
      </c>
      <c r="Z21" s="83">
        <v>0</v>
      </c>
      <c r="AA21" s="82">
        <v>230.62388247388162</v>
      </c>
      <c r="AB21" s="87">
        <v>3834.3767087170186</v>
      </c>
      <c r="AC21" s="86">
        <v>0</v>
      </c>
      <c r="AD21" s="93">
        <f t="shared" si="2"/>
        <v>3834.3767087170186</v>
      </c>
      <c r="AE21" s="95">
        <f t="shared" si="3"/>
        <v>4.2661137746311919</v>
      </c>
      <c r="AF21" s="95">
        <f t="shared" si="3"/>
        <v>4.2661137746311919</v>
      </c>
      <c r="AG21" s="97">
        <f t="shared" si="4"/>
        <v>2.9239656208146374</v>
      </c>
      <c r="AH21" s="97">
        <f t="shared" si="4"/>
        <v>2.9239656208146374</v>
      </c>
      <c r="AI21" s="111">
        <f t="shared" si="5"/>
        <v>2.1570238186337489</v>
      </c>
      <c r="AJ21" s="109">
        <v>0</v>
      </c>
      <c r="AK21" s="113">
        <v>0</v>
      </c>
      <c r="AL21" s="109">
        <v>0</v>
      </c>
      <c r="AM21" s="116">
        <v>0</v>
      </c>
      <c r="AN21" s="116">
        <v>0</v>
      </c>
    </row>
    <row r="22" spans="1:40" x14ac:dyDescent="0.3">
      <c r="A22" s="44">
        <v>18</v>
      </c>
      <c r="B22" s="45">
        <v>4.9000000000000021</v>
      </c>
      <c r="C22" s="45">
        <v>5.1000000000000023</v>
      </c>
      <c r="D22" s="46">
        <v>0.94520070830044256</v>
      </c>
      <c r="E22" s="46">
        <v>0.22184166935890937</v>
      </c>
      <c r="F22" s="47">
        <v>2531.3558979302957</v>
      </c>
      <c r="G22" s="48">
        <v>4.9907640398604469</v>
      </c>
      <c r="H22" s="44" t="s">
        <v>27</v>
      </c>
      <c r="I22" s="45" t="s">
        <v>26</v>
      </c>
      <c r="J22" s="49">
        <v>3.2</v>
      </c>
      <c r="K22" s="50">
        <v>3.5</v>
      </c>
      <c r="L22" s="49">
        <v>5</v>
      </c>
      <c r="M22" s="54">
        <v>5.4</v>
      </c>
      <c r="N22" s="80">
        <v>8.7548987761678525</v>
      </c>
      <c r="O22" s="74">
        <v>0.45</v>
      </c>
      <c r="P22" s="73">
        <v>0.35</v>
      </c>
      <c r="Q22" s="73">
        <v>0.7</v>
      </c>
      <c r="R22" s="73">
        <v>0.6</v>
      </c>
      <c r="S22" s="75">
        <v>1.7</v>
      </c>
      <c r="T22" s="49">
        <f t="shared" si="1"/>
        <v>2.75</v>
      </c>
      <c r="U22" s="49">
        <f t="shared" si="1"/>
        <v>3.15</v>
      </c>
      <c r="V22" s="49">
        <f t="shared" si="1"/>
        <v>4.3</v>
      </c>
      <c r="W22" s="49">
        <f t="shared" si="1"/>
        <v>4.8000000000000007</v>
      </c>
      <c r="X22" s="49">
        <f t="shared" si="1"/>
        <v>7.0548987761678523</v>
      </c>
      <c r="Y22" s="82">
        <v>0</v>
      </c>
      <c r="Z22" s="83">
        <v>0</v>
      </c>
      <c r="AA22" s="82">
        <v>0</v>
      </c>
      <c r="AB22" s="87">
        <v>0</v>
      </c>
      <c r="AC22" s="86">
        <v>2531.3558979302957</v>
      </c>
      <c r="AD22" s="93">
        <f t="shared" si="2"/>
        <v>2531.3558979302957</v>
      </c>
      <c r="AE22" s="95">
        <f t="shared" si="3"/>
        <v>4.4417799954757982</v>
      </c>
      <c r="AF22" s="95">
        <f t="shared" si="3"/>
        <v>4.4417799954757982</v>
      </c>
      <c r="AG22" s="97">
        <f t="shared" si="4"/>
        <v>3.0443660643148727</v>
      </c>
      <c r="AH22" s="97">
        <f t="shared" si="4"/>
        <v>3.0443660643148727</v>
      </c>
      <c r="AI22" s="111">
        <f t="shared" si="5"/>
        <v>2.2458438179372013</v>
      </c>
      <c r="AJ22" s="109">
        <v>0</v>
      </c>
      <c r="AK22" s="113">
        <v>0</v>
      </c>
      <c r="AL22" s="109">
        <v>0</v>
      </c>
      <c r="AM22" s="116">
        <v>0</v>
      </c>
      <c r="AN22" s="116">
        <v>0</v>
      </c>
    </row>
    <row r="23" spans="1:40" x14ac:dyDescent="0.3">
      <c r="A23" s="44">
        <v>19</v>
      </c>
      <c r="B23" s="45">
        <v>5.1000000000000023</v>
      </c>
      <c r="C23" s="45">
        <v>5.3000000000000025</v>
      </c>
      <c r="D23" s="46">
        <v>0.97724986805182112</v>
      </c>
      <c r="E23" s="46">
        <v>0.10798193302637497</v>
      </c>
      <c r="F23" s="47">
        <v>1346.0647095578997</v>
      </c>
      <c r="G23" s="48">
        <v>5.1881647538952782</v>
      </c>
      <c r="H23" s="44" t="s">
        <v>27</v>
      </c>
      <c r="I23" s="45" t="s">
        <v>26</v>
      </c>
      <c r="J23" s="49">
        <v>3.2</v>
      </c>
      <c r="K23" s="50">
        <v>3.5</v>
      </c>
      <c r="L23" s="49">
        <v>5</v>
      </c>
      <c r="M23" s="54">
        <v>5.4</v>
      </c>
      <c r="N23" s="80">
        <v>8.7689361602769971</v>
      </c>
      <c r="O23" s="74">
        <v>0.45</v>
      </c>
      <c r="P23" s="73">
        <v>0.35</v>
      </c>
      <c r="Q23" s="73">
        <v>0.7</v>
      </c>
      <c r="R23" s="73">
        <v>0.6</v>
      </c>
      <c r="S23" s="75">
        <v>1.7</v>
      </c>
      <c r="T23" s="49">
        <f t="shared" si="1"/>
        <v>2.75</v>
      </c>
      <c r="U23" s="49">
        <f t="shared" si="1"/>
        <v>3.15</v>
      </c>
      <c r="V23" s="49">
        <f t="shared" si="1"/>
        <v>4.3</v>
      </c>
      <c r="W23" s="49">
        <f t="shared" si="1"/>
        <v>4.8000000000000007</v>
      </c>
      <c r="X23" s="49">
        <f t="shared" si="1"/>
        <v>7.0689361602769969</v>
      </c>
      <c r="Y23" s="82">
        <v>0</v>
      </c>
      <c r="Z23" s="83">
        <v>0</v>
      </c>
      <c r="AA23" s="82">
        <v>1346.0647095578997</v>
      </c>
      <c r="AB23" s="87">
        <v>0</v>
      </c>
      <c r="AC23" s="86">
        <v>0</v>
      </c>
      <c r="AD23" s="93">
        <f t="shared" si="2"/>
        <v>0</v>
      </c>
      <c r="AE23" s="95">
        <f t="shared" si="3"/>
        <v>4.6174666309667973</v>
      </c>
      <c r="AF23" s="95">
        <f t="shared" si="3"/>
        <v>4.6174666309667973</v>
      </c>
      <c r="AG23" s="97">
        <f t="shared" si="4"/>
        <v>3.1647804998761195</v>
      </c>
      <c r="AH23" s="97">
        <f t="shared" si="4"/>
        <v>3.1647804998761195</v>
      </c>
      <c r="AI23" s="111">
        <f t="shared" si="5"/>
        <v>2.3346741392528751</v>
      </c>
      <c r="AJ23" s="109">
        <v>0</v>
      </c>
      <c r="AK23" s="113">
        <v>0</v>
      </c>
      <c r="AL23" s="109">
        <v>0</v>
      </c>
      <c r="AM23" s="116">
        <v>0</v>
      </c>
      <c r="AN23" s="116">
        <v>0</v>
      </c>
    </row>
    <row r="24" spans="1:40" x14ac:dyDescent="0.3">
      <c r="A24" s="44">
        <v>20</v>
      </c>
      <c r="B24" s="45">
        <v>5.3000000000000025</v>
      </c>
      <c r="C24" s="45">
        <v>5.5000000000000027</v>
      </c>
      <c r="D24" s="46">
        <v>0.99180246407540396</v>
      </c>
      <c r="E24" s="46">
        <v>4.4789060589685188E-2</v>
      </c>
      <c r="F24" s="47">
        <v>611.20903299047893</v>
      </c>
      <c r="G24" s="48">
        <v>5.3855944934890685</v>
      </c>
      <c r="H24" s="44" t="s">
        <v>27</v>
      </c>
      <c r="I24" s="45" t="s">
        <v>26</v>
      </c>
      <c r="J24" s="49">
        <v>3.2</v>
      </c>
      <c r="K24" s="50">
        <v>3.5</v>
      </c>
      <c r="L24" s="49">
        <v>5</v>
      </c>
      <c r="M24" s="54">
        <v>5.4</v>
      </c>
      <c r="N24" s="80">
        <v>8.7829756084258879</v>
      </c>
      <c r="O24" s="74">
        <v>0.45</v>
      </c>
      <c r="P24" s="73">
        <v>0.35</v>
      </c>
      <c r="Q24" s="73">
        <v>0.7</v>
      </c>
      <c r="R24" s="73">
        <v>0.6</v>
      </c>
      <c r="S24" s="75">
        <v>1.7</v>
      </c>
      <c r="T24" s="49">
        <f t="shared" si="1"/>
        <v>2.75</v>
      </c>
      <c r="U24" s="49">
        <f t="shared" si="1"/>
        <v>3.15</v>
      </c>
      <c r="V24" s="49">
        <f t="shared" si="1"/>
        <v>4.3</v>
      </c>
      <c r="W24" s="49">
        <f t="shared" si="1"/>
        <v>4.8000000000000007</v>
      </c>
      <c r="X24" s="49">
        <f t="shared" si="1"/>
        <v>7.0829756084258877</v>
      </c>
      <c r="Y24" s="82">
        <v>0</v>
      </c>
      <c r="Z24" s="83">
        <v>0</v>
      </c>
      <c r="AA24" s="82">
        <v>611.20903299047893</v>
      </c>
      <c r="AB24" s="87">
        <v>0</v>
      </c>
      <c r="AC24" s="86">
        <v>0</v>
      </c>
      <c r="AD24" s="93">
        <f t="shared" si="2"/>
        <v>0</v>
      </c>
      <c r="AE24" s="95">
        <f t="shared" si="3"/>
        <v>4.793179099205271</v>
      </c>
      <c r="AF24" s="95">
        <f t="shared" si="3"/>
        <v>4.793179099205271</v>
      </c>
      <c r="AG24" s="97">
        <f t="shared" si="4"/>
        <v>3.2852126410283318</v>
      </c>
      <c r="AH24" s="97">
        <f t="shared" si="4"/>
        <v>3.2852126410283318</v>
      </c>
      <c r="AI24" s="111">
        <f t="shared" si="5"/>
        <v>2.4235175220700809</v>
      </c>
      <c r="AJ24" s="109">
        <v>0</v>
      </c>
      <c r="AK24" s="113">
        <v>0</v>
      </c>
      <c r="AL24" s="109">
        <v>0</v>
      </c>
      <c r="AM24" s="116">
        <v>0</v>
      </c>
      <c r="AN24" s="116">
        <v>0</v>
      </c>
    </row>
    <row r="25" spans="1:40" x14ac:dyDescent="0.3">
      <c r="A25" s="44">
        <v>21</v>
      </c>
      <c r="B25" s="45">
        <v>5.5000000000000027</v>
      </c>
      <c r="C25" s="45">
        <v>5.7000000000000028</v>
      </c>
      <c r="D25" s="46">
        <v>0.99744486966957213</v>
      </c>
      <c r="E25" s="46">
        <v>1.5830903165959663E-2</v>
      </c>
      <c r="F25" s="47">
        <v>236.98103495506339</v>
      </c>
      <c r="G25" s="48">
        <v>5.5830590135905789</v>
      </c>
      <c r="H25" s="44" t="s">
        <v>27</v>
      </c>
      <c r="I25" s="45" t="s">
        <v>26</v>
      </c>
      <c r="J25" s="49">
        <v>3.2</v>
      </c>
      <c r="K25" s="50">
        <v>3.5</v>
      </c>
      <c r="L25" s="49">
        <v>5</v>
      </c>
      <c r="M25" s="54">
        <v>5.4</v>
      </c>
      <c r="N25" s="80">
        <v>8.7970175298553297</v>
      </c>
      <c r="O25" s="74">
        <v>0.45</v>
      </c>
      <c r="P25" s="73">
        <v>0.35</v>
      </c>
      <c r="Q25" s="73">
        <v>0.7</v>
      </c>
      <c r="R25" s="73">
        <v>0.6</v>
      </c>
      <c r="S25" s="75">
        <v>1.7</v>
      </c>
      <c r="T25" s="49">
        <f t="shared" si="1"/>
        <v>2.75</v>
      </c>
      <c r="U25" s="49">
        <f t="shared" si="1"/>
        <v>3.15</v>
      </c>
      <c r="V25" s="49">
        <f t="shared" si="1"/>
        <v>4.3</v>
      </c>
      <c r="W25" s="49">
        <f t="shared" si="1"/>
        <v>4.8000000000000007</v>
      </c>
      <c r="X25" s="49">
        <f t="shared" si="1"/>
        <v>7.0970175298553295</v>
      </c>
      <c r="Y25" s="82">
        <v>0</v>
      </c>
      <c r="Z25" s="83">
        <v>0</v>
      </c>
      <c r="AA25" s="82">
        <v>236.98103495506339</v>
      </c>
      <c r="AB25" s="87">
        <v>0</v>
      </c>
      <c r="AC25" s="86">
        <v>0</v>
      </c>
      <c r="AD25" s="93">
        <f t="shared" si="2"/>
        <v>0</v>
      </c>
      <c r="AE25" s="95">
        <f t="shared" si="3"/>
        <v>4.9689225220956157</v>
      </c>
      <c r="AF25" s="95">
        <f t="shared" si="3"/>
        <v>4.9689225220956157</v>
      </c>
      <c r="AG25" s="97">
        <f t="shared" si="4"/>
        <v>3.4056659982902531</v>
      </c>
      <c r="AH25" s="97">
        <f t="shared" si="4"/>
        <v>3.4056659982902531</v>
      </c>
      <c r="AI25" s="111">
        <f t="shared" si="5"/>
        <v>2.5123765561157607</v>
      </c>
      <c r="AJ25" s="109">
        <v>0</v>
      </c>
      <c r="AK25" s="113">
        <v>0</v>
      </c>
      <c r="AL25" s="109">
        <v>0</v>
      </c>
      <c r="AM25" s="116">
        <v>0</v>
      </c>
      <c r="AN25" s="116">
        <v>0</v>
      </c>
    </row>
    <row r="26" spans="1:40" x14ac:dyDescent="0.3">
      <c r="A26" s="44">
        <v>22</v>
      </c>
      <c r="B26" s="45">
        <v>5.7000000000000028</v>
      </c>
      <c r="C26" s="45">
        <v>5.900000000000003</v>
      </c>
      <c r="D26" s="46">
        <v>0.99931286206208414</v>
      </c>
      <c r="E26" s="46">
        <v>4.7681764029295871E-3</v>
      </c>
      <c r="F26" s="47">
        <v>78.455680485504331</v>
      </c>
      <c r="G26" s="48">
        <v>5.7805636799400073</v>
      </c>
      <c r="H26" s="44" t="s">
        <v>28</v>
      </c>
      <c r="I26" s="45" t="s">
        <v>26</v>
      </c>
      <c r="J26" s="49">
        <v>0</v>
      </c>
      <c r="K26" s="50">
        <v>0</v>
      </c>
      <c r="L26" s="49">
        <v>5</v>
      </c>
      <c r="M26" s="54">
        <v>5.4</v>
      </c>
      <c r="N26" s="80">
        <v>8.8110623061290667</v>
      </c>
      <c r="O26" s="74">
        <v>0.45</v>
      </c>
      <c r="P26" s="73">
        <v>0.35</v>
      </c>
      <c r="Q26" s="73">
        <v>0.7</v>
      </c>
      <c r="R26" s="73">
        <v>0.6</v>
      </c>
      <c r="S26" s="75">
        <v>1.7</v>
      </c>
      <c r="T26" s="49">
        <v>0</v>
      </c>
      <c r="U26" s="49">
        <v>0</v>
      </c>
      <c r="V26" s="49">
        <f t="shared" ref="V26:X31" si="6">L26-Q26</f>
        <v>4.3</v>
      </c>
      <c r="W26" s="49">
        <f t="shared" si="6"/>
        <v>4.8000000000000007</v>
      </c>
      <c r="X26" s="49">
        <f t="shared" si="6"/>
        <v>7.1110623061290665</v>
      </c>
      <c r="Y26" s="82">
        <v>0</v>
      </c>
      <c r="Z26" s="83">
        <v>0</v>
      </c>
      <c r="AA26" s="82">
        <v>78.455680485504331</v>
      </c>
      <c r="AB26" s="87">
        <v>0</v>
      </c>
      <c r="AC26" s="86">
        <v>0</v>
      </c>
      <c r="AD26" s="93">
        <f t="shared" si="2"/>
        <v>0</v>
      </c>
      <c r="AE26" s="95">
        <f t="shared" si="3"/>
        <v>5.1447016751466066</v>
      </c>
      <c r="AF26" s="95">
        <f t="shared" si="3"/>
        <v>5.1447016751466066</v>
      </c>
      <c r="AG26" s="97">
        <f t="shared" si="4"/>
        <v>3.5261438447634044</v>
      </c>
      <c r="AH26" s="97">
        <f t="shared" si="4"/>
        <v>3.5261438447634044</v>
      </c>
      <c r="AI26" s="111">
        <f t="shared" si="5"/>
        <v>2.6012536559730033</v>
      </c>
      <c r="AJ26" s="109">
        <v>0</v>
      </c>
      <c r="AK26" s="113">
        <v>0</v>
      </c>
      <c r="AL26" s="109">
        <v>0</v>
      </c>
      <c r="AM26" s="116">
        <v>0</v>
      </c>
      <c r="AN26" s="116">
        <v>0</v>
      </c>
    </row>
    <row r="27" spans="1:40" x14ac:dyDescent="0.3">
      <c r="A27" s="44">
        <v>23</v>
      </c>
      <c r="B27" s="45">
        <v>5.900000000000003</v>
      </c>
      <c r="C27" s="45">
        <v>6.1000000000000032</v>
      </c>
      <c r="D27" s="46">
        <v>0.99984089140984245</v>
      </c>
      <c r="E27" s="46">
        <v>1.2238038602275145E-3</v>
      </c>
      <c r="F27" s="47">
        <v>22.177232605848918</v>
      </c>
      <c r="G27" s="48">
        <v>5.9781134219856007</v>
      </c>
      <c r="H27" s="44" t="s">
        <v>28</v>
      </c>
      <c r="I27" s="45" t="s">
        <v>27</v>
      </c>
      <c r="J27" s="49">
        <v>0</v>
      </c>
      <c r="K27" s="50">
        <v>0</v>
      </c>
      <c r="L27" s="49">
        <v>5.2</v>
      </c>
      <c r="M27" s="54">
        <v>5.7</v>
      </c>
      <c r="N27" s="80">
        <v>8.8251102877856429</v>
      </c>
      <c r="O27" s="74">
        <v>0.45</v>
      </c>
      <c r="P27" s="73">
        <v>0.35</v>
      </c>
      <c r="Q27" s="73">
        <v>0.7</v>
      </c>
      <c r="R27" s="73">
        <v>0.6</v>
      </c>
      <c r="S27" s="75">
        <v>1.7</v>
      </c>
      <c r="T27" s="49">
        <v>0</v>
      </c>
      <c r="U27" s="49">
        <v>0</v>
      </c>
      <c r="V27" s="49">
        <f t="shared" si="6"/>
        <v>4.5</v>
      </c>
      <c r="W27" s="49">
        <f t="shared" si="6"/>
        <v>5.1000000000000005</v>
      </c>
      <c r="X27" s="49">
        <f t="shared" si="6"/>
        <v>7.1251102877856427</v>
      </c>
      <c r="Y27" s="82">
        <v>0</v>
      </c>
      <c r="Z27" s="83">
        <v>0</v>
      </c>
      <c r="AA27" s="82">
        <v>0</v>
      </c>
      <c r="AB27" s="87">
        <v>22.177232605848918</v>
      </c>
      <c r="AC27" s="86">
        <v>0</v>
      </c>
      <c r="AD27" s="93">
        <f t="shared" si="2"/>
        <v>22.177232605848918</v>
      </c>
      <c r="AE27" s="95">
        <f t="shared" si="3"/>
        <v>5.3205209455671847</v>
      </c>
      <c r="AF27" s="95">
        <f t="shared" si="3"/>
        <v>5.3205209455671847</v>
      </c>
      <c r="AG27" s="97">
        <f t="shared" si="4"/>
        <v>3.6466491874112164</v>
      </c>
      <c r="AH27" s="97">
        <f t="shared" si="4"/>
        <v>3.6466491874112164</v>
      </c>
      <c r="AI27" s="111">
        <f t="shared" si="5"/>
        <v>2.6901510398935202</v>
      </c>
      <c r="AJ27" s="109">
        <v>0</v>
      </c>
      <c r="AK27" s="113">
        <v>0</v>
      </c>
      <c r="AL27" s="109">
        <v>0</v>
      </c>
      <c r="AM27" s="116">
        <v>0</v>
      </c>
      <c r="AN27" s="116">
        <v>0</v>
      </c>
    </row>
    <row r="28" spans="1:40" x14ac:dyDescent="0.3">
      <c r="A28" s="44">
        <v>24</v>
      </c>
      <c r="B28" s="45">
        <v>6.1000000000000032</v>
      </c>
      <c r="C28" s="45">
        <v>6.3000000000000034</v>
      </c>
      <c r="D28" s="46">
        <v>0.99996832875816688</v>
      </c>
      <c r="E28" s="46">
        <v>2.6766045152976315E-4</v>
      </c>
      <c r="F28" s="47">
        <v>5.3523686296261808</v>
      </c>
      <c r="G28" s="48">
        <v>6.1757126958252071</v>
      </c>
      <c r="H28" s="44" t="s">
        <v>28</v>
      </c>
      <c r="I28" s="45" t="s">
        <v>27</v>
      </c>
      <c r="J28" s="49">
        <v>0</v>
      </c>
      <c r="K28" s="50">
        <v>0</v>
      </c>
      <c r="L28" s="49">
        <v>5.2</v>
      </c>
      <c r="M28" s="54">
        <v>5.7</v>
      </c>
      <c r="N28" s="80">
        <v>8.8391617917031251</v>
      </c>
      <c r="O28" s="74">
        <v>0.45</v>
      </c>
      <c r="P28" s="73">
        <v>0.35</v>
      </c>
      <c r="Q28" s="73">
        <v>0.7</v>
      </c>
      <c r="R28" s="73">
        <v>0.6</v>
      </c>
      <c r="S28" s="75">
        <v>1.7</v>
      </c>
      <c r="T28" s="49">
        <v>0</v>
      </c>
      <c r="U28" s="49">
        <v>0</v>
      </c>
      <c r="V28" s="49">
        <f t="shared" si="6"/>
        <v>4.5</v>
      </c>
      <c r="W28" s="49">
        <f t="shared" si="6"/>
        <v>5.1000000000000005</v>
      </c>
      <c r="X28" s="49">
        <f t="shared" si="6"/>
        <v>7.1391617917031249</v>
      </c>
      <c r="Y28" s="82">
        <v>0</v>
      </c>
      <c r="Z28" s="83">
        <v>0</v>
      </c>
      <c r="AA28" s="82">
        <v>0</v>
      </c>
      <c r="AB28" s="87">
        <v>5.3523686296261808</v>
      </c>
      <c r="AC28" s="86">
        <v>0</v>
      </c>
      <c r="AD28" s="93">
        <f t="shared" si="2"/>
        <v>5.3523686296261808</v>
      </c>
      <c r="AE28" s="95">
        <f t="shared" si="3"/>
        <v>5.4963842992844345</v>
      </c>
      <c r="AF28" s="95">
        <f t="shared" si="3"/>
        <v>5.4963842992844345</v>
      </c>
      <c r="AG28" s="97">
        <f t="shared" si="4"/>
        <v>3.7671847444533761</v>
      </c>
      <c r="AH28" s="97">
        <f t="shared" si="4"/>
        <v>3.7671847444533761</v>
      </c>
      <c r="AI28" s="111">
        <f t="shared" si="5"/>
        <v>2.7790707131213432</v>
      </c>
      <c r="AJ28" s="109">
        <v>0</v>
      </c>
      <c r="AK28" s="113">
        <v>0</v>
      </c>
      <c r="AL28" s="109">
        <v>0</v>
      </c>
      <c r="AM28" s="116">
        <v>0</v>
      </c>
      <c r="AN28" s="116">
        <v>0</v>
      </c>
    </row>
    <row r="29" spans="1:40" x14ac:dyDescent="0.3">
      <c r="A29" s="44">
        <v>25</v>
      </c>
      <c r="B29" s="45">
        <v>6.3000000000000034</v>
      </c>
      <c r="C29" s="45">
        <v>6.5000000000000036</v>
      </c>
      <c r="D29" s="46">
        <v>0.99999458745609227</v>
      </c>
      <c r="E29" s="46">
        <v>4.9884942580105471E-5</v>
      </c>
      <c r="F29" s="47">
        <v>1.1028653128661858</v>
      </c>
      <c r="G29" s="48">
        <v>6.3733654574997507</v>
      </c>
      <c r="H29" s="44" t="s">
        <v>28</v>
      </c>
      <c r="I29" s="45" t="s">
        <v>27</v>
      </c>
      <c r="J29" s="49">
        <v>0</v>
      </c>
      <c r="K29" s="50">
        <v>0</v>
      </c>
      <c r="L29" s="49">
        <v>5.2</v>
      </c>
      <c r="M29" s="54">
        <v>5.7</v>
      </c>
      <c r="N29" s="80">
        <v>8.8532170991999823</v>
      </c>
      <c r="O29" s="74">
        <v>0.45</v>
      </c>
      <c r="P29" s="73">
        <v>0.35</v>
      </c>
      <c r="Q29" s="73">
        <v>0.7</v>
      </c>
      <c r="R29" s="73">
        <v>0.6</v>
      </c>
      <c r="S29" s="75">
        <v>1.7</v>
      </c>
      <c r="T29" s="49">
        <v>0</v>
      </c>
      <c r="U29" s="49">
        <v>0</v>
      </c>
      <c r="V29" s="49">
        <f t="shared" si="6"/>
        <v>4.5</v>
      </c>
      <c r="W29" s="49">
        <f t="shared" si="6"/>
        <v>5.1000000000000005</v>
      </c>
      <c r="X29" s="49">
        <f t="shared" si="6"/>
        <v>7.1532170991999822</v>
      </c>
      <c r="Y29" s="82">
        <v>0</v>
      </c>
      <c r="Z29" s="83">
        <v>0</v>
      </c>
      <c r="AA29" s="82">
        <v>0</v>
      </c>
      <c r="AB29" s="87">
        <v>1.1028653128661858</v>
      </c>
      <c r="AC29" s="86">
        <v>0</v>
      </c>
      <c r="AD29" s="93">
        <f t="shared" si="2"/>
        <v>1.1028653128661858</v>
      </c>
      <c r="AE29" s="95">
        <f t="shared" si="3"/>
        <v>5.6722952571747784</v>
      </c>
      <c r="AF29" s="95">
        <f t="shared" si="3"/>
        <v>5.6722952571747784</v>
      </c>
      <c r="AG29" s="97">
        <f t="shared" si="4"/>
        <v>3.887752929074848</v>
      </c>
      <c r="AH29" s="97">
        <f t="shared" si="4"/>
        <v>3.887752929074848</v>
      </c>
      <c r="AI29" s="111">
        <f t="shared" si="5"/>
        <v>2.8680144558748877</v>
      </c>
      <c r="AJ29" s="109">
        <v>0</v>
      </c>
      <c r="AK29" s="113">
        <v>0</v>
      </c>
      <c r="AL29" s="109">
        <v>0</v>
      </c>
      <c r="AM29" s="116">
        <v>0</v>
      </c>
      <c r="AN29" s="116">
        <v>0</v>
      </c>
    </row>
    <row r="30" spans="1:40" x14ac:dyDescent="0.3">
      <c r="A30" s="44">
        <v>26</v>
      </c>
      <c r="B30" s="45">
        <v>6.5000000000000036</v>
      </c>
      <c r="C30" s="45">
        <v>6.7000000000000037</v>
      </c>
      <c r="D30" s="46">
        <v>0.99999920667184805</v>
      </c>
      <c r="E30" s="46">
        <v>7.9225981820638558E-6</v>
      </c>
      <c r="F30" s="47">
        <v>0.19400706174299565</v>
      </c>
      <c r="G30" s="48">
        <v>6.5710751465485986</v>
      </c>
      <c r="H30" s="44" t="s">
        <v>28</v>
      </c>
      <c r="I30" s="45" t="s">
        <v>27</v>
      </c>
      <c r="J30" s="49">
        <v>0</v>
      </c>
      <c r="K30" s="50">
        <v>0</v>
      </c>
      <c r="L30" s="49">
        <v>5.2</v>
      </c>
      <c r="M30" s="54">
        <v>5.7</v>
      </c>
      <c r="N30" s="80">
        <v>8.8672764548656779</v>
      </c>
      <c r="O30" s="74">
        <v>0.45</v>
      </c>
      <c r="P30" s="73">
        <v>0.35</v>
      </c>
      <c r="Q30" s="73">
        <v>0.7</v>
      </c>
      <c r="R30" s="73">
        <v>0.6</v>
      </c>
      <c r="S30" s="75">
        <v>1.7</v>
      </c>
      <c r="T30" s="49">
        <v>0</v>
      </c>
      <c r="U30" s="49">
        <v>0</v>
      </c>
      <c r="V30" s="49">
        <f t="shared" si="6"/>
        <v>4.5</v>
      </c>
      <c r="W30" s="49">
        <f t="shared" si="6"/>
        <v>5.1000000000000005</v>
      </c>
      <c r="X30" s="49">
        <f t="shared" si="6"/>
        <v>7.1672764548656778</v>
      </c>
      <c r="Y30" s="82">
        <v>0</v>
      </c>
      <c r="Z30" s="83">
        <v>0</v>
      </c>
      <c r="AA30" s="82">
        <v>0</v>
      </c>
      <c r="AB30" s="87">
        <v>0.19400706174299565</v>
      </c>
      <c r="AC30" s="86">
        <v>0</v>
      </c>
      <c r="AD30" s="93">
        <f t="shared" si="2"/>
        <v>0.19400706174299565</v>
      </c>
      <c r="AE30" s="95">
        <f t="shared" si="3"/>
        <v>5.8482568804282531</v>
      </c>
      <c r="AF30" s="95">
        <f t="shared" si="3"/>
        <v>5.8482568804282531</v>
      </c>
      <c r="AG30" s="97">
        <f t="shared" si="4"/>
        <v>4.0083558393946452</v>
      </c>
      <c r="AH30" s="97">
        <f t="shared" si="4"/>
        <v>4.0083558393946452</v>
      </c>
      <c r="AI30" s="111">
        <f t="shared" si="5"/>
        <v>2.9569838159468693</v>
      </c>
      <c r="AJ30" s="109">
        <v>0</v>
      </c>
      <c r="AK30" s="113">
        <v>0</v>
      </c>
      <c r="AL30" s="109">
        <v>0</v>
      </c>
      <c r="AM30" s="116">
        <v>0</v>
      </c>
      <c r="AN30" s="116">
        <v>0</v>
      </c>
    </row>
    <row r="31" spans="1:40" x14ac:dyDescent="0.3">
      <c r="A31" s="55">
        <v>27</v>
      </c>
      <c r="B31" s="56">
        <v>6.7000000000000037</v>
      </c>
      <c r="C31" s="56">
        <v>6.9000000000000039</v>
      </c>
      <c r="D31" s="57">
        <v>0.99999990035573683</v>
      </c>
      <c r="E31" s="57">
        <v>1.0722070689394789E-6</v>
      </c>
      <c r="F31" s="58">
        <v>2.9134723328549939E-2</v>
      </c>
      <c r="G31" s="59">
        <v>6.7688446798230126</v>
      </c>
      <c r="H31" s="55" t="s">
        <v>28</v>
      </c>
      <c r="I31" s="56" t="s">
        <v>27</v>
      </c>
      <c r="J31" s="60">
        <v>0</v>
      </c>
      <c r="K31" s="61">
        <v>0</v>
      </c>
      <c r="L31" s="60">
        <v>5.2</v>
      </c>
      <c r="M31" s="62">
        <v>5.7</v>
      </c>
      <c r="N31" s="63">
        <v>8.8813400661207478</v>
      </c>
      <c r="O31" s="76">
        <v>0.45</v>
      </c>
      <c r="P31" s="77">
        <v>0.35</v>
      </c>
      <c r="Q31" s="77">
        <v>0.7</v>
      </c>
      <c r="R31" s="77">
        <v>0.6</v>
      </c>
      <c r="S31" s="78">
        <v>1.7</v>
      </c>
      <c r="T31" s="49">
        <v>0</v>
      </c>
      <c r="U31" s="49">
        <v>0</v>
      </c>
      <c r="V31" s="49">
        <f t="shared" si="6"/>
        <v>4.5</v>
      </c>
      <c r="W31" s="49">
        <f t="shared" si="6"/>
        <v>5.1000000000000005</v>
      </c>
      <c r="X31" s="49">
        <f t="shared" si="6"/>
        <v>7.1813400661207476</v>
      </c>
      <c r="Y31" s="88">
        <v>0</v>
      </c>
      <c r="Z31" s="89">
        <v>0</v>
      </c>
      <c r="AA31" s="88">
        <v>0</v>
      </c>
      <c r="AB31" s="90">
        <v>2.9134723328549939E-2</v>
      </c>
      <c r="AC31" s="91">
        <v>0</v>
      </c>
      <c r="AD31" s="94">
        <f t="shared" si="2"/>
        <v>2.9134723328549939E-2</v>
      </c>
      <c r="AE31" s="96">
        <f t="shared" si="3"/>
        <v>6.0242717650424815</v>
      </c>
      <c r="AF31" s="96">
        <f t="shared" si="3"/>
        <v>6.0242717650424815</v>
      </c>
      <c r="AG31" s="100">
        <f t="shared" si="4"/>
        <v>4.1289952546920379</v>
      </c>
      <c r="AH31" s="100">
        <f t="shared" si="4"/>
        <v>4.1289952546920379</v>
      </c>
      <c r="AI31" s="112">
        <f t="shared" si="5"/>
        <v>3.0459801059203557</v>
      </c>
      <c r="AJ31" s="117">
        <v>0</v>
      </c>
      <c r="AK31" s="118">
        <v>0</v>
      </c>
      <c r="AL31" s="117">
        <v>0</v>
      </c>
      <c r="AM31" s="119">
        <v>0</v>
      </c>
      <c r="AN31" s="119">
        <v>0</v>
      </c>
    </row>
    <row r="32" spans="1:40" x14ac:dyDescent="0.3">
      <c r="A32" s="25" t="s">
        <v>29</v>
      </c>
      <c r="B32" s="25"/>
      <c r="C32" s="25"/>
      <c r="D32" s="64"/>
      <c r="E32" s="64"/>
      <c r="F32" s="47">
        <v>41999.99581494095</v>
      </c>
      <c r="G32" s="48">
        <v>4.2999997319482048</v>
      </c>
      <c r="H32" s="25"/>
      <c r="I32" s="25"/>
      <c r="J32" s="25"/>
      <c r="K32" s="25"/>
      <c r="L32" s="25"/>
      <c r="M32" s="25"/>
      <c r="N32" s="25"/>
    </row>
    <row r="34" spans="1:6" x14ac:dyDescent="0.3">
      <c r="A34" s="69" t="s">
        <v>30</v>
      </c>
      <c r="B34" s="73">
        <f>SUMPRODUCT(T5:X31,AE5:AI31,Y5:AC31)</f>
        <v>526668.11766370269</v>
      </c>
    </row>
    <row r="36" spans="1:6" x14ac:dyDescent="0.3">
      <c r="A36" s="69" t="s">
        <v>31</v>
      </c>
      <c r="B36" s="81"/>
    </row>
    <row r="37" spans="1:6" x14ac:dyDescent="0.3">
      <c r="A37" s="65" t="s">
        <v>17</v>
      </c>
      <c r="B37" s="65" t="s">
        <v>32</v>
      </c>
      <c r="F37" s="65" t="s">
        <v>33</v>
      </c>
    </row>
    <row r="38" spans="1:6" x14ac:dyDescent="0.3">
      <c r="A38">
        <v>1</v>
      </c>
      <c r="B38" s="92">
        <f>SUM(Y5:AC5)</f>
        <v>4.1850590531120647E-3</v>
      </c>
      <c r="C38" s="69" t="s">
        <v>36</v>
      </c>
      <c r="F38" s="47">
        <v>4.1850590531120647E-3</v>
      </c>
    </row>
    <row r="39" spans="1:6" x14ac:dyDescent="0.3">
      <c r="A39">
        <v>2</v>
      </c>
      <c r="B39" s="92">
        <f>SUM(Y6:AC6)</f>
        <v>2.9134723329862919E-2</v>
      </c>
      <c r="C39" s="69" t="s">
        <v>34</v>
      </c>
      <c r="F39" s="47">
        <v>2.9134723329862919E-2</v>
      </c>
    </row>
    <row r="40" spans="1:6" x14ac:dyDescent="0.3">
      <c r="A40">
        <v>3</v>
      </c>
      <c r="B40" s="92">
        <f t="shared" ref="B40:B64" si="7">SUM(Y7:AC7)</f>
        <v>0.19400706174058757</v>
      </c>
      <c r="C40" s="69" t="s">
        <v>34</v>
      </c>
      <c r="F40" s="47">
        <v>0.19400706174058757</v>
      </c>
    </row>
    <row r="41" spans="1:6" x14ac:dyDescent="0.3">
      <c r="A41">
        <v>4</v>
      </c>
      <c r="B41" s="92">
        <f t="shared" si="7"/>
        <v>1.1028653128674761</v>
      </c>
      <c r="C41" s="69" t="s">
        <v>34</v>
      </c>
      <c r="F41" s="47">
        <v>1.1028653128674761</v>
      </c>
    </row>
    <row r="42" spans="1:6" x14ac:dyDescent="0.3">
      <c r="A42">
        <v>5</v>
      </c>
      <c r="B42" s="92">
        <f t="shared" si="7"/>
        <v>5.352368629625408</v>
      </c>
      <c r="C42" s="69" t="s">
        <v>34</v>
      </c>
      <c r="F42" s="47">
        <v>5.352368629625408</v>
      </c>
    </row>
    <row r="43" spans="1:6" x14ac:dyDescent="0.3">
      <c r="A43">
        <v>6</v>
      </c>
      <c r="B43" s="92">
        <f t="shared" si="7"/>
        <v>22.177232605849323</v>
      </c>
      <c r="C43" s="69" t="s">
        <v>34</v>
      </c>
      <c r="F43" s="47">
        <v>22.177232605849323</v>
      </c>
    </row>
    <row r="44" spans="1:6" x14ac:dyDescent="0.3">
      <c r="A44">
        <v>7</v>
      </c>
      <c r="B44" s="92">
        <f t="shared" si="7"/>
        <v>78.455680485507969</v>
      </c>
      <c r="C44" s="69" t="s">
        <v>34</v>
      </c>
      <c r="F44" s="47">
        <v>78.455680485507969</v>
      </c>
    </row>
    <row r="45" spans="1:6" x14ac:dyDescent="0.3">
      <c r="A45">
        <v>8</v>
      </c>
      <c r="B45" s="92">
        <f t="shared" si="7"/>
        <v>236.98103495506567</v>
      </c>
      <c r="C45" s="69" t="s">
        <v>34</v>
      </c>
      <c r="F45" s="47">
        <v>236.98103495506567</v>
      </c>
    </row>
    <row r="46" spans="1:6" x14ac:dyDescent="0.3">
      <c r="A46">
        <v>9</v>
      </c>
      <c r="B46" s="92">
        <f t="shared" si="7"/>
        <v>611.20903299049257</v>
      </c>
      <c r="C46" s="69" t="s">
        <v>34</v>
      </c>
      <c r="F46" s="47">
        <v>611.20903299049257</v>
      </c>
    </row>
    <row r="47" spans="1:6" x14ac:dyDescent="0.3">
      <c r="A47">
        <v>10</v>
      </c>
      <c r="B47" s="92">
        <f t="shared" si="7"/>
        <v>1346.0647095579172</v>
      </c>
      <c r="C47" s="69" t="s">
        <v>34</v>
      </c>
      <c r="F47" s="47">
        <v>1346.0647095579172</v>
      </c>
    </row>
    <row r="48" spans="1:6" x14ac:dyDescent="0.3">
      <c r="A48">
        <v>11</v>
      </c>
      <c r="B48" s="92">
        <f t="shared" si="7"/>
        <v>2531.3558979303257</v>
      </c>
      <c r="C48" s="69" t="s">
        <v>34</v>
      </c>
      <c r="F48" s="47">
        <v>2531.3558979303257</v>
      </c>
    </row>
    <row r="49" spans="1:6" x14ac:dyDescent="0.3">
      <c r="A49">
        <v>12</v>
      </c>
      <c r="B49" s="92">
        <f>SUM(Y16:AC16)</f>
        <v>4065.0005911909302</v>
      </c>
      <c r="C49" s="69" t="s">
        <v>34</v>
      </c>
      <c r="F49" s="47">
        <v>4065.0005911909302</v>
      </c>
    </row>
    <row r="50" spans="1:6" x14ac:dyDescent="0.3">
      <c r="A50">
        <v>13</v>
      </c>
      <c r="B50" s="92">
        <f t="shared" si="7"/>
        <v>5574.3601118637253</v>
      </c>
      <c r="C50" s="69" t="s">
        <v>34</v>
      </c>
      <c r="F50" s="47">
        <v>5574.3601118637253</v>
      </c>
    </row>
    <row r="51" spans="1:6" x14ac:dyDescent="0.3">
      <c r="A51">
        <v>14</v>
      </c>
      <c r="B51" s="92">
        <f t="shared" si="7"/>
        <v>6527.7131476336299</v>
      </c>
      <c r="C51" s="69" t="s">
        <v>34</v>
      </c>
      <c r="F51" s="47">
        <v>6527.7131476336299</v>
      </c>
    </row>
    <row r="52" spans="1:6" x14ac:dyDescent="0.3">
      <c r="A52">
        <v>15</v>
      </c>
      <c r="B52" s="92">
        <f t="shared" si="7"/>
        <v>6527.7131476336153</v>
      </c>
      <c r="C52" s="69" t="s">
        <v>34</v>
      </c>
      <c r="F52" s="47">
        <v>6527.7131476336153</v>
      </c>
    </row>
    <row r="53" spans="1:6" x14ac:dyDescent="0.3">
      <c r="A53">
        <v>16</v>
      </c>
      <c r="B53" s="92">
        <f t="shared" si="7"/>
        <v>5574.3601118637162</v>
      </c>
      <c r="C53" s="69" t="s">
        <v>34</v>
      </c>
      <c r="F53" s="47">
        <v>5574.3601118637162</v>
      </c>
    </row>
    <row r="54" spans="1:6" x14ac:dyDescent="0.3">
      <c r="A54">
        <v>17</v>
      </c>
      <c r="B54" s="92">
        <f t="shared" si="7"/>
        <v>4065.0005911909002</v>
      </c>
      <c r="C54" s="69" t="s">
        <v>34</v>
      </c>
      <c r="F54" s="47">
        <v>4065.0005911908997</v>
      </c>
    </row>
    <row r="55" spans="1:6" x14ac:dyDescent="0.3">
      <c r="A55">
        <v>18</v>
      </c>
      <c r="B55" s="92">
        <f t="shared" si="7"/>
        <v>2531.3558979302957</v>
      </c>
      <c r="C55" s="69" t="s">
        <v>34</v>
      </c>
      <c r="F55" s="47">
        <v>2531.3558979302957</v>
      </c>
    </row>
    <row r="56" spans="1:6" x14ac:dyDescent="0.3">
      <c r="A56">
        <v>19</v>
      </c>
      <c r="B56" s="92">
        <f t="shared" si="7"/>
        <v>1346.0647095578997</v>
      </c>
      <c r="C56" s="69" t="s">
        <v>34</v>
      </c>
      <c r="F56" s="47">
        <v>1346.0647095578997</v>
      </c>
    </row>
    <row r="57" spans="1:6" x14ac:dyDescent="0.3">
      <c r="A57">
        <v>20</v>
      </c>
      <c r="B57" s="92">
        <f t="shared" si="7"/>
        <v>611.20903299047893</v>
      </c>
      <c r="C57" s="69" t="s">
        <v>34</v>
      </c>
      <c r="F57" s="47">
        <v>611.20903299047893</v>
      </c>
    </row>
    <row r="58" spans="1:6" x14ac:dyDescent="0.3">
      <c r="A58">
        <v>21</v>
      </c>
      <c r="B58" s="92">
        <f t="shared" si="7"/>
        <v>236.98103495506339</v>
      </c>
      <c r="C58" s="69" t="s">
        <v>34</v>
      </c>
      <c r="F58" s="47">
        <v>236.98103495506339</v>
      </c>
    </row>
    <row r="59" spans="1:6" x14ac:dyDescent="0.3">
      <c r="A59">
        <v>22</v>
      </c>
      <c r="B59" s="92">
        <f t="shared" si="7"/>
        <v>78.455680485504331</v>
      </c>
      <c r="C59" s="69" t="s">
        <v>34</v>
      </c>
      <c r="F59" s="47">
        <v>78.455680485504331</v>
      </c>
    </row>
    <row r="60" spans="1:6" x14ac:dyDescent="0.3">
      <c r="A60">
        <v>23</v>
      </c>
      <c r="B60" s="92">
        <f t="shared" si="7"/>
        <v>22.177232605848918</v>
      </c>
      <c r="C60" s="69" t="s">
        <v>34</v>
      </c>
      <c r="F60" s="47">
        <v>22.177232605848918</v>
      </c>
    </row>
    <row r="61" spans="1:6" x14ac:dyDescent="0.3">
      <c r="A61">
        <v>24</v>
      </c>
      <c r="B61" s="92">
        <f t="shared" si="7"/>
        <v>5.3523686296261808</v>
      </c>
      <c r="C61" s="69" t="s">
        <v>34</v>
      </c>
      <c r="F61" s="47">
        <v>5.3523686296261808</v>
      </c>
    </row>
    <row r="62" spans="1:6" x14ac:dyDescent="0.3">
      <c r="A62">
        <v>25</v>
      </c>
      <c r="B62" s="92">
        <f t="shared" si="7"/>
        <v>1.1028653128661858</v>
      </c>
      <c r="C62" s="69" t="s">
        <v>34</v>
      </c>
      <c r="F62" s="47">
        <v>1.1028653128661858</v>
      </c>
    </row>
    <row r="63" spans="1:6" x14ac:dyDescent="0.3">
      <c r="A63">
        <v>26</v>
      </c>
      <c r="B63" s="92">
        <f t="shared" si="7"/>
        <v>0.19400706174299565</v>
      </c>
      <c r="C63" s="69" t="s">
        <v>34</v>
      </c>
      <c r="F63" s="47">
        <v>0.19400706174299565</v>
      </c>
    </row>
    <row r="64" spans="1:6" x14ac:dyDescent="0.3">
      <c r="A64">
        <v>27</v>
      </c>
      <c r="B64" s="92">
        <f t="shared" si="7"/>
        <v>2.9134723328549939E-2</v>
      </c>
      <c r="C64" s="69" t="s">
        <v>34</v>
      </c>
      <c r="F64" s="58">
        <v>2.9134723328549939E-2</v>
      </c>
    </row>
    <row r="66" spans="1:6" x14ac:dyDescent="0.3">
      <c r="A66" s="69" t="s">
        <v>35</v>
      </c>
      <c r="B66" s="92">
        <f>SUM(AA5:AB31)</f>
        <v>19492.680341062973</v>
      </c>
      <c r="C66" s="69" t="s">
        <v>36</v>
      </c>
      <c r="F66" s="47">
        <v>96000</v>
      </c>
    </row>
    <row r="68" spans="1:6" x14ac:dyDescent="0.3">
      <c r="A68" s="69" t="s">
        <v>37</v>
      </c>
      <c r="B68" s="92">
        <f>SUM(AC5:AC31)</f>
        <v>22400</v>
      </c>
      <c r="C68" s="69" t="s">
        <v>36</v>
      </c>
      <c r="F68" s="47">
        <v>22400</v>
      </c>
    </row>
    <row r="70" spans="1:6" x14ac:dyDescent="0.3">
      <c r="A70" s="69" t="s">
        <v>39</v>
      </c>
      <c r="B70">
        <f>SUM(SUMPRODUCT(Z5:Z31,AF5:AF31),SUMPRODUCT(AB5:AB31,AH5:AH31),SUMPRODUCT(AC5:AC31,AI5:AI31))</f>
        <v>54431.040000000001</v>
      </c>
      <c r="C70" t="s">
        <v>36</v>
      </c>
      <c r="F70" s="108">
        <f>120000*0.453592</f>
        <v>54431.040000000001</v>
      </c>
    </row>
  </sheetData>
  <mergeCells count="20">
    <mergeCell ref="AE3:AF3"/>
    <mergeCell ref="AG3:AH3"/>
    <mergeCell ref="AJ3:AK3"/>
    <mergeCell ref="AL3:AM3"/>
    <mergeCell ref="AE2:AI2"/>
    <mergeCell ref="AJ2:AN2"/>
    <mergeCell ref="AD2:AD4"/>
    <mergeCell ref="V3:W3"/>
    <mergeCell ref="Y3:Z3"/>
    <mergeCell ref="AA3:AB3"/>
    <mergeCell ref="H2:I2"/>
    <mergeCell ref="J2:M2"/>
    <mergeCell ref="O2:S2"/>
    <mergeCell ref="T2:X2"/>
    <mergeCell ref="Y2:AC2"/>
    <mergeCell ref="J3:K3"/>
    <mergeCell ref="L3:M3"/>
    <mergeCell ref="O3:P3"/>
    <mergeCell ref="Q3:R3"/>
    <mergeCell ref="T3:U3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8136B-2CD0-4A99-86BB-4F91A74F4BF5}">
  <dimension ref="A1:H181"/>
  <sheetViews>
    <sheetView showGridLines="0" workbookViewId="0"/>
  </sheetViews>
  <sheetFormatPr defaultRowHeight="14.4" x14ac:dyDescent="0.3"/>
  <cols>
    <col min="1" max="1" width="2.44140625" customWidth="1"/>
    <col min="2" max="2" width="7.5546875" bestFit="1" customWidth="1"/>
    <col min="3" max="3" width="32.88671875" bestFit="1" customWidth="1"/>
    <col min="4" max="4" width="12" bestFit="1" customWidth="1"/>
    <col min="5" max="5" width="8.5546875" bestFit="1" customWidth="1"/>
    <col min="6" max="8" width="12" bestFit="1" customWidth="1"/>
  </cols>
  <sheetData>
    <row r="1" spans="1:8" x14ac:dyDescent="0.3">
      <c r="A1" s="69" t="s">
        <v>63</v>
      </c>
    </row>
    <row r="2" spans="1:8" x14ac:dyDescent="0.3">
      <c r="A2" s="69" t="s">
        <v>64</v>
      </c>
    </row>
    <row r="3" spans="1:8" x14ac:dyDescent="0.3">
      <c r="A3" s="69" t="s">
        <v>65</v>
      </c>
    </row>
    <row r="4" spans="1:8" x14ac:dyDescent="0.3">
      <c r="A4" s="69" t="s">
        <v>66</v>
      </c>
    </row>
    <row r="6" spans="1:8" ht="15" thickBot="1" x14ac:dyDescent="0.35">
      <c r="A6" t="s">
        <v>67</v>
      </c>
    </row>
    <row r="7" spans="1:8" ht="15" thickBot="1" x14ac:dyDescent="0.35">
      <c r="B7" s="141" t="s">
        <v>68</v>
      </c>
      <c r="C7" s="141" t="s">
        <v>69</v>
      </c>
      <c r="D7" s="141" t="s">
        <v>70</v>
      </c>
      <c r="E7" s="141"/>
    </row>
    <row r="8" spans="1:8" ht="15" thickBot="1" x14ac:dyDescent="0.35">
      <c r="B8" s="140" t="s">
        <v>71</v>
      </c>
      <c r="C8" s="140" t="s">
        <v>72</v>
      </c>
      <c r="D8" s="140">
        <v>527160.62635726924</v>
      </c>
      <c r="E8" s="140"/>
    </row>
    <row r="10" spans="1:8" ht="15" thickBot="1" x14ac:dyDescent="0.35">
      <c r="A10" t="s">
        <v>73</v>
      </c>
    </row>
    <row r="11" spans="1:8" x14ac:dyDescent="0.3">
      <c r="B11" s="145"/>
      <c r="C11" s="145"/>
      <c r="D11" s="147" t="s">
        <v>74</v>
      </c>
      <c r="E11" s="147" t="s">
        <v>75</v>
      </c>
      <c r="F11" s="145" t="s">
        <v>76</v>
      </c>
      <c r="G11" s="145" t="s">
        <v>77</v>
      </c>
      <c r="H11" s="145" t="s">
        <v>77</v>
      </c>
    </row>
    <row r="12" spans="1:8" ht="15" thickBot="1" x14ac:dyDescent="0.35">
      <c r="B12" s="146" t="s">
        <v>68</v>
      </c>
      <c r="C12" s="146" t="s">
        <v>69</v>
      </c>
      <c r="D12" s="146" t="s">
        <v>78</v>
      </c>
      <c r="E12" s="146" t="s">
        <v>79</v>
      </c>
      <c r="F12" s="146" t="s">
        <v>80</v>
      </c>
      <c r="G12" s="146" t="s">
        <v>81</v>
      </c>
      <c r="H12" s="146" t="s">
        <v>82</v>
      </c>
    </row>
    <row r="13" spans="1:8" x14ac:dyDescent="0.3">
      <c r="B13" s="142" t="s">
        <v>83</v>
      </c>
      <c r="C13" s="142" t="s">
        <v>84</v>
      </c>
      <c r="D13" s="143">
        <v>4.1850590531120647E-3</v>
      </c>
      <c r="E13" s="143">
        <v>0</v>
      </c>
      <c r="F13" s="142">
        <v>2.2208745645941272</v>
      </c>
      <c r="G13" s="142">
        <v>1E+100</v>
      </c>
      <c r="H13" s="142">
        <v>0.14328222997381612</v>
      </c>
    </row>
    <row r="14" spans="1:8" x14ac:dyDescent="0.3">
      <c r="B14" s="142" t="s">
        <v>85</v>
      </c>
      <c r="C14" s="142" t="s">
        <v>86</v>
      </c>
      <c r="D14" s="143">
        <v>0</v>
      </c>
      <c r="E14" s="143">
        <v>-0.14328222997381623</v>
      </c>
      <c r="F14" s="142">
        <v>2.7940034844893855</v>
      </c>
      <c r="G14" s="142">
        <v>0.14328222997381612</v>
      </c>
      <c r="H14" s="142">
        <v>1E+100</v>
      </c>
    </row>
    <row r="15" spans="1:8" x14ac:dyDescent="0.3">
      <c r="B15" s="142" t="s">
        <v>87</v>
      </c>
      <c r="C15" s="142" t="s">
        <v>84</v>
      </c>
      <c r="D15" s="143">
        <v>0</v>
      </c>
      <c r="E15" s="143">
        <v>3.7832948363872188E-2</v>
      </c>
      <c r="F15" s="142">
        <v>2.2587075129579994</v>
      </c>
      <c r="G15" s="142">
        <v>1E+100</v>
      </c>
      <c r="H15" s="142">
        <v>1E+100</v>
      </c>
    </row>
    <row r="16" spans="1:8" x14ac:dyDescent="0.3">
      <c r="B16" s="142" t="s">
        <v>88</v>
      </c>
      <c r="C16" s="142" t="s">
        <v>86</v>
      </c>
      <c r="D16" s="143">
        <v>0</v>
      </c>
      <c r="E16" s="143">
        <v>-0.15857640058899808</v>
      </c>
      <c r="F16" s="142">
        <v>2.5533215363873039</v>
      </c>
      <c r="G16" s="142">
        <v>1E+100</v>
      </c>
      <c r="H16" s="142">
        <v>1E+100</v>
      </c>
    </row>
    <row r="17" spans="2:8" x14ac:dyDescent="0.3">
      <c r="B17" s="142" t="s">
        <v>89</v>
      </c>
      <c r="C17" s="142" t="s">
        <v>86</v>
      </c>
      <c r="D17" s="143">
        <v>0</v>
      </c>
      <c r="E17" s="143">
        <v>0.7232152455480263</v>
      </c>
      <c r="F17" s="142">
        <v>4.9368249839242724</v>
      </c>
      <c r="G17" s="142">
        <v>1E+100</v>
      </c>
      <c r="H17" s="142">
        <v>1E+100</v>
      </c>
    </row>
    <row r="18" spans="2:8" x14ac:dyDescent="0.3">
      <c r="B18" s="142" t="s">
        <v>90</v>
      </c>
      <c r="C18" s="142" t="s">
        <v>84</v>
      </c>
      <c r="D18" s="143">
        <v>2.9134723329862919E-2</v>
      </c>
      <c r="E18" s="143">
        <v>0</v>
      </c>
      <c r="F18" s="142">
        <v>2.5260787643375147</v>
      </c>
      <c r="G18" s="142">
        <v>1E+100</v>
      </c>
      <c r="H18" s="142">
        <v>0.16297282350564801</v>
      </c>
    </row>
    <row r="19" spans="2:8" x14ac:dyDescent="0.3">
      <c r="B19" s="142" t="s">
        <v>91</v>
      </c>
      <c r="C19" s="142" t="s">
        <v>86</v>
      </c>
      <c r="D19" s="143">
        <v>0</v>
      </c>
      <c r="E19" s="143">
        <v>-0.1629728235056479</v>
      </c>
      <c r="F19" s="142">
        <v>3.1779700583600987</v>
      </c>
      <c r="G19" s="142">
        <v>0.16297282350564801</v>
      </c>
      <c r="H19" s="142">
        <v>1E+100</v>
      </c>
    </row>
    <row r="20" spans="2:8" x14ac:dyDescent="0.3">
      <c r="B20" s="142" t="s">
        <v>92</v>
      </c>
      <c r="C20" s="142" t="s">
        <v>84</v>
      </c>
      <c r="D20" s="143">
        <v>0</v>
      </c>
      <c r="E20" s="143">
        <v>4.3032150026771188E-2</v>
      </c>
      <c r="F20" s="142">
        <v>2.5691109143642858</v>
      </c>
      <c r="G20" s="142">
        <v>1E+100</v>
      </c>
      <c r="H20" s="142">
        <v>1E+100</v>
      </c>
    </row>
    <row r="21" spans="2:8" x14ac:dyDescent="0.3">
      <c r="B21" s="142" t="s">
        <v>93</v>
      </c>
      <c r="C21" s="142" t="s">
        <v>86</v>
      </c>
      <c r="D21" s="143">
        <v>0</v>
      </c>
      <c r="E21" s="143">
        <v>-0.18036879904838488</v>
      </c>
      <c r="F21" s="142">
        <v>2.9042123379770191</v>
      </c>
      <c r="G21" s="142">
        <v>1E+100</v>
      </c>
      <c r="H21" s="142">
        <v>1E+100</v>
      </c>
    </row>
    <row r="22" spans="2:8" x14ac:dyDescent="0.3">
      <c r="B22" s="142" t="s">
        <v>94</v>
      </c>
      <c r="C22" s="142" t="s">
        <v>86</v>
      </c>
      <c r="D22" s="143">
        <v>0</v>
      </c>
      <c r="E22" s="143">
        <v>1.0596399159843291</v>
      </c>
      <c r="F22" s="142">
        <v>5.6282334444934241</v>
      </c>
      <c r="G22" s="142">
        <v>1E+100</v>
      </c>
      <c r="H22" s="142">
        <v>1E+100</v>
      </c>
    </row>
    <row r="23" spans="2:8" x14ac:dyDescent="0.3">
      <c r="B23" s="142" t="s">
        <v>95</v>
      </c>
      <c r="C23" s="142" t="s">
        <v>84</v>
      </c>
      <c r="D23" s="143">
        <v>0.19400706174058757</v>
      </c>
      <c r="E23" s="143">
        <v>0</v>
      </c>
      <c r="F23" s="142">
        <v>2.7989018352972104</v>
      </c>
      <c r="G23" s="142">
        <v>1E+100</v>
      </c>
      <c r="H23" s="142">
        <v>0.18057431195466078</v>
      </c>
    </row>
    <row r="24" spans="2:8" x14ac:dyDescent="0.3">
      <c r="B24" s="142" t="s">
        <v>96</v>
      </c>
      <c r="C24" s="142" t="s">
        <v>86</v>
      </c>
      <c r="D24" s="143">
        <v>0</v>
      </c>
      <c r="E24" s="143">
        <v>-0.18057431195466089</v>
      </c>
      <c r="F24" s="142">
        <v>3.5211990831158446</v>
      </c>
      <c r="G24" s="142">
        <v>0.18057431195466078</v>
      </c>
      <c r="H24" s="142">
        <v>1E+100</v>
      </c>
    </row>
    <row r="25" spans="2:8" x14ac:dyDescent="0.3">
      <c r="B25" s="142" t="s">
        <v>97</v>
      </c>
      <c r="C25" s="142" t="s">
        <v>84</v>
      </c>
      <c r="D25" s="143">
        <v>0</v>
      </c>
      <c r="E25" s="143">
        <v>4.7679734055443124E-2</v>
      </c>
      <c r="F25" s="142">
        <v>2.8465815693526535</v>
      </c>
      <c r="G25" s="142">
        <v>1E+100</v>
      </c>
      <c r="H25" s="142">
        <v>1E+100</v>
      </c>
    </row>
    <row r="26" spans="2:8" x14ac:dyDescent="0.3">
      <c r="B26" s="142" t="s">
        <v>98</v>
      </c>
      <c r="C26" s="142" t="s">
        <v>86</v>
      </c>
      <c r="D26" s="143">
        <v>0</v>
      </c>
      <c r="E26" s="143">
        <v>-0.19984909806217988</v>
      </c>
      <c r="F26" s="142">
        <v>3.2178748175290868</v>
      </c>
      <c r="G26" s="142">
        <v>1E+100</v>
      </c>
      <c r="H26" s="142">
        <v>1E+100</v>
      </c>
    </row>
    <row r="27" spans="2:8" x14ac:dyDescent="0.3">
      <c r="B27" s="142" t="s">
        <v>99</v>
      </c>
      <c r="C27" s="142" t="s">
        <v>86</v>
      </c>
      <c r="D27" s="143">
        <v>0</v>
      </c>
      <c r="E27" s="143">
        <v>1.3630228425933999</v>
      </c>
      <c r="F27" s="142">
        <v>6.2489375870175596</v>
      </c>
      <c r="G27" s="142">
        <v>1E+100</v>
      </c>
      <c r="H27" s="142">
        <v>1E+100</v>
      </c>
    </row>
    <row r="28" spans="2:8" x14ac:dyDescent="0.3">
      <c r="B28" s="142" t="s">
        <v>100</v>
      </c>
      <c r="C28" s="142" t="s">
        <v>84</v>
      </c>
      <c r="D28" s="143">
        <v>1.1028653128674761</v>
      </c>
      <c r="E28" s="143">
        <v>0</v>
      </c>
      <c r="F28" s="142">
        <v>3.071642351382351</v>
      </c>
      <c r="G28" s="142">
        <v>1E+100</v>
      </c>
      <c r="H28" s="142">
        <v>0.1981704742827346</v>
      </c>
    </row>
    <row r="29" spans="2:8" x14ac:dyDescent="0.3">
      <c r="B29" s="142" t="s">
        <v>101</v>
      </c>
      <c r="C29" s="142" t="s">
        <v>86</v>
      </c>
      <c r="D29" s="143">
        <v>0</v>
      </c>
      <c r="E29" s="143">
        <v>-0.19817047428273471</v>
      </c>
      <c r="F29" s="142">
        <v>3.8643242485132796</v>
      </c>
      <c r="G29" s="142">
        <v>0.1981704742827346</v>
      </c>
      <c r="H29" s="142">
        <v>1E+100</v>
      </c>
    </row>
    <row r="30" spans="2:8" x14ac:dyDescent="0.3">
      <c r="B30" s="142" t="s">
        <v>102</v>
      </c>
      <c r="C30" s="142" t="s">
        <v>84</v>
      </c>
      <c r="D30" s="143">
        <v>0</v>
      </c>
      <c r="E30" s="143">
        <v>5.2325911748810849E-2</v>
      </c>
      <c r="F30" s="142">
        <v>3.1239682631311618</v>
      </c>
      <c r="G30" s="142">
        <v>1E+100</v>
      </c>
      <c r="H30" s="142">
        <v>1E+100</v>
      </c>
    </row>
    <row r="31" spans="2:8" x14ac:dyDescent="0.3">
      <c r="B31" s="142" t="s">
        <v>103</v>
      </c>
      <c r="C31" s="142" t="s">
        <v>86</v>
      </c>
      <c r="D31" s="143">
        <v>0</v>
      </c>
      <c r="E31" s="143">
        <v>-0.21932350243650844</v>
      </c>
      <c r="F31" s="142">
        <v>3.5314423844091398</v>
      </c>
      <c r="G31" s="142">
        <v>1E+100</v>
      </c>
      <c r="H31" s="142">
        <v>1E+100</v>
      </c>
    </row>
    <row r="32" spans="2:8" x14ac:dyDescent="0.3">
      <c r="B32" s="142" t="s">
        <v>104</v>
      </c>
      <c r="C32" s="142" t="s">
        <v>86</v>
      </c>
      <c r="D32" s="143">
        <v>0</v>
      </c>
      <c r="E32" s="143">
        <v>1.6688160494408919</v>
      </c>
      <c r="F32" s="142">
        <v>6.8719559899930749</v>
      </c>
      <c r="G32" s="142">
        <v>1E+100</v>
      </c>
      <c r="H32" s="142">
        <v>1E+100</v>
      </c>
    </row>
    <row r="33" spans="2:8" x14ac:dyDescent="0.3">
      <c r="B33" s="142" t="s">
        <v>105</v>
      </c>
      <c r="C33" s="142" t="s">
        <v>84</v>
      </c>
      <c r="D33" s="143">
        <v>5.352368629625408</v>
      </c>
      <c r="E33" s="143">
        <v>0</v>
      </c>
      <c r="F33" s="142">
        <v>5.0703968966809017</v>
      </c>
      <c r="G33" s="142">
        <v>1E+100</v>
      </c>
      <c r="H33" s="142">
        <v>0.2157615700715283</v>
      </c>
    </row>
    <row r="34" spans="2:8" x14ac:dyDescent="0.3">
      <c r="B34" s="142" t="s">
        <v>106</v>
      </c>
      <c r="C34" s="142" t="s">
        <v>86</v>
      </c>
      <c r="D34" s="143">
        <v>0</v>
      </c>
      <c r="E34" s="143">
        <v>-0.21576157007152852</v>
      </c>
      <c r="F34" s="142">
        <v>5.933443176967014</v>
      </c>
      <c r="G34" s="142">
        <v>0.2157615700715283</v>
      </c>
      <c r="H34" s="142">
        <v>1E+100</v>
      </c>
    </row>
    <row r="35" spans="2:8" x14ac:dyDescent="0.3">
      <c r="B35" s="142" t="s">
        <v>107</v>
      </c>
      <c r="C35" s="142" t="s">
        <v>84</v>
      </c>
      <c r="D35" s="143">
        <v>0</v>
      </c>
      <c r="E35" s="143">
        <v>-1.6691218089241215</v>
      </c>
      <c r="F35" s="142">
        <v>3.4012750877567801</v>
      </c>
      <c r="G35" s="142">
        <v>1E+100</v>
      </c>
      <c r="H35" s="142">
        <v>1E+100</v>
      </c>
    </row>
    <row r="36" spans="2:8" x14ac:dyDescent="0.3">
      <c r="B36" s="142" t="s">
        <v>108</v>
      </c>
      <c r="C36" s="142" t="s">
        <v>86</v>
      </c>
      <c r="D36" s="143">
        <v>0</v>
      </c>
      <c r="E36" s="143">
        <v>-1.9648848600334079</v>
      </c>
      <c r="F36" s="142">
        <v>3.8449196644207082</v>
      </c>
      <c r="G36" s="142">
        <v>1E+100</v>
      </c>
      <c r="H36" s="142">
        <v>1E+100</v>
      </c>
    </row>
    <row r="37" spans="2:8" x14ac:dyDescent="0.3">
      <c r="B37" s="142" t="s">
        <v>109</v>
      </c>
      <c r="C37" s="142" t="s">
        <v>86</v>
      </c>
      <c r="D37" s="143">
        <v>0</v>
      </c>
      <c r="E37" s="143">
        <v>0.2509292707209313</v>
      </c>
      <c r="F37" s="142">
        <v>7.4972956279478336</v>
      </c>
      <c r="G37" s="142">
        <v>1E+100</v>
      </c>
      <c r="H37" s="142">
        <v>1E+100</v>
      </c>
    </row>
    <row r="38" spans="2:8" x14ac:dyDescent="0.3">
      <c r="B38" s="142" t="s">
        <v>110</v>
      </c>
      <c r="C38" s="142" t="s">
        <v>84</v>
      </c>
      <c r="D38" s="143">
        <v>0</v>
      </c>
      <c r="E38" s="143">
        <v>-0.4208602129314114</v>
      </c>
      <c r="F38" s="142">
        <v>5.4836757779170924</v>
      </c>
      <c r="G38" s="142">
        <v>0.4208602129314114</v>
      </c>
      <c r="H38" s="142">
        <v>1E+100</v>
      </c>
    </row>
    <row r="39" spans="2:8" x14ac:dyDescent="0.3">
      <c r="B39" s="142" t="s">
        <v>111</v>
      </c>
      <c r="C39" s="142" t="s">
        <v>86</v>
      </c>
      <c r="D39" s="143">
        <v>0</v>
      </c>
      <c r="E39" s="143">
        <v>-0.65420811837469395</v>
      </c>
      <c r="F39" s="142">
        <v>6.4170673996902146</v>
      </c>
      <c r="G39" s="142">
        <v>0.65420811837469373</v>
      </c>
      <c r="H39" s="142">
        <v>1E+100</v>
      </c>
    </row>
    <row r="40" spans="2:8" x14ac:dyDescent="0.3">
      <c r="B40" s="142" t="s">
        <v>112</v>
      </c>
      <c r="C40" s="142" t="s">
        <v>84</v>
      </c>
      <c r="D40" s="143">
        <v>0</v>
      </c>
      <c r="E40" s="143">
        <v>-2.2260291218943173</v>
      </c>
      <c r="F40" s="142">
        <v>3.6785068689541864</v>
      </c>
      <c r="G40" s="142">
        <v>2.2260291218943173</v>
      </c>
      <c r="H40" s="142">
        <v>1E+100</v>
      </c>
    </row>
    <row r="41" spans="2:8" x14ac:dyDescent="0.3">
      <c r="B41" s="142" t="s">
        <v>113</v>
      </c>
      <c r="C41" s="142" t="s">
        <v>86</v>
      </c>
      <c r="D41" s="143">
        <v>0</v>
      </c>
      <c r="E41" s="143">
        <v>-2.5458992844120738</v>
      </c>
      <c r="F41" s="142">
        <v>4.1583121127308198</v>
      </c>
      <c r="G41" s="142">
        <v>2.5458992844120738</v>
      </c>
      <c r="H41" s="142">
        <v>1E+100</v>
      </c>
    </row>
    <row r="42" spans="2:8" x14ac:dyDescent="0.3">
      <c r="B42" s="142" t="s">
        <v>114</v>
      </c>
      <c r="C42" s="142" t="s">
        <v>86</v>
      </c>
      <c r="D42" s="143">
        <v>22.177232605849323</v>
      </c>
      <c r="E42" s="143">
        <v>0</v>
      </c>
      <c r="F42" s="142">
        <v>8.1249652880084859</v>
      </c>
      <c r="G42" s="142">
        <v>1E+100</v>
      </c>
      <c r="H42" s="142">
        <v>0.4208602129314114</v>
      </c>
    </row>
    <row r="43" spans="2:8" x14ac:dyDescent="0.3">
      <c r="B43" s="142" t="s">
        <v>115</v>
      </c>
      <c r="C43" s="142" t="s">
        <v>84</v>
      </c>
      <c r="D43" s="143">
        <v>0</v>
      </c>
      <c r="E43" s="143">
        <v>-0.59324652966714275</v>
      </c>
      <c r="F43" s="142">
        <v>5.8968510634055518</v>
      </c>
      <c r="G43" s="142">
        <v>0.59324652966714275</v>
      </c>
      <c r="H43" s="142">
        <v>1E+100</v>
      </c>
    </row>
    <row r="44" spans="2:8" x14ac:dyDescent="0.3">
      <c r="B44" s="142" t="s">
        <v>116</v>
      </c>
      <c r="C44" s="142" t="s">
        <v>86</v>
      </c>
      <c r="D44" s="143">
        <v>0</v>
      </c>
      <c r="E44" s="143">
        <v>-0.84417636215248693</v>
      </c>
      <c r="F44" s="142">
        <v>6.9005703933469231</v>
      </c>
      <c r="G44" s="142">
        <v>0.8441763621524867</v>
      </c>
      <c r="H44" s="142">
        <v>1E+100</v>
      </c>
    </row>
    <row r="45" spans="2:8" x14ac:dyDescent="0.3">
      <c r="B45" s="142" t="s">
        <v>117</v>
      </c>
      <c r="C45" s="142" t="s">
        <v>84</v>
      </c>
      <c r="D45" s="143">
        <v>0</v>
      </c>
      <c r="E45" s="143">
        <v>-2.5344284360284735</v>
      </c>
      <c r="F45" s="142">
        <v>3.9556691570442211</v>
      </c>
      <c r="G45" s="142">
        <v>2.5344284360284735</v>
      </c>
      <c r="H45" s="142">
        <v>1E+100</v>
      </c>
    </row>
    <row r="46" spans="2:8" x14ac:dyDescent="0.3">
      <c r="B46" s="142" t="s">
        <v>118</v>
      </c>
      <c r="C46" s="142" t="s">
        <v>86</v>
      </c>
      <c r="D46" s="143">
        <v>0</v>
      </c>
      <c r="E46" s="143">
        <v>-2.8783996670757976</v>
      </c>
      <c r="F46" s="142">
        <v>4.4716260036152073</v>
      </c>
      <c r="G46" s="142">
        <v>2.8783996670757981</v>
      </c>
      <c r="H46" s="142">
        <v>1E+100</v>
      </c>
    </row>
    <row r="47" spans="2:8" x14ac:dyDescent="0.3">
      <c r="B47" s="142" t="s">
        <v>119</v>
      </c>
      <c r="C47" s="142" t="s">
        <v>86</v>
      </c>
      <c r="D47" s="143">
        <v>78.455680485507969</v>
      </c>
      <c r="E47" s="143">
        <v>0</v>
      </c>
      <c r="F47" s="142">
        <v>8.7549755821929462</v>
      </c>
      <c r="G47" s="142">
        <v>1E+100</v>
      </c>
      <c r="H47" s="142">
        <v>0.59324652966714275</v>
      </c>
    </row>
    <row r="48" spans="2:8" x14ac:dyDescent="0.3">
      <c r="B48" s="142" t="s">
        <v>120</v>
      </c>
      <c r="C48" s="142" t="s">
        <v>121</v>
      </c>
      <c r="D48" s="143">
        <v>0</v>
      </c>
      <c r="E48" s="143">
        <v>-1.2354373339346534</v>
      </c>
      <c r="F48" s="142">
        <v>6.3099320730752835</v>
      </c>
      <c r="G48" s="142">
        <v>1.2354373339346534</v>
      </c>
      <c r="H48" s="142">
        <v>1E+100</v>
      </c>
    </row>
    <row r="49" spans="2:8" x14ac:dyDescent="0.3">
      <c r="B49" s="142" t="s">
        <v>122</v>
      </c>
      <c r="C49" s="142" t="s">
        <v>123</v>
      </c>
      <c r="D49" s="143">
        <v>0</v>
      </c>
      <c r="E49" s="143">
        <v>-1.5039450817250926</v>
      </c>
      <c r="F49" s="142">
        <v>7.3839630642370349</v>
      </c>
      <c r="G49" s="142">
        <v>1.5039450817250923</v>
      </c>
      <c r="H49" s="142">
        <v>1E+100</v>
      </c>
    </row>
    <row r="50" spans="2:8" x14ac:dyDescent="0.3">
      <c r="B50" s="142" t="s">
        <v>124</v>
      </c>
      <c r="C50" s="142" t="s">
        <v>121</v>
      </c>
      <c r="D50" s="143">
        <v>236.98103495506567</v>
      </c>
      <c r="E50" s="143">
        <v>0</v>
      </c>
      <c r="F50" s="142">
        <v>7.5453694070099369</v>
      </c>
      <c r="G50" s="142">
        <v>1E+100</v>
      </c>
      <c r="H50" s="142">
        <v>0.18403340017097491</v>
      </c>
    </row>
    <row r="51" spans="2:8" x14ac:dyDescent="0.3">
      <c r="B51" s="142" t="s">
        <v>125</v>
      </c>
      <c r="C51" s="142" t="s">
        <v>123</v>
      </c>
      <c r="D51" s="143">
        <v>0</v>
      </c>
      <c r="E51" s="143">
        <v>-0.18403340017097514</v>
      </c>
      <c r="F51" s="142">
        <v>8.2815030076938339</v>
      </c>
      <c r="G51" s="142">
        <v>0.18403340017097491</v>
      </c>
      <c r="H51" s="142">
        <v>1E+100</v>
      </c>
    </row>
    <row r="52" spans="2:8" x14ac:dyDescent="0.3">
      <c r="B52" s="142" t="s">
        <v>126</v>
      </c>
      <c r="C52" s="142" t="s">
        <v>123</v>
      </c>
      <c r="D52" s="143">
        <v>0</v>
      </c>
      <c r="E52" s="143">
        <v>-0.46734701873916196</v>
      </c>
      <c r="F52" s="142">
        <v>9.3873389273196377</v>
      </c>
      <c r="G52" s="142">
        <v>0.46734701873916151</v>
      </c>
      <c r="H52" s="142">
        <v>1E+100</v>
      </c>
    </row>
    <row r="53" spans="2:8" x14ac:dyDescent="0.3">
      <c r="B53" s="142" t="s">
        <v>127</v>
      </c>
      <c r="C53" s="142" t="s">
        <v>121</v>
      </c>
      <c r="D53" s="143">
        <v>0</v>
      </c>
      <c r="E53" s="143">
        <v>-1.3162990549162297</v>
      </c>
      <c r="F53" s="142">
        <v>6.72292911686763</v>
      </c>
      <c r="G53" s="142">
        <v>1.3162990549162297</v>
      </c>
      <c r="H53" s="142">
        <v>1E+100</v>
      </c>
    </row>
    <row r="54" spans="2:8" x14ac:dyDescent="0.3">
      <c r="B54" s="142" t="s">
        <v>128</v>
      </c>
      <c r="C54" s="142" t="s">
        <v>123</v>
      </c>
      <c r="D54" s="143">
        <v>0</v>
      </c>
      <c r="E54" s="143">
        <v>-1.6023811449957051</v>
      </c>
      <c r="F54" s="142">
        <v>7.8672574771855253</v>
      </c>
      <c r="G54" s="142">
        <v>1.6023811449957055</v>
      </c>
      <c r="H54" s="142">
        <v>1E+100</v>
      </c>
    </row>
    <row r="55" spans="2:8" x14ac:dyDescent="0.3">
      <c r="B55" s="142" t="s">
        <v>129</v>
      </c>
      <c r="C55" s="142" t="s">
        <v>121</v>
      </c>
      <c r="D55" s="143">
        <v>611.20903299049257</v>
      </c>
      <c r="E55" s="143">
        <v>0</v>
      </c>
      <c r="F55" s="142">
        <v>8.0392281717838596</v>
      </c>
      <c r="G55" s="142">
        <v>1E+100</v>
      </c>
      <c r="H55" s="142">
        <v>0.19607873589716807</v>
      </c>
    </row>
    <row r="56" spans="2:8" x14ac:dyDescent="0.3">
      <c r="B56" s="142" t="s">
        <v>130</v>
      </c>
      <c r="C56" s="142" t="s">
        <v>123</v>
      </c>
      <c r="D56" s="143">
        <v>0</v>
      </c>
      <c r="E56" s="143">
        <v>-0.19607873589716796</v>
      </c>
      <c r="F56" s="142">
        <v>8.8235431153725301</v>
      </c>
      <c r="G56" s="142">
        <v>0.19607873589716718</v>
      </c>
      <c r="H56" s="142">
        <v>1E+100</v>
      </c>
    </row>
    <row r="57" spans="2:8" x14ac:dyDescent="0.3">
      <c r="B57" s="142" t="s">
        <v>131</v>
      </c>
      <c r="C57" s="142" t="s">
        <v>123</v>
      </c>
      <c r="D57" s="143">
        <v>0</v>
      </c>
      <c r="E57" s="143">
        <v>-0.37090473739587393</v>
      </c>
      <c r="F57" s="142">
        <v>10.022069490459693</v>
      </c>
      <c r="G57" s="142">
        <v>0.3709047373958736</v>
      </c>
      <c r="H57" s="142">
        <v>1E+100</v>
      </c>
    </row>
    <row r="58" spans="2:8" x14ac:dyDescent="0.3">
      <c r="B58" s="142" t="s">
        <v>132</v>
      </c>
      <c r="C58" s="142" t="s">
        <v>121</v>
      </c>
      <c r="D58" s="143">
        <v>0</v>
      </c>
      <c r="E58" s="143">
        <v>-0.78983985947324342</v>
      </c>
      <c r="F58" s="142">
        <v>7.7431600910346727</v>
      </c>
      <c r="G58" s="142">
        <v>0.78983985947324342</v>
      </c>
      <c r="H58" s="142">
        <v>1E+100</v>
      </c>
    </row>
    <row r="59" spans="2:8" x14ac:dyDescent="0.3">
      <c r="B59" s="142" t="s">
        <v>133</v>
      </c>
      <c r="C59" s="142" t="s">
        <v>123</v>
      </c>
      <c r="D59" s="143">
        <v>0</v>
      </c>
      <c r="E59" s="143">
        <v>-1.0934931963765666</v>
      </c>
      <c r="F59" s="142">
        <v>8.9577734386479548</v>
      </c>
      <c r="G59" s="142">
        <v>1.0934931963765671</v>
      </c>
      <c r="H59" s="142">
        <v>1E+100</v>
      </c>
    </row>
    <row r="60" spans="2:8" x14ac:dyDescent="0.3">
      <c r="B60" s="142" t="s">
        <v>134</v>
      </c>
      <c r="C60" s="142" t="s">
        <v>121</v>
      </c>
      <c r="D60" s="143">
        <v>1346.0647095579172</v>
      </c>
      <c r="E60" s="143">
        <v>0</v>
      </c>
      <c r="F60" s="142">
        <v>8.5329999505079162</v>
      </c>
      <c r="G60" s="142">
        <v>1E+100</v>
      </c>
      <c r="H60" s="142">
        <v>0.20812195001238898</v>
      </c>
    </row>
    <row r="61" spans="2:8" x14ac:dyDescent="0.3">
      <c r="B61" s="142" t="s">
        <v>135</v>
      </c>
      <c r="C61" s="142" t="s">
        <v>123</v>
      </c>
      <c r="D61" s="143">
        <v>0</v>
      </c>
      <c r="E61" s="143">
        <v>-0.20812195001238876</v>
      </c>
      <c r="F61" s="142">
        <v>9.3654877505574703</v>
      </c>
      <c r="G61" s="142">
        <v>0.20812195001238898</v>
      </c>
      <c r="H61" s="142">
        <v>1E+100</v>
      </c>
    </row>
    <row r="62" spans="2:8" x14ac:dyDescent="0.3">
      <c r="B62" s="142" t="s">
        <v>136</v>
      </c>
      <c r="C62" s="142" t="s">
        <v>123</v>
      </c>
      <c r="D62" s="143">
        <v>0</v>
      </c>
      <c r="E62" s="143">
        <v>-0.27198459909247918</v>
      </c>
      <c r="F62" s="142">
        <v>10.659183098895745</v>
      </c>
      <c r="G62" s="142">
        <v>0.27198459909247852</v>
      </c>
      <c r="H62" s="142">
        <v>1E+100</v>
      </c>
    </row>
    <row r="63" spans="2:8" x14ac:dyDescent="0.3">
      <c r="B63" s="142" t="s">
        <v>137</v>
      </c>
      <c r="C63" s="142" t="s">
        <v>121</v>
      </c>
      <c r="D63" s="143">
        <v>0</v>
      </c>
      <c r="E63" s="143">
        <v>-0.83553812477230771</v>
      </c>
      <c r="F63" s="142">
        <v>8.1911610115367246</v>
      </c>
      <c r="G63" s="142">
        <v>0.83553812477230771</v>
      </c>
      <c r="H63" s="142">
        <v>1E+100</v>
      </c>
    </row>
    <row r="64" spans="2:8" x14ac:dyDescent="0.3">
      <c r="B64" s="142" t="s">
        <v>138</v>
      </c>
      <c r="C64" s="142" t="s">
        <v>123</v>
      </c>
      <c r="D64" s="143">
        <v>0</v>
      </c>
      <c r="E64" s="143">
        <v>-1.1567601252247317</v>
      </c>
      <c r="F64" s="142">
        <v>9.4760490133464064</v>
      </c>
      <c r="G64" s="142">
        <v>1.1567601252247321</v>
      </c>
      <c r="H64" s="142">
        <v>1E+100</v>
      </c>
    </row>
    <row r="65" spans="2:8" x14ac:dyDescent="0.3">
      <c r="B65" s="142" t="s">
        <v>139</v>
      </c>
      <c r="C65" s="142" t="s">
        <v>121</v>
      </c>
      <c r="D65" s="143">
        <v>2531.3558979303257</v>
      </c>
      <c r="E65" s="143">
        <v>0</v>
      </c>
      <c r="F65" s="142">
        <v>9.0266991363090323</v>
      </c>
      <c r="G65" s="142">
        <v>1E+100</v>
      </c>
      <c r="H65" s="142">
        <v>0.17058492971555062</v>
      </c>
    </row>
    <row r="66" spans="2:8" x14ac:dyDescent="0.3">
      <c r="B66" s="142" t="s">
        <v>140</v>
      </c>
      <c r="C66" s="142" t="s">
        <v>123</v>
      </c>
      <c r="D66" s="143">
        <v>0</v>
      </c>
      <c r="E66" s="143">
        <v>-0.22016339356851411</v>
      </c>
      <c r="F66" s="142">
        <v>9.9073527105830852</v>
      </c>
      <c r="G66" s="142">
        <v>0.22016339356851411</v>
      </c>
      <c r="H66" s="142">
        <v>1E+100</v>
      </c>
    </row>
    <row r="67" spans="2:8" x14ac:dyDescent="0.3">
      <c r="B67" s="142" t="s">
        <v>141</v>
      </c>
      <c r="C67" s="142" t="s">
        <v>123</v>
      </c>
      <c r="D67" s="143">
        <v>0</v>
      </c>
      <c r="E67" s="143">
        <v>-0.17058492971555062</v>
      </c>
      <c r="F67" s="142">
        <v>11.298697114731628</v>
      </c>
      <c r="G67" s="142">
        <v>0.17058492971555062</v>
      </c>
      <c r="H67" s="142">
        <v>1E+100</v>
      </c>
    </row>
    <row r="68" spans="2:8" x14ac:dyDescent="0.3">
      <c r="B68" s="142" t="s">
        <v>142</v>
      </c>
      <c r="C68" s="142" t="s">
        <v>121</v>
      </c>
      <c r="D68" s="143">
        <v>0</v>
      </c>
      <c r="E68" s="143">
        <v>-0.88123107996952754</v>
      </c>
      <c r="F68" s="142">
        <v>8.6391098746904671</v>
      </c>
      <c r="G68" s="142">
        <v>0.88123107996952754</v>
      </c>
      <c r="H68" s="142">
        <v>1E+100</v>
      </c>
    </row>
    <row r="69" spans="2:8" x14ac:dyDescent="0.3">
      <c r="B69" s="142" t="s">
        <v>143</v>
      </c>
      <c r="C69" s="142" t="s">
        <v>123</v>
      </c>
      <c r="D69" s="143">
        <v>0</v>
      </c>
      <c r="E69" s="143">
        <v>-1.2200197025064128</v>
      </c>
      <c r="F69" s="142">
        <v>9.9942643648379903</v>
      </c>
      <c r="G69" s="142">
        <v>1.2200197025064128</v>
      </c>
      <c r="H69" s="142">
        <v>1E+100</v>
      </c>
    </row>
    <row r="70" spans="2:8" x14ac:dyDescent="0.3">
      <c r="B70" s="142" t="s">
        <v>144</v>
      </c>
      <c r="C70" s="142" t="s">
        <v>121</v>
      </c>
      <c r="D70" s="143">
        <v>4065.0005911909302</v>
      </c>
      <c r="E70" s="143">
        <v>0</v>
      </c>
      <c r="F70" s="142">
        <v>9.5203409546599946</v>
      </c>
      <c r="G70" s="142">
        <v>1E+100</v>
      </c>
      <c r="H70" s="142">
        <v>6.6703586882645993E-2</v>
      </c>
    </row>
    <row r="71" spans="2:8" x14ac:dyDescent="0.3">
      <c r="B71" s="142" t="s">
        <v>145</v>
      </c>
      <c r="C71" s="142" t="s">
        <v>123</v>
      </c>
      <c r="D71" s="143">
        <v>0</v>
      </c>
      <c r="E71" s="143">
        <v>-0.23220343791853759</v>
      </c>
      <c r="F71" s="142">
        <v>10.449154706334141</v>
      </c>
      <c r="G71" s="142">
        <v>0.23220343791853715</v>
      </c>
      <c r="H71" s="142">
        <v>1E+100</v>
      </c>
    </row>
    <row r="72" spans="2:8" x14ac:dyDescent="0.3">
      <c r="B72" s="142" t="s">
        <v>146</v>
      </c>
      <c r="C72" s="142" t="s">
        <v>123</v>
      </c>
      <c r="D72" s="143">
        <v>0</v>
      </c>
      <c r="E72" s="143">
        <v>-6.6703586882645438E-2</v>
      </c>
      <c r="F72" s="142">
        <v>11.940630275567221</v>
      </c>
      <c r="G72" s="142">
        <v>6.6703586882645993E-2</v>
      </c>
      <c r="H72" s="142">
        <v>1E+100</v>
      </c>
    </row>
    <row r="73" spans="2:8" x14ac:dyDescent="0.3">
      <c r="B73" s="142" t="s">
        <v>147</v>
      </c>
      <c r="C73" s="142" t="s">
        <v>121</v>
      </c>
      <c r="D73" s="143">
        <v>0</v>
      </c>
      <c r="E73" s="143">
        <v>-0.96658222218960788</v>
      </c>
      <c r="F73" s="142">
        <v>9.0870211052395149</v>
      </c>
      <c r="G73" s="142">
        <v>0.96658222218960788</v>
      </c>
      <c r="H73" s="142">
        <v>1E+100</v>
      </c>
    </row>
    <row r="74" spans="2:8" x14ac:dyDescent="0.3">
      <c r="B74" s="142" t="s">
        <v>148</v>
      </c>
      <c r="C74" s="142" t="s">
        <v>123</v>
      </c>
      <c r="D74" s="143">
        <v>0</v>
      </c>
      <c r="E74" s="143">
        <v>-1.3229359910225333</v>
      </c>
      <c r="F74" s="142">
        <v>10.512436180571203</v>
      </c>
      <c r="G74" s="142">
        <v>1.3229359910225327</v>
      </c>
      <c r="H74" s="142">
        <v>1E+100</v>
      </c>
    </row>
    <row r="75" spans="2:8" x14ac:dyDescent="0.3">
      <c r="B75" s="142" t="s">
        <v>149</v>
      </c>
      <c r="C75" s="142" t="s">
        <v>121</v>
      </c>
      <c r="D75" s="143">
        <v>0</v>
      </c>
      <c r="E75" s="143">
        <v>-3.9662025730939021E-2</v>
      </c>
      <c r="F75" s="142">
        <v>10.013941301698184</v>
      </c>
      <c r="G75" s="142">
        <v>3.9662025730939021E-2</v>
      </c>
      <c r="H75" s="142">
        <v>1E+100</v>
      </c>
    </row>
    <row r="76" spans="2:8" x14ac:dyDescent="0.3">
      <c r="B76" s="142" t="s">
        <v>150</v>
      </c>
      <c r="C76" s="142" t="s">
        <v>123</v>
      </c>
      <c r="D76" s="143">
        <v>0</v>
      </c>
      <c r="E76" s="143">
        <v>-0.28390449650406735</v>
      </c>
      <c r="F76" s="142">
        <v>10.99091118479069</v>
      </c>
      <c r="G76" s="142">
        <v>0.28390449650406779</v>
      </c>
      <c r="H76" s="142">
        <v>1E+100</v>
      </c>
    </row>
    <row r="77" spans="2:8" x14ac:dyDescent="0.3">
      <c r="B77" s="142" t="s">
        <v>151</v>
      </c>
      <c r="C77" s="142" t="s">
        <v>123</v>
      </c>
      <c r="D77" s="143">
        <v>5574.3601118637253</v>
      </c>
      <c r="E77" s="143">
        <v>0</v>
      </c>
      <c r="F77" s="142">
        <v>12.58500250394494</v>
      </c>
      <c r="G77" s="142">
        <v>1E+100</v>
      </c>
      <c r="H77" s="142">
        <v>3.9662025730939021E-2</v>
      </c>
    </row>
    <row r="78" spans="2:8" x14ac:dyDescent="0.3">
      <c r="B78" s="142" t="s">
        <v>152</v>
      </c>
      <c r="C78" s="142" t="s">
        <v>121</v>
      </c>
      <c r="D78" s="143">
        <v>0</v>
      </c>
      <c r="E78" s="143">
        <v>-1.1211219265466159</v>
      </c>
      <c r="F78" s="142">
        <v>9.5349095743188013</v>
      </c>
      <c r="G78" s="142">
        <v>1.1211219265466159</v>
      </c>
      <c r="H78" s="142">
        <v>1E+100</v>
      </c>
    </row>
    <row r="79" spans="2:8" x14ac:dyDescent="0.3">
      <c r="B79" s="142" t="s">
        <v>153</v>
      </c>
      <c r="C79" s="142" t="s">
        <v>123</v>
      </c>
      <c r="D79" s="143">
        <v>0</v>
      </c>
      <c r="E79" s="143">
        <v>-1.495039949068925</v>
      </c>
      <c r="F79" s="142">
        <v>11.030581664408025</v>
      </c>
      <c r="G79" s="142">
        <v>1.495039949068925</v>
      </c>
      <c r="H79" s="142">
        <v>1E+100</v>
      </c>
    </row>
    <row r="80" spans="2:8" x14ac:dyDescent="0.3">
      <c r="B80" s="142" t="s">
        <v>154</v>
      </c>
      <c r="C80" s="142" t="s">
        <v>121</v>
      </c>
      <c r="D80" s="143">
        <v>0</v>
      </c>
      <c r="E80" s="143">
        <v>-0.14851493537904759</v>
      </c>
      <c r="F80" s="142">
        <v>10.50751656548637</v>
      </c>
      <c r="G80" s="142">
        <v>0.14851493537904759</v>
      </c>
      <c r="H80" s="142">
        <v>1E+100</v>
      </c>
    </row>
    <row r="81" spans="2:8" x14ac:dyDescent="0.3">
      <c r="B81" s="142" t="s">
        <v>155</v>
      </c>
      <c r="C81" s="142" t="s">
        <v>123</v>
      </c>
      <c r="D81" s="143">
        <v>0</v>
      </c>
      <c r="E81" s="143">
        <v>-0.40479582722017904</v>
      </c>
      <c r="F81" s="142">
        <v>11.532640132850895</v>
      </c>
      <c r="G81" s="142">
        <v>0.40479582722017859</v>
      </c>
      <c r="H81" s="142">
        <v>1E+100</v>
      </c>
    </row>
    <row r="82" spans="2:8" x14ac:dyDescent="0.3">
      <c r="B82" s="142" t="s">
        <v>156</v>
      </c>
      <c r="C82" s="142" t="s">
        <v>123</v>
      </c>
      <c r="D82" s="143">
        <v>6527.7131476336299</v>
      </c>
      <c r="E82" s="143">
        <v>0</v>
      </c>
      <c r="F82" s="142">
        <v>13.231834689517317</v>
      </c>
      <c r="G82" s="142">
        <v>1E+100</v>
      </c>
      <c r="H82" s="142">
        <v>0.14851493537904759</v>
      </c>
    </row>
    <row r="83" spans="2:8" x14ac:dyDescent="0.3">
      <c r="B83" s="142" t="s">
        <v>157</v>
      </c>
      <c r="C83" s="142" t="s">
        <v>121</v>
      </c>
      <c r="D83" s="143">
        <v>0</v>
      </c>
      <c r="E83" s="143">
        <v>-1.2781515777601289</v>
      </c>
      <c r="F83" s="142">
        <v>9.9827904256812037</v>
      </c>
      <c r="G83" s="142">
        <v>1.2781515777601289</v>
      </c>
      <c r="H83" s="142">
        <v>1E+100</v>
      </c>
    </row>
    <row r="84" spans="2:8" x14ac:dyDescent="0.3">
      <c r="B84" s="142" t="s">
        <v>158</v>
      </c>
      <c r="C84" s="142" t="s">
        <v>123</v>
      </c>
      <c r="D84" s="143">
        <v>0</v>
      </c>
      <c r="E84" s="143">
        <v>-1.6696335552378274</v>
      </c>
      <c r="F84" s="142">
        <v>11.54871833559198</v>
      </c>
      <c r="G84" s="142">
        <v>1.6696335552378283</v>
      </c>
      <c r="H84" s="142">
        <v>1E+100</v>
      </c>
    </row>
    <row r="85" spans="2:8" x14ac:dyDescent="0.3">
      <c r="B85" s="142" t="s">
        <v>159</v>
      </c>
      <c r="C85" s="142" t="s">
        <v>121</v>
      </c>
      <c r="D85" s="143">
        <v>0</v>
      </c>
      <c r="E85" s="143">
        <v>-0.2598585689276991</v>
      </c>
      <c r="F85" s="142">
        <v>11.001083434513633</v>
      </c>
      <c r="G85" s="142">
        <v>0.2598585689276991</v>
      </c>
      <c r="H85" s="142">
        <v>1E+100</v>
      </c>
    </row>
    <row r="86" spans="2:8" x14ac:dyDescent="0.3">
      <c r="B86" s="142" t="s">
        <v>160</v>
      </c>
      <c r="C86" s="142" t="s">
        <v>123</v>
      </c>
      <c r="D86" s="143">
        <v>0</v>
      </c>
      <c r="E86" s="143">
        <v>-0.5281776770865696</v>
      </c>
      <c r="F86" s="142">
        <v>12.074359867149111</v>
      </c>
      <c r="G86" s="142">
        <v>0.52817767708656937</v>
      </c>
      <c r="H86" s="142">
        <v>1E+100</v>
      </c>
    </row>
    <row r="87" spans="2:8" x14ac:dyDescent="0.3">
      <c r="B87" s="142" t="s">
        <v>161</v>
      </c>
      <c r="C87" s="142" t="s">
        <v>123</v>
      </c>
      <c r="D87" s="143">
        <v>6527.7131476336153</v>
      </c>
      <c r="E87" s="143">
        <v>0</v>
      </c>
      <c r="F87" s="142">
        <v>13.881148449002923</v>
      </c>
      <c r="G87" s="142">
        <v>1E+100</v>
      </c>
      <c r="H87" s="142">
        <v>0.2598585689276991</v>
      </c>
    </row>
    <row r="88" spans="2:8" x14ac:dyDescent="0.3">
      <c r="B88" s="142" t="s">
        <v>162</v>
      </c>
      <c r="C88" s="142" t="s">
        <v>163</v>
      </c>
      <c r="D88" s="143">
        <v>0</v>
      </c>
      <c r="E88" s="143">
        <v>-0.80660239966092107</v>
      </c>
      <c r="F88" s="142">
        <v>11.248771357094647</v>
      </c>
      <c r="G88" s="142">
        <v>0.80660239966092107</v>
      </c>
      <c r="H88" s="142">
        <v>1E+100</v>
      </c>
    </row>
    <row r="89" spans="2:8" x14ac:dyDescent="0.3">
      <c r="B89" s="142" t="s">
        <v>164</v>
      </c>
      <c r="C89" s="142" t="s">
        <v>165</v>
      </c>
      <c r="D89" s="143">
        <v>0</v>
      </c>
      <c r="E89" s="143">
        <v>-1.2156486308280048</v>
      </c>
      <c r="F89" s="142">
        <v>12.884956281762957</v>
      </c>
      <c r="G89" s="142">
        <v>1.2156486308280048</v>
      </c>
      <c r="H89" s="142">
        <v>1E+100</v>
      </c>
    </row>
    <row r="90" spans="2:8" x14ac:dyDescent="0.3">
      <c r="B90" s="142" t="s">
        <v>166</v>
      </c>
      <c r="C90" s="142" t="s">
        <v>163</v>
      </c>
      <c r="D90" s="143">
        <v>5574.3601118637162</v>
      </c>
      <c r="E90" s="143">
        <v>0</v>
      </c>
      <c r="F90" s="142">
        <v>12.055373756755568</v>
      </c>
      <c r="G90" s="142">
        <v>1E+100</v>
      </c>
      <c r="H90" s="142">
        <v>1.7763568394002505E-15</v>
      </c>
    </row>
    <row r="91" spans="2:8" x14ac:dyDescent="0.3">
      <c r="B91" s="142" t="s">
        <v>167</v>
      </c>
      <c r="C91" s="142" t="s">
        <v>165</v>
      </c>
      <c r="D91" s="143">
        <v>0</v>
      </c>
      <c r="E91" s="143">
        <v>-1.1102230246251565E-15</v>
      </c>
      <c r="F91" s="142">
        <v>13.457161402889938</v>
      </c>
      <c r="G91" s="142">
        <v>1.7763568394002505E-15</v>
      </c>
      <c r="H91" s="142">
        <v>1E+100</v>
      </c>
    </row>
    <row r="92" spans="2:8" x14ac:dyDescent="0.3">
      <c r="B92" s="142" t="s">
        <v>168</v>
      </c>
      <c r="C92" s="142" t="s">
        <v>165</v>
      </c>
      <c r="D92" s="143">
        <v>0</v>
      </c>
      <c r="E92" s="143">
        <v>-0.18701834453257704</v>
      </c>
      <c r="F92" s="142">
        <v>14.532965869920664</v>
      </c>
      <c r="G92" s="142">
        <v>0.18701834453257682</v>
      </c>
      <c r="H92" s="142">
        <v>1E+100</v>
      </c>
    </row>
    <row r="93" spans="2:8" x14ac:dyDescent="0.3">
      <c r="B93" s="142" t="s">
        <v>169</v>
      </c>
      <c r="C93" s="142" t="s">
        <v>163</v>
      </c>
      <c r="D93" s="143">
        <v>0</v>
      </c>
      <c r="E93" s="143">
        <v>-0.84123928926716296</v>
      </c>
      <c r="F93" s="142">
        <v>11.731812880235777</v>
      </c>
      <c r="G93" s="142">
        <v>0.84123928926716296</v>
      </c>
      <c r="H93" s="142">
        <v>1E+100</v>
      </c>
    </row>
    <row r="94" spans="2:8" x14ac:dyDescent="0.3">
      <c r="B94" s="142" t="s">
        <v>170</v>
      </c>
      <c r="C94" s="142" t="s">
        <v>165</v>
      </c>
      <c r="D94" s="143">
        <v>0</v>
      </c>
      <c r="E94" s="143">
        <v>-1.2678506667302858</v>
      </c>
      <c r="F94" s="142">
        <v>13.438258390088254</v>
      </c>
      <c r="G94" s="142">
        <v>1.2678506667302862</v>
      </c>
      <c r="H94" s="142">
        <v>1E+100</v>
      </c>
    </row>
    <row r="95" spans="2:8" x14ac:dyDescent="0.3">
      <c r="B95" s="142" t="s">
        <v>171</v>
      </c>
      <c r="C95" s="142" t="s">
        <v>163</v>
      </c>
      <c r="D95" s="143">
        <v>531.26413656814475</v>
      </c>
      <c r="E95" s="143">
        <v>0</v>
      </c>
      <c r="F95" s="142">
        <v>12.57305216950294</v>
      </c>
      <c r="G95" s="142">
        <v>0</v>
      </c>
      <c r="H95" s="142">
        <v>9.1966039799261878E-2</v>
      </c>
    </row>
    <row r="96" spans="2:8" x14ac:dyDescent="0.3">
      <c r="B96" s="142" t="s">
        <v>172</v>
      </c>
      <c r="C96" s="142" t="s">
        <v>165</v>
      </c>
      <c r="D96" s="143">
        <v>3533.7364546227554</v>
      </c>
      <c r="E96" s="143">
        <v>0</v>
      </c>
      <c r="F96" s="142">
        <v>14.035034979910261</v>
      </c>
      <c r="G96" s="142">
        <v>0.23949080585726001</v>
      </c>
      <c r="H96" s="142">
        <v>0</v>
      </c>
    </row>
    <row r="97" spans="2:8" x14ac:dyDescent="0.3">
      <c r="B97" s="142" t="s">
        <v>173</v>
      </c>
      <c r="C97" s="142" t="s">
        <v>165</v>
      </c>
      <c r="D97" s="143">
        <v>0</v>
      </c>
      <c r="E97" s="143">
        <v>-9.4759651164855629E-2</v>
      </c>
      <c r="F97" s="142">
        <v>15.187309244761705</v>
      </c>
      <c r="G97" s="142">
        <v>9.4759651164855185E-2</v>
      </c>
      <c r="H97" s="142">
        <v>1E+100</v>
      </c>
    </row>
    <row r="98" spans="2:8" x14ac:dyDescent="0.3">
      <c r="B98" s="142" t="s">
        <v>174</v>
      </c>
      <c r="C98" s="142" t="s">
        <v>163</v>
      </c>
      <c r="D98" s="143">
        <v>0</v>
      </c>
      <c r="E98" s="143">
        <v>-0.87587908899550726</v>
      </c>
      <c r="F98" s="142">
        <v>12.214894987558445</v>
      </c>
      <c r="G98" s="142">
        <v>0.87587908899550726</v>
      </c>
      <c r="H98" s="142">
        <v>1E+100</v>
      </c>
    </row>
    <row r="99" spans="2:8" x14ac:dyDescent="0.3">
      <c r="B99" s="142" t="s">
        <v>175</v>
      </c>
      <c r="C99" s="142" t="s">
        <v>165</v>
      </c>
      <c r="D99" s="143">
        <v>0</v>
      </c>
      <c r="E99" s="143">
        <v>-1.3200570885430918</v>
      </c>
      <c r="F99" s="142">
        <v>13.991606985748763</v>
      </c>
      <c r="G99" s="142">
        <v>1.3200570885430913</v>
      </c>
      <c r="H99" s="142">
        <v>1E+100</v>
      </c>
    </row>
    <row r="100" spans="2:8" x14ac:dyDescent="0.3">
      <c r="B100" s="142" t="s">
        <v>176</v>
      </c>
      <c r="C100" s="142" t="s">
        <v>163</v>
      </c>
      <c r="D100" s="143">
        <v>1134.4856761415715</v>
      </c>
      <c r="E100" s="143">
        <v>0</v>
      </c>
      <c r="F100" s="142">
        <v>13.090774076553952</v>
      </c>
      <c r="G100" s="142">
        <v>6.6703586882645993E-2</v>
      </c>
      <c r="H100" s="142">
        <v>0</v>
      </c>
    </row>
    <row r="101" spans="2:8" x14ac:dyDescent="0.3">
      <c r="B101" s="142" t="s">
        <v>177</v>
      </c>
      <c r="C101" s="142" t="s">
        <v>165</v>
      </c>
      <c r="D101" s="143">
        <v>0</v>
      </c>
      <c r="E101" s="143">
        <v>4.4408920985006262E-16</v>
      </c>
      <c r="F101" s="142">
        <v>14.612957108711392</v>
      </c>
      <c r="G101" s="142">
        <v>0</v>
      </c>
      <c r="H101" s="142">
        <v>1E+100</v>
      </c>
    </row>
    <row r="102" spans="2:8" x14ac:dyDescent="0.3">
      <c r="B102" s="142" t="s">
        <v>178</v>
      </c>
      <c r="C102" s="142" t="s">
        <v>165</v>
      </c>
      <c r="D102" s="143">
        <v>1396.8702217887242</v>
      </c>
      <c r="E102" s="143">
        <v>0</v>
      </c>
      <c r="F102" s="142">
        <v>15.844200802629299</v>
      </c>
      <c r="G102" s="142">
        <v>3.9662025730939021E-2</v>
      </c>
      <c r="H102" s="142">
        <v>6.6703586882645993E-2</v>
      </c>
    </row>
    <row r="103" spans="2:8" x14ac:dyDescent="0.3">
      <c r="B103" s="142" t="s">
        <v>179</v>
      </c>
      <c r="C103" s="142" t="s">
        <v>163</v>
      </c>
      <c r="D103" s="143">
        <v>0</v>
      </c>
      <c r="E103" s="143">
        <v>-1.0077873235363466</v>
      </c>
      <c r="F103" s="142">
        <v>12.698033235158693</v>
      </c>
      <c r="G103" s="142">
        <v>1.0077873235363466</v>
      </c>
      <c r="H103" s="142">
        <v>1E+100</v>
      </c>
    </row>
    <row r="104" spans="2:8" x14ac:dyDescent="0.3">
      <c r="B104" s="142" t="s">
        <v>180</v>
      </c>
      <c r="C104" s="142" t="s">
        <v>165</v>
      </c>
      <c r="D104" s="143">
        <v>0</v>
      </c>
      <c r="E104" s="143">
        <v>-1.469533986633031</v>
      </c>
      <c r="F104" s="142">
        <v>14.545019887545411</v>
      </c>
      <c r="G104" s="142">
        <v>1.4695339866330315</v>
      </c>
      <c r="H104" s="142">
        <v>1E+100</v>
      </c>
    </row>
    <row r="105" spans="2:8" x14ac:dyDescent="0.3">
      <c r="B105" s="142" t="s">
        <v>181</v>
      </c>
      <c r="C105" s="142" t="s">
        <v>163</v>
      </c>
      <c r="D105" s="143">
        <v>0</v>
      </c>
      <c r="E105" s="143">
        <v>-9.7264409227726389E-2</v>
      </c>
      <c r="F105" s="142">
        <v>13.608556149467313</v>
      </c>
      <c r="G105" s="142">
        <v>9.7264409227726389E-2</v>
      </c>
      <c r="H105" s="142">
        <v>1E+100</v>
      </c>
    </row>
    <row r="106" spans="2:8" x14ac:dyDescent="0.3">
      <c r="B106" s="142" t="s">
        <v>182</v>
      </c>
      <c r="C106" s="142" t="s">
        <v>165</v>
      </c>
      <c r="D106" s="143">
        <v>0</v>
      </c>
      <c r="E106" s="143">
        <v>-9.7264409227725723E-2</v>
      </c>
      <c r="F106" s="142">
        <v>15.190946399405377</v>
      </c>
      <c r="G106" s="142">
        <v>9.7264409227726389E-2</v>
      </c>
      <c r="H106" s="142">
        <v>1E+100</v>
      </c>
    </row>
    <row r="107" spans="2:8" x14ac:dyDescent="0.3">
      <c r="B107" s="142" t="s">
        <v>183</v>
      </c>
      <c r="C107" s="142" t="s">
        <v>165</v>
      </c>
      <c r="D107" s="143">
        <v>1346.0647095578997</v>
      </c>
      <c r="E107" s="143">
        <v>0</v>
      </c>
      <c r="F107" s="142">
        <v>16.503662445428223</v>
      </c>
      <c r="G107" s="142">
        <v>1E+100</v>
      </c>
      <c r="H107" s="142">
        <v>9.7264409227726389E-2</v>
      </c>
    </row>
    <row r="108" spans="2:8" x14ac:dyDescent="0.3">
      <c r="B108" s="142" t="s">
        <v>184</v>
      </c>
      <c r="C108" s="142" t="s">
        <v>163</v>
      </c>
      <c r="D108" s="143">
        <v>0</v>
      </c>
      <c r="E108" s="143">
        <v>-1.1422093944588507</v>
      </c>
      <c r="F108" s="142">
        <v>13.181242522814495</v>
      </c>
      <c r="G108" s="142">
        <v>1.1422093944588507</v>
      </c>
      <c r="H108" s="142">
        <v>1E+100</v>
      </c>
    </row>
    <row r="109" spans="2:8" x14ac:dyDescent="0.3">
      <c r="B109" s="142" t="s">
        <v>185</v>
      </c>
      <c r="C109" s="142" t="s">
        <v>165</v>
      </c>
      <c r="D109" s="143">
        <v>0</v>
      </c>
      <c r="E109" s="143">
        <v>-1.621527304379383</v>
      </c>
      <c r="F109" s="142">
        <v>15.098514162496603</v>
      </c>
      <c r="G109" s="142">
        <v>1.6215273043793843</v>
      </c>
      <c r="H109" s="142">
        <v>1E+100</v>
      </c>
    </row>
    <row r="110" spans="2:8" x14ac:dyDescent="0.3">
      <c r="B110" s="142" t="s">
        <v>186</v>
      </c>
      <c r="C110" s="142" t="s">
        <v>163</v>
      </c>
      <c r="D110" s="143">
        <v>0</v>
      </c>
      <c r="E110" s="143">
        <v>-0.1970375608515198</v>
      </c>
      <c r="F110" s="142">
        <v>14.126414356421826</v>
      </c>
      <c r="G110" s="142">
        <v>0.1970375608515198</v>
      </c>
      <c r="H110" s="142">
        <v>1E+100</v>
      </c>
    </row>
    <row r="111" spans="2:8" x14ac:dyDescent="0.3">
      <c r="B111" s="142" t="s">
        <v>187</v>
      </c>
      <c r="C111" s="142" t="s">
        <v>165</v>
      </c>
      <c r="D111" s="143">
        <v>0</v>
      </c>
      <c r="E111" s="143">
        <v>-0.1970375608515198</v>
      </c>
      <c r="F111" s="142">
        <v>15.769020676935995</v>
      </c>
      <c r="G111" s="142">
        <v>0.1970375608515198</v>
      </c>
      <c r="H111" s="142">
        <v>1E+100</v>
      </c>
    </row>
    <row r="112" spans="2:8" x14ac:dyDescent="0.3">
      <c r="B112" s="142" t="s">
        <v>188</v>
      </c>
      <c r="C112" s="142" t="s">
        <v>165</v>
      </c>
      <c r="D112" s="143">
        <v>611.20903299047893</v>
      </c>
      <c r="E112" s="143">
        <v>0</v>
      </c>
      <c r="F112" s="142">
        <v>17.165715495415132</v>
      </c>
      <c r="G112" s="142">
        <v>1E+100</v>
      </c>
      <c r="H112" s="142">
        <v>0.1970375608515198</v>
      </c>
    </row>
    <row r="113" spans="2:8" x14ac:dyDescent="0.3">
      <c r="B113" s="142" t="s">
        <v>189</v>
      </c>
      <c r="C113" s="142" t="s">
        <v>163</v>
      </c>
      <c r="D113" s="143">
        <v>0</v>
      </c>
      <c r="E113" s="143">
        <v>-1.2791504294235452</v>
      </c>
      <c r="F113" s="142">
        <v>13.664536935762943</v>
      </c>
      <c r="G113" s="142">
        <v>1.2791504294235452</v>
      </c>
      <c r="H113" s="142">
        <v>1E+100</v>
      </c>
    </row>
    <row r="114" spans="2:8" x14ac:dyDescent="0.3">
      <c r="B114" s="142" t="s">
        <v>190</v>
      </c>
      <c r="C114" s="142" t="s">
        <v>165</v>
      </c>
      <c r="D114" s="143">
        <v>0</v>
      </c>
      <c r="E114" s="143">
        <v>-1.7760426816331112</v>
      </c>
      <c r="F114" s="142">
        <v>15.652105944601189</v>
      </c>
      <c r="G114" s="142">
        <v>1.7760426816331112</v>
      </c>
      <c r="H114" s="142">
        <v>1E+100</v>
      </c>
    </row>
    <row r="115" spans="2:8" x14ac:dyDescent="0.3">
      <c r="B115" s="142" t="s">
        <v>191</v>
      </c>
      <c r="C115" s="142" t="s">
        <v>163</v>
      </c>
      <c r="D115" s="143">
        <v>0</v>
      </c>
      <c r="E115" s="143">
        <v>-0.29932357253840003</v>
      </c>
      <c r="F115" s="142">
        <v>14.644363792648088</v>
      </c>
      <c r="G115" s="142">
        <v>0.29932357253840003</v>
      </c>
      <c r="H115" s="142">
        <v>1E+100</v>
      </c>
    </row>
    <row r="116" spans="2:8" x14ac:dyDescent="0.3">
      <c r="B116" s="142" t="s">
        <v>192</v>
      </c>
      <c r="C116" s="142" t="s">
        <v>165</v>
      </c>
      <c r="D116" s="143">
        <v>0</v>
      </c>
      <c r="E116" s="143">
        <v>-0.29932357253840136</v>
      </c>
      <c r="F116" s="142">
        <v>16.347196791793216</v>
      </c>
      <c r="G116" s="142">
        <v>0.29932357253840181</v>
      </c>
      <c r="H116" s="142">
        <v>1E+100</v>
      </c>
    </row>
    <row r="117" spans="2:8" x14ac:dyDescent="0.3">
      <c r="B117" s="142" t="s">
        <v>193</v>
      </c>
      <c r="C117" s="142" t="s">
        <v>165</v>
      </c>
      <c r="D117" s="143">
        <v>236.98103495506339</v>
      </c>
      <c r="E117" s="143">
        <v>0</v>
      </c>
      <c r="F117" s="142">
        <v>17.830380460351115</v>
      </c>
      <c r="G117" s="142">
        <v>1E+100</v>
      </c>
      <c r="H117" s="142">
        <v>0.29932357253839825</v>
      </c>
    </row>
    <row r="118" spans="2:8" x14ac:dyDescent="0.3">
      <c r="B118" s="142" t="s">
        <v>194</v>
      </c>
      <c r="C118" s="142" t="s">
        <v>163</v>
      </c>
      <c r="D118" s="143">
        <v>0</v>
      </c>
      <c r="E118" s="143">
        <v>-15.566545176576803</v>
      </c>
      <c r="F118" s="142">
        <v>0</v>
      </c>
      <c r="G118" s="142">
        <v>15.566545176576803</v>
      </c>
      <c r="H118" s="142">
        <v>1E+100</v>
      </c>
    </row>
    <row r="119" spans="2:8" x14ac:dyDescent="0.3">
      <c r="B119" s="142" t="s">
        <v>195</v>
      </c>
      <c r="C119" s="142" t="s">
        <v>165</v>
      </c>
      <c r="D119" s="143">
        <v>0</v>
      </c>
      <c r="E119" s="143">
        <v>-18.138896014150109</v>
      </c>
      <c r="F119" s="142">
        <v>0</v>
      </c>
      <c r="G119" s="142">
        <v>18.138896014150109</v>
      </c>
      <c r="H119" s="142">
        <v>1E+100</v>
      </c>
    </row>
    <row r="120" spans="2:8" x14ac:dyDescent="0.3">
      <c r="B120" s="142" t="s">
        <v>196</v>
      </c>
      <c r="C120" s="142" t="s">
        <v>163</v>
      </c>
      <c r="D120" s="143">
        <v>0</v>
      </c>
      <c r="E120" s="143">
        <v>-0.40412664409416443</v>
      </c>
      <c r="F120" s="142">
        <v>15.162418532482638</v>
      </c>
      <c r="G120" s="142">
        <v>0.40412664409416443</v>
      </c>
      <c r="H120" s="142">
        <v>1E+100</v>
      </c>
    </row>
    <row r="121" spans="2:8" x14ac:dyDescent="0.3">
      <c r="B121" s="142" t="s">
        <v>197</v>
      </c>
      <c r="C121" s="142" t="s">
        <v>165</v>
      </c>
      <c r="D121" s="143">
        <v>0</v>
      </c>
      <c r="E121" s="143">
        <v>-0.40412664409416266</v>
      </c>
      <c r="F121" s="142">
        <v>16.925490454864345</v>
      </c>
      <c r="G121" s="142">
        <v>0.40412664409416266</v>
      </c>
      <c r="H121" s="142">
        <v>1E+100</v>
      </c>
    </row>
    <row r="122" spans="2:8" x14ac:dyDescent="0.3">
      <c r="B122" s="142" t="s">
        <v>198</v>
      </c>
      <c r="C122" s="142" t="s">
        <v>165</v>
      </c>
      <c r="D122" s="143">
        <v>78.455680485504331</v>
      </c>
      <c r="E122" s="143">
        <v>0</v>
      </c>
      <c r="F122" s="142">
        <v>18.497676821670051</v>
      </c>
      <c r="G122" s="142">
        <v>1E+100</v>
      </c>
      <c r="H122" s="142">
        <v>0.40412664409416266</v>
      </c>
    </row>
    <row r="123" spans="2:8" x14ac:dyDescent="0.3">
      <c r="B123" s="142" t="s">
        <v>199</v>
      </c>
      <c r="C123" s="142" t="s">
        <v>200</v>
      </c>
      <c r="D123" s="143">
        <v>0</v>
      </c>
      <c r="E123" s="143">
        <v>-16.774586262091596</v>
      </c>
      <c r="F123" s="142">
        <v>0</v>
      </c>
      <c r="G123" s="142">
        <v>16.774586262091596</v>
      </c>
      <c r="H123" s="142">
        <v>1E+100</v>
      </c>
    </row>
    <row r="124" spans="2:8" x14ac:dyDescent="0.3">
      <c r="B124" s="142" t="s">
        <v>201</v>
      </c>
      <c r="C124" s="142" t="s">
        <v>202</v>
      </c>
      <c r="D124" s="143">
        <v>0</v>
      </c>
      <c r="E124" s="143">
        <v>-19.434846734875194</v>
      </c>
      <c r="F124" s="142">
        <v>0</v>
      </c>
      <c r="G124" s="142">
        <v>19.434846734875194</v>
      </c>
      <c r="H124" s="142">
        <v>1E+100</v>
      </c>
    </row>
    <row r="125" spans="2:8" x14ac:dyDescent="0.3">
      <c r="B125" s="142" t="s">
        <v>203</v>
      </c>
      <c r="C125" s="142" t="s">
        <v>200</v>
      </c>
      <c r="D125" s="143">
        <v>0</v>
      </c>
      <c r="E125" s="143">
        <v>-0.3646649187411235</v>
      </c>
      <c r="F125" s="142">
        <v>16.409921343350472</v>
      </c>
      <c r="G125" s="142">
        <v>0.3646649187411235</v>
      </c>
      <c r="H125" s="142">
        <v>1E+100</v>
      </c>
    </row>
    <row r="126" spans="2:8" x14ac:dyDescent="0.3">
      <c r="B126" s="142" t="s">
        <v>204</v>
      </c>
      <c r="C126" s="142" t="s">
        <v>202</v>
      </c>
      <c r="D126" s="143">
        <v>22.177232605848918</v>
      </c>
      <c r="E126" s="143">
        <v>0</v>
      </c>
      <c r="F126" s="142">
        <v>18.597910855797206</v>
      </c>
      <c r="G126" s="142">
        <v>1E+100</v>
      </c>
      <c r="H126" s="142">
        <v>0.3646649187411235</v>
      </c>
    </row>
    <row r="127" spans="2:8" x14ac:dyDescent="0.3">
      <c r="B127" s="142" t="s">
        <v>205</v>
      </c>
      <c r="C127" s="142" t="s">
        <v>202</v>
      </c>
      <c r="D127" s="143">
        <v>0</v>
      </c>
      <c r="E127" s="143">
        <v>-0.58254374910253648</v>
      </c>
      <c r="F127" s="142">
        <v>19.167622850042566</v>
      </c>
      <c r="G127" s="142">
        <v>0.58254374910253759</v>
      </c>
      <c r="H127" s="142">
        <v>1E+100</v>
      </c>
    </row>
    <row r="128" spans="2:8" x14ac:dyDescent="0.3">
      <c r="B128" s="142" t="s">
        <v>206</v>
      </c>
      <c r="C128" s="142" t="s">
        <v>200</v>
      </c>
      <c r="D128" s="143">
        <v>0</v>
      </c>
      <c r="E128" s="143">
        <v>-17.32904982448553</v>
      </c>
      <c r="F128" s="142">
        <v>0</v>
      </c>
      <c r="G128" s="142">
        <v>17.32904982448553</v>
      </c>
      <c r="H128" s="142">
        <v>1E+100</v>
      </c>
    </row>
    <row r="129" spans="2:8" x14ac:dyDescent="0.3">
      <c r="B129" s="142" t="s">
        <v>207</v>
      </c>
      <c r="C129" s="142" t="s">
        <v>202</v>
      </c>
      <c r="D129" s="143">
        <v>0</v>
      </c>
      <c r="E129" s="143">
        <v>-20.077241974127752</v>
      </c>
      <c r="F129" s="142">
        <v>0</v>
      </c>
      <c r="G129" s="142">
        <v>20.077241974127752</v>
      </c>
      <c r="H129" s="142">
        <v>1E+100</v>
      </c>
    </row>
    <row r="130" spans="2:8" x14ac:dyDescent="0.3">
      <c r="B130" s="142" t="s">
        <v>208</v>
      </c>
      <c r="C130" s="142" t="s">
        <v>200</v>
      </c>
      <c r="D130" s="143">
        <v>0</v>
      </c>
      <c r="E130" s="143">
        <v>-0.37671847444533668</v>
      </c>
      <c r="F130" s="142">
        <v>16.952331350040193</v>
      </c>
      <c r="G130" s="142">
        <v>0.37671847444533668</v>
      </c>
      <c r="H130" s="142">
        <v>1E+100</v>
      </c>
    </row>
    <row r="131" spans="2:8" x14ac:dyDescent="0.3">
      <c r="B131" s="142" t="s">
        <v>209</v>
      </c>
      <c r="C131" s="142" t="s">
        <v>202</v>
      </c>
      <c r="D131" s="143">
        <v>5.3523686296261808</v>
      </c>
      <c r="E131" s="143">
        <v>0</v>
      </c>
      <c r="F131" s="142">
        <v>19.212642196712221</v>
      </c>
      <c r="G131" s="142">
        <v>1E+100</v>
      </c>
      <c r="H131" s="142">
        <v>0.37671847444533668</v>
      </c>
    </row>
    <row r="132" spans="2:8" x14ac:dyDescent="0.3">
      <c r="B132" s="142" t="s">
        <v>210</v>
      </c>
      <c r="C132" s="142" t="s">
        <v>202</v>
      </c>
      <c r="D132" s="143">
        <v>0</v>
      </c>
      <c r="E132" s="143">
        <v>-0.50885454659589868</v>
      </c>
      <c r="F132" s="142">
        <v>19.840235451557049</v>
      </c>
      <c r="G132" s="142">
        <v>0.50885454659589868</v>
      </c>
      <c r="H132" s="142">
        <v>1E+100</v>
      </c>
    </row>
    <row r="133" spans="2:8" x14ac:dyDescent="0.3">
      <c r="B133" s="142" t="s">
        <v>211</v>
      </c>
      <c r="C133" s="142" t="s">
        <v>200</v>
      </c>
      <c r="D133" s="143">
        <v>0</v>
      </c>
      <c r="E133" s="143">
        <v>-17.883663473744299</v>
      </c>
      <c r="F133" s="142">
        <v>0</v>
      </c>
      <c r="G133" s="142">
        <v>17.883663473744299</v>
      </c>
      <c r="H133" s="142">
        <v>1E+100</v>
      </c>
    </row>
    <row r="134" spans="2:8" x14ac:dyDescent="0.3">
      <c r="B134" s="142" t="s">
        <v>212</v>
      </c>
      <c r="C134" s="142" t="s">
        <v>202</v>
      </c>
      <c r="D134" s="143">
        <v>0</v>
      </c>
      <c r="E134" s="143">
        <v>-20.719811102331693</v>
      </c>
      <c r="F134" s="142">
        <v>0</v>
      </c>
      <c r="G134" s="142">
        <v>20.719811102331693</v>
      </c>
      <c r="H134" s="142">
        <v>1E+100</v>
      </c>
    </row>
    <row r="135" spans="2:8" x14ac:dyDescent="0.3">
      <c r="B135" s="142" t="s">
        <v>213</v>
      </c>
      <c r="C135" s="142" t="s">
        <v>200</v>
      </c>
      <c r="D135" s="143">
        <v>0</v>
      </c>
      <c r="E135" s="143">
        <v>-0.38877529290748214</v>
      </c>
      <c r="F135" s="142">
        <v>17.494888180836817</v>
      </c>
      <c r="G135" s="142">
        <v>0.38877529290748214</v>
      </c>
      <c r="H135" s="142">
        <v>1E+100</v>
      </c>
    </row>
    <row r="136" spans="2:8" x14ac:dyDescent="0.3">
      <c r="B136" s="142" t="s">
        <v>214</v>
      </c>
      <c r="C136" s="142" t="s">
        <v>202</v>
      </c>
      <c r="D136" s="143">
        <v>1.1028653128661858</v>
      </c>
      <c r="E136" s="143">
        <v>0</v>
      </c>
      <c r="F136" s="142">
        <v>19.827539938281728</v>
      </c>
      <c r="G136" s="142">
        <v>1E+100</v>
      </c>
      <c r="H136" s="142">
        <v>0.38877529290748214</v>
      </c>
    </row>
    <row r="137" spans="2:8" x14ac:dyDescent="0.3">
      <c r="B137" s="142" t="s">
        <v>215</v>
      </c>
      <c r="C137" s="142" t="s">
        <v>202</v>
      </c>
      <c r="D137" s="143">
        <v>0</v>
      </c>
      <c r="E137" s="143">
        <v>-0.43264547227151073</v>
      </c>
      <c r="F137" s="142">
        <v>20.515530046516979</v>
      </c>
      <c r="G137" s="142">
        <v>0.43264547227150985</v>
      </c>
      <c r="H137" s="142">
        <v>1E+100</v>
      </c>
    </row>
    <row r="138" spans="2:8" x14ac:dyDescent="0.3">
      <c r="B138" s="142" t="s">
        <v>216</v>
      </c>
      <c r="C138" s="142" t="s">
        <v>200</v>
      </c>
      <c r="D138" s="143">
        <v>0</v>
      </c>
      <c r="E138" s="143">
        <v>-18.438436861215365</v>
      </c>
      <c r="F138" s="142">
        <v>0</v>
      </c>
      <c r="G138" s="142">
        <v>18.438436861215365</v>
      </c>
      <c r="H138" s="142">
        <v>1E+100</v>
      </c>
    </row>
    <row r="139" spans="2:8" x14ac:dyDescent="0.3">
      <c r="B139" s="142" t="s">
        <v>217</v>
      </c>
      <c r="C139" s="142" t="s">
        <v>202</v>
      </c>
      <c r="D139" s="143">
        <v>0</v>
      </c>
      <c r="E139" s="143">
        <v>-21.362565301429498</v>
      </c>
      <c r="F139" s="142">
        <v>0</v>
      </c>
      <c r="G139" s="142">
        <v>21.362565301429498</v>
      </c>
      <c r="H139" s="142">
        <v>1E+100</v>
      </c>
    </row>
    <row r="140" spans="2:8" x14ac:dyDescent="0.3">
      <c r="B140" s="142" t="s">
        <v>218</v>
      </c>
      <c r="C140" s="142" t="s">
        <v>200</v>
      </c>
      <c r="D140" s="143">
        <v>0</v>
      </c>
      <c r="E140" s="143">
        <v>-0.40083558393946106</v>
      </c>
      <c r="F140" s="142">
        <v>18.037601277275904</v>
      </c>
      <c r="G140" s="142">
        <v>0.40083558393946106</v>
      </c>
      <c r="H140" s="142">
        <v>1E+100</v>
      </c>
    </row>
    <row r="141" spans="2:8" x14ac:dyDescent="0.3">
      <c r="B141" s="142" t="s">
        <v>219</v>
      </c>
      <c r="C141" s="142" t="s">
        <v>202</v>
      </c>
      <c r="D141" s="143">
        <v>0.19400706174299565</v>
      </c>
      <c r="E141" s="143">
        <v>0</v>
      </c>
      <c r="F141" s="142">
        <v>20.442614780912692</v>
      </c>
      <c r="G141" s="142">
        <v>1E+100</v>
      </c>
      <c r="H141" s="142">
        <v>0.35391310484068583</v>
      </c>
    </row>
    <row r="142" spans="2:8" x14ac:dyDescent="0.3">
      <c r="B142" s="142" t="s">
        <v>220</v>
      </c>
      <c r="C142" s="142" t="s">
        <v>202</v>
      </c>
      <c r="D142" s="143">
        <v>0</v>
      </c>
      <c r="E142" s="143">
        <v>-0.35391310484068517</v>
      </c>
      <c r="F142" s="142">
        <v>21.193520481454861</v>
      </c>
      <c r="G142" s="142">
        <v>0.35391310484068583</v>
      </c>
      <c r="H142" s="142">
        <v>1E+100</v>
      </c>
    </row>
    <row r="143" spans="2:8" x14ac:dyDescent="0.3">
      <c r="B143" s="142" t="s">
        <v>221</v>
      </c>
      <c r="C143" s="142" t="s">
        <v>200</v>
      </c>
      <c r="D143" s="143">
        <v>0</v>
      </c>
      <c r="E143" s="143">
        <v>-18.993378171583373</v>
      </c>
      <c r="F143" s="142">
        <v>0</v>
      </c>
      <c r="G143" s="142">
        <v>18.993378171583373</v>
      </c>
      <c r="H143" s="142">
        <v>1E+100</v>
      </c>
    </row>
    <row r="144" spans="2:8" x14ac:dyDescent="0.3">
      <c r="B144" s="142" t="s">
        <v>222</v>
      </c>
      <c r="C144" s="142" t="s">
        <v>202</v>
      </c>
      <c r="D144" s="143">
        <v>0</v>
      </c>
      <c r="E144" s="143">
        <v>-22.005514054104619</v>
      </c>
      <c r="F144" s="142">
        <v>0</v>
      </c>
      <c r="G144" s="142">
        <v>22.005514054104619</v>
      </c>
      <c r="H144" s="142">
        <v>1E+100</v>
      </c>
    </row>
    <row r="145" spans="1:8" x14ac:dyDescent="0.3">
      <c r="B145" s="142" t="s">
        <v>223</v>
      </c>
      <c r="C145" s="142" t="s">
        <v>200</v>
      </c>
      <c r="D145" s="143">
        <v>0</v>
      </c>
      <c r="E145" s="143">
        <v>-0.41289952546920361</v>
      </c>
      <c r="F145" s="142">
        <v>18.58047864611417</v>
      </c>
      <c r="G145" s="142">
        <v>0.41289952546920361</v>
      </c>
      <c r="H145" s="142">
        <v>1E+100</v>
      </c>
    </row>
    <row r="146" spans="1:8" x14ac:dyDescent="0.3">
      <c r="B146" s="142" t="s">
        <v>224</v>
      </c>
      <c r="C146" s="142" t="s">
        <v>202</v>
      </c>
      <c r="D146" s="143">
        <v>2.9134723328549939E-2</v>
      </c>
      <c r="E146" s="143">
        <v>0</v>
      </c>
      <c r="F146" s="142">
        <v>21.057875798929395</v>
      </c>
      <c r="G146" s="142">
        <v>1E+100</v>
      </c>
      <c r="H146" s="142">
        <v>0.27265406639773104</v>
      </c>
    </row>
    <row r="147" spans="1:8" ht="15" thickBot="1" x14ac:dyDescent="0.35">
      <c r="B147" s="140" t="s">
        <v>225</v>
      </c>
      <c r="C147" s="140" t="s">
        <v>202</v>
      </c>
      <c r="D147" s="144">
        <v>0</v>
      </c>
      <c r="E147" s="144">
        <v>-0.27265406639773015</v>
      </c>
      <c r="F147" s="140">
        <v>21.874218975252568</v>
      </c>
      <c r="G147" s="140">
        <v>0.27265406639773104</v>
      </c>
      <c r="H147" s="140">
        <v>1E+100</v>
      </c>
    </row>
    <row r="149" spans="1:8" ht="15" thickBot="1" x14ac:dyDescent="0.35">
      <c r="A149" t="s">
        <v>31</v>
      </c>
    </row>
    <row r="150" spans="1:8" x14ac:dyDescent="0.3">
      <c r="B150" s="145"/>
      <c r="C150" s="145"/>
      <c r="D150" s="145" t="s">
        <v>74</v>
      </c>
      <c r="E150" s="145" t="s">
        <v>226</v>
      </c>
      <c r="F150" s="145" t="s">
        <v>227</v>
      </c>
      <c r="G150" s="145" t="s">
        <v>77</v>
      </c>
      <c r="H150" s="145" t="s">
        <v>77</v>
      </c>
    </row>
    <row r="151" spans="1:8" ht="15" thickBot="1" x14ac:dyDescent="0.35">
      <c r="B151" s="146" t="s">
        <v>68</v>
      </c>
      <c r="C151" s="146" t="s">
        <v>69</v>
      </c>
      <c r="D151" s="146" t="s">
        <v>78</v>
      </c>
      <c r="E151" s="146" t="s">
        <v>228</v>
      </c>
      <c r="F151" s="146" t="s">
        <v>229</v>
      </c>
      <c r="G151" s="146" t="s">
        <v>81</v>
      </c>
      <c r="H151" s="146" t="s">
        <v>82</v>
      </c>
    </row>
    <row r="152" spans="1:8" x14ac:dyDescent="0.3">
      <c r="B152" s="142" t="s">
        <v>230</v>
      </c>
      <c r="C152" s="142" t="s">
        <v>32</v>
      </c>
      <c r="D152" s="143">
        <v>4.1850590531120647E-3</v>
      </c>
      <c r="E152" s="143">
        <v>2.2208745645941272</v>
      </c>
      <c r="F152" s="142">
        <v>4.1850590531120647E-3</v>
      </c>
      <c r="G152" s="142">
        <v>1E+100</v>
      </c>
      <c r="H152" s="142">
        <v>4.1850590531120647E-3</v>
      </c>
    </row>
    <row r="153" spans="1:8" x14ac:dyDescent="0.3">
      <c r="B153" s="142" t="s">
        <v>231</v>
      </c>
      <c r="C153" s="142" t="s">
        <v>32</v>
      </c>
      <c r="D153" s="143">
        <v>2.9134723329862919E-2</v>
      </c>
      <c r="E153" s="143">
        <v>2.5260787643375147</v>
      </c>
      <c r="F153" s="142">
        <v>2.9134723329862919E-2</v>
      </c>
      <c r="G153" s="142">
        <v>1E+100</v>
      </c>
      <c r="H153" s="142">
        <v>2.9134723329862919E-2</v>
      </c>
    </row>
    <row r="154" spans="1:8" x14ac:dyDescent="0.3">
      <c r="B154" s="142" t="s">
        <v>232</v>
      </c>
      <c r="C154" s="142" t="s">
        <v>32</v>
      </c>
      <c r="D154" s="143">
        <v>0.19400706174058757</v>
      </c>
      <c r="E154" s="143">
        <v>2.7989018352972104</v>
      </c>
      <c r="F154" s="142">
        <v>0.19400706174058757</v>
      </c>
      <c r="G154" s="142">
        <v>1E+100</v>
      </c>
      <c r="H154" s="142">
        <v>0.19400706174058757</v>
      </c>
    </row>
    <row r="155" spans="1:8" x14ac:dyDescent="0.3">
      <c r="B155" s="142" t="s">
        <v>233</v>
      </c>
      <c r="C155" s="142" t="s">
        <v>32</v>
      </c>
      <c r="D155" s="143">
        <v>1.1028653128674761</v>
      </c>
      <c r="E155" s="143">
        <v>3.071642351382351</v>
      </c>
      <c r="F155" s="142">
        <v>1.1028653128674761</v>
      </c>
      <c r="G155" s="142">
        <v>1E+100</v>
      </c>
      <c r="H155" s="142">
        <v>1.1028653128674761</v>
      </c>
    </row>
    <row r="156" spans="1:8" x14ac:dyDescent="0.3">
      <c r="B156" s="142" t="s">
        <v>234</v>
      </c>
      <c r="C156" s="142" t="s">
        <v>32</v>
      </c>
      <c r="D156" s="143">
        <v>5.352368629625408</v>
      </c>
      <c r="E156" s="143">
        <v>5.0703968966809017</v>
      </c>
      <c r="F156" s="142">
        <v>5.352368629625408</v>
      </c>
      <c r="G156" s="142">
        <v>1E+100</v>
      </c>
      <c r="H156" s="142">
        <v>5.352368629625408</v>
      </c>
    </row>
    <row r="157" spans="1:8" x14ac:dyDescent="0.3">
      <c r="B157" s="142" t="s">
        <v>235</v>
      </c>
      <c r="C157" s="142" t="s">
        <v>32</v>
      </c>
      <c r="D157" s="143">
        <v>22.177232605849323</v>
      </c>
      <c r="E157" s="143">
        <v>5.9045359908485038</v>
      </c>
      <c r="F157" s="142">
        <v>22.177232605849323</v>
      </c>
      <c r="G157" s="142">
        <v>1396.8702217887242</v>
      </c>
      <c r="H157" s="142">
        <v>22.177232605849323</v>
      </c>
    </row>
    <row r="158" spans="1:8" x14ac:dyDescent="0.3">
      <c r="B158" s="142" t="s">
        <v>236</v>
      </c>
      <c r="C158" s="142" t="s">
        <v>32</v>
      </c>
      <c r="D158" s="143">
        <v>78.455680485507969</v>
      </c>
      <c r="E158" s="143">
        <v>6.4900975930726945</v>
      </c>
      <c r="F158" s="142">
        <v>78.455680485507969</v>
      </c>
      <c r="G158" s="142">
        <v>1396.8702217887244</v>
      </c>
      <c r="H158" s="142">
        <v>78.455680485507969</v>
      </c>
    </row>
    <row r="159" spans="1:8" x14ac:dyDescent="0.3">
      <c r="B159" s="142" t="s">
        <v>237</v>
      </c>
      <c r="C159" s="142" t="s">
        <v>32</v>
      </c>
      <c r="D159" s="143">
        <v>236.98103495506567</v>
      </c>
      <c r="E159" s="143">
        <v>7.5453694070099369</v>
      </c>
      <c r="F159" s="142">
        <v>236.98103495506567</v>
      </c>
      <c r="G159" s="142">
        <v>76406.686745845684</v>
      </c>
      <c r="H159" s="142">
        <v>236.98103495506567</v>
      </c>
    </row>
    <row r="160" spans="1:8" x14ac:dyDescent="0.3">
      <c r="B160" s="142" t="s">
        <v>238</v>
      </c>
      <c r="C160" s="142" t="s">
        <v>32</v>
      </c>
      <c r="D160" s="143">
        <v>611.20903299049257</v>
      </c>
      <c r="E160" s="143">
        <v>8.0392281717838596</v>
      </c>
      <c r="F160" s="142">
        <v>611.20903299049257</v>
      </c>
      <c r="G160" s="142">
        <v>76406.686745845684</v>
      </c>
      <c r="H160" s="142">
        <v>611.20903299049257</v>
      </c>
    </row>
    <row r="161" spans="2:8" x14ac:dyDescent="0.3">
      <c r="B161" s="142" t="s">
        <v>239</v>
      </c>
      <c r="C161" s="142" t="s">
        <v>32</v>
      </c>
      <c r="D161" s="143">
        <v>1346.0647095579172</v>
      </c>
      <c r="E161" s="143">
        <v>8.5329999505079162</v>
      </c>
      <c r="F161" s="142">
        <v>1346.0647095579172</v>
      </c>
      <c r="G161" s="142">
        <v>76406.686745845684</v>
      </c>
      <c r="H161" s="142">
        <v>1346.0647095579172</v>
      </c>
    </row>
    <row r="162" spans="2:8" x14ac:dyDescent="0.3">
      <c r="B162" s="142" t="s">
        <v>240</v>
      </c>
      <c r="C162" s="142" t="s">
        <v>32</v>
      </c>
      <c r="D162" s="143">
        <v>2531.3558979303257</v>
      </c>
      <c r="E162" s="143">
        <v>9.0266991363090323</v>
      </c>
      <c r="F162" s="142">
        <v>2531.3558979303257</v>
      </c>
      <c r="G162" s="142">
        <v>76406.686745845684</v>
      </c>
      <c r="H162" s="142">
        <v>2531.3558979303257</v>
      </c>
    </row>
    <row r="163" spans="2:8" x14ac:dyDescent="0.3">
      <c r="B163" s="142" t="s">
        <v>241</v>
      </c>
      <c r="C163" s="142" t="s">
        <v>32</v>
      </c>
      <c r="D163" s="143">
        <v>4065.0005911909302</v>
      </c>
      <c r="E163" s="143">
        <v>9.5203409546599946</v>
      </c>
      <c r="F163" s="142">
        <v>4065.0005911909302</v>
      </c>
      <c r="G163" s="142">
        <v>76406.686745845684</v>
      </c>
      <c r="H163" s="142">
        <v>4065.0005911909302</v>
      </c>
    </row>
    <row r="164" spans="2:8" x14ac:dyDescent="0.3">
      <c r="B164" s="142" t="s">
        <v>242</v>
      </c>
      <c r="C164" s="142" t="s">
        <v>32</v>
      </c>
      <c r="D164" s="143">
        <v>5574.3601118637253</v>
      </c>
      <c r="E164" s="143">
        <v>10.053603327429123</v>
      </c>
      <c r="F164" s="142">
        <v>5574.3601118637253</v>
      </c>
      <c r="G164" s="142">
        <v>1396.8702217887239</v>
      </c>
      <c r="H164" s="142">
        <v>1134.4856761415713</v>
      </c>
    </row>
    <row r="165" spans="2:8" x14ac:dyDescent="0.3">
      <c r="B165" s="142" t="s">
        <v>243</v>
      </c>
      <c r="C165" s="142" t="s">
        <v>32</v>
      </c>
      <c r="D165" s="143">
        <v>6527.7131476336299</v>
      </c>
      <c r="E165" s="143">
        <v>10.656031500865417</v>
      </c>
      <c r="F165" s="142">
        <v>6527.7131476336299</v>
      </c>
      <c r="G165" s="142">
        <v>1396.8702217887239</v>
      </c>
      <c r="H165" s="142">
        <v>1134.4856761415713</v>
      </c>
    </row>
    <row r="166" spans="2:8" x14ac:dyDescent="0.3">
      <c r="B166" s="142" t="s">
        <v>244</v>
      </c>
      <c r="C166" s="142" t="s">
        <v>32</v>
      </c>
      <c r="D166" s="143">
        <v>6527.7131476336153</v>
      </c>
      <c r="E166" s="143">
        <v>11.260942003441333</v>
      </c>
      <c r="F166" s="142">
        <v>6527.7131476336153</v>
      </c>
      <c r="G166" s="142">
        <v>1396.8702217887239</v>
      </c>
      <c r="H166" s="142">
        <v>1134.4856761415713</v>
      </c>
    </row>
    <row r="167" spans="2:8" x14ac:dyDescent="0.3">
      <c r="B167" s="142" t="s">
        <v>245</v>
      </c>
      <c r="C167" s="142" t="s">
        <v>32</v>
      </c>
      <c r="D167" s="143">
        <v>5574.3601118637162</v>
      </c>
      <c r="E167" s="143">
        <v>12.055373756755568</v>
      </c>
      <c r="F167" s="142">
        <v>5574.3601118637162</v>
      </c>
      <c r="G167" s="142">
        <v>76406.686745845684</v>
      </c>
      <c r="H167" s="142">
        <v>5574.3601118637162</v>
      </c>
    </row>
    <row r="168" spans="2:8" x14ac:dyDescent="0.3">
      <c r="B168" s="142" t="s">
        <v>246</v>
      </c>
      <c r="C168" s="142" t="s">
        <v>32</v>
      </c>
      <c r="D168" s="143">
        <v>4065.0005911909002</v>
      </c>
      <c r="E168" s="143">
        <v>12.57305216950294</v>
      </c>
      <c r="F168" s="142">
        <v>4065.0005911908997</v>
      </c>
      <c r="G168" s="142">
        <v>76406.686745845684</v>
      </c>
      <c r="H168" s="142">
        <v>531.26413656814475</v>
      </c>
    </row>
    <row r="169" spans="2:8" x14ac:dyDescent="0.3">
      <c r="B169" s="142" t="s">
        <v>247</v>
      </c>
      <c r="C169" s="142" t="s">
        <v>32</v>
      </c>
      <c r="D169" s="143">
        <v>2531.3558979302957</v>
      </c>
      <c r="E169" s="143">
        <v>13.090774076553952</v>
      </c>
      <c r="F169" s="142">
        <v>2531.3558979302957</v>
      </c>
      <c r="G169" s="142">
        <v>76406.686745845684</v>
      </c>
      <c r="H169" s="142">
        <v>1134.4856761415715</v>
      </c>
    </row>
    <row r="170" spans="2:8" x14ac:dyDescent="0.3">
      <c r="B170" s="142" t="s">
        <v>248</v>
      </c>
      <c r="C170" s="142" t="s">
        <v>32</v>
      </c>
      <c r="D170" s="143">
        <v>1346.0647095578997</v>
      </c>
      <c r="E170" s="143">
        <v>13.70582055869504</v>
      </c>
      <c r="F170" s="142">
        <v>1346.0647095578997</v>
      </c>
      <c r="G170" s="142">
        <v>1396.8702217887239</v>
      </c>
      <c r="H170" s="142">
        <v>1134.4856761415715</v>
      </c>
    </row>
    <row r="171" spans="2:8" x14ac:dyDescent="0.3">
      <c r="B171" s="142" t="s">
        <v>249</v>
      </c>
      <c r="C171" s="142" t="s">
        <v>32</v>
      </c>
      <c r="D171" s="143">
        <v>611.20903299047893</v>
      </c>
      <c r="E171" s="143">
        <v>14.323451917273346</v>
      </c>
      <c r="F171" s="142">
        <v>611.20903299047893</v>
      </c>
      <c r="G171" s="142">
        <v>1396.8702217887239</v>
      </c>
      <c r="H171" s="142">
        <v>611.20903299047893</v>
      </c>
    </row>
    <row r="172" spans="2:8" x14ac:dyDescent="0.3">
      <c r="B172" s="142" t="s">
        <v>250</v>
      </c>
      <c r="C172" s="142" t="s">
        <v>32</v>
      </c>
      <c r="D172" s="143">
        <v>236.98103495506339</v>
      </c>
      <c r="E172" s="143">
        <v>14.943687365186488</v>
      </c>
      <c r="F172" s="142">
        <v>236.98103495506339</v>
      </c>
      <c r="G172" s="142">
        <v>1396.8702217887242</v>
      </c>
      <c r="H172" s="142">
        <v>236.98103495506339</v>
      </c>
    </row>
    <row r="173" spans="2:8" x14ac:dyDescent="0.3">
      <c r="B173" s="142" t="s">
        <v>251</v>
      </c>
      <c r="C173" s="142" t="s">
        <v>32</v>
      </c>
      <c r="D173" s="143">
        <v>78.455680485504331</v>
      </c>
      <c r="E173" s="143">
        <v>15.566545176576803</v>
      </c>
      <c r="F173" s="142">
        <v>78.455680485504331</v>
      </c>
      <c r="G173" s="142">
        <v>1396.8702217887244</v>
      </c>
      <c r="H173" s="142">
        <v>78.455680485504331</v>
      </c>
    </row>
    <row r="174" spans="2:8" x14ac:dyDescent="0.3">
      <c r="B174" s="142" t="s">
        <v>252</v>
      </c>
      <c r="C174" s="142" t="s">
        <v>32</v>
      </c>
      <c r="D174" s="143">
        <v>22.177232605848918</v>
      </c>
      <c r="E174" s="143">
        <v>16.774586262091596</v>
      </c>
      <c r="F174" s="142">
        <v>22.177232605848918</v>
      </c>
      <c r="G174" s="142">
        <v>2833.429643302617</v>
      </c>
      <c r="H174" s="142">
        <v>22.177232605848918</v>
      </c>
    </row>
    <row r="175" spans="2:8" x14ac:dyDescent="0.3">
      <c r="B175" s="142" t="s">
        <v>253</v>
      </c>
      <c r="C175" s="142" t="s">
        <v>32</v>
      </c>
      <c r="D175" s="143">
        <v>5.3523686296261808</v>
      </c>
      <c r="E175" s="143">
        <v>17.32904982448553</v>
      </c>
      <c r="F175" s="142">
        <v>5.3523686296261808</v>
      </c>
      <c r="G175" s="142">
        <v>2742.7706914425839</v>
      </c>
      <c r="H175" s="142">
        <v>5.3523686296261808</v>
      </c>
    </row>
    <row r="176" spans="2:8" x14ac:dyDescent="0.3">
      <c r="B176" s="142" t="s">
        <v>254</v>
      </c>
      <c r="C176" s="142" t="s">
        <v>32</v>
      </c>
      <c r="D176" s="143">
        <v>1.1028653128661858</v>
      </c>
      <c r="E176" s="143">
        <v>17.883663473744299</v>
      </c>
      <c r="F176" s="142">
        <v>1.1028653128661858</v>
      </c>
      <c r="G176" s="142">
        <v>2657.7110466726922</v>
      </c>
      <c r="H176" s="142">
        <v>1.1028653128661858</v>
      </c>
    </row>
    <row r="177" spans="2:8" x14ac:dyDescent="0.3">
      <c r="B177" s="142" t="s">
        <v>255</v>
      </c>
      <c r="C177" s="142" t="s">
        <v>32</v>
      </c>
      <c r="D177" s="143">
        <v>0.19400706174299565</v>
      </c>
      <c r="E177" s="143">
        <v>18.438436861215365</v>
      </c>
      <c r="F177" s="142">
        <v>0.19400706174299565</v>
      </c>
      <c r="G177" s="142">
        <v>2577.7461683383858</v>
      </c>
      <c r="H177" s="142">
        <v>0.19400706174299565</v>
      </c>
    </row>
    <row r="178" spans="2:8" x14ac:dyDescent="0.3">
      <c r="B178" s="142" t="s">
        <v>256</v>
      </c>
      <c r="C178" s="142" t="s">
        <v>32</v>
      </c>
      <c r="D178" s="143">
        <v>2.9134723328549939E-2</v>
      </c>
      <c r="E178" s="143">
        <v>18.993378171583373</v>
      </c>
      <c r="F178" s="142">
        <v>2.9134723328549939E-2</v>
      </c>
      <c r="G178" s="142">
        <v>2502.430559733592</v>
      </c>
      <c r="H178" s="142">
        <v>2.9134723328549939E-2</v>
      </c>
    </row>
    <row r="179" spans="2:8" x14ac:dyDescent="0.3">
      <c r="B179" s="142" t="s">
        <v>257</v>
      </c>
      <c r="C179" s="142" t="s">
        <v>258</v>
      </c>
      <c r="D179" s="143">
        <v>19593.313254154331</v>
      </c>
      <c r="E179" s="143">
        <v>0</v>
      </c>
      <c r="F179" s="142">
        <v>96000</v>
      </c>
      <c r="G179" s="142">
        <v>1E+100</v>
      </c>
      <c r="H179" s="142">
        <v>76406.686745845684</v>
      </c>
    </row>
    <row r="180" spans="2:8" x14ac:dyDescent="0.3">
      <c r="B180" s="142" t="s">
        <v>259</v>
      </c>
      <c r="C180" s="142" t="s">
        <v>260</v>
      </c>
      <c r="D180" s="143">
        <v>22400.000000000004</v>
      </c>
      <c r="E180" s="143">
        <v>1.630504817106744</v>
      </c>
      <c r="F180" s="142">
        <v>22400</v>
      </c>
      <c r="G180" s="142">
        <v>1134.4856761415722</v>
      </c>
      <c r="H180" s="142">
        <v>691.67680249636396</v>
      </c>
    </row>
    <row r="181" spans="2:8" ht="15" thickBot="1" x14ac:dyDescent="0.35">
      <c r="B181" s="140" t="s">
        <v>261</v>
      </c>
      <c r="C181" s="140" t="s">
        <v>262</v>
      </c>
      <c r="D181" s="140">
        <v>54431.040000000008</v>
      </c>
      <c r="E181" s="140">
        <v>0.50000000000000089</v>
      </c>
      <c r="F181" s="140">
        <v>54431.040000000001</v>
      </c>
      <c r="G181" s="140">
        <v>1553.3980708970266</v>
      </c>
      <c r="H181" s="140">
        <v>10332.523906336341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workbookViewId="0"/>
  </sheetViews>
  <sheetFormatPr defaultColWidth="8.88671875" defaultRowHeight="14.4" x14ac:dyDescent="0.3"/>
  <cols>
    <col min="2" max="2" width="15.44140625" customWidth="1"/>
    <col min="3" max="3" width="12.88671875" bestFit="1" customWidth="1"/>
    <col min="4" max="5" width="11.88671875" customWidth="1"/>
    <col min="6" max="6" width="39.44140625" customWidth="1"/>
    <col min="7" max="7" width="16.44140625" customWidth="1"/>
    <col min="8" max="8" width="24.5546875" customWidth="1"/>
    <col min="9" max="10" width="15.109375" customWidth="1"/>
    <col min="12" max="12" width="31.109375" bestFit="1" customWidth="1"/>
    <col min="13" max="13" width="15.88671875" bestFit="1" customWidth="1"/>
    <col min="14" max="14" width="9.44140625" bestFit="1" customWidth="1"/>
  </cols>
  <sheetData>
    <row r="1" spans="1:15" x14ac:dyDescent="0.3">
      <c r="B1" s="167" t="s">
        <v>263</v>
      </c>
      <c r="C1" s="167"/>
      <c r="D1" s="167"/>
      <c r="E1" s="167"/>
      <c r="F1" s="167"/>
      <c r="H1" s="167" t="s">
        <v>264</v>
      </c>
      <c r="I1" s="167"/>
      <c r="J1" s="167"/>
    </row>
    <row r="2" spans="1:15" x14ac:dyDescent="0.3">
      <c r="B2" s="173" t="s">
        <v>265</v>
      </c>
      <c r="C2" s="173"/>
      <c r="D2" s="173"/>
      <c r="E2" s="173"/>
      <c r="F2" s="173"/>
      <c r="H2" s="173" t="s">
        <v>265</v>
      </c>
      <c r="I2" s="173"/>
      <c r="J2" s="173"/>
      <c r="L2" s="65" t="s">
        <v>266</v>
      </c>
      <c r="M2" s="20"/>
      <c r="N2" s="20"/>
    </row>
    <row r="3" spans="1:15" x14ac:dyDescent="0.3">
      <c r="B3" s="167" t="s">
        <v>267</v>
      </c>
      <c r="C3" s="167"/>
      <c r="D3" s="167"/>
      <c r="E3" s="167"/>
      <c r="F3" s="167"/>
      <c r="H3" s="167" t="s">
        <v>268</v>
      </c>
      <c r="I3" s="167"/>
      <c r="J3" s="167"/>
      <c r="L3" s="20" t="s">
        <v>269</v>
      </c>
      <c r="M3" s="70">
        <v>960</v>
      </c>
      <c r="N3" s="20"/>
    </row>
    <row r="4" spans="1:15" x14ac:dyDescent="0.3">
      <c r="B4" s="173"/>
      <c r="C4" s="173"/>
      <c r="D4" s="173"/>
      <c r="E4" s="173"/>
      <c r="F4" s="173"/>
      <c r="H4" s="167" t="s">
        <v>270</v>
      </c>
      <c r="I4" s="167"/>
      <c r="J4" s="167"/>
      <c r="L4" s="20" t="s">
        <v>271</v>
      </c>
      <c r="M4" s="70" t="s">
        <v>272</v>
      </c>
      <c r="N4" s="20"/>
    </row>
    <row r="5" spans="1:15" ht="15" thickBot="1" x14ac:dyDescent="0.35">
      <c r="B5" s="174"/>
      <c r="C5" s="174"/>
      <c r="D5" s="174"/>
      <c r="E5" s="174"/>
      <c r="F5" s="174"/>
      <c r="H5" s="167"/>
      <c r="I5" s="167"/>
      <c r="J5" s="167"/>
      <c r="L5" s="20" t="s">
        <v>273</v>
      </c>
      <c r="M5" s="70" t="s">
        <v>274</v>
      </c>
      <c r="N5" s="20"/>
    </row>
    <row r="6" spans="1:15" ht="15" thickBot="1" x14ac:dyDescent="0.35">
      <c r="B6" s="1" t="s">
        <v>275</v>
      </c>
      <c r="C6" s="1" t="s">
        <v>276</v>
      </c>
      <c r="D6" s="175" t="s">
        <v>277</v>
      </c>
      <c r="E6" s="176"/>
      <c r="F6" s="2" t="s">
        <v>278</v>
      </c>
      <c r="H6" s="177"/>
      <c r="I6" s="177"/>
      <c r="J6" s="177"/>
      <c r="L6" s="20" t="s">
        <v>279</v>
      </c>
      <c r="M6" s="70" t="s">
        <v>280</v>
      </c>
      <c r="N6" s="20"/>
    </row>
    <row r="7" spans="1:15" ht="15" thickBot="1" x14ac:dyDescent="0.35">
      <c r="B7" s="3"/>
      <c r="C7" s="4"/>
      <c r="D7" s="3"/>
      <c r="E7" s="3"/>
      <c r="F7" s="3"/>
      <c r="H7" s="5" t="s">
        <v>275</v>
      </c>
      <c r="I7" s="6" t="s">
        <v>22</v>
      </c>
      <c r="J7" s="6" t="s">
        <v>23</v>
      </c>
      <c r="L7" s="20" t="s">
        <v>281</v>
      </c>
      <c r="M7" s="70" t="s">
        <v>282</v>
      </c>
      <c r="N7" s="20"/>
    </row>
    <row r="8" spans="1:15" ht="29.4" thickBot="1" x14ac:dyDescent="0.35">
      <c r="B8" s="7" t="s">
        <v>283</v>
      </c>
      <c r="C8" s="8"/>
      <c r="D8" s="8" t="s">
        <v>22</v>
      </c>
      <c r="E8" s="8" t="s">
        <v>23</v>
      </c>
      <c r="F8" s="9" t="s">
        <v>284</v>
      </c>
      <c r="H8" s="10"/>
      <c r="I8" s="11"/>
      <c r="J8" s="11"/>
      <c r="L8" s="20"/>
      <c r="M8" s="20"/>
      <c r="N8" s="20"/>
    </row>
    <row r="9" spans="1:15" ht="15" thickBot="1" x14ac:dyDescent="0.35">
      <c r="A9">
        <v>0</v>
      </c>
      <c r="B9" s="12" t="s">
        <v>285</v>
      </c>
      <c r="C9" s="8" t="s">
        <v>28</v>
      </c>
      <c r="D9" s="13">
        <v>0</v>
      </c>
      <c r="E9" s="13">
        <v>0</v>
      </c>
      <c r="F9" s="9"/>
      <c r="H9" s="14" t="s">
        <v>14</v>
      </c>
      <c r="I9" s="15">
        <v>0.45</v>
      </c>
      <c r="J9" s="15">
        <v>0.35</v>
      </c>
      <c r="L9" s="20"/>
      <c r="M9" s="20"/>
      <c r="N9" s="20"/>
    </row>
    <row r="10" spans="1:15" ht="15" thickBot="1" x14ac:dyDescent="0.35">
      <c r="A10">
        <v>1</v>
      </c>
      <c r="B10" s="12" t="s">
        <v>286</v>
      </c>
      <c r="C10" s="16" t="s">
        <v>24</v>
      </c>
      <c r="D10" s="13">
        <v>2</v>
      </c>
      <c r="E10" s="13">
        <v>2.2999999999999998</v>
      </c>
      <c r="F10" s="9" t="s">
        <v>287</v>
      </c>
      <c r="H10" s="14" t="s">
        <v>15</v>
      </c>
      <c r="I10" s="15">
        <v>0.7</v>
      </c>
      <c r="J10" s="15">
        <v>0.6</v>
      </c>
      <c r="L10" s="20"/>
      <c r="M10" s="65" t="s">
        <v>288</v>
      </c>
      <c r="N10" s="20"/>
    </row>
    <row r="11" spans="1:15" ht="15" thickBot="1" x14ac:dyDescent="0.35">
      <c r="A11">
        <v>2</v>
      </c>
      <c r="B11" s="12" t="s">
        <v>289</v>
      </c>
      <c r="C11" s="16" t="s">
        <v>25</v>
      </c>
      <c r="D11" s="13">
        <v>2.8</v>
      </c>
      <c r="E11" s="13">
        <v>3.1</v>
      </c>
      <c r="F11" s="17" t="s">
        <v>290</v>
      </c>
      <c r="H11" s="14" t="s">
        <v>16</v>
      </c>
      <c r="I11" s="18"/>
      <c r="J11" s="15">
        <v>1.7</v>
      </c>
      <c r="L11" s="20" t="s">
        <v>291</v>
      </c>
      <c r="M11" s="20">
        <v>28800</v>
      </c>
      <c r="N11" s="20" t="s">
        <v>292</v>
      </c>
      <c r="O11">
        <f>SUM(M11:M12)</f>
        <v>96000</v>
      </c>
    </row>
    <row r="12" spans="1:15" ht="15" thickBot="1" x14ac:dyDescent="0.35">
      <c r="A12">
        <v>3</v>
      </c>
      <c r="B12" s="12" t="s">
        <v>293</v>
      </c>
      <c r="C12" s="16" t="s">
        <v>26</v>
      </c>
      <c r="D12" s="13">
        <v>3</v>
      </c>
      <c r="E12" s="13">
        <v>3.3</v>
      </c>
      <c r="F12" s="17" t="s">
        <v>294</v>
      </c>
      <c r="L12" s="20" t="s">
        <v>295</v>
      </c>
      <c r="M12" s="20">
        <v>67200</v>
      </c>
      <c r="N12" s="20" t="s">
        <v>292</v>
      </c>
    </row>
    <row r="13" spans="1:15" ht="15" thickBot="1" x14ac:dyDescent="0.35">
      <c r="A13">
        <v>4</v>
      </c>
      <c r="B13" s="12" t="s">
        <v>296</v>
      </c>
      <c r="C13" s="16" t="s">
        <v>27</v>
      </c>
      <c r="D13" s="13">
        <v>3.2</v>
      </c>
      <c r="E13" s="13">
        <v>3.5</v>
      </c>
      <c r="F13" s="17"/>
      <c r="L13" s="20" t="s">
        <v>297</v>
      </c>
      <c r="M13" s="20">
        <v>22400</v>
      </c>
      <c r="N13" s="20" t="s">
        <v>298</v>
      </c>
    </row>
    <row r="14" spans="1:15" ht="15" thickBot="1" x14ac:dyDescent="0.35">
      <c r="A14">
        <v>5</v>
      </c>
      <c r="B14" s="12" t="s">
        <v>299</v>
      </c>
      <c r="C14" s="8" t="s">
        <v>28</v>
      </c>
      <c r="D14" s="13">
        <v>0</v>
      </c>
      <c r="E14" s="13">
        <v>0</v>
      </c>
      <c r="F14" s="19"/>
      <c r="H14" s="67"/>
      <c r="I14" s="68"/>
      <c r="L14" s="20"/>
      <c r="M14" s="20"/>
      <c r="N14" s="20"/>
    </row>
    <row r="15" spans="1:15" ht="15" thickBot="1" x14ac:dyDescent="0.35">
      <c r="B15" s="3"/>
      <c r="C15" s="4"/>
      <c r="D15" s="3"/>
      <c r="E15" s="3"/>
      <c r="F15" s="3"/>
      <c r="H15" s="67"/>
      <c r="I15" s="68"/>
      <c r="L15" s="20" t="s">
        <v>300</v>
      </c>
      <c r="M15" s="20" t="s">
        <v>301</v>
      </c>
      <c r="N15" s="20"/>
    </row>
    <row r="16" spans="1:15" ht="29.4" thickBot="1" x14ac:dyDescent="0.35">
      <c r="B16" s="7" t="s">
        <v>302</v>
      </c>
      <c r="C16" s="8"/>
      <c r="D16" s="8" t="s">
        <v>22</v>
      </c>
      <c r="E16" s="8" t="s">
        <v>23</v>
      </c>
      <c r="F16" s="9" t="s">
        <v>303</v>
      </c>
      <c r="H16" s="67"/>
      <c r="I16" s="68"/>
      <c r="L16" s="20"/>
      <c r="M16" s="20"/>
      <c r="N16" s="20"/>
    </row>
    <row r="17" spans="1:14" ht="15" thickBot="1" x14ac:dyDescent="0.35">
      <c r="A17">
        <v>0</v>
      </c>
      <c r="B17" s="12" t="s">
        <v>304</v>
      </c>
      <c r="C17" s="8" t="s">
        <v>28</v>
      </c>
      <c r="D17" s="13">
        <v>0</v>
      </c>
      <c r="E17" s="13">
        <v>0</v>
      </c>
      <c r="F17" s="9"/>
      <c r="H17" s="67"/>
      <c r="I17" s="68"/>
      <c r="L17" s="20"/>
      <c r="M17" s="65" t="s">
        <v>305</v>
      </c>
      <c r="N17" s="20"/>
    </row>
    <row r="18" spans="1:14" ht="15" thickBot="1" x14ac:dyDescent="0.35">
      <c r="A18">
        <v>1</v>
      </c>
      <c r="B18" s="12" t="s">
        <v>306</v>
      </c>
      <c r="C18" s="16" t="s">
        <v>24</v>
      </c>
      <c r="D18" s="13">
        <v>3</v>
      </c>
      <c r="E18" s="13">
        <v>3.2</v>
      </c>
      <c r="F18" s="9" t="s">
        <v>287</v>
      </c>
      <c r="H18" s="67"/>
      <c r="I18" s="68"/>
      <c r="L18" s="20" t="s">
        <v>283</v>
      </c>
      <c r="M18" s="71">
        <v>0.89</v>
      </c>
      <c r="N18" s="20"/>
    </row>
    <row r="19" spans="1:14" ht="15" thickBot="1" x14ac:dyDescent="0.35">
      <c r="A19">
        <v>2</v>
      </c>
      <c r="B19" s="12" t="s">
        <v>307</v>
      </c>
      <c r="C19" s="16" t="s">
        <v>25</v>
      </c>
      <c r="D19" s="13">
        <v>4.8</v>
      </c>
      <c r="E19" s="13">
        <v>5.0999999999999996</v>
      </c>
      <c r="F19" s="17" t="s">
        <v>308</v>
      </c>
      <c r="I19" s="68"/>
      <c r="L19" s="20" t="s">
        <v>302</v>
      </c>
      <c r="M19" s="72">
        <v>0.61</v>
      </c>
      <c r="N19" s="20"/>
    </row>
    <row r="20" spans="1:14" ht="15" thickBot="1" x14ac:dyDescent="0.35">
      <c r="A20">
        <v>3</v>
      </c>
      <c r="B20" s="12" t="s">
        <v>309</v>
      </c>
      <c r="C20" s="16" t="s">
        <v>26</v>
      </c>
      <c r="D20" s="13">
        <v>5</v>
      </c>
      <c r="E20" s="13">
        <v>5.4</v>
      </c>
      <c r="F20" s="17" t="s">
        <v>310</v>
      </c>
      <c r="L20" s="20" t="s">
        <v>311</v>
      </c>
      <c r="M20" s="72">
        <v>0.45</v>
      </c>
      <c r="N20" s="20"/>
    </row>
    <row r="21" spans="1:14" ht="15" thickBot="1" x14ac:dyDescent="0.35">
      <c r="A21">
        <v>4</v>
      </c>
      <c r="B21" s="12" t="s">
        <v>312</v>
      </c>
      <c r="C21" s="16" t="s">
        <v>27</v>
      </c>
      <c r="D21" s="13">
        <v>5.2</v>
      </c>
      <c r="E21" s="13">
        <v>5.7</v>
      </c>
      <c r="F21" s="17"/>
      <c r="I21" s="68"/>
    </row>
    <row r="22" spans="1:14" ht="15" thickBot="1" x14ac:dyDescent="0.35">
      <c r="A22">
        <v>5</v>
      </c>
      <c r="B22" s="12" t="s">
        <v>313</v>
      </c>
      <c r="C22" s="8" t="s">
        <v>28</v>
      </c>
      <c r="D22" s="13">
        <v>0</v>
      </c>
      <c r="E22" s="13">
        <v>0</v>
      </c>
      <c r="F22" s="19"/>
    </row>
    <row r="23" spans="1:14" ht="15" thickBot="1" x14ac:dyDescent="0.35">
      <c r="B23" s="3"/>
      <c r="C23" s="4"/>
      <c r="D23" s="3"/>
      <c r="E23" s="3"/>
      <c r="F23" s="3"/>
    </row>
    <row r="24" spans="1:14" ht="15" thickBot="1" x14ac:dyDescent="0.35">
      <c r="B24" s="7" t="s">
        <v>311</v>
      </c>
      <c r="C24" s="8"/>
      <c r="D24" s="8" t="s">
        <v>22</v>
      </c>
      <c r="E24" s="8" t="s">
        <v>23</v>
      </c>
      <c r="F24" s="9" t="s">
        <v>314</v>
      </c>
      <c r="H24" s="66"/>
    </row>
    <row r="25" spans="1:14" ht="15" thickBot="1" x14ac:dyDescent="0.35">
      <c r="B25" s="12" t="s">
        <v>315</v>
      </c>
      <c r="C25" s="16"/>
      <c r="D25" s="18"/>
      <c r="E25" s="13">
        <v>8.15</v>
      </c>
      <c r="F25" s="21"/>
    </row>
    <row r="26" spans="1:14" ht="15" thickBot="1" x14ac:dyDescent="0.35">
      <c r="B26" s="12" t="s">
        <v>316</v>
      </c>
      <c r="C26" s="16"/>
      <c r="D26" s="22"/>
      <c r="E26" s="13">
        <v>8.65</v>
      </c>
      <c r="F26" s="21"/>
    </row>
    <row r="27" spans="1:14" ht="15" thickBot="1" x14ac:dyDescent="0.35">
      <c r="B27" s="12" t="s">
        <v>317</v>
      </c>
      <c r="C27" s="16"/>
      <c r="D27" s="22"/>
      <c r="E27" s="13">
        <v>8.85</v>
      </c>
      <c r="F27" s="19"/>
    </row>
    <row r="29" spans="1:14" x14ac:dyDescent="0.3">
      <c r="B29" s="172"/>
      <c r="C29" s="172"/>
      <c r="D29" s="172"/>
      <c r="E29" s="172"/>
    </row>
    <row r="30" spans="1:14" x14ac:dyDescent="0.3">
      <c r="B30" s="23"/>
    </row>
    <row r="31" spans="1:14" x14ac:dyDescent="0.3">
      <c r="B31" s="23"/>
    </row>
  </sheetData>
  <mergeCells count="13">
    <mergeCell ref="B1:F1"/>
    <mergeCell ref="H1:J1"/>
    <mergeCell ref="B2:F2"/>
    <mergeCell ref="H2:J2"/>
    <mergeCell ref="B3:F3"/>
    <mergeCell ref="H3:J3"/>
    <mergeCell ref="B29:E29"/>
    <mergeCell ref="B4:F4"/>
    <mergeCell ref="H4:J4"/>
    <mergeCell ref="B5:F5"/>
    <mergeCell ref="H5:J5"/>
    <mergeCell ref="D6:E6"/>
    <mergeCell ref="H6:J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P46"/>
  <sheetViews>
    <sheetView workbookViewId="0"/>
  </sheetViews>
  <sheetFormatPr defaultRowHeight="14.4" x14ac:dyDescent="0.3"/>
  <cols>
    <col min="1" max="1" width="18.88671875" customWidth="1"/>
    <col min="14" max="14" width="11" bestFit="1" customWidth="1"/>
  </cols>
  <sheetData>
    <row r="6" spans="1:14" x14ac:dyDescent="0.3">
      <c r="A6" s="24" t="s">
        <v>318</v>
      </c>
      <c r="B6" s="25"/>
      <c r="C6" s="25"/>
      <c r="D6" s="25"/>
      <c r="E6" s="25"/>
      <c r="F6" s="25"/>
    </row>
    <row r="7" spans="1:14" x14ac:dyDescent="0.3">
      <c r="A7" s="25"/>
      <c r="B7" s="25"/>
      <c r="C7" s="25"/>
      <c r="D7" s="25"/>
      <c r="E7" s="25"/>
      <c r="F7" s="25"/>
    </row>
    <row r="8" spans="1:14" x14ac:dyDescent="0.3">
      <c r="A8" s="25" t="s">
        <v>33</v>
      </c>
      <c r="B8" s="26">
        <v>42000</v>
      </c>
      <c r="C8" s="25"/>
      <c r="D8" s="25" t="s">
        <v>319</v>
      </c>
      <c r="E8" s="25"/>
      <c r="F8" s="27">
        <v>3.78</v>
      </c>
    </row>
    <row r="9" spans="1:14" x14ac:dyDescent="0.3">
      <c r="A9" s="25" t="s">
        <v>320</v>
      </c>
      <c r="B9" s="28">
        <v>4.3</v>
      </c>
      <c r="C9" s="25"/>
      <c r="D9" s="25" t="s">
        <v>321</v>
      </c>
      <c r="E9" s="25"/>
      <c r="F9" s="29">
        <v>3.2000000000000001E-2</v>
      </c>
    </row>
    <row r="10" spans="1:14" x14ac:dyDescent="0.3">
      <c r="A10" s="25" t="s">
        <v>322</v>
      </c>
      <c r="B10" s="28">
        <v>0.5</v>
      </c>
      <c r="C10" s="25"/>
      <c r="D10" s="25"/>
      <c r="E10" s="25"/>
      <c r="F10" s="25"/>
    </row>
    <row r="11" spans="1:14" x14ac:dyDescent="0.3">
      <c r="A11" s="25" t="s">
        <v>323</v>
      </c>
      <c r="B11" s="28">
        <v>0.2</v>
      </c>
      <c r="C11" s="25"/>
      <c r="D11" s="25"/>
      <c r="E11" s="25"/>
      <c r="F11" s="25"/>
    </row>
    <row r="12" spans="1:14" x14ac:dyDescent="0.3">
      <c r="A12" s="25" t="s">
        <v>324</v>
      </c>
      <c r="B12" s="30">
        <v>0.89</v>
      </c>
      <c r="C12" s="25"/>
      <c r="D12" s="25"/>
      <c r="E12" s="25"/>
      <c r="F12" s="25"/>
    </row>
    <row r="13" spans="1:14" x14ac:dyDescent="0.3">
      <c r="A13" s="25" t="s">
        <v>325</v>
      </c>
      <c r="B13" s="30">
        <v>0.61</v>
      </c>
      <c r="C13" s="25"/>
      <c r="D13" s="25"/>
      <c r="E13" s="25"/>
      <c r="F13" s="25"/>
    </row>
    <row r="14" spans="1:14" x14ac:dyDescent="0.3">
      <c r="A14" s="25" t="s">
        <v>326</v>
      </c>
      <c r="B14" s="30">
        <v>0.45</v>
      </c>
      <c r="C14" s="25"/>
      <c r="D14" s="25"/>
      <c r="E14" s="25"/>
      <c r="F14" s="25"/>
    </row>
    <row r="16" spans="1:14" x14ac:dyDescent="0.3">
      <c r="A16" s="31"/>
      <c r="B16" s="32"/>
      <c r="C16" s="33"/>
      <c r="D16" s="33" t="s">
        <v>0</v>
      </c>
      <c r="E16" s="33" t="s">
        <v>0</v>
      </c>
      <c r="F16" s="33"/>
      <c r="G16" s="33"/>
      <c r="H16" s="164" t="s">
        <v>1</v>
      </c>
      <c r="I16" s="165"/>
      <c r="J16" s="164" t="s">
        <v>2</v>
      </c>
      <c r="K16" s="166"/>
      <c r="L16" s="166"/>
      <c r="M16" s="165"/>
      <c r="N16" s="34" t="s">
        <v>327</v>
      </c>
    </row>
    <row r="17" spans="1:16" x14ac:dyDescent="0.3">
      <c r="A17" s="35" t="s">
        <v>9</v>
      </c>
      <c r="B17" s="36"/>
      <c r="C17" s="36"/>
      <c r="D17" s="36" t="s">
        <v>10</v>
      </c>
      <c r="E17" s="36" t="s">
        <v>11</v>
      </c>
      <c r="F17" s="36" t="s">
        <v>12</v>
      </c>
      <c r="G17" s="36" t="s">
        <v>13</v>
      </c>
      <c r="H17" s="37"/>
      <c r="I17" s="36"/>
      <c r="J17" s="159" t="s">
        <v>14</v>
      </c>
      <c r="K17" s="160"/>
      <c r="L17" s="159" t="s">
        <v>15</v>
      </c>
      <c r="M17" s="160"/>
      <c r="N17" s="38" t="s">
        <v>16</v>
      </c>
    </row>
    <row r="18" spans="1:16" x14ac:dyDescent="0.3">
      <c r="A18" s="39" t="s">
        <v>17</v>
      </c>
      <c r="B18" s="40" t="s">
        <v>18</v>
      </c>
      <c r="C18" s="40" t="s">
        <v>19</v>
      </c>
      <c r="D18" s="41">
        <v>0</v>
      </c>
      <c r="E18" s="41">
        <v>0</v>
      </c>
      <c r="F18" s="40" t="s">
        <v>20</v>
      </c>
      <c r="G18" s="40" t="s">
        <v>21</v>
      </c>
      <c r="H18" s="39" t="s">
        <v>14</v>
      </c>
      <c r="I18" s="40" t="s">
        <v>15</v>
      </c>
      <c r="J18" s="39" t="s">
        <v>22</v>
      </c>
      <c r="K18" s="40" t="s">
        <v>23</v>
      </c>
      <c r="L18" s="39" t="s">
        <v>22</v>
      </c>
      <c r="M18" s="42" t="s">
        <v>23</v>
      </c>
      <c r="N18" s="43" t="s">
        <v>23</v>
      </c>
    </row>
    <row r="19" spans="1:16" x14ac:dyDescent="0.3">
      <c r="A19" s="44">
        <v>1</v>
      </c>
      <c r="B19" s="45">
        <v>1.5</v>
      </c>
      <c r="C19" s="45">
        <f>B19+$B$11</f>
        <v>1.7</v>
      </c>
      <c r="D19" s="46">
        <f>NORMDIST(C19,$B$9,$B$10,TRUE)</f>
        <v>9.9644263169334873E-8</v>
      </c>
      <c r="E19" s="46">
        <f>NORMDIST(C19,$B$9,$B$10,FALSE)</f>
        <v>1.0722070689395284E-6</v>
      </c>
      <c r="F19" s="47">
        <f>$B$8*(D19-D18)</f>
        <v>4.1850590531120647E-3</v>
      </c>
      <c r="G19" s="48">
        <f>($B$9*(D19-D18)-$B$10^2*(E19-E18))/(D19-D18)</f>
        <v>1.6099126963349961</v>
      </c>
      <c r="H19" s="44" t="str">
        <f>VLOOKUP(G19*$B$12,'Case Exhibits 3 and 4'!$A$9:$C$14,3,1)</f>
        <v>A</v>
      </c>
      <c r="I19" s="45" t="str">
        <f>VLOOKUP(G19*$B$13/2*2.2046,'Case Exhibits 3 and 4'!$A$17:$C$22,3,1)</f>
        <v>A</v>
      </c>
      <c r="J19" s="49">
        <f>VLOOKUP($G19*$B$12,'Case Exhibits 3 and 4'!$A$9:$E$14,4,1)</f>
        <v>2</v>
      </c>
      <c r="K19" s="50">
        <f>VLOOKUP($G19*$B$12,'Case Exhibits 3 and 4'!$A$9:$E$14,5,1)</f>
        <v>2.2999999999999998</v>
      </c>
      <c r="L19" s="51">
        <f>VLOOKUP($G19*$B$13/2*2.2046,'Case Exhibits 3 and 4'!$A$17:$E$22,4,1)</f>
        <v>3</v>
      </c>
      <c r="M19" s="52">
        <f>VLOOKUP($G19*$B$13/2*2.2046,'Case Exhibits 3 and 4'!$A$17:$E$22,5,1)</f>
        <v>3.2</v>
      </c>
      <c r="N19" s="53">
        <f>$F$8+$F$9*G19</f>
        <v>3.8315172062827196</v>
      </c>
      <c r="P19" s="111">
        <f>3.78+0.032*G19</f>
        <v>3.8315172062827196</v>
      </c>
    </row>
    <row r="20" spans="1:16" x14ac:dyDescent="0.3">
      <c r="A20" s="44">
        <f>1+A19</f>
        <v>2</v>
      </c>
      <c r="B20" s="45">
        <f>C19</f>
        <v>1.7</v>
      </c>
      <c r="C20" s="45">
        <f t="shared" ref="C20:C45" si="0">B20+$B$11</f>
        <v>1.9</v>
      </c>
      <c r="D20" s="46">
        <f t="shared" ref="D20:D40" si="1">NORMDIST(C20,$B$9,$B$10,TRUE)</f>
        <v>7.933281519755948E-7</v>
      </c>
      <c r="E20" s="46">
        <f t="shared" ref="E20:E40" si="2">NORMDIST(C20,$B$9,$B$10,FALSE)</f>
        <v>7.9225981820641506E-6</v>
      </c>
      <c r="F20" s="47">
        <f t="shared" ref="F20:F40" si="3">$B$8*(D20-D19)</f>
        <v>2.9134723329862919E-2</v>
      </c>
      <c r="G20" s="48">
        <f t="shared" ref="G20:G45" si="4">($B$9*(D20-D19)-$B$10^2*(E20-E19))/(D20-D19)</f>
        <v>1.8311553202881583</v>
      </c>
      <c r="H20" s="44" t="str">
        <f>VLOOKUP(G20*$B$12,'Case Exhibits 3 and 4'!$A$9:$C$14,3,1)</f>
        <v>A</v>
      </c>
      <c r="I20" s="45" t="str">
        <f>VLOOKUP(G20*$B$13/2*2.2046,'Case Exhibits 3 and 4'!$A$17:$C$22,3,1)</f>
        <v>A</v>
      </c>
      <c r="J20" s="49">
        <f>VLOOKUP($G20*$B$12,'Case Exhibits 3 and 4'!$A$9:$E$14,4,1)</f>
        <v>2</v>
      </c>
      <c r="K20" s="50">
        <f>VLOOKUP($G20*$B$12,'Case Exhibits 3 and 4'!$A$9:$E$14,5,1)</f>
        <v>2.2999999999999998</v>
      </c>
      <c r="L20" s="49">
        <f>VLOOKUP($G20*$B$13/2*2.2046,'Case Exhibits 3 and 4'!$A$17:$E$22,4,1)</f>
        <v>3</v>
      </c>
      <c r="M20" s="54">
        <f>VLOOKUP($G20*$B$13/2*2.2046,'Case Exhibits 3 and 4'!$A$17:$E$22,5,1)</f>
        <v>3.2</v>
      </c>
      <c r="N20" s="53">
        <f t="shared" ref="N20:N45" si="5">$F$8+$F$9*G20</f>
        <v>3.8385969702492209</v>
      </c>
      <c r="P20">
        <f>1.61*0.45</f>
        <v>0.72450000000000003</v>
      </c>
    </row>
    <row r="21" spans="1:16" x14ac:dyDescent="0.3">
      <c r="A21" s="44">
        <f t="shared" ref="A21:A45" si="6">1+A20</f>
        <v>3</v>
      </c>
      <c r="B21" s="45">
        <f t="shared" ref="B21:B40" si="7">C20</f>
        <v>1.9</v>
      </c>
      <c r="C21" s="45">
        <f t="shared" si="0"/>
        <v>2.1</v>
      </c>
      <c r="D21" s="46">
        <f t="shared" si="1"/>
        <v>5.4125439077038704E-6</v>
      </c>
      <c r="E21" s="46">
        <f t="shared" si="2"/>
        <v>4.988494258010724E-5</v>
      </c>
      <c r="F21" s="47">
        <f t="shared" si="3"/>
        <v>0.19400706174058757</v>
      </c>
      <c r="G21" s="48">
        <f t="shared" si="4"/>
        <v>2.0289248534231317</v>
      </c>
      <c r="H21" s="44" t="str">
        <f>VLOOKUP(G21*$B$12,'Case Exhibits 3 and 4'!$A$9:$C$14,3,1)</f>
        <v>A</v>
      </c>
      <c r="I21" s="45" t="str">
        <f>VLOOKUP(G21*$B$13/2*2.2046,'Case Exhibits 3 and 4'!$A$17:$C$22,3,1)</f>
        <v>A</v>
      </c>
      <c r="J21" s="49">
        <f>VLOOKUP($G21*$B$12,'Case Exhibits 3 and 4'!$A$9:$E$14,4,1)</f>
        <v>2</v>
      </c>
      <c r="K21" s="50">
        <f>VLOOKUP($G21*$B$12,'Case Exhibits 3 and 4'!$A$9:$E$14,5,1)</f>
        <v>2.2999999999999998</v>
      </c>
      <c r="L21" s="49">
        <f>VLOOKUP($G21*$B$13/2*2.2046,'Case Exhibits 3 and 4'!$A$17:$E$22,4,1)</f>
        <v>3</v>
      </c>
      <c r="M21" s="54">
        <f>VLOOKUP($G21*$B$13/2*2.2046,'Case Exhibits 3 and 4'!$A$17:$E$22,5,1)</f>
        <v>3.2</v>
      </c>
      <c r="N21" s="53">
        <f t="shared" si="5"/>
        <v>3.8449255953095398</v>
      </c>
    </row>
    <row r="22" spans="1:16" x14ac:dyDescent="0.3">
      <c r="A22" s="44">
        <f t="shared" si="6"/>
        <v>4</v>
      </c>
      <c r="B22" s="45">
        <f t="shared" si="7"/>
        <v>2.1</v>
      </c>
      <c r="C22" s="45">
        <f t="shared" si="0"/>
        <v>2.3000000000000003</v>
      </c>
      <c r="D22" s="46">
        <f t="shared" si="1"/>
        <v>3.1671241833119972E-5</v>
      </c>
      <c r="E22" s="46">
        <f t="shared" si="2"/>
        <v>2.6766045152977166E-4</v>
      </c>
      <c r="F22" s="47">
        <f t="shared" si="3"/>
        <v>1.1028653128674761</v>
      </c>
      <c r="G22" s="48">
        <f t="shared" si="4"/>
        <v>2.2266345425026102</v>
      </c>
      <c r="H22" s="44" t="str">
        <f>VLOOKUP(G22*$B$12,'Case Exhibits 3 and 4'!$A$9:$C$14,3,1)</f>
        <v>A</v>
      </c>
      <c r="I22" s="45" t="str">
        <f>VLOOKUP(G22*$B$13/2*2.2046,'Case Exhibits 3 and 4'!$A$17:$C$22,3,1)</f>
        <v>A</v>
      </c>
      <c r="J22" s="49">
        <f>VLOOKUP($G22*$B$12,'Case Exhibits 3 and 4'!$A$9:$E$14,4,1)</f>
        <v>2</v>
      </c>
      <c r="K22" s="50">
        <f>VLOOKUP($G22*$B$12,'Case Exhibits 3 and 4'!$A$9:$E$14,5,1)</f>
        <v>2.2999999999999998</v>
      </c>
      <c r="L22" s="49">
        <f>VLOOKUP($G22*$B$13/2*2.2046,'Case Exhibits 3 and 4'!$A$17:$E$22,4,1)</f>
        <v>3</v>
      </c>
      <c r="M22" s="54">
        <f>VLOOKUP($G22*$B$13/2*2.2046,'Case Exhibits 3 and 4'!$A$17:$E$22,5,1)</f>
        <v>3.2</v>
      </c>
      <c r="N22" s="53">
        <f t="shared" si="5"/>
        <v>3.8512523053600831</v>
      </c>
    </row>
    <row r="23" spans="1:16" x14ac:dyDescent="0.3">
      <c r="A23" s="44">
        <f t="shared" si="6"/>
        <v>5</v>
      </c>
      <c r="B23" s="45">
        <f t="shared" si="7"/>
        <v>2.3000000000000003</v>
      </c>
      <c r="C23" s="45">
        <f t="shared" si="0"/>
        <v>2.5000000000000004</v>
      </c>
      <c r="D23" s="46">
        <f t="shared" si="1"/>
        <v>1.5910859015753445E-4</v>
      </c>
      <c r="E23" s="46">
        <f t="shared" si="2"/>
        <v>1.2238038602275503E-3</v>
      </c>
      <c r="F23" s="47">
        <f t="shared" si="3"/>
        <v>5.352368629625408</v>
      </c>
      <c r="G23" s="48">
        <f t="shared" si="4"/>
        <v>2.4242873041744692</v>
      </c>
      <c r="H23" s="44" t="str">
        <f>VLOOKUP(G23*$B$12,'Case Exhibits 3 and 4'!$A$9:$C$14,3,1)</f>
        <v>B</v>
      </c>
      <c r="I23" s="45" t="str">
        <f>VLOOKUP(G23*$B$13/2*2.2046,'Case Exhibits 3 and 4'!$A$17:$C$22,3,1)</f>
        <v>A</v>
      </c>
      <c r="J23" s="49">
        <f>VLOOKUP($G23*$B$12,'Case Exhibits 3 and 4'!$A$9:$E$14,4,1)</f>
        <v>2.8</v>
      </c>
      <c r="K23" s="50">
        <f>VLOOKUP($G23*$B$12,'Case Exhibits 3 and 4'!$A$9:$E$14,5,1)</f>
        <v>3.1</v>
      </c>
      <c r="L23" s="49">
        <f>VLOOKUP($G23*$B$13/2*2.2046,'Case Exhibits 3 and 4'!$A$17:$E$22,4,1)</f>
        <v>3</v>
      </c>
      <c r="M23" s="54">
        <f>VLOOKUP($G23*$B$13/2*2.2046,'Case Exhibits 3 and 4'!$A$17:$E$22,5,1)</f>
        <v>3.2</v>
      </c>
      <c r="N23" s="53">
        <f t="shared" si="5"/>
        <v>3.857577193733583</v>
      </c>
    </row>
    <row r="24" spans="1:16" x14ac:dyDescent="0.3">
      <c r="A24" s="44">
        <f t="shared" si="6"/>
        <v>6</v>
      </c>
      <c r="B24" s="45">
        <f t="shared" si="7"/>
        <v>2.5000000000000004</v>
      </c>
      <c r="C24" s="45">
        <f t="shared" si="0"/>
        <v>2.7000000000000006</v>
      </c>
      <c r="D24" s="46">
        <f t="shared" si="1"/>
        <v>6.8713793791585164E-4</v>
      </c>
      <c r="E24" s="46">
        <f t="shared" si="2"/>
        <v>4.7681764029297103E-3</v>
      </c>
      <c r="F24" s="47">
        <f t="shared" si="3"/>
        <v>22.177232605849323</v>
      </c>
      <c r="G24" s="48">
        <f t="shared" si="4"/>
        <v>2.6218865780143883</v>
      </c>
      <c r="H24" s="44" t="str">
        <f>VLOOKUP(G24*$B$12,'Case Exhibits 3 and 4'!$A$9:$C$14,3,1)</f>
        <v>B</v>
      </c>
      <c r="I24" s="45" t="str">
        <f>VLOOKUP(G24*$B$13/2*2.2046,'Case Exhibits 3 and 4'!$A$17:$C$22,3,1)</f>
        <v>A</v>
      </c>
      <c r="J24" s="49">
        <f>VLOOKUP($G24*$B$12,'Case Exhibits 3 and 4'!$A$9:$E$14,4,1)</f>
        <v>2.8</v>
      </c>
      <c r="K24" s="50">
        <f>VLOOKUP($G24*$B$12,'Case Exhibits 3 and 4'!$A$9:$E$14,5,1)</f>
        <v>3.1</v>
      </c>
      <c r="L24" s="49">
        <f>VLOOKUP($G24*$B$13/2*2.2046,'Case Exhibits 3 and 4'!$A$17:$E$22,4,1)</f>
        <v>3</v>
      </c>
      <c r="M24" s="54">
        <f>VLOOKUP($G24*$B$13/2*2.2046,'Case Exhibits 3 and 4'!$A$17:$E$22,5,1)</f>
        <v>3.2</v>
      </c>
      <c r="N24" s="53">
        <f t="shared" si="5"/>
        <v>3.8639003704964603</v>
      </c>
    </row>
    <row r="25" spans="1:16" x14ac:dyDescent="0.3">
      <c r="A25" s="44">
        <f t="shared" si="6"/>
        <v>7</v>
      </c>
      <c r="B25" s="45">
        <f t="shared" si="7"/>
        <v>2.7000000000000006</v>
      </c>
      <c r="C25" s="45">
        <f t="shared" si="0"/>
        <v>2.9000000000000008</v>
      </c>
      <c r="D25" s="46">
        <f t="shared" si="1"/>
        <v>2.5551303304279464E-3</v>
      </c>
      <c r="E25" s="46">
        <f t="shared" si="2"/>
        <v>1.5830903165960013E-2</v>
      </c>
      <c r="F25" s="47">
        <f t="shared" si="3"/>
        <v>78.455680485507969</v>
      </c>
      <c r="G25" s="48">
        <f t="shared" si="4"/>
        <v>2.8194363200600296</v>
      </c>
      <c r="H25" s="44" t="str">
        <f>VLOOKUP(G25*$B$12,'Case Exhibits 3 and 4'!$A$9:$C$14,3,1)</f>
        <v>B</v>
      </c>
      <c r="I25" s="45" t="str">
        <f>VLOOKUP(G25*$B$13/2*2.2046,'Case Exhibits 3 and 4'!$A$17:$C$22,3,1)</f>
        <v>A</v>
      </c>
      <c r="J25" s="49">
        <f>VLOOKUP($G25*$B$12,'Case Exhibits 3 and 4'!$A$9:$E$14,4,1)</f>
        <v>2.8</v>
      </c>
      <c r="K25" s="50">
        <f>VLOOKUP($G25*$B$12,'Case Exhibits 3 and 4'!$A$9:$E$14,5,1)</f>
        <v>3.1</v>
      </c>
      <c r="L25" s="49">
        <f>VLOOKUP($G25*$B$13/2*2.2046,'Case Exhibits 3 and 4'!$A$17:$E$22,4,1)</f>
        <v>3</v>
      </c>
      <c r="M25" s="54">
        <f>VLOOKUP($G25*$B$13/2*2.2046,'Case Exhibits 3 and 4'!$A$17:$E$22,5,1)</f>
        <v>3.2</v>
      </c>
      <c r="N25" s="53">
        <f t="shared" si="5"/>
        <v>3.8702219622419207</v>
      </c>
    </row>
    <row r="26" spans="1:16" x14ac:dyDescent="0.3">
      <c r="A26" s="44">
        <f t="shared" si="6"/>
        <v>8</v>
      </c>
      <c r="B26" s="45">
        <f t="shared" si="7"/>
        <v>2.9000000000000008</v>
      </c>
      <c r="C26" s="45">
        <f t="shared" si="0"/>
        <v>3.100000000000001</v>
      </c>
      <c r="D26" s="46">
        <f t="shared" si="1"/>
        <v>8.1975359245961762E-3</v>
      </c>
      <c r="E26" s="46">
        <f t="shared" si="2"/>
        <v>4.4789060589686035E-2</v>
      </c>
      <c r="F26" s="47">
        <f t="shared" si="3"/>
        <v>236.98103495506567</v>
      </c>
      <c r="G26" s="48">
        <f t="shared" si="4"/>
        <v>3.0169409864094114</v>
      </c>
      <c r="H26" s="44" t="str">
        <f>VLOOKUP(G26*$B$12,'Case Exhibits 3 and 4'!$A$9:$C$14,3,1)</f>
        <v>B</v>
      </c>
      <c r="I26" s="45" t="str">
        <f>VLOOKUP(G26*$B$13/2*2.2046,'Case Exhibits 3 and 4'!$A$17:$C$22,3,1)</f>
        <v>B</v>
      </c>
      <c r="J26" s="49">
        <f>VLOOKUP($G26*$B$12,'Case Exhibits 3 and 4'!$A$9:$E$14,4,1)</f>
        <v>2.8</v>
      </c>
      <c r="K26" s="50">
        <f>VLOOKUP($G26*$B$12,'Case Exhibits 3 and 4'!$A$9:$E$14,5,1)</f>
        <v>3.1</v>
      </c>
      <c r="L26" s="49">
        <f>VLOOKUP($G26*$B$13/2*2.2046,'Case Exhibits 3 and 4'!$A$17:$E$22,4,1)</f>
        <v>4.8</v>
      </c>
      <c r="M26" s="54">
        <f>VLOOKUP($G26*$B$13/2*2.2046,'Case Exhibits 3 and 4'!$A$17:$E$22,5,1)</f>
        <v>5.0999999999999996</v>
      </c>
      <c r="N26" s="53">
        <f t="shared" si="5"/>
        <v>3.8765421115651009</v>
      </c>
    </row>
    <row r="27" spans="1:16" x14ac:dyDescent="0.3">
      <c r="A27" s="44">
        <f t="shared" si="6"/>
        <v>9</v>
      </c>
      <c r="B27" s="45">
        <f t="shared" si="7"/>
        <v>3.100000000000001</v>
      </c>
      <c r="C27" s="45">
        <f t="shared" si="0"/>
        <v>3.3000000000000012</v>
      </c>
      <c r="D27" s="46">
        <f t="shared" si="1"/>
        <v>2.2750131948179333E-2</v>
      </c>
      <c r="E27" s="46">
        <f t="shared" si="2"/>
        <v>0.10798193302637669</v>
      </c>
      <c r="F27" s="47">
        <f t="shared" si="3"/>
        <v>611.20903299049257</v>
      </c>
      <c r="G27" s="48">
        <f t="shared" si="4"/>
        <v>3.21440550651094</v>
      </c>
      <c r="H27" s="44" t="str">
        <f>VLOOKUP(G27*$B$12,'Case Exhibits 3 and 4'!$A$9:$C$14,3,1)</f>
        <v>B</v>
      </c>
      <c r="I27" s="45" t="str">
        <f>VLOOKUP(G27*$B$13/2*2.2046,'Case Exhibits 3 and 4'!$A$17:$C$22,3,1)</f>
        <v>B</v>
      </c>
      <c r="J27" s="49">
        <f>VLOOKUP($G27*$B$12,'Case Exhibits 3 and 4'!$A$9:$E$14,4,1)</f>
        <v>2.8</v>
      </c>
      <c r="K27" s="50">
        <f>VLOOKUP($G27*$B$12,'Case Exhibits 3 and 4'!$A$9:$E$14,5,1)</f>
        <v>3.1</v>
      </c>
      <c r="L27" s="49">
        <f>VLOOKUP($G27*$B$13/2*2.2046,'Case Exhibits 3 and 4'!$A$17:$E$22,4,1)</f>
        <v>4.8</v>
      </c>
      <c r="M27" s="54">
        <f>VLOOKUP($G27*$B$13/2*2.2046,'Case Exhibits 3 and 4'!$A$17:$E$22,5,1)</f>
        <v>5.0999999999999996</v>
      </c>
      <c r="N27" s="53">
        <f t="shared" si="5"/>
        <v>3.8828609762083497</v>
      </c>
    </row>
    <row r="28" spans="1:16" x14ac:dyDescent="0.3">
      <c r="A28" s="44">
        <f t="shared" si="6"/>
        <v>10</v>
      </c>
      <c r="B28" s="45">
        <f t="shared" si="7"/>
        <v>3.3000000000000012</v>
      </c>
      <c r="C28" s="45">
        <f t="shared" si="0"/>
        <v>3.5000000000000013</v>
      </c>
      <c r="D28" s="46">
        <f t="shared" si="1"/>
        <v>5.4799291699558314E-2</v>
      </c>
      <c r="E28" s="46">
        <f t="shared" si="2"/>
        <v>0.2218416693589122</v>
      </c>
      <c r="F28" s="47">
        <f t="shared" si="3"/>
        <v>1346.0647095579172</v>
      </c>
      <c r="G28" s="48">
        <f t="shared" si="4"/>
        <v>3.411835246104725</v>
      </c>
      <c r="H28" s="44" t="str">
        <f>VLOOKUP(G28*$B$12,'Case Exhibits 3 and 4'!$A$9:$C$14,3,1)</f>
        <v>C</v>
      </c>
      <c r="I28" s="45" t="str">
        <f>VLOOKUP(G28*$B$13/2*2.2046,'Case Exhibits 3 and 4'!$A$17:$C$22,3,1)</f>
        <v>B</v>
      </c>
      <c r="J28" s="49">
        <f>VLOOKUP($G28*$B$12,'Case Exhibits 3 and 4'!$A$9:$E$14,4,1)</f>
        <v>3</v>
      </c>
      <c r="K28" s="50">
        <f>VLOOKUP($G28*$B$12,'Case Exhibits 3 and 4'!$A$9:$E$14,5,1)</f>
        <v>3.3</v>
      </c>
      <c r="L28" s="49">
        <f>VLOOKUP($G28*$B$13/2*2.2046,'Case Exhibits 3 and 4'!$A$17:$E$22,4,1)</f>
        <v>4.8</v>
      </c>
      <c r="M28" s="54">
        <f>VLOOKUP($G28*$B$13/2*2.2046,'Case Exhibits 3 and 4'!$A$17:$E$22,5,1)</f>
        <v>5.0999999999999996</v>
      </c>
      <c r="N28" s="53">
        <f t="shared" si="5"/>
        <v>3.8891787278753509</v>
      </c>
    </row>
    <row r="29" spans="1:16" x14ac:dyDescent="0.3">
      <c r="A29" s="44">
        <f t="shared" si="6"/>
        <v>11</v>
      </c>
      <c r="B29" s="45">
        <f t="shared" si="7"/>
        <v>3.5000000000000013</v>
      </c>
      <c r="C29" s="45">
        <f t="shared" si="0"/>
        <v>3.7000000000000015</v>
      </c>
      <c r="D29" s="46">
        <f t="shared" si="1"/>
        <v>0.11506967022170893</v>
      </c>
      <c r="E29" s="46">
        <f t="shared" si="2"/>
        <v>0.38837210996642746</v>
      </c>
      <c r="F29" s="47">
        <f t="shared" si="3"/>
        <v>2531.3558979303257</v>
      </c>
      <c r="G29" s="48">
        <f t="shared" si="4"/>
        <v>3.6092359601395572</v>
      </c>
      <c r="H29" s="44" t="str">
        <f>VLOOKUP(G29*$B$12,'Case Exhibits 3 and 4'!$A$9:$C$14,3,1)</f>
        <v>C</v>
      </c>
      <c r="I29" s="45" t="str">
        <f>VLOOKUP(G29*$B$13/2*2.2046,'Case Exhibits 3 and 4'!$A$17:$C$22,3,1)</f>
        <v>B</v>
      </c>
      <c r="J29" s="49">
        <f>VLOOKUP($G29*$B$12,'Case Exhibits 3 and 4'!$A$9:$E$14,4,1)</f>
        <v>3</v>
      </c>
      <c r="K29" s="50">
        <f>VLOOKUP($G29*$B$12,'Case Exhibits 3 and 4'!$A$9:$E$14,5,1)</f>
        <v>3.3</v>
      </c>
      <c r="L29" s="49">
        <f>VLOOKUP($G29*$B$13/2*2.2046,'Case Exhibits 3 and 4'!$A$17:$E$22,4,1)</f>
        <v>4.8</v>
      </c>
      <c r="M29" s="54">
        <f>VLOOKUP($G29*$B$13/2*2.2046,'Case Exhibits 3 and 4'!$A$17:$E$22,5,1)</f>
        <v>5.0999999999999996</v>
      </c>
      <c r="N29" s="53">
        <f t="shared" si="5"/>
        <v>3.8954955507244655</v>
      </c>
    </row>
    <row r="30" spans="1:16" x14ac:dyDescent="0.3">
      <c r="A30" s="44">
        <f t="shared" si="6"/>
        <v>12</v>
      </c>
      <c r="B30" s="45">
        <f t="shared" si="7"/>
        <v>3.7000000000000015</v>
      </c>
      <c r="C30" s="45">
        <f t="shared" si="0"/>
        <v>3.9000000000000017</v>
      </c>
      <c r="D30" s="46">
        <f t="shared" si="1"/>
        <v>0.21185539858339775</v>
      </c>
      <c r="E30" s="46">
        <f t="shared" si="2"/>
        <v>0.57938310552296723</v>
      </c>
      <c r="F30" s="47">
        <f t="shared" si="3"/>
        <v>4065.0005911909302</v>
      </c>
      <c r="G30" s="48">
        <f t="shared" si="4"/>
        <v>3.8066137363694503</v>
      </c>
      <c r="H30" s="44" t="str">
        <f>VLOOKUP(G30*$B$12,'Case Exhibits 3 and 4'!$A$9:$C$14,3,1)</f>
        <v>C</v>
      </c>
      <c r="I30" s="45" t="str">
        <f>VLOOKUP(G30*$B$13/2*2.2046,'Case Exhibits 3 and 4'!$A$17:$C$22,3,1)</f>
        <v>B</v>
      </c>
      <c r="J30" s="49">
        <f>VLOOKUP($G30*$B$12,'Case Exhibits 3 and 4'!$A$9:$E$14,4,1)</f>
        <v>3</v>
      </c>
      <c r="K30" s="50">
        <f>VLOOKUP($G30*$B$12,'Case Exhibits 3 and 4'!$A$9:$E$14,5,1)</f>
        <v>3.3</v>
      </c>
      <c r="L30" s="49">
        <f>VLOOKUP($G30*$B$13/2*2.2046,'Case Exhibits 3 and 4'!$A$17:$E$22,4,1)</f>
        <v>4.8</v>
      </c>
      <c r="M30" s="54">
        <f>VLOOKUP($G30*$B$13/2*2.2046,'Case Exhibits 3 and 4'!$A$17:$E$22,5,1)</f>
        <v>5.0999999999999996</v>
      </c>
      <c r="N30" s="53">
        <f t="shared" si="5"/>
        <v>3.9018116395638223</v>
      </c>
    </row>
    <row r="31" spans="1:16" x14ac:dyDescent="0.3">
      <c r="A31" s="44">
        <f t="shared" si="6"/>
        <v>13</v>
      </c>
      <c r="B31" s="45">
        <f t="shared" si="7"/>
        <v>3.9000000000000017</v>
      </c>
      <c r="C31" s="45">
        <f t="shared" si="0"/>
        <v>4.1000000000000014</v>
      </c>
      <c r="D31" s="46">
        <f t="shared" si="1"/>
        <v>0.34457825838967693</v>
      </c>
      <c r="E31" s="46">
        <f t="shared" si="2"/>
        <v>0.73654028060664767</v>
      </c>
      <c r="F31" s="47">
        <f t="shared" si="3"/>
        <v>5574.3601118637253</v>
      </c>
      <c r="G31" s="48">
        <f t="shared" si="4"/>
        <v>4.003974930706991</v>
      </c>
      <c r="H31" s="44" t="str">
        <f>VLOOKUP(G31*$B$12,'Case Exhibits 3 and 4'!$A$9:$C$14,3,1)</f>
        <v>C</v>
      </c>
      <c r="I31" s="45" t="str">
        <f>VLOOKUP(G31*$B$13/2*2.2046,'Case Exhibits 3 and 4'!$A$17:$C$22,3,1)</f>
        <v>B</v>
      </c>
      <c r="J31" s="49">
        <f>VLOOKUP($G31*$B$12,'Case Exhibits 3 and 4'!$A$9:$E$14,4,1)</f>
        <v>3</v>
      </c>
      <c r="K31" s="50">
        <f>VLOOKUP($G31*$B$12,'Case Exhibits 3 and 4'!$A$9:$E$14,5,1)</f>
        <v>3.3</v>
      </c>
      <c r="L31" s="49">
        <f>VLOOKUP($G31*$B$13/2*2.2046,'Case Exhibits 3 and 4'!$A$17:$E$22,4,1)</f>
        <v>4.8</v>
      </c>
      <c r="M31" s="54">
        <f>VLOOKUP($G31*$B$13/2*2.2046,'Case Exhibits 3 and 4'!$A$17:$E$22,5,1)</f>
        <v>5.0999999999999996</v>
      </c>
      <c r="N31" s="53">
        <f t="shared" si="5"/>
        <v>3.9081271977826235</v>
      </c>
    </row>
    <row r="32" spans="1:16" x14ac:dyDescent="0.3">
      <c r="A32" s="44">
        <f t="shared" si="6"/>
        <v>14</v>
      </c>
      <c r="B32" s="45">
        <f t="shared" si="7"/>
        <v>4.1000000000000014</v>
      </c>
      <c r="C32" s="45">
        <f t="shared" si="0"/>
        <v>4.3000000000000016</v>
      </c>
      <c r="D32" s="46">
        <f t="shared" si="1"/>
        <v>0.50000000000000144</v>
      </c>
      <c r="E32" s="46">
        <f t="shared" si="2"/>
        <v>0.79788456080286541</v>
      </c>
      <c r="F32" s="47">
        <f t="shared" si="3"/>
        <v>6527.7131476336299</v>
      </c>
      <c r="G32" s="48">
        <f t="shared" si="4"/>
        <v>4.2013260957562464</v>
      </c>
      <c r="H32" s="44" t="str">
        <f>VLOOKUP(G32*$B$12,'Case Exhibits 3 and 4'!$A$9:$C$14,3,1)</f>
        <v>C</v>
      </c>
      <c r="I32" s="45" t="str">
        <f>VLOOKUP(G32*$B$13/2*2.2046,'Case Exhibits 3 and 4'!$A$17:$C$22,3,1)</f>
        <v>B</v>
      </c>
      <c r="J32" s="49">
        <f>VLOOKUP($G32*$B$12,'Case Exhibits 3 and 4'!$A$9:$E$14,4,1)</f>
        <v>3</v>
      </c>
      <c r="K32" s="50">
        <f>VLOOKUP($G32*$B$12,'Case Exhibits 3 and 4'!$A$9:$E$14,5,1)</f>
        <v>3.3</v>
      </c>
      <c r="L32" s="49">
        <f>VLOOKUP($G32*$B$13/2*2.2046,'Case Exhibits 3 and 4'!$A$17:$E$22,4,1)</f>
        <v>4.8</v>
      </c>
      <c r="M32" s="54">
        <f>VLOOKUP($G32*$B$13/2*2.2046,'Case Exhibits 3 and 4'!$A$17:$E$22,5,1)</f>
        <v>5.0999999999999996</v>
      </c>
      <c r="N32" s="53">
        <f t="shared" si="5"/>
        <v>3.9144424350641995</v>
      </c>
    </row>
    <row r="33" spans="1:14" x14ac:dyDescent="0.3">
      <c r="A33" s="44">
        <f t="shared" si="6"/>
        <v>15</v>
      </c>
      <c r="B33" s="45">
        <f t="shared" si="7"/>
        <v>4.3000000000000016</v>
      </c>
      <c r="C33" s="45">
        <f t="shared" si="0"/>
        <v>4.5000000000000018</v>
      </c>
      <c r="D33" s="46">
        <f t="shared" si="1"/>
        <v>0.65542174161032563</v>
      </c>
      <c r="E33" s="46">
        <f t="shared" si="2"/>
        <v>0.73654028060664545</v>
      </c>
      <c r="F33" s="47">
        <f t="shared" si="3"/>
        <v>6527.7131476336153</v>
      </c>
      <c r="G33" s="48">
        <f t="shared" si="4"/>
        <v>4.3986739042437559</v>
      </c>
      <c r="H33" s="44" t="str">
        <f>VLOOKUP(G33*$B$12,'Case Exhibits 3 and 4'!$A$9:$C$14,3,1)</f>
        <v>C</v>
      </c>
      <c r="I33" s="45" t="str">
        <f>VLOOKUP(G33*$B$13/2*2.2046,'Case Exhibits 3 and 4'!$A$17:$C$22,3,1)</f>
        <v>B</v>
      </c>
      <c r="J33" s="49">
        <f>VLOOKUP($G33*$B$12,'Case Exhibits 3 and 4'!$A$9:$E$14,4,1)</f>
        <v>3</v>
      </c>
      <c r="K33" s="50">
        <f>VLOOKUP($G33*$B$12,'Case Exhibits 3 and 4'!$A$9:$E$14,5,1)</f>
        <v>3.3</v>
      </c>
      <c r="L33" s="49">
        <f>VLOOKUP($G33*$B$13/2*2.2046,'Case Exhibits 3 and 4'!$A$17:$E$22,4,1)</f>
        <v>4.8</v>
      </c>
      <c r="M33" s="54">
        <f>VLOOKUP($G33*$B$13/2*2.2046,'Case Exhibits 3 and 4'!$A$17:$E$22,5,1)</f>
        <v>5.0999999999999996</v>
      </c>
      <c r="N33" s="53">
        <f t="shared" si="5"/>
        <v>3.9207575649358</v>
      </c>
    </row>
    <row r="34" spans="1:14" x14ac:dyDescent="0.3">
      <c r="A34" s="44">
        <f t="shared" si="6"/>
        <v>16</v>
      </c>
      <c r="B34" s="45">
        <f t="shared" si="7"/>
        <v>4.5000000000000018</v>
      </c>
      <c r="C34" s="45">
        <f t="shared" si="0"/>
        <v>4.700000000000002</v>
      </c>
      <c r="D34" s="46">
        <f t="shared" si="1"/>
        <v>0.78814460141660458</v>
      </c>
      <c r="E34" s="46">
        <f t="shared" si="2"/>
        <v>0.57938310552296357</v>
      </c>
      <c r="F34" s="47">
        <f t="shared" si="3"/>
        <v>5574.3601118637162</v>
      </c>
      <c r="G34" s="48">
        <f t="shared" si="4"/>
        <v>4.5960250692930114</v>
      </c>
      <c r="H34" s="44" t="str">
        <f>VLOOKUP(G34*$B$12,'Case Exhibits 3 and 4'!$A$9:$C$14,3,1)</f>
        <v>D</v>
      </c>
      <c r="I34" s="45" t="str">
        <f>VLOOKUP(G34*$B$13/2*2.2046,'Case Exhibits 3 and 4'!$A$17:$C$22,3,1)</f>
        <v>C</v>
      </c>
      <c r="J34" s="49">
        <f>VLOOKUP($G34*$B$12,'Case Exhibits 3 and 4'!$A$9:$E$14,4,1)</f>
        <v>3.2</v>
      </c>
      <c r="K34" s="50">
        <f>VLOOKUP($G34*$B$12,'Case Exhibits 3 and 4'!$A$9:$E$14,5,1)</f>
        <v>3.5</v>
      </c>
      <c r="L34" s="49">
        <f>VLOOKUP($G34*$B$13/2*2.2046,'Case Exhibits 3 and 4'!$A$17:$E$22,4,1)</f>
        <v>5</v>
      </c>
      <c r="M34" s="54">
        <f>VLOOKUP($G34*$B$13/2*2.2046,'Case Exhibits 3 and 4'!$A$17:$E$22,5,1)</f>
        <v>5.4</v>
      </c>
      <c r="N34" s="53">
        <f t="shared" si="5"/>
        <v>3.927072802217376</v>
      </c>
    </row>
    <row r="35" spans="1:14" x14ac:dyDescent="0.3">
      <c r="A35" s="44">
        <f t="shared" si="6"/>
        <v>17</v>
      </c>
      <c r="B35" s="45">
        <f t="shared" si="7"/>
        <v>4.700000000000002</v>
      </c>
      <c r="C35" s="45">
        <f t="shared" si="0"/>
        <v>4.9000000000000021</v>
      </c>
      <c r="D35" s="46">
        <f t="shared" si="1"/>
        <v>0.88493032977829267</v>
      </c>
      <c r="E35" s="46">
        <f t="shared" si="2"/>
        <v>0.38837210996642374</v>
      </c>
      <c r="F35" s="47">
        <f t="shared" si="3"/>
        <v>4065.0005911908997</v>
      </c>
      <c r="G35" s="48">
        <f t="shared" si="4"/>
        <v>4.7933862636305529</v>
      </c>
      <c r="H35" s="44" t="str">
        <f>VLOOKUP(G35*$B$12,'Case Exhibits 3 and 4'!$A$9:$C$14,3,1)</f>
        <v>D</v>
      </c>
      <c r="I35" s="45" t="str">
        <f>VLOOKUP(G35*$B$13/2*2.2046,'Case Exhibits 3 and 4'!$A$17:$C$22,3,1)</f>
        <v>C</v>
      </c>
      <c r="J35" s="49">
        <f>VLOOKUP($G35*$B$12,'Case Exhibits 3 and 4'!$A$9:$E$14,4,1)</f>
        <v>3.2</v>
      </c>
      <c r="K35" s="50">
        <f>VLOOKUP($G35*$B$12,'Case Exhibits 3 and 4'!$A$9:$E$14,5,1)</f>
        <v>3.5</v>
      </c>
      <c r="L35" s="49">
        <f>VLOOKUP($G35*$B$13/2*2.2046,'Case Exhibits 3 and 4'!$A$17:$E$22,4,1)</f>
        <v>5</v>
      </c>
      <c r="M35" s="54">
        <f>VLOOKUP($G35*$B$13/2*2.2046,'Case Exhibits 3 and 4'!$A$17:$E$22,5,1)</f>
        <v>5.4</v>
      </c>
      <c r="N35" s="53">
        <f t="shared" si="5"/>
        <v>3.9333883604361777</v>
      </c>
    </row>
    <row r="36" spans="1:14" x14ac:dyDescent="0.3">
      <c r="A36" s="44">
        <f t="shared" si="6"/>
        <v>18</v>
      </c>
      <c r="B36" s="45">
        <f t="shared" si="7"/>
        <v>4.9000000000000021</v>
      </c>
      <c r="C36" s="45">
        <f t="shared" si="0"/>
        <v>5.1000000000000023</v>
      </c>
      <c r="D36" s="46">
        <f t="shared" si="1"/>
        <v>0.94520070830044256</v>
      </c>
      <c r="E36" s="46">
        <f t="shared" si="2"/>
        <v>0.22184166935890937</v>
      </c>
      <c r="F36" s="47">
        <f t="shared" si="3"/>
        <v>2531.3558979302957</v>
      </c>
      <c r="G36" s="48">
        <f t="shared" si="4"/>
        <v>4.9907640398604469</v>
      </c>
      <c r="H36" s="44" t="str">
        <f>VLOOKUP(G36*$B$12,'Case Exhibits 3 and 4'!$A$9:$C$14,3,1)</f>
        <v>D</v>
      </c>
      <c r="I36" s="45" t="str">
        <f>VLOOKUP(G36*$B$13/2*2.2046,'Case Exhibits 3 and 4'!$A$17:$C$22,3,1)</f>
        <v>C</v>
      </c>
      <c r="J36" s="49">
        <f>VLOOKUP($G36*$B$12,'Case Exhibits 3 and 4'!$A$9:$E$14,4,1)</f>
        <v>3.2</v>
      </c>
      <c r="K36" s="50">
        <f>VLOOKUP($G36*$B$12,'Case Exhibits 3 and 4'!$A$9:$E$14,5,1)</f>
        <v>3.5</v>
      </c>
      <c r="L36" s="49">
        <f>VLOOKUP($G36*$B$13/2*2.2046,'Case Exhibits 3 and 4'!$A$17:$E$22,4,1)</f>
        <v>5</v>
      </c>
      <c r="M36" s="54">
        <f>VLOOKUP($G36*$B$13/2*2.2046,'Case Exhibits 3 and 4'!$A$17:$E$22,5,1)</f>
        <v>5.4</v>
      </c>
      <c r="N36" s="53">
        <f t="shared" si="5"/>
        <v>3.939704449275534</v>
      </c>
    </row>
    <row r="37" spans="1:14" x14ac:dyDescent="0.3">
      <c r="A37" s="44">
        <f t="shared" si="6"/>
        <v>19</v>
      </c>
      <c r="B37" s="45">
        <f t="shared" si="7"/>
        <v>5.1000000000000023</v>
      </c>
      <c r="C37" s="45">
        <f t="shared" si="0"/>
        <v>5.3000000000000025</v>
      </c>
      <c r="D37" s="46">
        <f t="shared" si="1"/>
        <v>0.97724986805182112</v>
      </c>
      <c r="E37" s="46">
        <f t="shared" si="2"/>
        <v>0.10798193302637497</v>
      </c>
      <c r="F37" s="47">
        <f t="shared" si="3"/>
        <v>1346.0647095578997</v>
      </c>
      <c r="G37" s="48">
        <f t="shared" si="4"/>
        <v>5.1881647538952782</v>
      </c>
      <c r="H37" s="44" t="str">
        <f>VLOOKUP(G37*$B$12,'Case Exhibits 3 and 4'!$A$9:$C$14,3,1)</f>
        <v>D</v>
      </c>
      <c r="I37" s="45" t="str">
        <f>VLOOKUP(G37*$B$13/2*2.2046,'Case Exhibits 3 and 4'!$A$17:$C$22,3,1)</f>
        <v>C</v>
      </c>
      <c r="J37" s="49">
        <f>VLOOKUP($G37*$B$12,'Case Exhibits 3 and 4'!$A$9:$E$14,4,1)</f>
        <v>3.2</v>
      </c>
      <c r="K37" s="50">
        <f>VLOOKUP($G37*$B$12,'Case Exhibits 3 and 4'!$A$9:$E$14,5,1)</f>
        <v>3.5</v>
      </c>
      <c r="L37" s="49">
        <f>VLOOKUP($G37*$B$13/2*2.2046,'Case Exhibits 3 and 4'!$A$17:$E$22,4,1)</f>
        <v>5</v>
      </c>
      <c r="M37" s="54">
        <f>VLOOKUP($G37*$B$13/2*2.2046,'Case Exhibits 3 and 4'!$A$17:$E$22,5,1)</f>
        <v>5.4</v>
      </c>
      <c r="N37" s="53">
        <f t="shared" si="5"/>
        <v>3.9460212721246486</v>
      </c>
    </row>
    <row r="38" spans="1:14" x14ac:dyDescent="0.3">
      <c r="A38" s="44">
        <f t="shared" si="6"/>
        <v>20</v>
      </c>
      <c r="B38" s="45">
        <f t="shared" si="7"/>
        <v>5.3000000000000025</v>
      </c>
      <c r="C38" s="45">
        <f t="shared" si="0"/>
        <v>5.5000000000000027</v>
      </c>
      <c r="D38" s="46">
        <f t="shared" si="1"/>
        <v>0.99180246407540396</v>
      </c>
      <c r="E38" s="46">
        <f t="shared" si="2"/>
        <v>4.4789060589685188E-2</v>
      </c>
      <c r="F38" s="47">
        <f t="shared" si="3"/>
        <v>611.20903299047893</v>
      </c>
      <c r="G38" s="48">
        <f t="shared" si="4"/>
        <v>5.3855944934890685</v>
      </c>
      <c r="H38" s="44" t="str">
        <f>VLOOKUP(G38*$B$12,'Case Exhibits 3 and 4'!$A$9:$C$14,3,1)</f>
        <v>D</v>
      </c>
      <c r="I38" s="45" t="str">
        <f>VLOOKUP(G38*$B$13/2*2.2046,'Case Exhibits 3 and 4'!$A$17:$C$22,3,1)</f>
        <v>C</v>
      </c>
      <c r="J38" s="49">
        <f>VLOOKUP($G38*$B$12,'Case Exhibits 3 and 4'!$A$9:$E$14,4,1)</f>
        <v>3.2</v>
      </c>
      <c r="K38" s="50">
        <f>VLOOKUP($G38*$B$12,'Case Exhibits 3 and 4'!$A$9:$E$14,5,1)</f>
        <v>3.5</v>
      </c>
      <c r="L38" s="49">
        <f>VLOOKUP($G38*$B$13/2*2.2046,'Case Exhibits 3 and 4'!$A$17:$E$22,4,1)</f>
        <v>5</v>
      </c>
      <c r="M38" s="54">
        <f>VLOOKUP($G38*$B$13/2*2.2046,'Case Exhibits 3 and 4'!$A$17:$E$22,5,1)</f>
        <v>5.4</v>
      </c>
      <c r="N38" s="53">
        <f t="shared" si="5"/>
        <v>3.9523390237916498</v>
      </c>
    </row>
    <row r="39" spans="1:14" x14ac:dyDescent="0.3">
      <c r="A39" s="44">
        <f t="shared" si="6"/>
        <v>21</v>
      </c>
      <c r="B39" s="45">
        <f t="shared" si="7"/>
        <v>5.5000000000000027</v>
      </c>
      <c r="C39" s="45">
        <f t="shared" si="0"/>
        <v>5.7000000000000028</v>
      </c>
      <c r="D39" s="46">
        <f t="shared" si="1"/>
        <v>0.99744486966957213</v>
      </c>
      <c r="E39" s="46">
        <f t="shared" si="2"/>
        <v>1.5830903165959663E-2</v>
      </c>
      <c r="F39" s="47">
        <f t="shared" si="3"/>
        <v>236.98103495506339</v>
      </c>
      <c r="G39" s="48">
        <f t="shared" si="4"/>
        <v>5.5830590135905789</v>
      </c>
      <c r="H39" s="44" t="str">
        <f>VLOOKUP(G39*$B$12,'Case Exhibits 3 and 4'!$A$9:$C$14,3,1)</f>
        <v>D</v>
      </c>
      <c r="I39" s="45" t="str">
        <f>VLOOKUP(G39*$B$13/2*2.2046,'Case Exhibits 3 and 4'!$A$17:$C$22,3,1)</f>
        <v>C</v>
      </c>
      <c r="J39" s="49">
        <f>VLOOKUP($G39*$B$12,'Case Exhibits 3 and 4'!$A$9:$E$14,4,1)</f>
        <v>3.2</v>
      </c>
      <c r="K39" s="50">
        <f>VLOOKUP($G39*$B$12,'Case Exhibits 3 and 4'!$A$9:$E$14,5,1)</f>
        <v>3.5</v>
      </c>
      <c r="L39" s="49">
        <f>VLOOKUP($G39*$B$13/2*2.2046,'Case Exhibits 3 and 4'!$A$17:$E$22,4,1)</f>
        <v>5</v>
      </c>
      <c r="M39" s="54">
        <f>VLOOKUP($G39*$B$13/2*2.2046,'Case Exhibits 3 and 4'!$A$17:$E$22,5,1)</f>
        <v>5.4</v>
      </c>
      <c r="N39" s="53">
        <f t="shared" si="5"/>
        <v>3.9586578884348982</v>
      </c>
    </row>
    <row r="40" spans="1:14" x14ac:dyDescent="0.3">
      <c r="A40" s="44">
        <f t="shared" si="6"/>
        <v>22</v>
      </c>
      <c r="B40" s="45">
        <f t="shared" si="7"/>
        <v>5.7000000000000028</v>
      </c>
      <c r="C40" s="45">
        <f t="shared" si="0"/>
        <v>5.900000000000003</v>
      </c>
      <c r="D40" s="46">
        <f t="shared" si="1"/>
        <v>0.99931286206208414</v>
      </c>
      <c r="E40" s="46">
        <f t="shared" si="2"/>
        <v>4.7681764029295871E-3</v>
      </c>
      <c r="F40" s="47">
        <f t="shared" si="3"/>
        <v>78.455680485504331</v>
      </c>
      <c r="G40" s="48">
        <f t="shared" si="4"/>
        <v>5.7805636799400073</v>
      </c>
      <c r="H40" s="44" t="str">
        <f>VLOOKUP(G40*$B$12,'Case Exhibits 3 and 4'!$A$9:$C$14,3,1)</f>
        <v>n/a</v>
      </c>
      <c r="I40" s="45" t="str">
        <f>VLOOKUP(G40*$B$13/2*2.2046,'Case Exhibits 3 and 4'!$A$17:$C$22,3,1)</f>
        <v>C</v>
      </c>
      <c r="J40" s="49">
        <f>VLOOKUP($G40*$B$12,'Case Exhibits 3 and 4'!$A$9:$E$14,4,1)</f>
        <v>0</v>
      </c>
      <c r="K40" s="50">
        <f>VLOOKUP($G40*$B$12,'Case Exhibits 3 and 4'!$A$9:$E$14,5,1)</f>
        <v>0</v>
      </c>
      <c r="L40" s="49">
        <f>VLOOKUP($G40*$B$13/2*2.2046,'Case Exhibits 3 and 4'!$A$17:$E$22,4,1)</f>
        <v>5</v>
      </c>
      <c r="M40" s="54">
        <f>VLOOKUP($G40*$B$13/2*2.2046,'Case Exhibits 3 and 4'!$A$17:$E$22,5,1)</f>
        <v>5.4</v>
      </c>
      <c r="N40" s="53">
        <f t="shared" si="5"/>
        <v>3.9649780377580801</v>
      </c>
    </row>
    <row r="41" spans="1:14" x14ac:dyDescent="0.3">
      <c r="A41" s="44">
        <f t="shared" si="6"/>
        <v>23</v>
      </c>
      <c r="B41" s="45">
        <f>C40</f>
        <v>5.900000000000003</v>
      </c>
      <c r="C41" s="45">
        <f t="shared" si="0"/>
        <v>6.1000000000000032</v>
      </c>
      <c r="D41" s="46">
        <f>NORMDIST(C41,$B$9,$B$10,TRUE)</f>
        <v>0.99984089140984245</v>
      </c>
      <c r="E41" s="46">
        <f>NORMDIST(C41,$B$9,$B$10,FALSE)</f>
        <v>1.2238038602275145E-3</v>
      </c>
      <c r="F41" s="47">
        <f>$B$8*(D41-D40)</f>
        <v>22.177232605848918</v>
      </c>
      <c r="G41" s="48">
        <f t="shared" si="4"/>
        <v>5.9781134219856007</v>
      </c>
      <c r="H41" s="44" t="str">
        <f>VLOOKUP(G41*$B$12,'Case Exhibits 3 and 4'!$A$9:$C$14,3,1)</f>
        <v>n/a</v>
      </c>
      <c r="I41" s="45" t="str">
        <f>VLOOKUP(G41*$B$13/2*2.2046,'Case Exhibits 3 and 4'!$A$17:$C$22,3,1)</f>
        <v>D</v>
      </c>
      <c r="J41" s="49">
        <f>VLOOKUP($G41*$B$12,'Case Exhibits 3 and 4'!$A$9:$E$14,4,1)</f>
        <v>0</v>
      </c>
      <c r="K41" s="50">
        <f>VLOOKUP($G41*$B$12,'Case Exhibits 3 and 4'!$A$9:$E$14,5,1)</f>
        <v>0</v>
      </c>
      <c r="L41" s="49">
        <f>VLOOKUP($G41*$B$13/2*2.2046,'Case Exhibits 3 and 4'!$A$17:$E$22,4,1)</f>
        <v>5.2</v>
      </c>
      <c r="M41" s="54">
        <f>VLOOKUP($G41*$B$13/2*2.2046,'Case Exhibits 3 and 4'!$A$17:$E$22,5,1)</f>
        <v>5.7</v>
      </c>
      <c r="N41" s="53">
        <f t="shared" si="5"/>
        <v>3.9712996295035392</v>
      </c>
    </row>
    <row r="42" spans="1:14" x14ac:dyDescent="0.3">
      <c r="A42" s="44">
        <f t="shared" si="6"/>
        <v>24</v>
      </c>
      <c r="B42" s="45">
        <f>C41</f>
        <v>6.1000000000000032</v>
      </c>
      <c r="C42" s="45">
        <f t="shared" si="0"/>
        <v>6.3000000000000034</v>
      </c>
      <c r="D42" s="46">
        <f>NORMDIST(C42,$B$9,$B$10,TRUE)</f>
        <v>0.99996832875816688</v>
      </c>
      <c r="E42" s="46">
        <f>NORMDIST(C42,$B$9,$B$10,FALSE)</f>
        <v>2.6766045152976315E-4</v>
      </c>
      <c r="F42" s="47">
        <f>$B$8*(D42-D41)</f>
        <v>5.3523686296261808</v>
      </c>
      <c r="G42" s="48">
        <f t="shared" si="4"/>
        <v>6.1757126958252071</v>
      </c>
      <c r="H42" s="44" t="str">
        <f>VLOOKUP(G42*$B$12,'Case Exhibits 3 and 4'!$A$9:$C$14,3,1)</f>
        <v>n/a</v>
      </c>
      <c r="I42" s="45" t="str">
        <f>VLOOKUP(G42*$B$13/2*2.2046,'Case Exhibits 3 and 4'!$A$17:$C$22,3,1)</f>
        <v>D</v>
      </c>
      <c r="J42" s="49">
        <f>VLOOKUP($G42*$B$12,'Case Exhibits 3 and 4'!$A$9:$E$14,4,1)</f>
        <v>0</v>
      </c>
      <c r="K42" s="50">
        <f>VLOOKUP($G42*$B$12,'Case Exhibits 3 and 4'!$A$9:$E$14,5,1)</f>
        <v>0</v>
      </c>
      <c r="L42" s="49">
        <f>VLOOKUP($G42*$B$13/2*2.2046,'Case Exhibits 3 and 4'!$A$17:$E$22,4,1)</f>
        <v>5.2</v>
      </c>
      <c r="M42" s="54">
        <f>VLOOKUP($G42*$B$13/2*2.2046,'Case Exhibits 3 and 4'!$A$17:$E$22,5,1)</f>
        <v>5.7</v>
      </c>
      <c r="N42" s="53">
        <f t="shared" si="5"/>
        <v>3.9776228062664063</v>
      </c>
    </row>
    <row r="43" spans="1:14" x14ac:dyDescent="0.3">
      <c r="A43" s="44">
        <f t="shared" si="6"/>
        <v>25</v>
      </c>
      <c r="B43" s="45">
        <f>C42</f>
        <v>6.3000000000000034</v>
      </c>
      <c r="C43" s="45">
        <f t="shared" si="0"/>
        <v>6.5000000000000036</v>
      </c>
      <c r="D43" s="46">
        <f>NORMDIST(C43,$B$9,$B$10,TRUE)</f>
        <v>0.99999458745609227</v>
      </c>
      <c r="E43" s="46">
        <f>NORMDIST(C43,$B$9,$B$10,FALSE)</f>
        <v>4.9884942580105471E-5</v>
      </c>
      <c r="F43" s="47">
        <f>$B$8*(D43-D42)</f>
        <v>1.1028653128661858</v>
      </c>
      <c r="G43" s="48">
        <f t="shared" si="4"/>
        <v>6.3733654574997507</v>
      </c>
      <c r="H43" s="44" t="str">
        <f>VLOOKUP(G43*$B$12,'Case Exhibits 3 and 4'!$A$9:$C$14,3,1)</f>
        <v>n/a</v>
      </c>
      <c r="I43" s="45" t="str">
        <f>VLOOKUP(G43*$B$13/2*2.2046,'Case Exhibits 3 and 4'!$A$17:$C$22,3,1)</f>
        <v>D</v>
      </c>
      <c r="J43" s="49">
        <f>VLOOKUP($G43*$B$12,'Case Exhibits 3 and 4'!$A$9:$E$14,4,1)</f>
        <v>0</v>
      </c>
      <c r="K43" s="50">
        <f>VLOOKUP($G43*$B$12,'Case Exhibits 3 and 4'!$A$9:$E$14,5,1)</f>
        <v>0</v>
      </c>
      <c r="L43" s="49">
        <f>VLOOKUP($G43*$B$13/2*2.2046,'Case Exhibits 3 and 4'!$A$17:$E$22,4,1)</f>
        <v>5.2</v>
      </c>
      <c r="M43" s="54">
        <f>VLOOKUP($G43*$B$13/2*2.2046,'Case Exhibits 3 and 4'!$A$17:$E$22,5,1)</f>
        <v>5.7</v>
      </c>
      <c r="N43" s="53">
        <f t="shared" si="5"/>
        <v>3.9839476946399919</v>
      </c>
    </row>
    <row r="44" spans="1:14" x14ac:dyDescent="0.3">
      <c r="A44" s="44">
        <f t="shared" si="6"/>
        <v>26</v>
      </c>
      <c r="B44" s="45">
        <f>C43</f>
        <v>6.5000000000000036</v>
      </c>
      <c r="C44" s="45">
        <f t="shared" si="0"/>
        <v>6.7000000000000037</v>
      </c>
      <c r="D44" s="46">
        <f>NORMDIST(C44,$B$9,$B$10,TRUE)</f>
        <v>0.99999920667184805</v>
      </c>
      <c r="E44" s="46">
        <f>NORMDIST(C44,$B$9,$B$10,FALSE)</f>
        <v>7.9225981820638558E-6</v>
      </c>
      <c r="F44" s="47">
        <f>$B$8*(D44-D43)</f>
        <v>0.19400706174299565</v>
      </c>
      <c r="G44" s="48">
        <f t="shared" si="4"/>
        <v>6.5710751465485986</v>
      </c>
      <c r="H44" s="44" t="str">
        <f>VLOOKUP(G44*$B$12,'Case Exhibits 3 and 4'!$A$9:$C$14,3,1)</f>
        <v>n/a</v>
      </c>
      <c r="I44" s="45" t="str">
        <f>VLOOKUP(G44*$B$13/2*2.2046,'Case Exhibits 3 and 4'!$A$17:$C$22,3,1)</f>
        <v>D</v>
      </c>
      <c r="J44" s="49">
        <f>VLOOKUP($G44*$B$12,'Case Exhibits 3 and 4'!$A$9:$E$14,4,1)</f>
        <v>0</v>
      </c>
      <c r="K44" s="50">
        <f>VLOOKUP($G44*$B$12,'Case Exhibits 3 and 4'!$A$9:$E$14,5,1)</f>
        <v>0</v>
      </c>
      <c r="L44" s="49">
        <f>VLOOKUP($G44*$B$13/2*2.2046,'Case Exhibits 3 and 4'!$A$17:$E$22,4,1)</f>
        <v>5.2</v>
      </c>
      <c r="M44" s="54">
        <f>VLOOKUP($G44*$B$13/2*2.2046,'Case Exhibits 3 and 4'!$A$17:$E$22,5,1)</f>
        <v>5.7</v>
      </c>
      <c r="N44" s="53">
        <f t="shared" si="5"/>
        <v>3.9902744046895551</v>
      </c>
    </row>
    <row r="45" spans="1:14" x14ac:dyDescent="0.3">
      <c r="A45" s="55">
        <f t="shared" si="6"/>
        <v>27</v>
      </c>
      <c r="B45" s="56">
        <f>C44</f>
        <v>6.7000000000000037</v>
      </c>
      <c r="C45" s="56">
        <f t="shared" si="0"/>
        <v>6.9000000000000039</v>
      </c>
      <c r="D45" s="57">
        <f>NORMDIST(C45,$B$9,$B$10,TRUE)</f>
        <v>0.99999990035573683</v>
      </c>
      <c r="E45" s="57">
        <f>NORMDIST(C45,$B$9,$B$10,FALSE)</f>
        <v>1.0722070689394789E-6</v>
      </c>
      <c r="F45" s="58">
        <f>$B$8*(D45-D44)</f>
        <v>2.9134723328549939E-2</v>
      </c>
      <c r="G45" s="59">
        <f t="shared" si="4"/>
        <v>6.7688446798230126</v>
      </c>
      <c r="H45" s="55" t="str">
        <f>VLOOKUP(G45*$B$12,'Case Exhibits 3 and 4'!$A$9:$C$14,3,1)</f>
        <v>n/a</v>
      </c>
      <c r="I45" s="56" t="str">
        <f>VLOOKUP(G45*$B$13/2*2.2046,'Case Exhibits 3 and 4'!$A$17:$C$22,3,1)</f>
        <v>D</v>
      </c>
      <c r="J45" s="60">
        <f>VLOOKUP($G45*$B$12,'Case Exhibits 3 and 4'!$A$9:$E$14,4,1)</f>
        <v>0</v>
      </c>
      <c r="K45" s="61">
        <f>VLOOKUP($G45*$B$12,'Case Exhibits 3 and 4'!$A$9:$E$14,5,1)</f>
        <v>0</v>
      </c>
      <c r="L45" s="60">
        <f>VLOOKUP($G45*$B$13/2*2.2046,'Case Exhibits 3 and 4'!$A$17:$E$22,4,1)</f>
        <v>5.2</v>
      </c>
      <c r="M45" s="62">
        <f>VLOOKUP($G45*$B$13/2*2.2046,'Case Exhibits 3 and 4'!$A$17:$E$22,5,1)</f>
        <v>5.7</v>
      </c>
      <c r="N45" s="63">
        <f t="shared" si="5"/>
        <v>3.9966030297543362</v>
      </c>
    </row>
    <row r="46" spans="1:14" x14ac:dyDescent="0.3">
      <c r="A46" s="25" t="s">
        <v>29</v>
      </c>
      <c r="B46" s="25"/>
      <c r="C46" s="25"/>
      <c r="D46" s="64"/>
      <c r="E46" s="64"/>
      <c r="F46" s="47">
        <f>SUM(F19:F45)</f>
        <v>41999.99581494095</v>
      </c>
      <c r="G46" s="48">
        <f>SUMPRODUCT(F19:F45,G19:G45)/F46</f>
        <v>4.2999997319482048</v>
      </c>
      <c r="H46" s="25"/>
      <c r="I46" s="25"/>
      <c r="J46" s="25"/>
      <c r="K46" s="25"/>
      <c r="L46" s="25"/>
      <c r="M46" s="25"/>
      <c r="N46" s="25"/>
    </row>
  </sheetData>
  <mergeCells count="4">
    <mergeCell ref="H16:I16"/>
    <mergeCell ref="J16:M16"/>
    <mergeCell ref="J17:K17"/>
    <mergeCell ref="L17:M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619BF-2ACF-4EE5-A00F-4B65FF8FFB79}">
  <dimension ref="A2:AI72"/>
  <sheetViews>
    <sheetView zoomScaleNormal="100" workbookViewId="0">
      <pane xSplit="7" topLeftCell="H1" activePane="topRight" state="frozen"/>
      <selection pane="topRight" activeCell="H1" sqref="H1"/>
    </sheetView>
  </sheetViews>
  <sheetFormatPr defaultRowHeight="14.4" x14ac:dyDescent="0.3"/>
  <cols>
    <col min="1" max="1" width="20.109375" bestFit="1" customWidth="1"/>
    <col min="2" max="3" width="13.44140625" bestFit="1" customWidth="1"/>
    <col min="4" max="4" width="9.88671875" hidden="1" customWidth="1"/>
    <col min="5" max="5" width="6.88671875" hidden="1" customWidth="1"/>
    <col min="6" max="6" width="14.44140625" bestFit="1" customWidth="1"/>
    <col min="7" max="7" width="6.5546875" bestFit="1" customWidth="1"/>
    <col min="8" max="9" width="9.109375" customWidth="1"/>
    <col min="10" max="10" width="5.44140625" bestFit="1" customWidth="1"/>
    <col min="11" max="11" width="6.44140625" bestFit="1" customWidth="1"/>
    <col min="12" max="12" width="5.44140625" bestFit="1" customWidth="1"/>
    <col min="13" max="13" width="6.44140625" bestFit="1" customWidth="1"/>
    <col min="14" max="14" width="14" bestFit="1" customWidth="1"/>
    <col min="30" max="30" width="11.44140625" bestFit="1" customWidth="1"/>
    <col min="31" max="31" width="15.5546875" bestFit="1" customWidth="1"/>
  </cols>
  <sheetData>
    <row r="2" spans="1:35" x14ac:dyDescent="0.3">
      <c r="A2" s="31"/>
      <c r="B2" s="32"/>
      <c r="C2" s="33"/>
      <c r="D2" s="33" t="s">
        <v>0</v>
      </c>
      <c r="E2" s="33" t="s">
        <v>0</v>
      </c>
      <c r="F2" s="33"/>
      <c r="G2" s="33"/>
      <c r="H2" s="164" t="s">
        <v>1</v>
      </c>
      <c r="I2" s="165"/>
      <c r="J2" s="164" t="s">
        <v>2</v>
      </c>
      <c r="K2" s="166"/>
      <c r="L2" s="166"/>
      <c r="M2" s="165"/>
      <c r="N2" s="34" t="s">
        <v>3</v>
      </c>
      <c r="O2" s="161" t="s">
        <v>4</v>
      </c>
      <c r="P2" s="162"/>
      <c r="Q2" s="162"/>
      <c r="R2" s="162"/>
      <c r="S2" s="163"/>
      <c r="T2" s="161" t="s">
        <v>5</v>
      </c>
      <c r="U2" s="162"/>
      <c r="V2" s="162"/>
      <c r="W2" s="162"/>
      <c r="X2" s="163"/>
      <c r="Y2" s="161" t="s">
        <v>6</v>
      </c>
      <c r="Z2" s="162"/>
      <c r="AA2" s="162"/>
      <c r="AB2" s="162"/>
      <c r="AC2" s="163"/>
      <c r="AD2" s="156" t="s">
        <v>7</v>
      </c>
      <c r="AE2" s="153" t="s">
        <v>8</v>
      </c>
      <c r="AF2" s="155"/>
      <c r="AG2" s="155"/>
      <c r="AH2" s="155"/>
      <c r="AI2" s="154"/>
    </row>
    <row r="3" spans="1:35" x14ac:dyDescent="0.3">
      <c r="A3" s="35" t="s">
        <v>9</v>
      </c>
      <c r="B3" s="36"/>
      <c r="C3" s="36"/>
      <c r="D3" s="36" t="s">
        <v>10</v>
      </c>
      <c r="E3" s="36" t="s">
        <v>11</v>
      </c>
      <c r="F3" s="36" t="s">
        <v>12</v>
      </c>
      <c r="G3" s="36" t="s">
        <v>13</v>
      </c>
      <c r="H3" s="37"/>
      <c r="I3" s="36"/>
      <c r="J3" s="159" t="s">
        <v>14</v>
      </c>
      <c r="K3" s="160"/>
      <c r="L3" s="159" t="s">
        <v>15</v>
      </c>
      <c r="M3" s="160"/>
      <c r="N3" s="38" t="s">
        <v>16</v>
      </c>
      <c r="O3" s="159" t="s">
        <v>14</v>
      </c>
      <c r="P3" s="160"/>
      <c r="Q3" s="159" t="s">
        <v>15</v>
      </c>
      <c r="R3" s="160"/>
      <c r="S3" s="38" t="s">
        <v>16</v>
      </c>
      <c r="T3" s="159" t="s">
        <v>14</v>
      </c>
      <c r="U3" s="160"/>
      <c r="V3" s="159" t="s">
        <v>15</v>
      </c>
      <c r="W3" s="160"/>
      <c r="X3" s="38" t="s">
        <v>16</v>
      </c>
      <c r="Y3" s="159" t="s">
        <v>14</v>
      </c>
      <c r="Z3" s="160"/>
      <c r="AA3" s="159" t="s">
        <v>15</v>
      </c>
      <c r="AB3" s="160"/>
      <c r="AC3" s="38" t="s">
        <v>16</v>
      </c>
      <c r="AD3" s="157"/>
      <c r="AE3" s="153" t="s">
        <v>14</v>
      </c>
      <c r="AF3" s="154"/>
      <c r="AG3" s="153" t="s">
        <v>15</v>
      </c>
      <c r="AH3" s="154"/>
      <c r="AI3" s="99" t="s">
        <v>16</v>
      </c>
    </row>
    <row r="4" spans="1:35" x14ac:dyDescent="0.3">
      <c r="A4" s="39" t="s">
        <v>17</v>
      </c>
      <c r="B4" s="40" t="s">
        <v>18</v>
      </c>
      <c r="C4" s="40" t="s">
        <v>19</v>
      </c>
      <c r="D4" s="41">
        <v>0</v>
      </c>
      <c r="E4" s="41">
        <v>0</v>
      </c>
      <c r="F4" s="40" t="s">
        <v>20</v>
      </c>
      <c r="G4" s="40" t="s">
        <v>21</v>
      </c>
      <c r="H4" s="39" t="s">
        <v>14</v>
      </c>
      <c r="I4" s="40" t="s">
        <v>15</v>
      </c>
      <c r="J4" s="39" t="s">
        <v>22</v>
      </c>
      <c r="K4" s="40" t="s">
        <v>23</v>
      </c>
      <c r="L4" s="39" t="s">
        <v>22</v>
      </c>
      <c r="M4" s="42" t="s">
        <v>23</v>
      </c>
      <c r="N4" s="43" t="s">
        <v>23</v>
      </c>
      <c r="O4" s="39" t="s">
        <v>22</v>
      </c>
      <c r="P4" s="40" t="s">
        <v>23</v>
      </c>
      <c r="Q4" s="39" t="s">
        <v>22</v>
      </c>
      <c r="R4" s="42" t="s">
        <v>23</v>
      </c>
      <c r="S4" s="43" t="s">
        <v>23</v>
      </c>
      <c r="T4" s="39" t="s">
        <v>22</v>
      </c>
      <c r="U4" s="40" t="s">
        <v>23</v>
      </c>
      <c r="V4" s="39" t="s">
        <v>22</v>
      </c>
      <c r="W4" s="42" t="s">
        <v>23</v>
      </c>
      <c r="X4" s="43" t="s">
        <v>23</v>
      </c>
      <c r="Y4" s="39" t="s">
        <v>22</v>
      </c>
      <c r="Z4" s="40" t="s">
        <v>23</v>
      </c>
      <c r="AA4" s="39" t="s">
        <v>22</v>
      </c>
      <c r="AB4" s="42" t="s">
        <v>23</v>
      </c>
      <c r="AC4" s="43" t="s">
        <v>23</v>
      </c>
      <c r="AD4" s="158"/>
      <c r="AE4" s="102" t="s">
        <v>22</v>
      </c>
      <c r="AF4" s="103" t="s">
        <v>23</v>
      </c>
      <c r="AG4" s="104" t="s">
        <v>22</v>
      </c>
      <c r="AH4" s="103" t="s">
        <v>23</v>
      </c>
      <c r="AI4" s="103" t="s">
        <v>23</v>
      </c>
    </row>
    <row r="5" spans="1:35" x14ac:dyDescent="0.3">
      <c r="A5" s="44">
        <v>1</v>
      </c>
      <c r="B5" s="45">
        <v>1.5</v>
      </c>
      <c r="C5" s="45">
        <v>1.7</v>
      </c>
      <c r="D5" s="46">
        <v>9.9644263169334873E-8</v>
      </c>
      <c r="E5" s="46">
        <v>1.0722070689395284E-6</v>
      </c>
      <c r="F5" s="47">
        <v>4.1850590531120647E-3</v>
      </c>
      <c r="G5" s="48">
        <v>1.6099126963349961</v>
      </c>
      <c r="H5" s="44" t="s">
        <v>24</v>
      </c>
      <c r="I5" s="45" t="s">
        <v>24</v>
      </c>
      <c r="J5" s="49">
        <v>2</v>
      </c>
      <c r="K5" s="50">
        <v>2.2999999999999998</v>
      </c>
      <c r="L5" s="51">
        <v>3</v>
      </c>
      <c r="M5" s="52">
        <v>3.2</v>
      </c>
      <c r="N5" s="79">
        <v>8.5144826806282659</v>
      </c>
      <c r="O5" s="74">
        <v>0.45</v>
      </c>
      <c r="P5" s="73">
        <v>0.35</v>
      </c>
      <c r="Q5" s="73">
        <v>0.7</v>
      </c>
      <c r="R5" s="73">
        <v>0.6</v>
      </c>
      <c r="S5" s="75">
        <v>1.7</v>
      </c>
      <c r="T5" s="49">
        <f>J5-O5</f>
        <v>1.55</v>
      </c>
      <c r="U5" s="49">
        <f t="shared" ref="U5:X20" si="0">K5-P5</f>
        <v>1.9499999999999997</v>
      </c>
      <c r="V5" s="49">
        <f t="shared" si="0"/>
        <v>2.2999999999999998</v>
      </c>
      <c r="W5" s="49">
        <f t="shared" si="0"/>
        <v>2.6</v>
      </c>
      <c r="X5" s="49">
        <f t="shared" si="0"/>
        <v>6.8144826806282657</v>
      </c>
      <c r="Y5" s="82">
        <v>4.1850590531120647E-3</v>
      </c>
      <c r="Z5" s="83">
        <v>0</v>
      </c>
      <c r="AA5" s="84">
        <v>0</v>
      </c>
      <c r="AB5" s="85">
        <v>0</v>
      </c>
      <c r="AC5" s="86">
        <v>0</v>
      </c>
      <c r="AD5" s="93">
        <f>SUM(Z5,AB5,AC5)</f>
        <v>0</v>
      </c>
      <c r="AE5" s="95">
        <f>$G5*0.89</f>
        <v>1.4328222997381466</v>
      </c>
      <c r="AF5" s="95">
        <f>$G5*0.89</f>
        <v>1.4328222997381466</v>
      </c>
      <c r="AG5" s="97">
        <f>$G5*0.61</f>
        <v>0.98204674476434761</v>
      </c>
      <c r="AH5" s="97">
        <f>$G5*0.61</f>
        <v>0.98204674476434761</v>
      </c>
      <c r="AI5" s="98">
        <f>G5*0.45</f>
        <v>0.72446071335074824</v>
      </c>
    </row>
    <row r="6" spans="1:35" x14ac:dyDescent="0.3">
      <c r="A6" s="44">
        <v>2</v>
      </c>
      <c r="B6" s="45">
        <v>1.7</v>
      </c>
      <c r="C6" s="45">
        <v>1.9</v>
      </c>
      <c r="D6" s="46">
        <v>7.933281519755948E-7</v>
      </c>
      <c r="E6" s="46">
        <v>7.9225981820641506E-6</v>
      </c>
      <c r="F6" s="47">
        <v>2.9134723329862919E-2</v>
      </c>
      <c r="G6" s="48">
        <v>1.8311553202881583</v>
      </c>
      <c r="H6" s="44" t="s">
        <v>24</v>
      </c>
      <c r="I6" s="45" t="s">
        <v>24</v>
      </c>
      <c r="J6" s="49">
        <v>2</v>
      </c>
      <c r="K6" s="50">
        <v>2.2999999999999998</v>
      </c>
      <c r="L6" s="49">
        <v>3</v>
      </c>
      <c r="M6" s="54">
        <v>3.2</v>
      </c>
      <c r="N6" s="80">
        <v>8.5302154894427122</v>
      </c>
      <c r="O6" s="74">
        <v>0.45</v>
      </c>
      <c r="P6" s="73">
        <v>0.35</v>
      </c>
      <c r="Q6" s="73">
        <v>0.7</v>
      </c>
      <c r="R6" s="73">
        <v>0.6</v>
      </c>
      <c r="S6" s="75">
        <v>1.7</v>
      </c>
      <c r="T6" s="49">
        <f t="shared" ref="T6:X25" si="1">J6-O6</f>
        <v>1.55</v>
      </c>
      <c r="U6" s="49">
        <f t="shared" si="0"/>
        <v>1.9499999999999997</v>
      </c>
      <c r="V6" s="49">
        <f t="shared" si="0"/>
        <v>2.2999999999999998</v>
      </c>
      <c r="W6" s="49">
        <f t="shared" si="0"/>
        <v>2.6</v>
      </c>
      <c r="X6" s="49">
        <f t="shared" si="0"/>
        <v>6.8302154894427121</v>
      </c>
      <c r="Y6" s="82">
        <v>2.9134723329862919E-2</v>
      </c>
      <c r="Z6" s="83">
        <v>0</v>
      </c>
      <c r="AA6" s="82">
        <v>0</v>
      </c>
      <c r="AB6" s="87">
        <v>0</v>
      </c>
      <c r="AC6" s="86">
        <v>0</v>
      </c>
      <c r="AD6" s="93">
        <f t="shared" ref="AD6:AD31" si="2">SUM(Z6,AB6,AC6)</f>
        <v>0</v>
      </c>
      <c r="AE6" s="95">
        <f t="shared" ref="AE6:AF31" si="3">$G6*0.89</f>
        <v>1.629728235056461</v>
      </c>
      <c r="AF6" s="95">
        <f t="shared" si="3"/>
        <v>1.629728235056461</v>
      </c>
      <c r="AG6" s="97">
        <f t="shared" ref="AG6:AH31" si="4">$G6*0.61</f>
        <v>1.1170047453757765</v>
      </c>
      <c r="AH6" s="97">
        <f t="shared" si="4"/>
        <v>1.1170047453757765</v>
      </c>
      <c r="AI6" s="98">
        <f t="shared" ref="AI6:AI31" si="5">G6*0.45</f>
        <v>0.82401989412967125</v>
      </c>
    </row>
    <row r="7" spans="1:35" x14ac:dyDescent="0.3">
      <c r="A7" s="44">
        <v>3</v>
      </c>
      <c r="B7" s="45">
        <v>1.9</v>
      </c>
      <c r="C7" s="45">
        <v>2.1</v>
      </c>
      <c r="D7" s="46">
        <v>5.4125439077038704E-6</v>
      </c>
      <c r="E7" s="46">
        <v>4.988494258010724E-5</v>
      </c>
      <c r="F7" s="47">
        <v>0.19400706174058757</v>
      </c>
      <c r="G7" s="48">
        <v>2.0289248534231317</v>
      </c>
      <c r="H7" s="44" t="s">
        <v>24</v>
      </c>
      <c r="I7" s="45" t="s">
        <v>24</v>
      </c>
      <c r="J7" s="49">
        <v>2</v>
      </c>
      <c r="K7" s="50">
        <v>2.2999999999999998</v>
      </c>
      <c r="L7" s="49">
        <v>3</v>
      </c>
      <c r="M7" s="54">
        <v>3.2</v>
      </c>
      <c r="N7" s="80">
        <v>8.5442791006878664</v>
      </c>
      <c r="O7" s="74">
        <v>0.45</v>
      </c>
      <c r="P7" s="73">
        <v>0.35</v>
      </c>
      <c r="Q7" s="73">
        <v>0.7</v>
      </c>
      <c r="R7" s="73">
        <v>0.6</v>
      </c>
      <c r="S7" s="75">
        <v>1.7</v>
      </c>
      <c r="T7" s="49">
        <f t="shared" si="1"/>
        <v>1.55</v>
      </c>
      <c r="U7" s="49">
        <f t="shared" si="0"/>
        <v>1.9499999999999997</v>
      </c>
      <c r="V7" s="49">
        <f t="shared" si="0"/>
        <v>2.2999999999999998</v>
      </c>
      <c r="W7" s="49">
        <f t="shared" si="0"/>
        <v>2.6</v>
      </c>
      <c r="X7" s="49">
        <f t="shared" si="0"/>
        <v>6.8442791006878663</v>
      </c>
      <c r="Y7" s="82">
        <v>0.19400706174058757</v>
      </c>
      <c r="Z7" s="83">
        <v>0</v>
      </c>
      <c r="AA7" s="82">
        <v>0</v>
      </c>
      <c r="AB7" s="87">
        <v>0</v>
      </c>
      <c r="AC7" s="86">
        <v>0</v>
      </c>
      <c r="AD7" s="93">
        <f t="shared" si="2"/>
        <v>0</v>
      </c>
      <c r="AE7" s="95">
        <f t="shared" si="3"/>
        <v>1.8057431195465872</v>
      </c>
      <c r="AF7" s="95">
        <f t="shared" si="3"/>
        <v>1.8057431195465872</v>
      </c>
      <c r="AG7" s="97">
        <f t="shared" si="4"/>
        <v>1.2376441605881103</v>
      </c>
      <c r="AH7" s="97">
        <f t="shared" si="4"/>
        <v>1.2376441605881103</v>
      </c>
      <c r="AI7" s="98">
        <f t="shared" si="5"/>
        <v>0.9130161840404093</v>
      </c>
    </row>
    <row r="8" spans="1:35" x14ac:dyDescent="0.3">
      <c r="A8" s="44">
        <v>4</v>
      </c>
      <c r="B8" s="45">
        <v>2.1</v>
      </c>
      <c r="C8" s="45">
        <v>2.3000000000000003</v>
      </c>
      <c r="D8" s="46">
        <v>3.1671241833119972E-5</v>
      </c>
      <c r="E8" s="46">
        <v>2.6766045152977166E-4</v>
      </c>
      <c r="F8" s="47">
        <v>1.1028653128674761</v>
      </c>
      <c r="G8" s="48">
        <v>2.2266345425026102</v>
      </c>
      <c r="H8" s="44" t="s">
        <v>24</v>
      </c>
      <c r="I8" s="45" t="s">
        <v>24</v>
      </c>
      <c r="J8" s="49">
        <v>2</v>
      </c>
      <c r="K8" s="50">
        <v>2.2999999999999998</v>
      </c>
      <c r="L8" s="49">
        <v>3</v>
      </c>
      <c r="M8" s="54">
        <v>3.2</v>
      </c>
      <c r="N8" s="80">
        <v>8.5583384563557399</v>
      </c>
      <c r="O8" s="74">
        <v>0.45</v>
      </c>
      <c r="P8" s="73">
        <v>0.35</v>
      </c>
      <c r="Q8" s="73">
        <v>0.7</v>
      </c>
      <c r="R8" s="73">
        <v>0.6</v>
      </c>
      <c r="S8" s="75">
        <v>1.7</v>
      </c>
      <c r="T8" s="49">
        <f t="shared" si="1"/>
        <v>1.55</v>
      </c>
      <c r="U8" s="49">
        <f t="shared" si="0"/>
        <v>1.9499999999999997</v>
      </c>
      <c r="V8" s="49">
        <f t="shared" si="0"/>
        <v>2.2999999999999998</v>
      </c>
      <c r="W8" s="49">
        <f t="shared" si="0"/>
        <v>2.6</v>
      </c>
      <c r="X8" s="49">
        <f t="shared" si="0"/>
        <v>6.8583384563557397</v>
      </c>
      <c r="Y8" s="82">
        <v>1.1028653128674761</v>
      </c>
      <c r="Z8" s="83">
        <v>0</v>
      </c>
      <c r="AA8" s="82">
        <v>0</v>
      </c>
      <c r="AB8" s="87">
        <v>0</v>
      </c>
      <c r="AC8" s="86">
        <v>0</v>
      </c>
      <c r="AD8" s="93">
        <f t="shared" si="2"/>
        <v>0</v>
      </c>
      <c r="AE8" s="95">
        <f t="shared" si="3"/>
        <v>1.9817047428273231</v>
      </c>
      <c r="AF8" s="95">
        <f t="shared" si="3"/>
        <v>1.9817047428273231</v>
      </c>
      <c r="AG8" s="97">
        <f t="shared" si="4"/>
        <v>1.3582470709265921</v>
      </c>
      <c r="AH8" s="97">
        <f t="shared" si="4"/>
        <v>1.3582470709265921</v>
      </c>
      <c r="AI8" s="98">
        <f t="shared" si="5"/>
        <v>1.0019855441261747</v>
      </c>
    </row>
    <row r="9" spans="1:35" x14ac:dyDescent="0.3">
      <c r="A9" s="44">
        <v>5</v>
      </c>
      <c r="B9" s="45">
        <v>2.3000000000000003</v>
      </c>
      <c r="C9" s="45">
        <v>2.5000000000000004</v>
      </c>
      <c r="D9" s="46">
        <v>1.5910859015753445E-4</v>
      </c>
      <c r="E9" s="46">
        <v>1.2238038602275503E-3</v>
      </c>
      <c r="F9" s="47">
        <v>5.352368629625408</v>
      </c>
      <c r="G9" s="48">
        <v>2.4242873041744692</v>
      </c>
      <c r="H9" s="44" t="s">
        <v>25</v>
      </c>
      <c r="I9" s="45" t="s">
        <v>24</v>
      </c>
      <c r="J9" s="49">
        <v>2.8</v>
      </c>
      <c r="K9" s="50">
        <v>3.1</v>
      </c>
      <c r="L9" s="49">
        <v>3</v>
      </c>
      <c r="M9" s="54">
        <v>3.2</v>
      </c>
      <c r="N9" s="80">
        <v>8.572393763852407</v>
      </c>
      <c r="O9" s="74">
        <v>0.45</v>
      </c>
      <c r="P9" s="73">
        <v>0.35</v>
      </c>
      <c r="Q9" s="73">
        <v>0.7</v>
      </c>
      <c r="R9" s="73">
        <v>0.6</v>
      </c>
      <c r="S9" s="75">
        <v>1.7</v>
      </c>
      <c r="T9" s="49">
        <f>J9-O9</f>
        <v>2.3499999999999996</v>
      </c>
      <c r="U9" s="49">
        <f t="shared" si="0"/>
        <v>2.75</v>
      </c>
      <c r="V9" s="49">
        <f t="shared" si="0"/>
        <v>2.2999999999999998</v>
      </c>
      <c r="W9" s="49">
        <f t="shared" si="0"/>
        <v>2.6</v>
      </c>
      <c r="X9" s="49">
        <f t="shared" si="0"/>
        <v>6.8723937638524069</v>
      </c>
      <c r="Y9" s="82">
        <v>5.352368629625408</v>
      </c>
      <c r="Z9" s="83">
        <v>0</v>
      </c>
      <c r="AA9" s="82">
        <v>0</v>
      </c>
      <c r="AB9" s="87">
        <v>0</v>
      </c>
      <c r="AC9" s="86">
        <v>0</v>
      </c>
      <c r="AD9" s="93">
        <f t="shared" si="2"/>
        <v>0</v>
      </c>
      <c r="AE9" s="95">
        <f t="shared" si="3"/>
        <v>2.1576157007152776</v>
      </c>
      <c r="AF9" s="95">
        <f t="shared" si="3"/>
        <v>2.1576157007152776</v>
      </c>
      <c r="AG9" s="97">
        <f t="shared" si="4"/>
        <v>1.4788152555464262</v>
      </c>
      <c r="AH9" s="97">
        <f t="shared" si="4"/>
        <v>1.4788152555464262</v>
      </c>
      <c r="AI9" s="98">
        <f t="shared" si="5"/>
        <v>1.0909292868785112</v>
      </c>
    </row>
    <row r="10" spans="1:35" x14ac:dyDescent="0.3">
      <c r="A10" s="44">
        <v>6</v>
      </c>
      <c r="B10" s="45">
        <v>2.5000000000000004</v>
      </c>
      <c r="C10" s="45">
        <v>2.7000000000000006</v>
      </c>
      <c r="D10" s="46">
        <v>6.8713793791585164E-4</v>
      </c>
      <c r="E10" s="46">
        <v>4.7681764029297103E-3</v>
      </c>
      <c r="F10" s="47">
        <v>22.177232605849323</v>
      </c>
      <c r="G10" s="48">
        <v>2.6218865780143883</v>
      </c>
      <c r="H10" s="44" t="s">
        <v>25</v>
      </c>
      <c r="I10" s="45" t="s">
        <v>24</v>
      </c>
      <c r="J10" s="49">
        <v>2.8</v>
      </c>
      <c r="K10" s="50">
        <v>3.1</v>
      </c>
      <c r="L10" s="49">
        <v>3</v>
      </c>
      <c r="M10" s="54">
        <v>3.2</v>
      </c>
      <c r="N10" s="80">
        <v>8.5864452677699123</v>
      </c>
      <c r="O10" s="74">
        <v>0.45</v>
      </c>
      <c r="P10" s="73">
        <v>0.35</v>
      </c>
      <c r="Q10" s="73">
        <v>0.7</v>
      </c>
      <c r="R10" s="73">
        <v>0.6</v>
      </c>
      <c r="S10" s="75">
        <v>1.7</v>
      </c>
      <c r="T10" s="49">
        <f t="shared" si="1"/>
        <v>2.3499999999999996</v>
      </c>
      <c r="U10" s="49">
        <f t="shared" si="0"/>
        <v>2.75</v>
      </c>
      <c r="V10" s="49">
        <f t="shared" si="0"/>
        <v>2.2999999999999998</v>
      </c>
      <c r="W10" s="49">
        <f t="shared" si="0"/>
        <v>2.6</v>
      </c>
      <c r="X10" s="49">
        <f t="shared" si="0"/>
        <v>6.8864452677699122</v>
      </c>
      <c r="Y10" s="82">
        <v>22.177232605849323</v>
      </c>
      <c r="Z10" s="83">
        <v>0</v>
      </c>
      <c r="AA10" s="82">
        <v>0</v>
      </c>
      <c r="AB10" s="87">
        <v>0</v>
      </c>
      <c r="AC10" s="86">
        <v>0</v>
      </c>
      <c r="AD10" s="93">
        <f t="shared" si="2"/>
        <v>0</v>
      </c>
      <c r="AE10" s="95">
        <f t="shared" si="3"/>
        <v>2.3334790544328055</v>
      </c>
      <c r="AF10" s="95">
        <f t="shared" si="3"/>
        <v>2.3334790544328055</v>
      </c>
      <c r="AG10" s="97">
        <f t="shared" si="4"/>
        <v>1.5993508125887768</v>
      </c>
      <c r="AH10" s="97">
        <f t="shared" si="4"/>
        <v>1.5993508125887768</v>
      </c>
      <c r="AI10" s="98">
        <f t="shared" si="5"/>
        <v>1.1798489601064748</v>
      </c>
    </row>
    <row r="11" spans="1:35" x14ac:dyDescent="0.3">
      <c r="A11" s="44">
        <v>7</v>
      </c>
      <c r="B11" s="45">
        <v>2.7000000000000006</v>
      </c>
      <c r="C11" s="45">
        <v>2.9000000000000008</v>
      </c>
      <c r="D11" s="46">
        <v>2.5551303304279464E-3</v>
      </c>
      <c r="E11" s="46">
        <v>1.5830903165960013E-2</v>
      </c>
      <c r="F11" s="47">
        <v>78.455680485507969</v>
      </c>
      <c r="G11" s="48">
        <v>2.8194363200600296</v>
      </c>
      <c r="H11" s="44" t="s">
        <v>25</v>
      </c>
      <c r="I11" s="45" t="s">
        <v>24</v>
      </c>
      <c r="J11" s="49">
        <v>2.8</v>
      </c>
      <c r="K11" s="50">
        <v>3.1</v>
      </c>
      <c r="L11" s="49">
        <v>3</v>
      </c>
      <c r="M11" s="54">
        <v>3.2</v>
      </c>
      <c r="N11" s="80">
        <v>8.6004932494264903</v>
      </c>
      <c r="O11" s="74">
        <v>0.45</v>
      </c>
      <c r="P11" s="73">
        <v>0.35</v>
      </c>
      <c r="Q11" s="73">
        <v>0.7</v>
      </c>
      <c r="R11" s="73">
        <v>0.6</v>
      </c>
      <c r="S11" s="75">
        <v>1.7</v>
      </c>
      <c r="T11" s="49">
        <f t="shared" si="1"/>
        <v>2.3499999999999996</v>
      </c>
      <c r="U11" s="49">
        <f t="shared" si="0"/>
        <v>2.75</v>
      </c>
      <c r="V11" s="49">
        <f t="shared" si="0"/>
        <v>2.2999999999999998</v>
      </c>
      <c r="W11" s="49">
        <f>M11-R11</f>
        <v>2.6</v>
      </c>
      <c r="X11" s="49">
        <f t="shared" si="0"/>
        <v>6.9004932494264901</v>
      </c>
      <c r="Y11" s="82">
        <v>78.455680485507969</v>
      </c>
      <c r="Z11" s="83">
        <v>0</v>
      </c>
      <c r="AA11" s="82">
        <v>0</v>
      </c>
      <c r="AB11" s="87">
        <v>0</v>
      </c>
      <c r="AC11" s="86">
        <v>0</v>
      </c>
      <c r="AD11" s="93">
        <f t="shared" si="2"/>
        <v>0</v>
      </c>
      <c r="AE11" s="95">
        <f t="shared" si="3"/>
        <v>2.5092983248534266</v>
      </c>
      <c r="AF11" s="95">
        <f t="shared" si="3"/>
        <v>2.5092983248534266</v>
      </c>
      <c r="AG11" s="97">
        <f t="shared" si="4"/>
        <v>1.7198561552366181</v>
      </c>
      <c r="AH11" s="97">
        <f t="shared" si="4"/>
        <v>1.7198561552366181</v>
      </c>
      <c r="AI11" s="98">
        <f t="shared" si="5"/>
        <v>1.2687463440270135</v>
      </c>
    </row>
    <row r="12" spans="1:35" x14ac:dyDescent="0.3">
      <c r="A12" s="44">
        <v>8</v>
      </c>
      <c r="B12" s="45">
        <v>2.9000000000000008</v>
      </c>
      <c r="C12" s="45">
        <v>3.100000000000001</v>
      </c>
      <c r="D12" s="46">
        <v>8.1975359245961762E-3</v>
      </c>
      <c r="E12" s="46">
        <v>4.4789060589686035E-2</v>
      </c>
      <c r="F12" s="47">
        <v>236.98103495506567</v>
      </c>
      <c r="G12" s="48">
        <v>3.0169409864094114</v>
      </c>
      <c r="H12" s="44" t="s">
        <v>25</v>
      </c>
      <c r="I12" s="45" t="s">
        <v>25</v>
      </c>
      <c r="J12" s="49">
        <v>2.8</v>
      </c>
      <c r="K12" s="50">
        <v>3.1</v>
      </c>
      <c r="L12" s="49">
        <v>4.8</v>
      </c>
      <c r="M12" s="54">
        <v>5.0999999999999996</v>
      </c>
      <c r="N12" s="80">
        <v>8.6145380257002238</v>
      </c>
      <c r="O12" s="74">
        <v>0.45</v>
      </c>
      <c r="P12" s="73">
        <v>0.35</v>
      </c>
      <c r="Q12" s="73">
        <v>0.7</v>
      </c>
      <c r="R12" s="73">
        <v>0.6</v>
      </c>
      <c r="S12" s="75">
        <v>1.7</v>
      </c>
      <c r="T12" s="49">
        <f t="shared" si="1"/>
        <v>2.3499999999999996</v>
      </c>
      <c r="U12" s="49">
        <f t="shared" si="0"/>
        <v>2.75</v>
      </c>
      <c r="V12" s="49">
        <f t="shared" si="0"/>
        <v>4.0999999999999996</v>
      </c>
      <c r="W12" s="49">
        <f t="shared" si="0"/>
        <v>4.5</v>
      </c>
      <c r="X12" s="49">
        <f t="shared" si="0"/>
        <v>6.9145380257002236</v>
      </c>
      <c r="Y12" s="82">
        <v>0</v>
      </c>
      <c r="Z12" s="83">
        <v>0</v>
      </c>
      <c r="AA12" s="82">
        <v>236.98103495506567</v>
      </c>
      <c r="AB12" s="87">
        <v>0</v>
      </c>
      <c r="AC12" s="86">
        <v>0</v>
      </c>
      <c r="AD12" s="93">
        <f t="shared" si="2"/>
        <v>0</v>
      </c>
      <c r="AE12" s="95">
        <f t="shared" si="3"/>
        <v>2.6850774779043762</v>
      </c>
      <c r="AF12" s="95">
        <f t="shared" si="3"/>
        <v>2.6850774779043762</v>
      </c>
      <c r="AG12" s="97">
        <f t="shared" si="4"/>
        <v>1.8403340017097409</v>
      </c>
      <c r="AH12" s="97">
        <f t="shared" si="4"/>
        <v>1.8403340017097409</v>
      </c>
      <c r="AI12" s="98">
        <f t="shared" si="5"/>
        <v>1.3576234438842352</v>
      </c>
    </row>
    <row r="13" spans="1:35" x14ac:dyDescent="0.3">
      <c r="A13" s="44">
        <v>9</v>
      </c>
      <c r="B13" s="45">
        <v>3.100000000000001</v>
      </c>
      <c r="C13" s="45">
        <v>3.3000000000000012</v>
      </c>
      <c r="D13" s="46">
        <v>2.2750131948179333E-2</v>
      </c>
      <c r="E13" s="46">
        <v>0.10798193302637669</v>
      </c>
      <c r="F13" s="47">
        <v>611.20903299049257</v>
      </c>
      <c r="G13" s="48">
        <v>3.21440550651094</v>
      </c>
      <c r="H13" s="44" t="s">
        <v>25</v>
      </c>
      <c r="I13" s="45" t="s">
        <v>25</v>
      </c>
      <c r="J13" s="49">
        <v>2.8</v>
      </c>
      <c r="K13" s="50">
        <v>3.1</v>
      </c>
      <c r="L13" s="49">
        <v>4.8</v>
      </c>
      <c r="M13" s="54">
        <v>5.0999999999999996</v>
      </c>
      <c r="N13" s="80">
        <v>8.6285799471296656</v>
      </c>
      <c r="O13" s="74">
        <v>0.45</v>
      </c>
      <c r="P13" s="73">
        <v>0.35</v>
      </c>
      <c r="Q13" s="73">
        <v>0.7</v>
      </c>
      <c r="R13" s="73">
        <v>0.6</v>
      </c>
      <c r="S13" s="75">
        <v>1.7</v>
      </c>
      <c r="T13" s="49">
        <f t="shared" si="1"/>
        <v>2.3499999999999996</v>
      </c>
      <c r="U13" s="49">
        <f t="shared" si="0"/>
        <v>2.75</v>
      </c>
      <c r="V13" s="49">
        <f t="shared" si="0"/>
        <v>4.0999999999999996</v>
      </c>
      <c r="W13" s="49">
        <f t="shared" si="0"/>
        <v>4.5</v>
      </c>
      <c r="X13" s="49">
        <f t="shared" si="0"/>
        <v>6.9285799471296654</v>
      </c>
      <c r="Y13" s="82">
        <v>0</v>
      </c>
      <c r="Z13" s="83">
        <v>0</v>
      </c>
      <c r="AA13" s="82">
        <v>611.20903299049257</v>
      </c>
      <c r="AB13" s="87">
        <v>0</v>
      </c>
      <c r="AC13" s="86">
        <v>0</v>
      </c>
      <c r="AD13" s="93">
        <f t="shared" si="2"/>
        <v>0</v>
      </c>
      <c r="AE13" s="95">
        <f t="shared" si="3"/>
        <v>2.8608209007947365</v>
      </c>
      <c r="AF13" s="95">
        <f t="shared" si="3"/>
        <v>2.8608209007947365</v>
      </c>
      <c r="AG13" s="97">
        <f t="shared" si="4"/>
        <v>1.9607873589716733</v>
      </c>
      <c r="AH13" s="97">
        <f t="shared" si="4"/>
        <v>1.9607873589716733</v>
      </c>
      <c r="AI13" s="98">
        <f t="shared" si="5"/>
        <v>1.446482477929923</v>
      </c>
    </row>
    <row r="14" spans="1:35" x14ac:dyDescent="0.3">
      <c r="A14" s="44">
        <v>10</v>
      </c>
      <c r="B14" s="45">
        <v>3.3000000000000012</v>
      </c>
      <c r="C14" s="45">
        <v>3.5000000000000013</v>
      </c>
      <c r="D14" s="46">
        <v>5.4799291699558314E-2</v>
      </c>
      <c r="E14" s="46">
        <v>0.2218416693589122</v>
      </c>
      <c r="F14" s="47">
        <v>1346.0647095579172</v>
      </c>
      <c r="G14" s="48">
        <v>3.411835246104725</v>
      </c>
      <c r="H14" s="44" t="s">
        <v>26</v>
      </c>
      <c r="I14" s="45" t="s">
        <v>25</v>
      </c>
      <c r="J14" s="49">
        <v>3</v>
      </c>
      <c r="K14" s="50">
        <v>3.3</v>
      </c>
      <c r="L14" s="49">
        <v>4.8</v>
      </c>
      <c r="M14" s="54">
        <v>5.0999999999999996</v>
      </c>
      <c r="N14" s="80">
        <v>8.6426193952785582</v>
      </c>
      <c r="O14" s="74">
        <v>0.45</v>
      </c>
      <c r="P14" s="73">
        <v>0.35</v>
      </c>
      <c r="Q14" s="73">
        <v>0.7</v>
      </c>
      <c r="R14" s="73">
        <v>0.6</v>
      </c>
      <c r="S14" s="75">
        <v>1.7</v>
      </c>
      <c r="T14" s="49">
        <f t="shared" si="1"/>
        <v>2.5499999999999998</v>
      </c>
      <c r="U14" s="49">
        <f t="shared" si="0"/>
        <v>2.9499999999999997</v>
      </c>
      <c r="V14" s="49">
        <f t="shared" si="0"/>
        <v>4.0999999999999996</v>
      </c>
      <c r="W14" s="49">
        <f t="shared" si="0"/>
        <v>4.5</v>
      </c>
      <c r="X14" s="49">
        <f t="shared" si="0"/>
        <v>6.942619395278558</v>
      </c>
      <c r="Y14" s="82">
        <v>1346.0647095579172</v>
      </c>
      <c r="Z14" s="83">
        <v>0</v>
      </c>
      <c r="AA14" s="82">
        <v>0</v>
      </c>
      <c r="AB14" s="87">
        <v>0</v>
      </c>
      <c r="AC14" s="86">
        <v>0</v>
      </c>
      <c r="AD14" s="93">
        <f t="shared" si="2"/>
        <v>0</v>
      </c>
      <c r="AE14" s="95">
        <f t="shared" si="3"/>
        <v>3.0365333690332053</v>
      </c>
      <c r="AF14" s="95">
        <f t="shared" si="3"/>
        <v>3.0365333690332053</v>
      </c>
      <c r="AG14" s="97">
        <f t="shared" si="4"/>
        <v>2.0812195001238822</v>
      </c>
      <c r="AH14" s="97">
        <f t="shared" si="4"/>
        <v>2.0812195001238822</v>
      </c>
      <c r="AI14" s="98">
        <f t="shared" si="5"/>
        <v>1.5353258607471263</v>
      </c>
    </row>
    <row r="15" spans="1:35" x14ac:dyDescent="0.3">
      <c r="A15" s="44">
        <v>11</v>
      </c>
      <c r="B15" s="45">
        <v>3.5000000000000013</v>
      </c>
      <c r="C15" s="45">
        <v>3.7000000000000015</v>
      </c>
      <c r="D15" s="46">
        <v>0.11506967022170893</v>
      </c>
      <c r="E15" s="46">
        <v>0.38837210996642746</v>
      </c>
      <c r="F15" s="47">
        <v>2531.3558979303257</v>
      </c>
      <c r="G15" s="48">
        <v>3.6092359601395572</v>
      </c>
      <c r="H15" s="44" t="s">
        <v>26</v>
      </c>
      <c r="I15" s="45" t="s">
        <v>25</v>
      </c>
      <c r="J15" s="49">
        <v>3</v>
      </c>
      <c r="K15" s="50">
        <v>3.3</v>
      </c>
      <c r="L15" s="49">
        <v>4.8</v>
      </c>
      <c r="M15" s="54">
        <v>5.0999999999999996</v>
      </c>
      <c r="N15" s="80">
        <v>8.656656779387701</v>
      </c>
      <c r="O15" s="74">
        <v>0.45</v>
      </c>
      <c r="P15" s="73">
        <v>0.35</v>
      </c>
      <c r="Q15" s="73">
        <v>0.7</v>
      </c>
      <c r="R15" s="73">
        <v>0.6</v>
      </c>
      <c r="S15" s="75">
        <v>1.7</v>
      </c>
      <c r="T15" s="49">
        <f t="shared" si="1"/>
        <v>2.5499999999999998</v>
      </c>
      <c r="U15" s="49">
        <f t="shared" si="0"/>
        <v>2.9499999999999997</v>
      </c>
      <c r="V15" s="49">
        <f t="shared" si="0"/>
        <v>4.0999999999999996</v>
      </c>
      <c r="W15" s="49">
        <f t="shared" si="0"/>
        <v>4.5</v>
      </c>
      <c r="X15" s="49">
        <f t="shared" si="0"/>
        <v>6.9566567793877008</v>
      </c>
      <c r="Y15" s="82">
        <v>2531.3558979303257</v>
      </c>
      <c r="Z15" s="83">
        <v>0</v>
      </c>
      <c r="AA15" s="82">
        <v>0</v>
      </c>
      <c r="AB15" s="87">
        <v>0</v>
      </c>
      <c r="AC15" s="86">
        <v>0</v>
      </c>
      <c r="AD15" s="93">
        <f t="shared" si="2"/>
        <v>0</v>
      </c>
      <c r="AE15" s="95">
        <f t="shared" si="3"/>
        <v>3.2122200045242058</v>
      </c>
      <c r="AF15" s="95">
        <f t="shared" si="3"/>
        <v>3.2122200045242058</v>
      </c>
      <c r="AG15" s="97">
        <f t="shared" si="4"/>
        <v>2.20163393568513</v>
      </c>
      <c r="AH15" s="97">
        <f t="shared" si="4"/>
        <v>2.20163393568513</v>
      </c>
      <c r="AI15" s="98">
        <f t="shared" si="5"/>
        <v>1.6241561820628008</v>
      </c>
    </row>
    <row r="16" spans="1:35" x14ac:dyDescent="0.3">
      <c r="A16" s="44">
        <v>12</v>
      </c>
      <c r="B16" s="45">
        <v>3.7000000000000015</v>
      </c>
      <c r="C16" s="45">
        <v>3.9000000000000017</v>
      </c>
      <c r="D16" s="46">
        <v>0.21185539858339775</v>
      </c>
      <c r="E16" s="46">
        <v>0.57938310552296723</v>
      </c>
      <c r="F16" s="47">
        <v>4065.0005911909302</v>
      </c>
      <c r="G16" s="48">
        <v>3.8066137363694503</v>
      </c>
      <c r="H16" s="44" t="s">
        <v>26</v>
      </c>
      <c r="I16" s="45" t="s">
        <v>25</v>
      </c>
      <c r="J16" s="49">
        <v>3</v>
      </c>
      <c r="K16" s="50">
        <v>3.3</v>
      </c>
      <c r="L16" s="49">
        <v>4.8</v>
      </c>
      <c r="M16" s="54">
        <v>5.0999999999999996</v>
      </c>
      <c r="N16" s="80">
        <v>8.6706925323640487</v>
      </c>
      <c r="O16" s="74">
        <v>0.45</v>
      </c>
      <c r="P16" s="73">
        <v>0.35</v>
      </c>
      <c r="Q16" s="73">
        <v>0.7</v>
      </c>
      <c r="R16" s="73">
        <v>0.6</v>
      </c>
      <c r="S16" s="75">
        <v>1.7</v>
      </c>
      <c r="T16" s="49">
        <f t="shared" si="1"/>
        <v>2.5499999999999998</v>
      </c>
      <c r="U16" s="49">
        <f t="shared" si="0"/>
        <v>2.9499999999999997</v>
      </c>
      <c r="V16" s="49">
        <f t="shared" si="0"/>
        <v>4.0999999999999996</v>
      </c>
      <c r="W16" s="49">
        <f t="shared" si="0"/>
        <v>4.5</v>
      </c>
      <c r="X16" s="49">
        <f t="shared" si="0"/>
        <v>6.9706925323640485</v>
      </c>
      <c r="Y16" s="82">
        <v>4065.0005911909302</v>
      </c>
      <c r="Z16" s="83">
        <v>0</v>
      </c>
      <c r="AA16" s="82">
        <v>0</v>
      </c>
      <c r="AB16" s="87">
        <v>0</v>
      </c>
      <c r="AC16" s="86">
        <v>0</v>
      </c>
      <c r="AD16" s="93">
        <f t="shared" si="2"/>
        <v>0</v>
      </c>
      <c r="AE16" s="95">
        <f t="shared" si="3"/>
        <v>3.3878862253688107</v>
      </c>
      <c r="AF16" s="95">
        <f t="shared" si="3"/>
        <v>3.3878862253688107</v>
      </c>
      <c r="AG16" s="97">
        <f t="shared" si="4"/>
        <v>2.3220343791853648</v>
      </c>
      <c r="AH16" s="97">
        <f t="shared" si="4"/>
        <v>2.3220343791853648</v>
      </c>
      <c r="AI16" s="98">
        <f t="shared" si="5"/>
        <v>1.7129761813662527</v>
      </c>
    </row>
    <row r="17" spans="1:35" x14ac:dyDescent="0.3">
      <c r="A17" s="44">
        <v>13</v>
      </c>
      <c r="B17" s="45">
        <v>3.9000000000000017</v>
      </c>
      <c r="C17" s="45">
        <v>4.1000000000000014</v>
      </c>
      <c r="D17" s="46">
        <v>0.34457825838967693</v>
      </c>
      <c r="E17" s="46">
        <v>0.73654028060664767</v>
      </c>
      <c r="F17" s="47">
        <v>5574.3601118637253</v>
      </c>
      <c r="G17" s="48">
        <v>4.003974930706991</v>
      </c>
      <c r="H17" s="44" t="s">
        <v>26</v>
      </c>
      <c r="I17" s="45" t="s">
        <v>25</v>
      </c>
      <c r="J17" s="49">
        <v>3</v>
      </c>
      <c r="K17" s="50">
        <v>3.3</v>
      </c>
      <c r="L17" s="49">
        <v>4.8</v>
      </c>
      <c r="M17" s="54">
        <v>5.0999999999999996</v>
      </c>
      <c r="N17" s="80">
        <v>8.6847271061836082</v>
      </c>
      <c r="O17" s="74">
        <v>0.45</v>
      </c>
      <c r="P17" s="73">
        <v>0.35</v>
      </c>
      <c r="Q17" s="73">
        <v>0.7</v>
      </c>
      <c r="R17" s="73">
        <v>0.6</v>
      </c>
      <c r="S17" s="75">
        <v>1.7</v>
      </c>
      <c r="T17" s="49">
        <f t="shared" si="1"/>
        <v>2.5499999999999998</v>
      </c>
      <c r="U17" s="49">
        <f t="shared" si="0"/>
        <v>2.9499999999999997</v>
      </c>
      <c r="V17" s="49">
        <f t="shared" si="0"/>
        <v>4.0999999999999996</v>
      </c>
      <c r="W17" s="49">
        <f t="shared" si="0"/>
        <v>4.5</v>
      </c>
      <c r="X17" s="49">
        <f t="shared" si="0"/>
        <v>6.984727106183608</v>
      </c>
      <c r="Y17" s="82">
        <v>1896.8923113788524</v>
      </c>
      <c r="Z17" s="83">
        <v>0</v>
      </c>
      <c r="AA17" s="82">
        <v>3677.4678004848729</v>
      </c>
      <c r="AB17" s="87">
        <v>0</v>
      </c>
      <c r="AC17" s="86">
        <v>0</v>
      </c>
      <c r="AD17" s="93">
        <f t="shared" si="2"/>
        <v>0</v>
      </c>
      <c r="AE17" s="95">
        <f t="shared" si="3"/>
        <v>3.5635376883292218</v>
      </c>
      <c r="AF17" s="95">
        <f t="shared" si="3"/>
        <v>3.5635376883292218</v>
      </c>
      <c r="AG17" s="97">
        <f t="shared" si="4"/>
        <v>2.4424247077312646</v>
      </c>
      <c r="AH17" s="97">
        <f t="shared" si="4"/>
        <v>2.4424247077312646</v>
      </c>
      <c r="AI17" s="98">
        <f t="shared" si="5"/>
        <v>1.8017887188181461</v>
      </c>
    </row>
    <row r="18" spans="1:35" x14ac:dyDescent="0.3">
      <c r="A18" s="44">
        <v>14</v>
      </c>
      <c r="B18" s="45">
        <v>4.1000000000000014</v>
      </c>
      <c r="C18" s="45">
        <v>4.3000000000000016</v>
      </c>
      <c r="D18" s="46">
        <v>0.50000000000000144</v>
      </c>
      <c r="E18" s="46">
        <v>0.79788456080286541</v>
      </c>
      <c r="F18" s="47">
        <v>6527.7131476336299</v>
      </c>
      <c r="G18" s="48">
        <v>4.2013260957562464</v>
      </c>
      <c r="H18" s="44" t="s">
        <v>26</v>
      </c>
      <c r="I18" s="45" t="s">
        <v>25</v>
      </c>
      <c r="J18" s="49">
        <v>3</v>
      </c>
      <c r="K18" s="50">
        <v>3.3</v>
      </c>
      <c r="L18" s="49">
        <v>4.8</v>
      </c>
      <c r="M18" s="54">
        <v>5.0999999999999996</v>
      </c>
      <c r="N18" s="80">
        <v>8.6987609668093313</v>
      </c>
      <c r="O18" s="74">
        <v>0.45</v>
      </c>
      <c r="P18" s="73">
        <v>0.35</v>
      </c>
      <c r="Q18" s="73">
        <v>0.7</v>
      </c>
      <c r="R18" s="73">
        <v>0.6</v>
      </c>
      <c r="S18" s="75">
        <v>1.7</v>
      </c>
      <c r="T18" s="49">
        <f t="shared" si="1"/>
        <v>2.5499999999999998</v>
      </c>
      <c r="U18" s="49">
        <f t="shared" si="0"/>
        <v>2.9499999999999997</v>
      </c>
      <c r="V18" s="49">
        <f t="shared" si="0"/>
        <v>4.0999999999999996</v>
      </c>
      <c r="W18" s="49">
        <f t="shared" si="0"/>
        <v>4.5</v>
      </c>
      <c r="X18" s="49">
        <f t="shared" si="0"/>
        <v>6.9987609668093311</v>
      </c>
      <c r="Y18" s="82">
        <v>0</v>
      </c>
      <c r="Z18" s="83">
        <v>0</v>
      </c>
      <c r="AA18" s="82">
        <v>2170.8630107078116</v>
      </c>
      <c r="AB18" s="87">
        <v>0</v>
      </c>
      <c r="AC18" s="86">
        <v>4356.8501369258183</v>
      </c>
      <c r="AD18" s="93">
        <f t="shared" si="2"/>
        <v>4356.8501369258183</v>
      </c>
      <c r="AE18" s="95">
        <f t="shared" si="3"/>
        <v>3.7391802252230595</v>
      </c>
      <c r="AF18" s="95">
        <f t="shared" si="3"/>
        <v>3.7391802252230595</v>
      </c>
      <c r="AG18" s="97">
        <f t="shared" si="4"/>
        <v>2.5628089184113101</v>
      </c>
      <c r="AH18" s="97">
        <f t="shared" si="4"/>
        <v>2.5628089184113101</v>
      </c>
      <c r="AI18" s="98">
        <f t="shared" si="5"/>
        <v>1.890596743090311</v>
      </c>
    </row>
    <row r="19" spans="1:35" x14ac:dyDescent="0.3">
      <c r="A19" s="44">
        <v>15</v>
      </c>
      <c r="B19" s="45">
        <v>4.3000000000000016</v>
      </c>
      <c r="C19" s="45">
        <v>4.5000000000000018</v>
      </c>
      <c r="D19" s="46">
        <v>0.65542174161032563</v>
      </c>
      <c r="E19" s="46">
        <v>0.73654028060664545</v>
      </c>
      <c r="F19" s="47">
        <v>6527.7131476336153</v>
      </c>
      <c r="G19" s="48">
        <v>4.3986739042437559</v>
      </c>
      <c r="H19" s="44" t="s">
        <v>26</v>
      </c>
      <c r="I19" s="45" t="s">
        <v>25</v>
      </c>
      <c r="J19" s="49">
        <v>3</v>
      </c>
      <c r="K19" s="50">
        <v>3.3</v>
      </c>
      <c r="L19" s="49">
        <v>4.8</v>
      </c>
      <c r="M19" s="54">
        <v>5.0999999999999996</v>
      </c>
      <c r="N19" s="80">
        <v>8.7127945887462221</v>
      </c>
      <c r="O19" s="74">
        <v>0.45</v>
      </c>
      <c r="P19" s="73">
        <v>0.35</v>
      </c>
      <c r="Q19" s="73">
        <v>0.7</v>
      </c>
      <c r="R19" s="73">
        <v>0.6</v>
      </c>
      <c r="S19" s="75">
        <v>1.7</v>
      </c>
      <c r="T19" s="49">
        <f t="shared" si="1"/>
        <v>2.5499999999999998</v>
      </c>
      <c r="U19" s="49">
        <f t="shared" si="0"/>
        <v>2.9499999999999997</v>
      </c>
      <c r="V19" s="49">
        <f t="shared" si="0"/>
        <v>4.0999999999999996</v>
      </c>
      <c r="W19" s="49">
        <f t="shared" si="0"/>
        <v>4.5</v>
      </c>
      <c r="X19" s="49">
        <f t="shared" si="0"/>
        <v>7.012794588746222</v>
      </c>
      <c r="Y19" s="82">
        <v>0</v>
      </c>
      <c r="Z19" s="83">
        <v>0</v>
      </c>
      <c r="AA19" s="82">
        <v>0</v>
      </c>
      <c r="AB19" s="87">
        <v>0</v>
      </c>
      <c r="AC19" s="86">
        <v>6527.7131476336153</v>
      </c>
      <c r="AD19" s="93">
        <f t="shared" si="2"/>
        <v>6527.7131476336153</v>
      </c>
      <c r="AE19" s="95">
        <f t="shared" si="3"/>
        <v>3.9148197747769427</v>
      </c>
      <c r="AF19" s="95">
        <f t="shared" si="3"/>
        <v>3.9148197747769427</v>
      </c>
      <c r="AG19" s="97">
        <f t="shared" si="4"/>
        <v>2.6831910815886912</v>
      </c>
      <c r="AH19" s="97">
        <f t="shared" si="4"/>
        <v>2.6831910815886912</v>
      </c>
      <c r="AI19" s="98">
        <f t="shared" si="5"/>
        <v>1.9794032569096902</v>
      </c>
    </row>
    <row r="20" spans="1:35" x14ac:dyDescent="0.3">
      <c r="A20" s="44">
        <v>16</v>
      </c>
      <c r="B20" s="45">
        <v>4.5000000000000018</v>
      </c>
      <c r="C20" s="45">
        <v>4.700000000000002</v>
      </c>
      <c r="D20" s="46">
        <v>0.78814460141660458</v>
      </c>
      <c r="E20" s="46">
        <v>0.57938310552296357</v>
      </c>
      <c r="F20" s="47">
        <v>5574.3601118637162</v>
      </c>
      <c r="G20" s="48">
        <v>4.5960250692930114</v>
      </c>
      <c r="H20" s="44" t="s">
        <v>27</v>
      </c>
      <c r="I20" s="45" t="s">
        <v>26</v>
      </c>
      <c r="J20" s="49">
        <v>3.2</v>
      </c>
      <c r="K20" s="50">
        <v>3.5</v>
      </c>
      <c r="L20" s="49">
        <v>5</v>
      </c>
      <c r="M20" s="54">
        <v>5.4</v>
      </c>
      <c r="N20" s="80">
        <v>8.726828449371947</v>
      </c>
      <c r="O20" s="74">
        <v>0.45</v>
      </c>
      <c r="P20" s="73">
        <v>0.35</v>
      </c>
      <c r="Q20" s="73">
        <v>0.7</v>
      </c>
      <c r="R20" s="73">
        <v>0.6</v>
      </c>
      <c r="S20" s="75">
        <v>1.7</v>
      </c>
      <c r="T20" s="49">
        <f t="shared" si="1"/>
        <v>2.75</v>
      </c>
      <c r="U20" s="49">
        <f t="shared" si="0"/>
        <v>3.15</v>
      </c>
      <c r="V20" s="49">
        <f t="shared" si="0"/>
        <v>4.3</v>
      </c>
      <c r="W20" s="49">
        <f t="shared" si="0"/>
        <v>4.8000000000000007</v>
      </c>
      <c r="X20" s="49">
        <f t="shared" si="0"/>
        <v>7.0268284493719468</v>
      </c>
      <c r="Y20" s="82">
        <v>3253.3668310049475</v>
      </c>
      <c r="Z20" s="83">
        <v>0</v>
      </c>
      <c r="AA20" s="82">
        <v>0</v>
      </c>
      <c r="AB20" s="87">
        <v>2320.9932808587687</v>
      </c>
      <c r="AC20" s="86">
        <v>0</v>
      </c>
      <c r="AD20" s="93">
        <f t="shared" si="2"/>
        <v>2320.9932808587687</v>
      </c>
      <c r="AE20" s="95">
        <f t="shared" si="3"/>
        <v>4.0904623116707803</v>
      </c>
      <c r="AF20" s="95">
        <f t="shared" si="3"/>
        <v>4.0904623116707803</v>
      </c>
      <c r="AG20" s="97">
        <f t="shared" si="4"/>
        <v>2.8035752922687367</v>
      </c>
      <c r="AH20" s="97">
        <f t="shared" si="4"/>
        <v>2.8035752922687367</v>
      </c>
      <c r="AI20" s="98">
        <f t="shared" si="5"/>
        <v>2.0682112811818554</v>
      </c>
    </row>
    <row r="21" spans="1:35" x14ac:dyDescent="0.3">
      <c r="A21" s="44">
        <v>17</v>
      </c>
      <c r="B21" s="45">
        <v>4.700000000000002</v>
      </c>
      <c r="C21" s="45">
        <v>4.9000000000000021</v>
      </c>
      <c r="D21" s="46">
        <v>0.88493032977829267</v>
      </c>
      <c r="E21" s="46">
        <v>0.38837210996642374</v>
      </c>
      <c r="F21" s="47">
        <v>4065.0005911908997</v>
      </c>
      <c r="G21" s="48">
        <v>4.7933862636305529</v>
      </c>
      <c r="H21" s="44" t="s">
        <v>27</v>
      </c>
      <c r="I21" s="45" t="s">
        <v>26</v>
      </c>
      <c r="J21" s="49">
        <v>3.2</v>
      </c>
      <c r="K21" s="50">
        <v>3.5</v>
      </c>
      <c r="L21" s="49">
        <v>5</v>
      </c>
      <c r="M21" s="54">
        <v>5.4</v>
      </c>
      <c r="N21" s="80">
        <v>8.7408630231915065</v>
      </c>
      <c r="O21" s="74">
        <v>0.45</v>
      </c>
      <c r="P21" s="73">
        <v>0.35</v>
      </c>
      <c r="Q21" s="73">
        <v>0.7</v>
      </c>
      <c r="R21" s="73">
        <v>0.6</v>
      </c>
      <c r="S21" s="75">
        <v>1.7</v>
      </c>
      <c r="T21" s="49">
        <f t="shared" si="1"/>
        <v>2.75</v>
      </c>
      <c r="U21" s="49">
        <f t="shared" si="1"/>
        <v>3.15</v>
      </c>
      <c r="V21" s="49">
        <f t="shared" si="1"/>
        <v>4.3</v>
      </c>
      <c r="W21" s="49">
        <f t="shared" si="1"/>
        <v>4.8000000000000007</v>
      </c>
      <c r="X21" s="49">
        <f t="shared" si="1"/>
        <v>7.0408630231915064</v>
      </c>
      <c r="Y21" s="82">
        <v>0</v>
      </c>
      <c r="Z21" s="83">
        <v>0</v>
      </c>
      <c r="AA21" s="82">
        <v>0</v>
      </c>
      <c r="AB21" s="87">
        <v>4065.0005911908997</v>
      </c>
      <c r="AC21" s="86">
        <v>0</v>
      </c>
      <c r="AD21" s="93">
        <f t="shared" si="2"/>
        <v>4065.0005911908997</v>
      </c>
      <c r="AE21" s="95">
        <f t="shared" si="3"/>
        <v>4.2661137746311919</v>
      </c>
      <c r="AF21" s="95">
        <f t="shared" si="3"/>
        <v>4.2661137746311919</v>
      </c>
      <c r="AG21" s="97">
        <f t="shared" si="4"/>
        <v>2.9239656208146374</v>
      </c>
      <c r="AH21" s="97">
        <f t="shared" si="4"/>
        <v>2.9239656208146374</v>
      </c>
      <c r="AI21" s="98">
        <f t="shared" si="5"/>
        <v>2.1570238186337489</v>
      </c>
    </row>
    <row r="22" spans="1:35" x14ac:dyDescent="0.3">
      <c r="A22" s="44">
        <v>18</v>
      </c>
      <c r="B22" s="45">
        <v>4.9000000000000021</v>
      </c>
      <c r="C22" s="45">
        <v>5.1000000000000023</v>
      </c>
      <c r="D22" s="46">
        <v>0.94520070830044256</v>
      </c>
      <c r="E22" s="46">
        <v>0.22184166935890937</v>
      </c>
      <c r="F22" s="47">
        <v>2531.3558979302957</v>
      </c>
      <c r="G22" s="48">
        <v>4.9907640398604469</v>
      </c>
      <c r="H22" s="44" t="s">
        <v>27</v>
      </c>
      <c r="I22" s="45" t="s">
        <v>26</v>
      </c>
      <c r="J22" s="49">
        <v>3.2</v>
      </c>
      <c r="K22" s="50">
        <v>3.5</v>
      </c>
      <c r="L22" s="49">
        <v>5</v>
      </c>
      <c r="M22" s="54">
        <v>5.4</v>
      </c>
      <c r="N22" s="80">
        <v>8.7548987761678525</v>
      </c>
      <c r="O22" s="74">
        <v>0.45</v>
      </c>
      <c r="P22" s="73">
        <v>0.35</v>
      </c>
      <c r="Q22" s="73">
        <v>0.7</v>
      </c>
      <c r="R22" s="73">
        <v>0.6</v>
      </c>
      <c r="S22" s="75">
        <v>1.7</v>
      </c>
      <c r="T22" s="49">
        <f t="shared" si="1"/>
        <v>2.75</v>
      </c>
      <c r="U22" s="49">
        <f t="shared" si="1"/>
        <v>3.15</v>
      </c>
      <c r="V22" s="49">
        <f t="shared" si="1"/>
        <v>4.3</v>
      </c>
      <c r="W22" s="49">
        <f t="shared" si="1"/>
        <v>4.8000000000000007</v>
      </c>
      <c r="X22" s="49">
        <f t="shared" si="1"/>
        <v>7.0548987761678523</v>
      </c>
      <c r="Y22" s="82">
        <v>0</v>
      </c>
      <c r="Z22" s="83">
        <v>0</v>
      </c>
      <c r="AA22" s="82">
        <v>0</v>
      </c>
      <c r="AB22" s="87">
        <v>2531.3558979302957</v>
      </c>
      <c r="AC22" s="86">
        <v>0</v>
      </c>
      <c r="AD22" s="93">
        <f t="shared" si="2"/>
        <v>2531.3558979302957</v>
      </c>
      <c r="AE22" s="95">
        <f t="shared" si="3"/>
        <v>4.4417799954757982</v>
      </c>
      <c r="AF22" s="95">
        <f t="shared" si="3"/>
        <v>4.4417799954757982</v>
      </c>
      <c r="AG22" s="97">
        <f t="shared" si="4"/>
        <v>3.0443660643148727</v>
      </c>
      <c r="AH22" s="97">
        <f t="shared" si="4"/>
        <v>3.0443660643148727</v>
      </c>
      <c r="AI22" s="98">
        <f t="shared" si="5"/>
        <v>2.2458438179372013</v>
      </c>
    </row>
    <row r="23" spans="1:35" x14ac:dyDescent="0.3">
      <c r="A23" s="44">
        <v>19</v>
      </c>
      <c r="B23" s="45">
        <v>5.1000000000000023</v>
      </c>
      <c r="C23" s="45">
        <v>5.3000000000000025</v>
      </c>
      <c r="D23" s="46">
        <v>0.97724986805182112</v>
      </c>
      <c r="E23" s="46">
        <v>0.10798193302637497</v>
      </c>
      <c r="F23" s="47">
        <v>1346.0647095578997</v>
      </c>
      <c r="G23" s="48">
        <v>5.1881647538952782</v>
      </c>
      <c r="H23" s="44" t="s">
        <v>27</v>
      </c>
      <c r="I23" s="45" t="s">
        <v>26</v>
      </c>
      <c r="J23" s="49">
        <v>3.2</v>
      </c>
      <c r="K23" s="50">
        <v>3.5</v>
      </c>
      <c r="L23" s="49">
        <v>5</v>
      </c>
      <c r="M23" s="54">
        <v>5.4</v>
      </c>
      <c r="N23" s="80">
        <v>8.7689361602769971</v>
      </c>
      <c r="O23" s="74">
        <v>0.45</v>
      </c>
      <c r="P23" s="73">
        <v>0.35</v>
      </c>
      <c r="Q23" s="73">
        <v>0.7</v>
      </c>
      <c r="R23" s="73">
        <v>0.6</v>
      </c>
      <c r="S23" s="75">
        <v>1.7</v>
      </c>
      <c r="T23" s="49">
        <f t="shared" si="1"/>
        <v>2.75</v>
      </c>
      <c r="U23" s="49">
        <f t="shared" si="1"/>
        <v>3.15</v>
      </c>
      <c r="V23" s="49">
        <f t="shared" si="1"/>
        <v>4.3</v>
      </c>
      <c r="W23" s="49">
        <f t="shared" si="1"/>
        <v>4.8000000000000007</v>
      </c>
      <c r="X23" s="49">
        <f t="shared" si="1"/>
        <v>7.0689361602769969</v>
      </c>
      <c r="Y23" s="82">
        <v>0</v>
      </c>
      <c r="Z23" s="83">
        <v>0</v>
      </c>
      <c r="AA23" s="82">
        <v>0</v>
      </c>
      <c r="AB23" s="87">
        <v>1346.0647095578997</v>
      </c>
      <c r="AC23" s="86">
        <v>0</v>
      </c>
      <c r="AD23" s="93">
        <f t="shared" si="2"/>
        <v>1346.0647095578997</v>
      </c>
      <c r="AE23" s="95">
        <f t="shared" si="3"/>
        <v>4.6174666309667973</v>
      </c>
      <c r="AF23" s="95">
        <f t="shared" si="3"/>
        <v>4.6174666309667973</v>
      </c>
      <c r="AG23" s="97">
        <f t="shared" si="4"/>
        <v>3.1647804998761195</v>
      </c>
      <c r="AH23" s="97">
        <f t="shared" si="4"/>
        <v>3.1647804998761195</v>
      </c>
      <c r="AI23" s="98">
        <f t="shared" si="5"/>
        <v>2.3346741392528751</v>
      </c>
    </row>
    <row r="24" spans="1:35" x14ac:dyDescent="0.3">
      <c r="A24" s="44">
        <v>20</v>
      </c>
      <c r="B24" s="45">
        <v>5.3000000000000025</v>
      </c>
      <c r="C24" s="45">
        <v>5.5000000000000027</v>
      </c>
      <c r="D24" s="46">
        <v>0.99180246407540396</v>
      </c>
      <c r="E24" s="46">
        <v>4.4789060589685188E-2</v>
      </c>
      <c r="F24" s="47">
        <v>611.20903299047893</v>
      </c>
      <c r="G24" s="48">
        <v>5.3855944934890685</v>
      </c>
      <c r="H24" s="44" t="s">
        <v>27</v>
      </c>
      <c r="I24" s="45" t="s">
        <v>26</v>
      </c>
      <c r="J24" s="49">
        <v>3.2</v>
      </c>
      <c r="K24" s="50">
        <v>3.5</v>
      </c>
      <c r="L24" s="49">
        <v>5</v>
      </c>
      <c r="M24" s="54">
        <v>5.4</v>
      </c>
      <c r="N24" s="80">
        <v>8.7829756084258879</v>
      </c>
      <c r="O24" s="74">
        <v>0.45</v>
      </c>
      <c r="P24" s="73">
        <v>0.35</v>
      </c>
      <c r="Q24" s="73">
        <v>0.7</v>
      </c>
      <c r="R24" s="73">
        <v>0.6</v>
      </c>
      <c r="S24" s="75">
        <v>1.7</v>
      </c>
      <c r="T24" s="49">
        <f t="shared" si="1"/>
        <v>2.75</v>
      </c>
      <c r="U24" s="49">
        <f t="shared" si="1"/>
        <v>3.15</v>
      </c>
      <c r="V24" s="49">
        <f t="shared" si="1"/>
        <v>4.3</v>
      </c>
      <c r="W24" s="49">
        <f t="shared" si="1"/>
        <v>4.8000000000000007</v>
      </c>
      <c r="X24" s="49">
        <f t="shared" si="1"/>
        <v>7.0829756084258877</v>
      </c>
      <c r="Y24" s="82">
        <v>0</v>
      </c>
      <c r="Z24" s="83">
        <v>0</v>
      </c>
      <c r="AA24" s="82">
        <v>0</v>
      </c>
      <c r="AB24" s="87">
        <v>611.20903299047893</v>
      </c>
      <c r="AC24" s="86">
        <v>0</v>
      </c>
      <c r="AD24" s="93">
        <f t="shared" si="2"/>
        <v>611.20903299047893</v>
      </c>
      <c r="AE24" s="95">
        <f t="shared" si="3"/>
        <v>4.793179099205271</v>
      </c>
      <c r="AF24" s="95">
        <f t="shared" si="3"/>
        <v>4.793179099205271</v>
      </c>
      <c r="AG24" s="97">
        <f t="shared" si="4"/>
        <v>3.2852126410283318</v>
      </c>
      <c r="AH24" s="97">
        <f t="shared" si="4"/>
        <v>3.2852126410283318</v>
      </c>
      <c r="AI24" s="98">
        <f t="shared" si="5"/>
        <v>2.4235175220700809</v>
      </c>
    </row>
    <row r="25" spans="1:35" x14ac:dyDescent="0.3">
      <c r="A25" s="44">
        <v>21</v>
      </c>
      <c r="B25" s="45">
        <v>5.5000000000000027</v>
      </c>
      <c r="C25" s="45">
        <v>5.7000000000000028</v>
      </c>
      <c r="D25" s="46">
        <v>0.99744486966957213</v>
      </c>
      <c r="E25" s="46">
        <v>1.5830903165959663E-2</v>
      </c>
      <c r="F25" s="47">
        <v>236.98103495506339</v>
      </c>
      <c r="G25" s="48">
        <v>5.5830590135905789</v>
      </c>
      <c r="H25" s="44" t="s">
        <v>27</v>
      </c>
      <c r="I25" s="45" t="s">
        <v>26</v>
      </c>
      <c r="J25" s="49">
        <v>3.2</v>
      </c>
      <c r="K25" s="50">
        <v>3.5</v>
      </c>
      <c r="L25" s="49">
        <v>5</v>
      </c>
      <c r="M25" s="54">
        <v>5.4</v>
      </c>
      <c r="N25" s="80">
        <v>8.7970175298553297</v>
      </c>
      <c r="O25" s="74">
        <v>0.45</v>
      </c>
      <c r="P25" s="73">
        <v>0.35</v>
      </c>
      <c r="Q25" s="73">
        <v>0.7</v>
      </c>
      <c r="R25" s="73">
        <v>0.6</v>
      </c>
      <c r="S25" s="75">
        <v>1.7</v>
      </c>
      <c r="T25" s="49">
        <f t="shared" si="1"/>
        <v>2.75</v>
      </c>
      <c r="U25" s="49">
        <f t="shared" si="1"/>
        <v>3.15</v>
      </c>
      <c r="V25" s="49">
        <f t="shared" si="1"/>
        <v>4.3</v>
      </c>
      <c r="W25" s="49">
        <f t="shared" si="1"/>
        <v>4.8000000000000007</v>
      </c>
      <c r="X25" s="49">
        <f t="shared" si="1"/>
        <v>7.0970175298553295</v>
      </c>
      <c r="Y25" s="82">
        <v>0</v>
      </c>
      <c r="Z25" s="83">
        <v>0</v>
      </c>
      <c r="AA25" s="82">
        <v>0</v>
      </c>
      <c r="AB25" s="87">
        <v>0</v>
      </c>
      <c r="AC25" s="86">
        <v>236.98103495506339</v>
      </c>
      <c r="AD25" s="93">
        <f t="shared" si="2"/>
        <v>236.98103495506339</v>
      </c>
      <c r="AE25" s="95">
        <f t="shared" si="3"/>
        <v>4.9689225220956157</v>
      </c>
      <c r="AF25" s="95">
        <f t="shared" si="3"/>
        <v>4.9689225220956157</v>
      </c>
      <c r="AG25" s="97">
        <f t="shared" si="4"/>
        <v>3.4056659982902531</v>
      </c>
      <c r="AH25" s="97">
        <f t="shared" si="4"/>
        <v>3.4056659982902531</v>
      </c>
      <c r="AI25" s="98">
        <f t="shared" si="5"/>
        <v>2.5123765561157607</v>
      </c>
    </row>
    <row r="26" spans="1:35" x14ac:dyDescent="0.3">
      <c r="A26" s="44">
        <v>22</v>
      </c>
      <c r="B26" s="45">
        <v>5.7000000000000028</v>
      </c>
      <c r="C26" s="45">
        <v>5.900000000000003</v>
      </c>
      <c r="D26" s="46">
        <v>0.99931286206208414</v>
      </c>
      <c r="E26" s="46">
        <v>4.7681764029295871E-3</v>
      </c>
      <c r="F26" s="47">
        <v>78.455680485504331</v>
      </c>
      <c r="G26" s="48">
        <v>5.7805636799400073</v>
      </c>
      <c r="H26" s="44" t="s">
        <v>28</v>
      </c>
      <c r="I26" s="45" t="s">
        <v>26</v>
      </c>
      <c r="J26" s="49">
        <v>0</v>
      </c>
      <c r="K26" s="50">
        <v>0</v>
      </c>
      <c r="L26" s="49">
        <v>5</v>
      </c>
      <c r="M26" s="54">
        <v>5.4</v>
      </c>
      <c r="N26" s="80">
        <v>8.8110623061290667</v>
      </c>
      <c r="O26" s="74">
        <v>0.45</v>
      </c>
      <c r="P26" s="73">
        <v>0.35</v>
      </c>
      <c r="Q26" s="73">
        <v>0.7</v>
      </c>
      <c r="R26" s="73">
        <v>0.6</v>
      </c>
      <c r="S26" s="75">
        <v>1.7</v>
      </c>
      <c r="T26" s="49">
        <v>0</v>
      </c>
      <c r="U26" s="49">
        <v>0</v>
      </c>
      <c r="V26" s="49">
        <f t="shared" ref="V26:X31" si="6">L26-Q26</f>
        <v>4.3</v>
      </c>
      <c r="W26" s="49">
        <f t="shared" si="6"/>
        <v>4.8000000000000007</v>
      </c>
      <c r="X26" s="49">
        <f t="shared" si="6"/>
        <v>7.1110623061290665</v>
      </c>
      <c r="Y26" s="82">
        <v>0</v>
      </c>
      <c r="Z26" s="83">
        <v>0</v>
      </c>
      <c r="AA26" s="82">
        <v>0</v>
      </c>
      <c r="AB26" s="87">
        <v>0</v>
      </c>
      <c r="AC26" s="86">
        <v>78.455680485504331</v>
      </c>
      <c r="AD26" s="93">
        <f t="shared" si="2"/>
        <v>78.455680485504331</v>
      </c>
      <c r="AE26" s="95">
        <f t="shared" si="3"/>
        <v>5.1447016751466066</v>
      </c>
      <c r="AF26" s="95">
        <f t="shared" si="3"/>
        <v>5.1447016751466066</v>
      </c>
      <c r="AG26" s="97">
        <f t="shared" si="4"/>
        <v>3.5261438447634044</v>
      </c>
      <c r="AH26" s="97">
        <f t="shared" si="4"/>
        <v>3.5261438447634044</v>
      </c>
      <c r="AI26" s="98">
        <f t="shared" si="5"/>
        <v>2.6012536559730033</v>
      </c>
    </row>
    <row r="27" spans="1:35" x14ac:dyDescent="0.3">
      <c r="A27" s="44">
        <v>23</v>
      </c>
      <c r="B27" s="45">
        <v>5.900000000000003</v>
      </c>
      <c r="C27" s="45">
        <v>6.1000000000000032</v>
      </c>
      <c r="D27" s="46">
        <v>0.99984089140984245</v>
      </c>
      <c r="E27" s="46">
        <v>1.2238038602275145E-3</v>
      </c>
      <c r="F27" s="47">
        <v>22.177232605848918</v>
      </c>
      <c r="G27" s="48">
        <v>5.9781134219856007</v>
      </c>
      <c r="H27" s="44" t="s">
        <v>28</v>
      </c>
      <c r="I27" s="45" t="s">
        <v>27</v>
      </c>
      <c r="J27" s="49">
        <v>0</v>
      </c>
      <c r="K27" s="50">
        <v>0</v>
      </c>
      <c r="L27" s="49">
        <v>5.2</v>
      </c>
      <c r="M27" s="54">
        <v>5.7</v>
      </c>
      <c r="N27" s="80">
        <v>8.8251102877856429</v>
      </c>
      <c r="O27" s="74">
        <v>0.45</v>
      </c>
      <c r="P27" s="73">
        <v>0.35</v>
      </c>
      <c r="Q27" s="73">
        <v>0.7</v>
      </c>
      <c r="R27" s="73">
        <v>0.6</v>
      </c>
      <c r="S27" s="75">
        <v>1.7</v>
      </c>
      <c r="T27" s="49">
        <v>0</v>
      </c>
      <c r="U27" s="49">
        <v>0</v>
      </c>
      <c r="V27" s="49">
        <f t="shared" si="6"/>
        <v>4.5</v>
      </c>
      <c r="W27" s="49">
        <f t="shared" si="6"/>
        <v>5.1000000000000005</v>
      </c>
      <c r="X27" s="49">
        <f t="shared" si="6"/>
        <v>7.1251102877856427</v>
      </c>
      <c r="Y27" s="82">
        <v>0</v>
      </c>
      <c r="Z27" s="83">
        <v>0</v>
      </c>
      <c r="AA27" s="82">
        <v>0</v>
      </c>
      <c r="AB27" s="87">
        <v>22.177232605848918</v>
      </c>
      <c r="AC27" s="86">
        <v>0</v>
      </c>
      <c r="AD27" s="93">
        <f t="shared" si="2"/>
        <v>22.177232605848918</v>
      </c>
      <c r="AE27" s="95">
        <f t="shared" si="3"/>
        <v>5.3205209455671847</v>
      </c>
      <c r="AF27" s="95">
        <f t="shared" si="3"/>
        <v>5.3205209455671847</v>
      </c>
      <c r="AG27" s="97">
        <f t="shared" si="4"/>
        <v>3.6466491874112164</v>
      </c>
      <c r="AH27" s="97">
        <f t="shared" si="4"/>
        <v>3.6466491874112164</v>
      </c>
      <c r="AI27" s="98">
        <f t="shared" si="5"/>
        <v>2.6901510398935202</v>
      </c>
    </row>
    <row r="28" spans="1:35" x14ac:dyDescent="0.3">
      <c r="A28" s="44">
        <v>24</v>
      </c>
      <c r="B28" s="45">
        <v>6.1000000000000032</v>
      </c>
      <c r="C28" s="45">
        <v>6.3000000000000034</v>
      </c>
      <c r="D28" s="46">
        <v>0.99996832875816688</v>
      </c>
      <c r="E28" s="46">
        <v>2.6766045152976315E-4</v>
      </c>
      <c r="F28" s="47">
        <v>5.3523686296261808</v>
      </c>
      <c r="G28" s="48">
        <v>6.1757126958252071</v>
      </c>
      <c r="H28" s="44" t="s">
        <v>28</v>
      </c>
      <c r="I28" s="45" t="s">
        <v>27</v>
      </c>
      <c r="J28" s="49">
        <v>0</v>
      </c>
      <c r="K28" s="50">
        <v>0</v>
      </c>
      <c r="L28" s="49">
        <v>5.2</v>
      </c>
      <c r="M28" s="54">
        <v>5.7</v>
      </c>
      <c r="N28" s="80">
        <v>8.8391617917031251</v>
      </c>
      <c r="O28" s="74">
        <v>0.45</v>
      </c>
      <c r="P28" s="73">
        <v>0.35</v>
      </c>
      <c r="Q28" s="73">
        <v>0.7</v>
      </c>
      <c r="R28" s="73">
        <v>0.6</v>
      </c>
      <c r="S28" s="75">
        <v>1.7</v>
      </c>
      <c r="T28" s="49">
        <v>0</v>
      </c>
      <c r="U28" s="49">
        <v>0</v>
      </c>
      <c r="V28" s="49">
        <f t="shared" si="6"/>
        <v>4.5</v>
      </c>
      <c r="W28" s="49">
        <f t="shared" si="6"/>
        <v>5.1000000000000005</v>
      </c>
      <c r="X28" s="49">
        <f t="shared" si="6"/>
        <v>7.1391617917031249</v>
      </c>
      <c r="Y28" s="82">
        <v>0</v>
      </c>
      <c r="Z28" s="83">
        <v>0</v>
      </c>
      <c r="AA28" s="82">
        <v>0</v>
      </c>
      <c r="AB28" s="87">
        <v>5.3523686296261808</v>
      </c>
      <c r="AC28" s="86">
        <v>0</v>
      </c>
      <c r="AD28" s="93">
        <f t="shared" si="2"/>
        <v>5.3523686296261808</v>
      </c>
      <c r="AE28" s="95">
        <f t="shared" si="3"/>
        <v>5.4963842992844345</v>
      </c>
      <c r="AF28" s="95">
        <f t="shared" si="3"/>
        <v>5.4963842992844345</v>
      </c>
      <c r="AG28" s="97">
        <f t="shared" si="4"/>
        <v>3.7671847444533761</v>
      </c>
      <c r="AH28" s="97">
        <f t="shared" si="4"/>
        <v>3.7671847444533761</v>
      </c>
      <c r="AI28" s="98">
        <f t="shared" si="5"/>
        <v>2.7790707131213432</v>
      </c>
    </row>
    <row r="29" spans="1:35" x14ac:dyDescent="0.3">
      <c r="A29" s="44">
        <v>25</v>
      </c>
      <c r="B29" s="45">
        <v>6.3000000000000034</v>
      </c>
      <c r="C29" s="45">
        <v>6.5000000000000036</v>
      </c>
      <c r="D29" s="46">
        <v>0.99999458745609227</v>
      </c>
      <c r="E29" s="46">
        <v>4.9884942580105471E-5</v>
      </c>
      <c r="F29" s="47">
        <v>1.1028653128661858</v>
      </c>
      <c r="G29" s="48">
        <v>6.3733654574997507</v>
      </c>
      <c r="H29" s="44" t="s">
        <v>28</v>
      </c>
      <c r="I29" s="45" t="s">
        <v>27</v>
      </c>
      <c r="J29" s="49">
        <v>0</v>
      </c>
      <c r="K29" s="50">
        <v>0</v>
      </c>
      <c r="L29" s="49">
        <v>5.2</v>
      </c>
      <c r="M29" s="54">
        <v>5.7</v>
      </c>
      <c r="N29" s="80">
        <v>8.8532170991999823</v>
      </c>
      <c r="O29" s="74">
        <v>0.45</v>
      </c>
      <c r="P29" s="73">
        <v>0.35</v>
      </c>
      <c r="Q29" s="73">
        <v>0.7</v>
      </c>
      <c r="R29" s="73">
        <v>0.6</v>
      </c>
      <c r="S29" s="75">
        <v>1.7</v>
      </c>
      <c r="T29" s="49">
        <v>0</v>
      </c>
      <c r="U29" s="49">
        <v>0</v>
      </c>
      <c r="V29" s="49">
        <f t="shared" si="6"/>
        <v>4.5</v>
      </c>
      <c r="W29" s="49">
        <f t="shared" si="6"/>
        <v>5.1000000000000005</v>
      </c>
      <c r="X29" s="49">
        <f t="shared" si="6"/>
        <v>7.1532170991999822</v>
      </c>
      <c r="Y29" s="82">
        <v>0</v>
      </c>
      <c r="Z29" s="83">
        <v>0</v>
      </c>
      <c r="AA29" s="82">
        <v>0</v>
      </c>
      <c r="AB29" s="87">
        <v>1.1028653128661858</v>
      </c>
      <c r="AC29" s="86">
        <v>0</v>
      </c>
      <c r="AD29" s="93">
        <f t="shared" si="2"/>
        <v>1.1028653128661858</v>
      </c>
      <c r="AE29" s="95">
        <f t="shared" si="3"/>
        <v>5.6722952571747784</v>
      </c>
      <c r="AF29" s="95">
        <f t="shared" si="3"/>
        <v>5.6722952571747784</v>
      </c>
      <c r="AG29" s="97">
        <f t="shared" si="4"/>
        <v>3.887752929074848</v>
      </c>
      <c r="AH29" s="97">
        <f t="shared" si="4"/>
        <v>3.887752929074848</v>
      </c>
      <c r="AI29" s="98">
        <f t="shared" si="5"/>
        <v>2.8680144558748877</v>
      </c>
    </row>
    <row r="30" spans="1:35" x14ac:dyDescent="0.3">
      <c r="A30" s="44">
        <v>26</v>
      </c>
      <c r="B30" s="45">
        <v>6.5000000000000036</v>
      </c>
      <c r="C30" s="45">
        <v>6.7000000000000037</v>
      </c>
      <c r="D30" s="46">
        <v>0.99999920667184805</v>
      </c>
      <c r="E30" s="46">
        <v>7.9225981820638558E-6</v>
      </c>
      <c r="F30" s="47">
        <v>0.19400706174299565</v>
      </c>
      <c r="G30" s="48">
        <v>6.5710751465485986</v>
      </c>
      <c r="H30" s="44" t="s">
        <v>28</v>
      </c>
      <c r="I30" s="45" t="s">
        <v>27</v>
      </c>
      <c r="J30" s="49">
        <v>0</v>
      </c>
      <c r="K30" s="50">
        <v>0</v>
      </c>
      <c r="L30" s="49">
        <v>5.2</v>
      </c>
      <c r="M30" s="54">
        <v>5.7</v>
      </c>
      <c r="N30" s="80">
        <v>8.8672764548656779</v>
      </c>
      <c r="O30" s="74">
        <v>0.45</v>
      </c>
      <c r="P30" s="73">
        <v>0.35</v>
      </c>
      <c r="Q30" s="73">
        <v>0.7</v>
      </c>
      <c r="R30" s="73">
        <v>0.6</v>
      </c>
      <c r="S30" s="75">
        <v>1.7</v>
      </c>
      <c r="T30" s="49">
        <v>0</v>
      </c>
      <c r="U30" s="49">
        <v>0</v>
      </c>
      <c r="V30" s="49">
        <f t="shared" si="6"/>
        <v>4.5</v>
      </c>
      <c r="W30" s="49">
        <f t="shared" si="6"/>
        <v>5.1000000000000005</v>
      </c>
      <c r="X30" s="49">
        <f t="shared" si="6"/>
        <v>7.1672764548656778</v>
      </c>
      <c r="Y30" s="82">
        <v>0</v>
      </c>
      <c r="Z30" s="83">
        <v>0</v>
      </c>
      <c r="AA30" s="82">
        <v>0</v>
      </c>
      <c r="AB30" s="87">
        <v>0.19400706174299565</v>
      </c>
      <c r="AC30" s="86">
        <v>0</v>
      </c>
      <c r="AD30" s="93">
        <f t="shared" si="2"/>
        <v>0.19400706174299565</v>
      </c>
      <c r="AE30" s="95">
        <f t="shared" si="3"/>
        <v>5.8482568804282531</v>
      </c>
      <c r="AF30" s="95">
        <f t="shared" si="3"/>
        <v>5.8482568804282531</v>
      </c>
      <c r="AG30" s="97">
        <f t="shared" si="4"/>
        <v>4.0083558393946452</v>
      </c>
      <c r="AH30" s="97">
        <f t="shared" si="4"/>
        <v>4.0083558393946452</v>
      </c>
      <c r="AI30" s="98">
        <f t="shared" si="5"/>
        <v>2.9569838159468693</v>
      </c>
    </row>
    <row r="31" spans="1:35" x14ac:dyDescent="0.3">
      <c r="A31" s="55">
        <v>27</v>
      </c>
      <c r="B31" s="56">
        <v>6.7000000000000037</v>
      </c>
      <c r="C31" s="56">
        <v>6.9000000000000039</v>
      </c>
      <c r="D31" s="57">
        <v>0.99999990035573683</v>
      </c>
      <c r="E31" s="57">
        <v>1.0722070689394789E-6</v>
      </c>
      <c r="F31" s="58">
        <v>2.9134723328549939E-2</v>
      </c>
      <c r="G31" s="59">
        <v>6.7688446798230126</v>
      </c>
      <c r="H31" s="55" t="s">
        <v>28</v>
      </c>
      <c r="I31" s="56" t="s">
        <v>27</v>
      </c>
      <c r="J31" s="60">
        <v>0</v>
      </c>
      <c r="K31" s="61">
        <v>0</v>
      </c>
      <c r="L31" s="60">
        <v>5.2</v>
      </c>
      <c r="M31" s="62">
        <v>5.7</v>
      </c>
      <c r="N31" s="63">
        <v>8.8813400661207478</v>
      </c>
      <c r="O31" s="76">
        <v>0.45</v>
      </c>
      <c r="P31" s="77">
        <v>0.35</v>
      </c>
      <c r="Q31" s="77">
        <v>0.7</v>
      </c>
      <c r="R31" s="77">
        <v>0.6</v>
      </c>
      <c r="S31" s="78">
        <v>1.7</v>
      </c>
      <c r="T31" s="49">
        <v>0</v>
      </c>
      <c r="U31" s="49">
        <v>0</v>
      </c>
      <c r="V31" s="49">
        <f t="shared" si="6"/>
        <v>4.5</v>
      </c>
      <c r="W31" s="49">
        <f t="shared" si="6"/>
        <v>5.1000000000000005</v>
      </c>
      <c r="X31" s="49">
        <f t="shared" si="6"/>
        <v>7.1813400661207476</v>
      </c>
      <c r="Y31" s="88">
        <v>0</v>
      </c>
      <c r="Z31" s="89">
        <v>0</v>
      </c>
      <c r="AA31" s="88">
        <v>0</v>
      </c>
      <c r="AB31" s="90">
        <v>2.9134723328549939E-2</v>
      </c>
      <c r="AC31" s="91">
        <v>0</v>
      </c>
      <c r="AD31" s="94">
        <f t="shared" si="2"/>
        <v>2.9134723328549939E-2</v>
      </c>
      <c r="AE31" s="96">
        <f t="shared" si="3"/>
        <v>6.0242717650424815</v>
      </c>
      <c r="AF31" s="96">
        <f t="shared" si="3"/>
        <v>6.0242717650424815</v>
      </c>
      <c r="AG31" s="100">
        <f t="shared" si="4"/>
        <v>4.1289952546920379</v>
      </c>
      <c r="AH31" s="100">
        <f t="shared" si="4"/>
        <v>4.1289952546920379</v>
      </c>
      <c r="AI31" s="101">
        <f t="shared" si="5"/>
        <v>3.0459801059203557</v>
      </c>
    </row>
    <row r="32" spans="1:35" x14ac:dyDescent="0.3">
      <c r="A32" s="25" t="s">
        <v>29</v>
      </c>
      <c r="B32" s="25"/>
      <c r="C32" s="25"/>
      <c r="D32" s="64"/>
      <c r="E32" s="64"/>
      <c r="F32" s="47">
        <v>41999.99581494095</v>
      </c>
      <c r="G32" s="48">
        <v>4.2999997319482048</v>
      </c>
      <c r="H32" s="25"/>
      <c r="I32" s="25"/>
      <c r="J32" s="25"/>
      <c r="K32" s="25"/>
      <c r="L32" s="25"/>
      <c r="M32" s="25"/>
      <c r="N32" s="25"/>
    </row>
    <row r="34" spans="1:6" x14ac:dyDescent="0.3">
      <c r="A34" s="69" t="s">
        <v>30</v>
      </c>
      <c r="B34" s="73">
        <f>SUMPRODUCT(T5:X31,AE5:AI31,Y5:AC31)</f>
        <v>496905.37794195657</v>
      </c>
    </row>
    <row r="36" spans="1:6" x14ac:dyDescent="0.3">
      <c r="A36" s="69" t="s">
        <v>31</v>
      </c>
      <c r="B36" s="81"/>
    </row>
    <row r="37" spans="1:6" x14ac:dyDescent="0.3">
      <c r="A37" s="65" t="s">
        <v>17</v>
      </c>
      <c r="B37" s="65" t="s">
        <v>32</v>
      </c>
      <c r="F37" s="65" t="s">
        <v>33</v>
      </c>
    </row>
    <row r="38" spans="1:6" x14ac:dyDescent="0.3">
      <c r="A38">
        <v>1</v>
      </c>
      <c r="B38" s="92">
        <f>SUM(Y5:AC5)</f>
        <v>4.1850590531120647E-3</v>
      </c>
      <c r="C38" s="69" t="s">
        <v>34</v>
      </c>
      <c r="F38" s="47">
        <v>4.1850590531120647E-3</v>
      </c>
    </row>
    <row r="39" spans="1:6" x14ac:dyDescent="0.3">
      <c r="A39">
        <v>2</v>
      </c>
      <c r="B39" s="92">
        <f t="shared" ref="B39:B64" si="7">SUM(Y6:AC6)</f>
        <v>2.9134723329862919E-2</v>
      </c>
      <c r="C39" s="69" t="s">
        <v>34</v>
      </c>
      <c r="F39" s="47">
        <v>2.9134723329862919E-2</v>
      </c>
    </row>
    <row r="40" spans="1:6" x14ac:dyDescent="0.3">
      <c r="A40">
        <v>3</v>
      </c>
      <c r="B40" s="92">
        <f t="shared" si="7"/>
        <v>0.19400706174058757</v>
      </c>
      <c r="C40" s="69" t="s">
        <v>34</v>
      </c>
      <c r="F40" s="47">
        <v>0.19400706174058757</v>
      </c>
    </row>
    <row r="41" spans="1:6" x14ac:dyDescent="0.3">
      <c r="A41">
        <v>4</v>
      </c>
      <c r="B41" s="92">
        <f t="shared" si="7"/>
        <v>1.1028653128674761</v>
      </c>
      <c r="C41" s="69" t="s">
        <v>34</v>
      </c>
      <c r="F41" s="47">
        <v>1.1028653128674761</v>
      </c>
    </row>
    <row r="42" spans="1:6" x14ac:dyDescent="0.3">
      <c r="A42">
        <v>5</v>
      </c>
      <c r="B42" s="92">
        <f t="shared" si="7"/>
        <v>5.352368629625408</v>
      </c>
      <c r="C42" s="69" t="s">
        <v>34</v>
      </c>
      <c r="F42" s="47">
        <v>5.352368629625408</v>
      </c>
    </row>
    <row r="43" spans="1:6" x14ac:dyDescent="0.3">
      <c r="A43">
        <v>6</v>
      </c>
      <c r="B43" s="92">
        <f t="shared" si="7"/>
        <v>22.177232605849323</v>
      </c>
      <c r="C43" s="69" t="s">
        <v>34</v>
      </c>
      <c r="F43" s="47">
        <v>22.177232605849323</v>
      </c>
    </row>
    <row r="44" spans="1:6" x14ac:dyDescent="0.3">
      <c r="A44">
        <v>7</v>
      </c>
      <c r="B44" s="92">
        <f t="shared" si="7"/>
        <v>78.455680485507969</v>
      </c>
      <c r="C44" s="69" t="s">
        <v>34</v>
      </c>
      <c r="F44" s="47">
        <v>78.455680485507969</v>
      </c>
    </row>
    <row r="45" spans="1:6" x14ac:dyDescent="0.3">
      <c r="A45">
        <v>8</v>
      </c>
      <c r="B45" s="92">
        <f t="shared" si="7"/>
        <v>236.98103495506567</v>
      </c>
      <c r="C45" s="69" t="s">
        <v>34</v>
      </c>
      <c r="F45" s="47">
        <v>236.98103495506567</v>
      </c>
    </row>
    <row r="46" spans="1:6" x14ac:dyDescent="0.3">
      <c r="A46">
        <v>9</v>
      </c>
      <c r="B46" s="92">
        <f t="shared" si="7"/>
        <v>611.20903299049257</v>
      </c>
      <c r="C46" s="69" t="s">
        <v>34</v>
      </c>
      <c r="F46" s="47">
        <v>611.20903299049257</v>
      </c>
    </row>
    <row r="47" spans="1:6" x14ac:dyDescent="0.3">
      <c r="A47">
        <v>10</v>
      </c>
      <c r="B47" s="92">
        <f t="shared" si="7"/>
        <v>1346.0647095579172</v>
      </c>
      <c r="C47" s="69" t="s">
        <v>34</v>
      </c>
      <c r="F47" s="47">
        <v>1346.0647095579172</v>
      </c>
    </row>
    <row r="48" spans="1:6" x14ac:dyDescent="0.3">
      <c r="A48">
        <v>11</v>
      </c>
      <c r="B48" s="92">
        <f t="shared" si="7"/>
        <v>2531.3558979303257</v>
      </c>
      <c r="C48" s="69" t="s">
        <v>34</v>
      </c>
      <c r="F48" s="47">
        <v>2531.3558979303257</v>
      </c>
    </row>
    <row r="49" spans="1:6" x14ac:dyDescent="0.3">
      <c r="A49">
        <v>12</v>
      </c>
      <c r="B49" s="92">
        <f t="shared" si="7"/>
        <v>4065.0005911909302</v>
      </c>
      <c r="C49" s="69" t="s">
        <v>34</v>
      </c>
      <c r="F49" s="47">
        <v>4065.0005911909302</v>
      </c>
    </row>
    <row r="50" spans="1:6" x14ac:dyDescent="0.3">
      <c r="A50">
        <v>13</v>
      </c>
      <c r="B50" s="92">
        <f t="shared" si="7"/>
        <v>5574.3601118637253</v>
      </c>
      <c r="C50" s="69" t="s">
        <v>34</v>
      </c>
      <c r="F50" s="47">
        <v>5574.3601118637253</v>
      </c>
    </row>
    <row r="51" spans="1:6" x14ac:dyDescent="0.3">
      <c r="A51">
        <v>14</v>
      </c>
      <c r="B51" s="92">
        <f t="shared" si="7"/>
        <v>6527.7131476336299</v>
      </c>
      <c r="C51" s="69" t="s">
        <v>34</v>
      </c>
      <c r="F51" s="47">
        <v>6527.7131476336299</v>
      </c>
    </row>
    <row r="52" spans="1:6" x14ac:dyDescent="0.3">
      <c r="A52">
        <v>15</v>
      </c>
      <c r="B52" s="92">
        <f t="shared" si="7"/>
        <v>6527.7131476336153</v>
      </c>
      <c r="C52" s="69" t="s">
        <v>34</v>
      </c>
      <c r="F52" s="47">
        <v>6527.7131476336153</v>
      </c>
    </row>
    <row r="53" spans="1:6" x14ac:dyDescent="0.3">
      <c r="A53">
        <v>16</v>
      </c>
      <c r="B53" s="92">
        <f t="shared" si="7"/>
        <v>5574.3601118637162</v>
      </c>
      <c r="C53" s="69" t="s">
        <v>34</v>
      </c>
      <c r="F53" s="47">
        <v>5574.3601118637162</v>
      </c>
    </row>
    <row r="54" spans="1:6" x14ac:dyDescent="0.3">
      <c r="A54">
        <v>17</v>
      </c>
      <c r="B54" s="92">
        <f t="shared" si="7"/>
        <v>4065.0005911908997</v>
      </c>
      <c r="C54" s="69" t="s">
        <v>34</v>
      </c>
      <c r="F54" s="47">
        <v>4065.0005911908997</v>
      </c>
    </row>
    <row r="55" spans="1:6" x14ac:dyDescent="0.3">
      <c r="A55">
        <v>18</v>
      </c>
      <c r="B55" s="92">
        <f t="shared" si="7"/>
        <v>2531.3558979302957</v>
      </c>
      <c r="C55" s="69" t="s">
        <v>34</v>
      </c>
      <c r="F55" s="47">
        <v>2531.3558979302957</v>
      </c>
    </row>
    <row r="56" spans="1:6" x14ac:dyDescent="0.3">
      <c r="A56">
        <v>19</v>
      </c>
      <c r="B56" s="92">
        <f t="shared" si="7"/>
        <v>1346.0647095578997</v>
      </c>
      <c r="C56" s="69" t="s">
        <v>34</v>
      </c>
      <c r="F56" s="47">
        <v>1346.0647095578997</v>
      </c>
    </row>
    <row r="57" spans="1:6" x14ac:dyDescent="0.3">
      <c r="A57">
        <v>20</v>
      </c>
      <c r="B57" s="92">
        <f t="shared" si="7"/>
        <v>611.20903299047893</v>
      </c>
      <c r="C57" s="69" t="s">
        <v>34</v>
      </c>
      <c r="F57" s="47">
        <v>611.20903299047893</v>
      </c>
    </row>
    <row r="58" spans="1:6" x14ac:dyDescent="0.3">
      <c r="A58">
        <v>21</v>
      </c>
      <c r="B58" s="92">
        <f t="shared" si="7"/>
        <v>236.98103495506339</v>
      </c>
      <c r="C58" s="69" t="s">
        <v>34</v>
      </c>
      <c r="F58" s="47">
        <v>236.98103495506339</v>
      </c>
    </row>
    <row r="59" spans="1:6" x14ac:dyDescent="0.3">
      <c r="A59">
        <v>22</v>
      </c>
      <c r="B59" s="92">
        <f t="shared" si="7"/>
        <v>78.455680485504331</v>
      </c>
      <c r="C59" s="69" t="s">
        <v>34</v>
      </c>
      <c r="F59" s="47">
        <v>78.455680485504331</v>
      </c>
    </row>
    <row r="60" spans="1:6" x14ac:dyDescent="0.3">
      <c r="A60">
        <v>23</v>
      </c>
      <c r="B60" s="92">
        <f t="shared" si="7"/>
        <v>22.177232605848918</v>
      </c>
      <c r="C60" s="69" t="s">
        <v>34</v>
      </c>
      <c r="F60" s="47">
        <v>22.177232605848918</v>
      </c>
    </row>
    <row r="61" spans="1:6" x14ac:dyDescent="0.3">
      <c r="A61">
        <v>24</v>
      </c>
      <c r="B61" s="92">
        <f t="shared" si="7"/>
        <v>5.3523686296261808</v>
      </c>
      <c r="C61" s="69" t="s">
        <v>34</v>
      </c>
      <c r="F61" s="47">
        <v>5.3523686296261808</v>
      </c>
    </row>
    <row r="62" spans="1:6" x14ac:dyDescent="0.3">
      <c r="A62">
        <v>25</v>
      </c>
      <c r="B62" s="92">
        <f t="shared" si="7"/>
        <v>1.1028653128661858</v>
      </c>
      <c r="C62" s="69" t="s">
        <v>34</v>
      </c>
      <c r="F62" s="47">
        <v>1.1028653128661858</v>
      </c>
    </row>
    <row r="63" spans="1:6" x14ac:dyDescent="0.3">
      <c r="A63">
        <v>26</v>
      </c>
      <c r="B63" s="92">
        <f t="shared" si="7"/>
        <v>0.19400706174299565</v>
      </c>
      <c r="C63" s="69" t="s">
        <v>34</v>
      </c>
      <c r="F63" s="47">
        <v>0.19400706174299565</v>
      </c>
    </row>
    <row r="64" spans="1:6" x14ac:dyDescent="0.3">
      <c r="A64">
        <v>27</v>
      </c>
      <c r="B64" s="92">
        <f t="shared" si="7"/>
        <v>2.9134723328549939E-2</v>
      </c>
      <c r="C64" s="69" t="s">
        <v>34</v>
      </c>
      <c r="F64" s="58">
        <v>2.9134723328549939E-2</v>
      </c>
    </row>
    <row r="66" spans="1:7" x14ac:dyDescent="0.3">
      <c r="A66" s="69" t="s">
        <v>35</v>
      </c>
      <c r="B66" s="92">
        <f>SUM(AA5:AC31)</f>
        <v>28800</v>
      </c>
      <c r="C66" s="69" t="s">
        <v>36</v>
      </c>
      <c r="F66" s="148">
        <v>28800</v>
      </c>
    </row>
    <row r="68" spans="1:7" x14ac:dyDescent="0.3">
      <c r="A68" s="69" t="s">
        <v>37</v>
      </c>
      <c r="B68" s="92">
        <f>SUM(AC5:AC31)</f>
        <v>11200</v>
      </c>
      <c r="C68" s="69" t="s">
        <v>36</v>
      </c>
      <c r="F68" s="149">
        <v>11200</v>
      </c>
      <c r="G68" t="s">
        <v>38</v>
      </c>
    </row>
    <row r="70" spans="1:7" x14ac:dyDescent="0.3">
      <c r="A70" s="69" t="s">
        <v>39</v>
      </c>
      <c r="B70">
        <f>SUM(SUMPRODUCT(Z5:Z31,AF5:AF31),SUMPRODUCT(AB5:AB31,AH5:AH31),SUMPRODUCT(AC5:AC31,AI5:AI31))</f>
        <v>54431.039999999994</v>
      </c>
      <c r="C70" t="s">
        <v>36</v>
      </c>
      <c r="F70">
        <f>120000*0.453592</f>
        <v>54431.040000000001</v>
      </c>
    </row>
    <row r="72" spans="1:7" x14ac:dyDescent="0.3">
      <c r="A72" s="69" t="s">
        <v>40</v>
      </c>
      <c r="B72" s="92">
        <f>SUM(AA5:AC31)</f>
        <v>28800</v>
      </c>
      <c r="C72" t="s">
        <v>36</v>
      </c>
      <c r="F72" s="125">
        <v>33600</v>
      </c>
    </row>
  </sheetData>
  <mergeCells count="17">
    <mergeCell ref="AG3:AH3"/>
    <mergeCell ref="AE2:AI2"/>
    <mergeCell ref="J3:K3"/>
    <mergeCell ref="L3:M3"/>
    <mergeCell ref="O3:P3"/>
    <mergeCell ref="Q3:R3"/>
    <mergeCell ref="T3:U3"/>
    <mergeCell ref="V3:W3"/>
    <mergeCell ref="Y3:Z3"/>
    <mergeCell ref="AA3:AB3"/>
    <mergeCell ref="AE3:AF3"/>
    <mergeCell ref="AD2:AD4"/>
    <mergeCell ref="H2:I2"/>
    <mergeCell ref="J2:M2"/>
    <mergeCell ref="O2:S2"/>
    <mergeCell ref="T2:X2"/>
    <mergeCell ref="Y2:A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EC77B-7664-4936-8741-87A88518B5F3}">
  <dimension ref="A2:AI70"/>
  <sheetViews>
    <sheetView workbookViewId="0">
      <pane xSplit="7" topLeftCell="H1" activePane="topRight" state="frozen"/>
      <selection pane="topRight" activeCell="H1" sqref="H1"/>
    </sheetView>
  </sheetViews>
  <sheetFormatPr defaultRowHeight="14.4" x14ac:dyDescent="0.3"/>
  <cols>
    <col min="1" max="1" width="20.109375" bestFit="1" customWidth="1"/>
    <col min="2" max="2" width="11.88671875" bestFit="1" customWidth="1"/>
    <col min="3" max="3" width="13.44140625" bestFit="1" customWidth="1"/>
    <col min="4" max="4" width="9.88671875" hidden="1" customWidth="1"/>
    <col min="5" max="5" width="6.88671875" hidden="1" customWidth="1"/>
    <col min="6" max="6" width="14.44140625" bestFit="1" customWidth="1"/>
    <col min="7" max="7" width="6.5546875" bestFit="1" customWidth="1"/>
    <col min="8" max="9" width="9.109375" customWidth="1"/>
    <col min="10" max="10" width="5.44140625" bestFit="1" customWidth="1"/>
    <col min="11" max="11" width="6.44140625" bestFit="1" customWidth="1"/>
    <col min="12" max="12" width="5.44140625" bestFit="1" customWidth="1"/>
    <col min="13" max="13" width="6.44140625" bestFit="1" customWidth="1"/>
    <col min="14" max="14" width="14" bestFit="1" customWidth="1"/>
    <col min="30" max="30" width="11.44140625" bestFit="1" customWidth="1"/>
    <col min="31" max="31" width="15.5546875" bestFit="1" customWidth="1"/>
  </cols>
  <sheetData>
    <row r="2" spans="1:35" x14ac:dyDescent="0.3">
      <c r="A2" s="31"/>
      <c r="B2" s="32"/>
      <c r="C2" s="33"/>
      <c r="D2" s="33" t="s">
        <v>0</v>
      </c>
      <c r="E2" s="33" t="s">
        <v>0</v>
      </c>
      <c r="F2" s="33"/>
      <c r="G2" s="33"/>
      <c r="H2" s="164" t="s">
        <v>1</v>
      </c>
      <c r="I2" s="165"/>
      <c r="J2" s="164" t="s">
        <v>2</v>
      </c>
      <c r="K2" s="166"/>
      <c r="L2" s="166"/>
      <c r="M2" s="165"/>
      <c r="N2" s="34" t="s">
        <v>3</v>
      </c>
      <c r="O2" s="161" t="s">
        <v>4</v>
      </c>
      <c r="P2" s="162"/>
      <c r="Q2" s="162"/>
      <c r="R2" s="162"/>
      <c r="S2" s="163"/>
      <c r="T2" s="161" t="s">
        <v>5</v>
      </c>
      <c r="U2" s="162"/>
      <c r="V2" s="162"/>
      <c r="W2" s="162"/>
      <c r="X2" s="163"/>
      <c r="Y2" s="161" t="s">
        <v>6</v>
      </c>
      <c r="Z2" s="162"/>
      <c r="AA2" s="162"/>
      <c r="AB2" s="162"/>
      <c r="AC2" s="163"/>
      <c r="AD2" s="156" t="s">
        <v>7</v>
      </c>
      <c r="AE2" s="153" t="s">
        <v>8</v>
      </c>
      <c r="AF2" s="155"/>
      <c r="AG2" s="155"/>
      <c r="AH2" s="155"/>
      <c r="AI2" s="154"/>
    </row>
    <row r="3" spans="1:35" x14ac:dyDescent="0.3">
      <c r="A3" s="35" t="s">
        <v>9</v>
      </c>
      <c r="B3" s="36"/>
      <c r="C3" s="36"/>
      <c r="D3" s="36" t="s">
        <v>10</v>
      </c>
      <c r="E3" s="36" t="s">
        <v>11</v>
      </c>
      <c r="F3" s="36" t="s">
        <v>12</v>
      </c>
      <c r="G3" s="36" t="s">
        <v>13</v>
      </c>
      <c r="H3" s="37"/>
      <c r="I3" s="36"/>
      <c r="J3" s="159" t="s">
        <v>14</v>
      </c>
      <c r="K3" s="160"/>
      <c r="L3" s="159" t="s">
        <v>15</v>
      </c>
      <c r="M3" s="160"/>
      <c r="N3" s="38" t="s">
        <v>16</v>
      </c>
      <c r="O3" s="159" t="s">
        <v>14</v>
      </c>
      <c r="P3" s="160"/>
      <c r="Q3" s="159" t="s">
        <v>15</v>
      </c>
      <c r="R3" s="160"/>
      <c r="S3" s="38" t="s">
        <v>16</v>
      </c>
      <c r="T3" s="159" t="s">
        <v>14</v>
      </c>
      <c r="U3" s="160"/>
      <c r="V3" s="159" t="s">
        <v>15</v>
      </c>
      <c r="W3" s="160"/>
      <c r="X3" s="38" t="s">
        <v>16</v>
      </c>
      <c r="Y3" s="159" t="s">
        <v>14</v>
      </c>
      <c r="Z3" s="160"/>
      <c r="AA3" s="159" t="s">
        <v>15</v>
      </c>
      <c r="AB3" s="160"/>
      <c r="AC3" s="38" t="s">
        <v>16</v>
      </c>
      <c r="AD3" s="157"/>
      <c r="AE3" s="153" t="s">
        <v>14</v>
      </c>
      <c r="AF3" s="154"/>
      <c r="AG3" s="153" t="s">
        <v>15</v>
      </c>
      <c r="AH3" s="154"/>
      <c r="AI3" s="99" t="s">
        <v>16</v>
      </c>
    </row>
    <row r="4" spans="1:35" x14ac:dyDescent="0.3">
      <c r="A4" s="39" t="s">
        <v>17</v>
      </c>
      <c r="B4" s="40" t="s">
        <v>18</v>
      </c>
      <c r="C4" s="40" t="s">
        <v>19</v>
      </c>
      <c r="D4" s="41">
        <v>0</v>
      </c>
      <c r="E4" s="41">
        <v>0</v>
      </c>
      <c r="F4" s="40" t="s">
        <v>20</v>
      </c>
      <c r="G4" s="40" t="s">
        <v>21</v>
      </c>
      <c r="H4" s="39" t="s">
        <v>14</v>
      </c>
      <c r="I4" s="40" t="s">
        <v>15</v>
      </c>
      <c r="J4" s="39" t="s">
        <v>22</v>
      </c>
      <c r="K4" s="40" t="s">
        <v>23</v>
      </c>
      <c r="L4" s="39" t="s">
        <v>22</v>
      </c>
      <c r="M4" s="42" t="s">
        <v>23</v>
      </c>
      <c r="N4" s="43" t="s">
        <v>23</v>
      </c>
      <c r="O4" s="39" t="s">
        <v>22</v>
      </c>
      <c r="P4" s="40" t="s">
        <v>23</v>
      </c>
      <c r="Q4" s="39" t="s">
        <v>22</v>
      </c>
      <c r="R4" s="42" t="s">
        <v>23</v>
      </c>
      <c r="S4" s="43" t="s">
        <v>23</v>
      </c>
      <c r="T4" s="39" t="s">
        <v>22</v>
      </c>
      <c r="U4" s="40" t="s">
        <v>23</v>
      </c>
      <c r="V4" s="39" t="s">
        <v>22</v>
      </c>
      <c r="W4" s="42" t="s">
        <v>23</v>
      </c>
      <c r="X4" s="43" t="s">
        <v>23</v>
      </c>
      <c r="Y4" s="39" t="s">
        <v>22</v>
      </c>
      <c r="Z4" s="40" t="s">
        <v>23</v>
      </c>
      <c r="AA4" s="39" t="s">
        <v>22</v>
      </c>
      <c r="AB4" s="42" t="s">
        <v>23</v>
      </c>
      <c r="AC4" s="43" t="s">
        <v>23</v>
      </c>
      <c r="AD4" s="158"/>
      <c r="AE4" s="102" t="s">
        <v>22</v>
      </c>
      <c r="AF4" s="103" t="s">
        <v>23</v>
      </c>
      <c r="AG4" s="104" t="s">
        <v>22</v>
      </c>
      <c r="AH4" s="103" t="s">
        <v>23</v>
      </c>
      <c r="AI4" s="103" t="s">
        <v>23</v>
      </c>
    </row>
    <row r="5" spans="1:35" x14ac:dyDescent="0.3">
      <c r="A5" s="44">
        <v>1</v>
      </c>
      <c r="B5" s="45">
        <v>1.5</v>
      </c>
      <c r="C5" s="45">
        <v>1.7</v>
      </c>
      <c r="D5" s="46">
        <v>9.9644263169334873E-8</v>
      </c>
      <c r="E5" s="46">
        <v>1.0722070689395284E-6</v>
      </c>
      <c r="F5" s="47">
        <v>4.1850590531120647E-3</v>
      </c>
      <c r="G5" s="48">
        <v>1.6099126963349961</v>
      </c>
      <c r="H5" s="44" t="s">
        <v>24</v>
      </c>
      <c r="I5" s="45" t="s">
        <v>24</v>
      </c>
      <c r="J5" s="49">
        <v>2</v>
      </c>
      <c r="K5" s="50">
        <v>2.2999999999999998</v>
      </c>
      <c r="L5" s="51">
        <v>3</v>
      </c>
      <c r="M5" s="52">
        <v>3.2</v>
      </c>
      <c r="N5" s="79">
        <v>8.5144826806282659</v>
      </c>
      <c r="O5" s="74">
        <v>0.45</v>
      </c>
      <c r="P5" s="73">
        <v>0.35</v>
      </c>
      <c r="Q5" s="73">
        <v>0.7</v>
      </c>
      <c r="R5" s="73">
        <v>0.6</v>
      </c>
      <c r="S5" s="75">
        <v>1.7</v>
      </c>
      <c r="T5" s="49">
        <f>J5-O5</f>
        <v>1.55</v>
      </c>
      <c r="U5" s="49">
        <f t="shared" ref="U5:X20" si="0">K5-P5</f>
        <v>1.9499999999999997</v>
      </c>
      <c r="V5" s="49">
        <f t="shared" si="0"/>
        <v>2.2999999999999998</v>
      </c>
      <c r="W5" s="49">
        <f t="shared" si="0"/>
        <v>2.6</v>
      </c>
      <c r="X5" s="49">
        <f t="shared" si="0"/>
        <v>6.8144826806282657</v>
      </c>
      <c r="Y5" s="82">
        <v>0</v>
      </c>
      <c r="Z5" s="83">
        <v>4.1850590531120647E-3</v>
      </c>
      <c r="AA5" s="84">
        <v>0</v>
      </c>
      <c r="AB5" s="85">
        <v>0</v>
      </c>
      <c r="AC5" s="86">
        <v>0</v>
      </c>
      <c r="AD5" s="93">
        <f>SUM(Z5,AB5,AC5)</f>
        <v>4.1850590531120647E-3</v>
      </c>
      <c r="AE5" s="95">
        <f>$G5*0.89</f>
        <v>1.4328222997381466</v>
      </c>
      <c r="AF5" s="95">
        <f>$G5*0.89</f>
        <v>1.4328222997381466</v>
      </c>
      <c r="AG5" s="97">
        <f>$G5*0.61</f>
        <v>0.98204674476434761</v>
      </c>
      <c r="AH5" s="97">
        <f>$G5*0.61</f>
        <v>0.98204674476434761</v>
      </c>
      <c r="AI5" s="98">
        <f>G5*0.45</f>
        <v>0.72446071335074824</v>
      </c>
    </row>
    <row r="6" spans="1:35" x14ac:dyDescent="0.3">
      <c r="A6" s="44">
        <v>2</v>
      </c>
      <c r="B6" s="45">
        <v>1.7</v>
      </c>
      <c r="C6" s="45">
        <v>1.9</v>
      </c>
      <c r="D6" s="46">
        <v>7.933281519755948E-7</v>
      </c>
      <c r="E6" s="46">
        <v>7.9225981820641506E-6</v>
      </c>
      <c r="F6" s="47">
        <v>2.9134723329862919E-2</v>
      </c>
      <c r="G6" s="48">
        <v>1.8311553202881583</v>
      </c>
      <c r="H6" s="44" t="s">
        <v>24</v>
      </c>
      <c r="I6" s="45" t="s">
        <v>24</v>
      </c>
      <c r="J6" s="49">
        <v>2</v>
      </c>
      <c r="K6" s="50">
        <v>2.2999999999999998</v>
      </c>
      <c r="L6" s="49">
        <v>3</v>
      </c>
      <c r="M6" s="54">
        <v>3.2</v>
      </c>
      <c r="N6" s="80">
        <v>8.5302154894427122</v>
      </c>
      <c r="O6" s="74">
        <v>0.45</v>
      </c>
      <c r="P6" s="73">
        <v>0.35</v>
      </c>
      <c r="Q6" s="73">
        <v>0.7</v>
      </c>
      <c r="R6" s="73">
        <v>0.6</v>
      </c>
      <c r="S6" s="75">
        <v>1.7</v>
      </c>
      <c r="T6" s="49">
        <f t="shared" ref="T6:X25" si="1">J6-O6</f>
        <v>1.55</v>
      </c>
      <c r="U6" s="49">
        <f t="shared" si="0"/>
        <v>1.9499999999999997</v>
      </c>
      <c r="V6" s="49">
        <f t="shared" si="0"/>
        <v>2.2999999999999998</v>
      </c>
      <c r="W6" s="49">
        <f t="shared" si="0"/>
        <v>2.6</v>
      </c>
      <c r="X6" s="49">
        <f t="shared" si="0"/>
        <v>6.8302154894427121</v>
      </c>
      <c r="Y6" s="82">
        <v>0</v>
      </c>
      <c r="Z6" s="83">
        <v>2.9134723329862919E-2</v>
      </c>
      <c r="AA6" s="82">
        <v>0</v>
      </c>
      <c r="AB6" s="87">
        <v>0</v>
      </c>
      <c r="AC6" s="86">
        <v>0</v>
      </c>
      <c r="AD6" s="93">
        <f t="shared" ref="AD6:AD31" si="2">SUM(Z6,AB6,AC6)</f>
        <v>2.9134723329862919E-2</v>
      </c>
      <c r="AE6" s="95">
        <f t="shared" ref="AE6:AF31" si="3">$G6*0.89</f>
        <v>1.629728235056461</v>
      </c>
      <c r="AF6" s="95">
        <f t="shared" si="3"/>
        <v>1.629728235056461</v>
      </c>
      <c r="AG6" s="97">
        <f t="shared" ref="AG6:AH31" si="4">$G6*0.61</f>
        <v>1.1170047453757765</v>
      </c>
      <c r="AH6" s="97">
        <f t="shared" si="4"/>
        <v>1.1170047453757765</v>
      </c>
      <c r="AI6" s="98">
        <f t="shared" ref="AI6:AI31" si="5">G6*0.45</f>
        <v>0.82401989412967125</v>
      </c>
    </row>
    <row r="7" spans="1:35" x14ac:dyDescent="0.3">
      <c r="A7" s="44">
        <v>3</v>
      </c>
      <c r="B7" s="45">
        <v>1.9</v>
      </c>
      <c r="C7" s="45">
        <v>2.1</v>
      </c>
      <c r="D7" s="46">
        <v>5.4125439077038704E-6</v>
      </c>
      <c r="E7" s="46">
        <v>4.988494258010724E-5</v>
      </c>
      <c r="F7" s="47">
        <v>0.19400706174058757</v>
      </c>
      <c r="G7" s="48">
        <v>2.0289248534231317</v>
      </c>
      <c r="H7" s="44" t="s">
        <v>24</v>
      </c>
      <c r="I7" s="45" t="s">
        <v>24</v>
      </c>
      <c r="J7" s="49">
        <v>2</v>
      </c>
      <c r="K7" s="50">
        <v>2.2999999999999998</v>
      </c>
      <c r="L7" s="49">
        <v>3</v>
      </c>
      <c r="M7" s="54">
        <v>3.2</v>
      </c>
      <c r="N7" s="80">
        <v>8.5442791006878664</v>
      </c>
      <c r="O7" s="74">
        <v>0.45</v>
      </c>
      <c r="P7" s="73">
        <v>0.35</v>
      </c>
      <c r="Q7" s="73">
        <v>0.7</v>
      </c>
      <c r="R7" s="73">
        <v>0.6</v>
      </c>
      <c r="S7" s="75">
        <v>1.7</v>
      </c>
      <c r="T7" s="49">
        <f t="shared" si="1"/>
        <v>1.55</v>
      </c>
      <c r="U7" s="49">
        <f t="shared" si="0"/>
        <v>1.9499999999999997</v>
      </c>
      <c r="V7" s="49">
        <f t="shared" si="0"/>
        <v>2.2999999999999998</v>
      </c>
      <c r="W7" s="49">
        <f t="shared" si="0"/>
        <v>2.6</v>
      </c>
      <c r="X7" s="49">
        <f t="shared" si="0"/>
        <v>6.8442791006878663</v>
      </c>
      <c r="Y7" s="82">
        <v>0</v>
      </c>
      <c r="Z7" s="83">
        <v>0.19400706174058757</v>
      </c>
      <c r="AA7" s="82">
        <v>0</v>
      </c>
      <c r="AB7" s="87">
        <v>0</v>
      </c>
      <c r="AC7" s="86">
        <v>0</v>
      </c>
      <c r="AD7" s="93">
        <f t="shared" si="2"/>
        <v>0.19400706174058757</v>
      </c>
      <c r="AE7" s="95">
        <f t="shared" si="3"/>
        <v>1.8057431195465872</v>
      </c>
      <c r="AF7" s="95">
        <f t="shared" si="3"/>
        <v>1.8057431195465872</v>
      </c>
      <c r="AG7" s="97">
        <f t="shared" si="4"/>
        <v>1.2376441605881103</v>
      </c>
      <c r="AH7" s="97">
        <f t="shared" si="4"/>
        <v>1.2376441605881103</v>
      </c>
      <c r="AI7" s="98">
        <f t="shared" si="5"/>
        <v>0.9130161840404093</v>
      </c>
    </row>
    <row r="8" spans="1:35" x14ac:dyDescent="0.3">
      <c r="A8" s="44">
        <v>4</v>
      </c>
      <c r="B8" s="45">
        <v>2.1</v>
      </c>
      <c r="C8" s="45">
        <v>2.3000000000000003</v>
      </c>
      <c r="D8" s="46">
        <v>3.1671241833119972E-5</v>
      </c>
      <c r="E8" s="46">
        <v>2.6766045152977166E-4</v>
      </c>
      <c r="F8" s="47">
        <v>1.1028653128674761</v>
      </c>
      <c r="G8" s="48">
        <v>2.2266345425026102</v>
      </c>
      <c r="H8" s="44" t="s">
        <v>24</v>
      </c>
      <c r="I8" s="45" t="s">
        <v>24</v>
      </c>
      <c r="J8" s="49">
        <v>2</v>
      </c>
      <c r="K8" s="50">
        <v>2.2999999999999998</v>
      </c>
      <c r="L8" s="49">
        <v>3</v>
      </c>
      <c r="M8" s="54">
        <v>3.2</v>
      </c>
      <c r="N8" s="80">
        <v>8.5583384563557399</v>
      </c>
      <c r="O8" s="74">
        <v>0.45</v>
      </c>
      <c r="P8" s="73">
        <v>0.35</v>
      </c>
      <c r="Q8" s="73">
        <v>0.7</v>
      </c>
      <c r="R8" s="73">
        <v>0.6</v>
      </c>
      <c r="S8" s="75">
        <v>1.7</v>
      </c>
      <c r="T8" s="49">
        <f t="shared" si="1"/>
        <v>1.55</v>
      </c>
      <c r="U8" s="49">
        <f t="shared" si="0"/>
        <v>1.9499999999999997</v>
      </c>
      <c r="V8" s="49">
        <f t="shared" si="0"/>
        <v>2.2999999999999998</v>
      </c>
      <c r="W8" s="49">
        <f t="shared" si="0"/>
        <v>2.6</v>
      </c>
      <c r="X8" s="49">
        <f t="shared" si="0"/>
        <v>6.8583384563557397</v>
      </c>
      <c r="Y8" s="82">
        <v>0</v>
      </c>
      <c r="Z8" s="83">
        <v>1.1028653128674761</v>
      </c>
      <c r="AA8" s="82">
        <v>0</v>
      </c>
      <c r="AB8" s="87">
        <v>0</v>
      </c>
      <c r="AC8" s="86">
        <v>0</v>
      </c>
      <c r="AD8" s="93">
        <f t="shared" si="2"/>
        <v>1.1028653128674761</v>
      </c>
      <c r="AE8" s="95">
        <f t="shared" si="3"/>
        <v>1.9817047428273231</v>
      </c>
      <c r="AF8" s="95">
        <f t="shared" si="3"/>
        <v>1.9817047428273231</v>
      </c>
      <c r="AG8" s="97">
        <f t="shared" si="4"/>
        <v>1.3582470709265921</v>
      </c>
      <c r="AH8" s="97">
        <f t="shared" si="4"/>
        <v>1.3582470709265921</v>
      </c>
      <c r="AI8" s="98">
        <f t="shared" si="5"/>
        <v>1.0019855441261747</v>
      </c>
    </row>
    <row r="9" spans="1:35" x14ac:dyDescent="0.3">
      <c r="A9" s="44">
        <v>5</v>
      </c>
      <c r="B9" s="45">
        <v>2.3000000000000003</v>
      </c>
      <c r="C9" s="45">
        <v>2.5000000000000004</v>
      </c>
      <c r="D9" s="46">
        <v>1.5910859015753445E-4</v>
      </c>
      <c r="E9" s="46">
        <v>1.2238038602275503E-3</v>
      </c>
      <c r="F9" s="47">
        <v>5.352368629625408</v>
      </c>
      <c r="G9" s="48">
        <v>2.4242873041744692</v>
      </c>
      <c r="H9" s="44" t="s">
        <v>25</v>
      </c>
      <c r="I9" s="45" t="s">
        <v>24</v>
      </c>
      <c r="J9" s="49">
        <v>2.8</v>
      </c>
      <c r="K9" s="50">
        <v>3.1</v>
      </c>
      <c r="L9" s="49">
        <v>3</v>
      </c>
      <c r="M9" s="54">
        <v>3.2</v>
      </c>
      <c r="N9" s="80">
        <v>8.572393763852407</v>
      </c>
      <c r="O9" s="74">
        <v>0.45</v>
      </c>
      <c r="P9" s="73">
        <v>0.35</v>
      </c>
      <c r="Q9" s="73">
        <v>0.7</v>
      </c>
      <c r="R9" s="73">
        <v>0.6</v>
      </c>
      <c r="S9" s="75">
        <v>1.7</v>
      </c>
      <c r="T9" s="49">
        <f>J9-O9</f>
        <v>2.3499999999999996</v>
      </c>
      <c r="U9" s="49">
        <f t="shared" si="0"/>
        <v>2.75</v>
      </c>
      <c r="V9" s="49">
        <f t="shared" si="0"/>
        <v>2.2999999999999998</v>
      </c>
      <c r="W9" s="49">
        <f t="shared" si="0"/>
        <v>2.6</v>
      </c>
      <c r="X9" s="49">
        <f t="shared" si="0"/>
        <v>6.8723937638524069</v>
      </c>
      <c r="Y9" s="82">
        <v>0</v>
      </c>
      <c r="Z9" s="83">
        <v>5.352368629625408</v>
      </c>
      <c r="AA9" s="82">
        <v>0</v>
      </c>
      <c r="AB9" s="87">
        <v>0</v>
      </c>
      <c r="AC9" s="86">
        <v>0</v>
      </c>
      <c r="AD9" s="93">
        <f t="shared" si="2"/>
        <v>5.352368629625408</v>
      </c>
      <c r="AE9" s="95">
        <f t="shared" si="3"/>
        <v>2.1576157007152776</v>
      </c>
      <c r="AF9" s="95">
        <f t="shared" si="3"/>
        <v>2.1576157007152776</v>
      </c>
      <c r="AG9" s="97">
        <f t="shared" si="4"/>
        <v>1.4788152555464262</v>
      </c>
      <c r="AH9" s="97">
        <f t="shared" si="4"/>
        <v>1.4788152555464262</v>
      </c>
      <c r="AI9" s="98">
        <f t="shared" si="5"/>
        <v>1.0909292868785112</v>
      </c>
    </row>
    <row r="10" spans="1:35" x14ac:dyDescent="0.3">
      <c r="A10" s="44">
        <v>6</v>
      </c>
      <c r="B10" s="45">
        <v>2.5000000000000004</v>
      </c>
      <c r="C10" s="45">
        <v>2.7000000000000006</v>
      </c>
      <c r="D10" s="46">
        <v>6.8713793791585164E-4</v>
      </c>
      <c r="E10" s="46">
        <v>4.7681764029297103E-3</v>
      </c>
      <c r="F10" s="47">
        <v>22.177232605849323</v>
      </c>
      <c r="G10" s="48">
        <v>2.6218865780143883</v>
      </c>
      <c r="H10" s="44" t="s">
        <v>25</v>
      </c>
      <c r="I10" s="45" t="s">
        <v>24</v>
      </c>
      <c r="J10" s="49">
        <v>2.8</v>
      </c>
      <c r="K10" s="50">
        <v>3.1</v>
      </c>
      <c r="L10" s="49">
        <v>3</v>
      </c>
      <c r="M10" s="54">
        <v>3.2</v>
      </c>
      <c r="N10" s="80">
        <v>8.5864452677699123</v>
      </c>
      <c r="O10" s="74">
        <v>0.45</v>
      </c>
      <c r="P10" s="73">
        <v>0.35</v>
      </c>
      <c r="Q10" s="73">
        <v>0.7</v>
      </c>
      <c r="R10" s="73">
        <v>0.6</v>
      </c>
      <c r="S10" s="75">
        <v>1.7</v>
      </c>
      <c r="T10" s="49">
        <f t="shared" si="1"/>
        <v>2.3499999999999996</v>
      </c>
      <c r="U10" s="49">
        <f t="shared" si="0"/>
        <v>2.75</v>
      </c>
      <c r="V10" s="49">
        <f t="shared" si="0"/>
        <v>2.2999999999999998</v>
      </c>
      <c r="W10" s="49">
        <f t="shared" si="0"/>
        <v>2.6</v>
      </c>
      <c r="X10" s="49">
        <f t="shared" si="0"/>
        <v>6.8864452677699122</v>
      </c>
      <c r="Y10" s="82">
        <v>0</v>
      </c>
      <c r="Z10" s="83">
        <v>0</v>
      </c>
      <c r="AA10" s="82">
        <v>0</v>
      </c>
      <c r="AB10" s="87">
        <v>0</v>
      </c>
      <c r="AC10" s="86">
        <v>22.177232605849323</v>
      </c>
      <c r="AD10" s="93">
        <f t="shared" si="2"/>
        <v>22.177232605849323</v>
      </c>
      <c r="AE10" s="95">
        <f t="shared" si="3"/>
        <v>2.3334790544328055</v>
      </c>
      <c r="AF10" s="95">
        <f t="shared" si="3"/>
        <v>2.3334790544328055</v>
      </c>
      <c r="AG10" s="97">
        <f t="shared" si="4"/>
        <v>1.5993508125887768</v>
      </c>
      <c r="AH10" s="97">
        <f t="shared" si="4"/>
        <v>1.5993508125887768</v>
      </c>
      <c r="AI10" s="98">
        <f t="shared" si="5"/>
        <v>1.1798489601064748</v>
      </c>
    </row>
    <row r="11" spans="1:35" x14ac:dyDescent="0.3">
      <c r="A11" s="44">
        <v>7</v>
      </c>
      <c r="B11" s="45">
        <v>2.7000000000000006</v>
      </c>
      <c r="C11" s="45">
        <v>2.9000000000000008</v>
      </c>
      <c r="D11" s="46">
        <v>2.5551303304279464E-3</v>
      </c>
      <c r="E11" s="46">
        <v>1.5830903165960013E-2</v>
      </c>
      <c r="F11" s="47">
        <v>78.455680485507969</v>
      </c>
      <c r="G11" s="48">
        <v>2.8194363200600296</v>
      </c>
      <c r="H11" s="44" t="s">
        <v>25</v>
      </c>
      <c r="I11" s="45" t="s">
        <v>24</v>
      </c>
      <c r="J11" s="49">
        <v>2.8</v>
      </c>
      <c r="K11" s="50">
        <v>3.1</v>
      </c>
      <c r="L11" s="49">
        <v>3</v>
      </c>
      <c r="M11" s="54">
        <v>3.2</v>
      </c>
      <c r="N11" s="80">
        <v>8.6004932494264903</v>
      </c>
      <c r="O11" s="74">
        <v>0.45</v>
      </c>
      <c r="P11" s="73">
        <v>0.35</v>
      </c>
      <c r="Q11" s="73">
        <v>0.7</v>
      </c>
      <c r="R11" s="73">
        <v>0.6</v>
      </c>
      <c r="S11" s="75">
        <v>1.7</v>
      </c>
      <c r="T11" s="49">
        <f t="shared" si="1"/>
        <v>2.3499999999999996</v>
      </c>
      <c r="U11" s="49">
        <f t="shared" si="0"/>
        <v>2.75</v>
      </c>
      <c r="V11" s="49">
        <f t="shared" si="0"/>
        <v>2.2999999999999998</v>
      </c>
      <c r="W11" s="49">
        <f>M11-R11</f>
        <v>2.6</v>
      </c>
      <c r="X11" s="49">
        <f t="shared" si="0"/>
        <v>6.9004932494264901</v>
      </c>
      <c r="Y11" s="82">
        <v>0</v>
      </c>
      <c r="Z11" s="83">
        <v>0</v>
      </c>
      <c r="AA11" s="82">
        <v>0</v>
      </c>
      <c r="AB11" s="87">
        <v>0</v>
      </c>
      <c r="AC11" s="86">
        <v>78.455680485507969</v>
      </c>
      <c r="AD11" s="93">
        <f t="shared" si="2"/>
        <v>78.455680485507969</v>
      </c>
      <c r="AE11" s="95">
        <f t="shared" si="3"/>
        <v>2.5092983248534266</v>
      </c>
      <c r="AF11" s="95">
        <f t="shared" si="3"/>
        <v>2.5092983248534266</v>
      </c>
      <c r="AG11" s="97">
        <f t="shared" si="4"/>
        <v>1.7198561552366181</v>
      </c>
      <c r="AH11" s="97">
        <f t="shared" si="4"/>
        <v>1.7198561552366181</v>
      </c>
      <c r="AI11" s="98">
        <f t="shared" si="5"/>
        <v>1.2687463440270135</v>
      </c>
    </row>
    <row r="12" spans="1:35" x14ac:dyDescent="0.3">
      <c r="A12" s="44">
        <v>8</v>
      </c>
      <c r="B12" s="45">
        <v>2.9000000000000008</v>
      </c>
      <c r="C12" s="45">
        <v>3.100000000000001</v>
      </c>
      <c r="D12" s="46">
        <v>8.1975359245961762E-3</v>
      </c>
      <c r="E12" s="46">
        <v>4.4789060589686035E-2</v>
      </c>
      <c r="F12" s="47">
        <v>236.98103495506567</v>
      </c>
      <c r="G12" s="48">
        <v>3.0169409864094114</v>
      </c>
      <c r="H12" s="44" t="s">
        <v>25</v>
      </c>
      <c r="I12" s="45" t="s">
        <v>25</v>
      </c>
      <c r="J12" s="49">
        <v>2.8</v>
      </c>
      <c r="K12" s="50">
        <v>3.1</v>
      </c>
      <c r="L12" s="49">
        <v>4.8</v>
      </c>
      <c r="M12" s="54">
        <v>5.0999999999999996</v>
      </c>
      <c r="N12" s="80">
        <v>8.6145380257002238</v>
      </c>
      <c r="O12" s="74">
        <v>0.45</v>
      </c>
      <c r="P12" s="73">
        <v>0.35</v>
      </c>
      <c r="Q12" s="73">
        <v>0.7</v>
      </c>
      <c r="R12" s="73">
        <v>0.6</v>
      </c>
      <c r="S12" s="75">
        <v>1.7</v>
      </c>
      <c r="T12" s="49">
        <f t="shared" si="1"/>
        <v>2.3499999999999996</v>
      </c>
      <c r="U12" s="49">
        <f t="shared" si="0"/>
        <v>2.75</v>
      </c>
      <c r="V12" s="49">
        <f t="shared" si="0"/>
        <v>4.0999999999999996</v>
      </c>
      <c r="W12" s="49">
        <f t="shared" si="0"/>
        <v>4.5</v>
      </c>
      <c r="X12" s="49">
        <f t="shared" si="0"/>
        <v>6.9145380257002236</v>
      </c>
      <c r="Y12" s="82">
        <v>0</v>
      </c>
      <c r="Z12" s="83">
        <v>0</v>
      </c>
      <c r="AA12" s="82">
        <v>0</v>
      </c>
      <c r="AB12" s="87">
        <v>0</v>
      </c>
      <c r="AC12" s="86">
        <v>236.98103495506567</v>
      </c>
      <c r="AD12" s="93">
        <f t="shared" si="2"/>
        <v>236.98103495506567</v>
      </c>
      <c r="AE12" s="95">
        <f t="shared" si="3"/>
        <v>2.6850774779043762</v>
      </c>
      <c r="AF12" s="95">
        <f t="shared" si="3"/>
        <v>2.6850774779043762</v>
      </c>
      <c r="AG12" s="97">
        <f t="shared" si="4"/>
        <v>1.8403340017097409</v>
      </c>
      <c r="AH12" s="97">
        <f t="shared" si="4"/>
        <v>1.8403340017097409</v>
      </c>
      <c r="AI12" s="98">
        <f t="shared" si="5"/>
        <v>1.3576234438842352</v>
      </c>
    </row>
    <row r="13" spans="1:35" x14ac:dyDescent="0.3">
      <c r="A13" s="44">
        <v>9</v>
      </c>
      <c r="B13" s="45">
        <v>3.100000000000001</v>
      </c>
      <c r="C13" s="45">
        <v>3.3000000000000012</v>
      </c>
      <c r="D13" s="46">
        <v>2.2750131948179333E-2</v>
      </c>
      <c r="E13" s="46">
        <v>0.10798193302637669</v>
      </c>
      <c r="F13" s="47">
        <v>611.20903299049257</v>
      </c>
      <c r="G13" s="48">
        <v>3.21440550651094</v>
      </c>
      <c r="H13" s="44" t="s">
        <v>25</v>
      </c>
      <c r="I13" s="45" t="s">
        <v>25</v>
      </c>
      <c r="J13" s="49">
        <v>2.8</v>
      </c>
      <c r="K13" s="50">
        <v>3.1</v>
      </c>
      <c r="L13" s="49">
        <v>4.8</v>
      </c>
      <c r="M13" s="54">
        <v>5.0999999999999996</v>
      </c>
      <c r="N13" s="80">
        <v>8.6285799471296656</v>
      </c>
      <c r="O13" s="74">
        <v>0.45</v>
      </c>
      <c r="P13" s="73">
        <v>0.35</v>
      </c>
      <c r="Q13" s="73">
        <v>0.7</v>
      </c>
      <c r="R13" s="73">
        <v>0.6</v>
      </c>
      <c r="S13" s="75">
        <v>1.7</v>
      </c>
      <c r="T13" s="49">
        <f t="shared" si="1"/>
        <v>2.3499999999999996</v>
      </c>
      <c r="U13" s="49">
        <f t="shared" si="0"/>
        <v>2.75</v>
      </c>
      <c r="V13" s="49">
        <f t="shared" si="0"/>
        <v>4.0999999999999996</v>
      </c>
      <c r="W13" s="49">
        <f t="shared" si="0"/>
        <v>4.5</v>
      </c>
      <c r="X13" s="49">
        <f t="shared" si="0"/>
        <v>6.9285799471296654</v>
      </c>
      <c r="Y13" s="82">
        <v>0</v>
      </c>
      <c r="Z13" s="83">
        <v>0</v>
      </c>
      <c r="AA13" s="82">
        <v>0</v>
      </c>
      <c r="AB13" s="87">
        <v>0</v>
      </c>
      <c r="AC13" s="86">
        <v>611.20903299049257</v>
      </c>
      <c r="AD13" s="93">
        <f t="shared" si="2"/>
        <v>611.20903299049257</v>
      </c>
      <c r="AE13" s="95">
        <f t="shared" si="3"/>
        <v>2.8608209007947365</v>
      </c>
      <c r="AF13" s="95">
        <f t="shared" si="3"/>
        <v>2.8608209007947365</v>
      </c>
      <c r="AG13" s="97">
        <f t="shared" si="4"/>
        <v>1.9607873589716733</v>
      </c>
      <c r="AH13" s="97">
        <f t="shared" si="4"/>
        <v>1.9607873589716733</v>
      </c>
      <c r="AI13" s="98">
        <f t="shared" si="5"/>
        <v>1.446482477929923</v>
      </c>
    </row>
    <row r="14" spans="1:35" x14ac:dyDescent="0.3">
      <c r="A14" s="44">
        <v>10</v>
      </c>
      <c r="B14" s="45">
        <v>3.3000000000000012</v>
      </c>
      <c r="C14" s="45">
        <v>3.5000000000000013</v>
      </c>
      <c r="D14" s="46">
        <v>5.4799291699558314E-2</v>
      </c>
      <c r="E14" s="46">
        <v>0.2218416693589122</v>
      </c>
      <c r="F14" s="47">
        <v>1346.0647095579172</v>
      </c>
      <c r="G14" s="48">
        <v>3.411835246104725</v>
      </c>
      <c r="H14" s="44" t="s">
        <v>26</v>
      </c>
      <c r="I14" s="45" t="s">
        <v>25</v>
      </c>
      <c r="J14" s="49">
        <v>3</v>
      </c>
      <c r="K14" s="50">
        <v>3.3</v>
      </c>
      <c r="L14" s="49">
        <v>4.8</v>
      </c>
      <c r="M14" s="54">
        <v>5.0999999999999996</v>
      </c>
      <c r="N14" s="80">
        <v>8.6426193952785582</v>
      </c>
      <c r="O14" s="74">
        <v>0.45</v>
      </c>
      <c r="P14" s="73">
        <v>0.35</v>
      </c>
      <c r="Q14" s="73">
        <v>0.7</v>
      </c>
      <c r="R14" s="73">
        <v>0.6</v>
      </c>
      <c r="S14" s="75">
        <v>1.7</v>
      </c>
      <c r="T14" s="49">
        <f t="shared" si="1"/>
        <v>2.5499999999999998</v>
      </c>
      <c r="U14" s="49">
        <f t="shared" si="0"/>
        <v>2.9499999999999997</v>
      </c>
      <c r="V14" s="49">
        <f t="shared" si="0"/>
        <v>4.0999999999999996</v>
      </c>
      <c r="W14" s="49">
        <f t="shared" si="0"/>
        <v>4.5</v>
      </c>
      <c r="X14" s="49">
        <f t="shared" si="0"/>
        <v>6.942619395278558</v>
      </c>
      <c r="Y14" s="82">
        <v>0</v>
      </c>
      <c r="Z14" s="83">
        <v>0</v>
      </c>
      <c r="AA14" s="82">
        <v>0</v>
      </c>
      <c r="AB14" s="87">
        <v>0</v>
      </c>
      <c r="AC14" s="86">
        <v>1346.0647095579172</v>
      </c>
      <c r="AD14" s="93">
        <f t="shared" si="2"/>
        <v>1346.0647095579172</v>
      </c>
      <c r="AE14" s="95">
        <f t="shared" si="3"/>
        <v>3.0365333690332053</v>
      </c>
      <c r="AF14" s="95">
        <f t="shared" si="3"/>
        <v>3.0365333690332053</v>
      </c>
      <c r="AG14" s="97">
        <f t="shared" si="4"/>
        <v>2.0812195001238822</v>
      </c>
      <c r="AH14" s="97">
        <f t="shared" si="4"/>
        <v>2.0812195001238822</v>
      </c>
      <c r="AI14" s="98">
        <f t="shared" si="5"/>
        <v>1.5353258607471263</v>
      </c>
    </row>
    <row r="15" spans="1:35" x14ac:dyDescent="0.3">
      <c r="A15" s="44">
        <v>11</v>
      </c>
      <c r="B15" s="45">
        <v>3.5000000000000013</v>
      </c>
      <c r="C15" s="45">
        <v>3.7000000000000015</v>
      </c>
      <c r="D15" s="46">
        <v>0.11506967022170893</v>
      </c>
      <c r="E15" s="46">
        <v>0.38837210996642746</v>
      </c>
      <c r="F15" s="47">
        <v>2531.3558979303257</v>
      </c>
      <c r="G15" s="48">
        <v>3.6092359601395572</v>
      </c>
      <c r="H15" s="44" t="s">
        <v>26</v>
      </c>
      <c r="I15" s="45" t="s">
        <v>25</v>
      </c>
      <c r="J15" s="49">
        <v>3</v>
      </c>
      <c r="K15" s="50">
        <v>3.3</v>
      </c>
      <c r="L15" s="49">
        <v>4.8</v>
      </c>
      <c r="M15" s="54">
        <v>5.0999999999999996</v>
      </c>
      <c r="N15" s="80">
        <v>8.656656779387701</v>
      </c>
      <c r="O15" s="74">
        <v>0.45</v>
      </c>
      <c r="P15" s="73">
        <v>0.35</v>
      </c>
      <c r="Q15" s="73">
        <v>0.7</v>
      </c>
      <c r="R15" s="73">
        <v>0.6</v>
      </c>
      <c r="S15" s="75">
        <v>1.7</v>
      </c>
      <c r="T15" s="49">
        <f t="shared" si="1"/>
        <v>2.5499999999999998</v>
      </c>
      <c r="U15" s="49">
        <f t="shared" si="0"/>
        <v>2.9499999999999997</v>
      </c>
      <c r="V15" s="49">
        <f t="shared" si="0"/>
        <v>4.0999999999999996</v>
      </c>
      <c r="W15" s="49">
        <f t="shared" si="0"/>
        <v>4.5</v>
      </c>
      <c r="X15" s="49">
        <f t="shared" si="0"/>
        <v>6.9566567793877008</v>
      </c>
      <c r="Y15" s="82">
        <v>0</v>
      </c>
      <c r="Z15" s="83">
        <v>0</v>
      </c>
      <c r="AA15" s="82">
        <v>0</v>
      </c>
      <c r="AB15" s="87">
        <v>0</v>
      </c>
      <c r="AC15" s="86">
        <v>2531.3558979303257</v>
      </c>
      <c r="AD15" s="93">
        <f t="shared" si="2"/>
        <v>2531.3558979303257</v>
      </c>
      <c r="AE15" s="95">
        <f t="shared" si="3"/>
        <v>3.2122200045242058</v>
      </c>
      <c r="AF15" s="95">
        <f t="shared" si="3"/>
        <v>3.2122200045242058</v>
      </c>
      <c r="AG15" s="97">
        <f t="shared" si="4"/>
        <v>2.20163393568513</v>
      </c>
      <c r="AH15" s="97">
        <f t="shared" si="4"/>
        <v>2.20163393568513</v>
      </c>
      <c r="AI15" s="98">
        <f t="shared" si="5"/>
        <v>1.6241561820628008</v>
      </c>
    </row>
    <row r="16" spans="1:35" x14ac:dyDescent="0.3">
      <c r="A16" s="44">
        <v>12</v>
      </c>
      <c r="B16" s="45">
        <v>3.7000000000000015</v>
      </c>
      <c r="C16" s="45">
        <v>3.9000000000000017</v>
      </c>
      <c r="D16" s="46">
        <v>0.21185539858339775</v>
      </c>
      <c r="E16" s="46">
        <v>0.57938310552296723</v>
      </c>
      <c r="F16" s="47">
        <v>4065.0005911909302</v>
      </c>
      <c r="G16" s="48">
        <v>3.8066137363694503</v>
      </c>
      <c r="H16" s="44" t="s">
        <v>26</v>
      </c>
      <c r="I16" s="45" t="s">
        <v>25</v>
      </c>
      <c r="J16" s="49">
        <v>3</v>
      </c>
      <c r="K16" s="50">
        <v>3.3</v>
      </c>
      <c r="L16" s="49">
        <v>4.8</v>
      </c>
      <c r="M16" s="54">
        <v>5.0999999999999996</v>
      </c>
      <c r="N16" s="80">
        <v>8.6706925323640487</v>
      </c>
      <c r="O16" s="74">
        <v>0.45</v>
      </c>
      <c r="P16" s="73">
        <v>0.35</v>
      </c>
      <c r="Q16" s="73">
        <v>0.7</v>
      </c>
      <c r="R16" s="73">
        <v>0.6</v>
      </c>
      <c r="S16" s="75">
        <v>1.7</v>
      </c>
      <c r="T16" s="49">
        <f t="shared" si="1"/>
        <v>2.5499999999999998</v>
      </c>
      <c r="U16" s="49">
        <f t="shared" si="0"/>
        <v>2.9499999999999997</v>
      </c>
      <c r="V16" s="49">
        <f t="shared" si="0"/>
        <v>4.0999999999999996</v>
      </c>
      <c r="W16" s="49">
        <f t="shared" si="0"/>
        <v>4.5</v>
      </c>
      <c r="X16" s="49">
        <f t="shared" si="0"/>
        <v>6.9706925323640485</v>
      </c>
      <c r="Y16" s="82">
        <v>0</v>
      </c>
      <c r="Z16" s="83">
        <v>0</v>
      </c>
      <c r="AA16" s="82">
        <v>0</v>
      </c>
      <c r="AB16" s="87">
        <v>0</v>
      </c>
      <c r="AC16" s="86">
        <v>4065.0005911909302</v>
      </c>
      <c r="AD16" s="93">
        <f t="shared" si="2"/>
        <v>4065.0005911909302</v>
      </c>
      <c r="AE16" s="95">
        <f t="shared" si="3"/>
        <v>3.3878862253688107</v>
      </c>
      <c r="AF16" s="95">
        <f t="shared" si="3"/>
        <v>3.3878862253688107</v>
      </c>
      <c r="AG16" s="97">
        <f t="shared" si="4"/>
        <v>2.3220343791853648</v>
      </c>
      <c r="AH16" s="97">
        <f t="shared" si="4"/>
        <v>2.3220343791853648</v>
      </c>
      <c r="AI16" s="98">
        <f t="shared" si="5"/>
        <v>1.7129761813662527</v>
      </c>
    </row>
    <row r="17" spans="1:35" x14ac:dyDescent="0.3">
      <c r="A17" s="44">
        <v>13</v>
      </c>
      <c r="B17" s="45">
        <v>3.9000000000000017</v>
      </c>
      <c r="C17" s="45">
        <v>4.1000000000000014</v>
      </c>
      <c r="D17" s="46">
        <v>0.34457825838967693</v>
      </c>
      <c r="E17" s="46">
        <v>0.73654028060664767</v>
      </c>
      <c r="F17" s="47">
        <v>5574.3601118637253</v>
      </c>
      <c r="G17" s="48">
        <v>4.003974930706991</v>
      </c>
      <c r="H17" s="44" t="s">
        <v>26</v>
      </c>
      <c r="I17" s="45" t="s">
        <v>25</v>
      </c>
      <c r="J17" s="49">
        <v>3</v>
      </c>
      <c r="K17" s="50">
        <v>3.3</v>
      </c>
      <c r="L17" s="49">
        <v>4.8</v>
      </c>
      <c r="M17" s="54">
        <v>5.0999999999999996</v>
      </c>
      <c r="N17" s="80">
        <v>8.6847271061836082</v>
      </c>
      <c r="O17" s="74">
        <v>0.45</v>
      </c>
      <c r="P17" s="73">
        <v>0.35</v>
      </c>
      <c r="Q17" s="73">
        <v>0.7</v>
      </c>
      <c r="R17" s="73">
        <v>0.6</v>
      </c>
      <c r="S17" s="75">
        <v>1.7</v>
      </c>
      <c r="T17" s="49">
        <f t="shared" si="1"/>
        <v>2.5499999999999998</v>
      </c>
      <c r="U17" s="49">
        <f t="shared" si="0"/>
        <v>2.9499999999999997</v>
      </c>
      <c r="V17" s="49">
        <f t="shared" si="0"/>
        <v>4.0999999999999996</v>
      </c>
      <c r="W17" s="49">
        <f t="shared" si="0"/>
        <v>4.5</v>
      </c>
      <c r="X17" s="49">
        <f t="shared" si="0"/>
        <v>6.984727106183608</v>
      </c>
      <c r="Y17" s="82">
        <v>0</v>
      </c>
      <c r="Z17" s="83">
        <v>0</v>
      </c>
      <c r="AA17" s="82">
        <v>0</v>
      </c>
      <c r="AB17" s="87">
        <v>0</v>
      </c>
      <c r="AC17" s="86">
        <v>5574.3601118637253</v>
      </c>
      <c r="AD17" s="93">
        <f t="shared" si="2"/>
        <v>5574.3601118637253</v>
      </c>
      <c r="AE17" s="95">
        <f t="shared" si="3"/>
        <v>3.5635376883292218</v>
      </c>
      <c r="AF17" s="95">
        <f t="shared" si="3"/>
        <v>3.5635376883292218</v>
      </c>
      <c r="AG17" s="97">
        <f t="shared" si="4"/>
        <v>2.4424247077312646</v>
      </c>
      <c r="AH17" s="97">
        <f t="shared" si="4"/>
        <v>2.4424247077312646</v>
      </c>
      <c r="AI17" s="98">
        <f t="shared" si="5"/>
        <v>1.8017887188181461</v>
      </c>
    </row>
    <row r="18" spans="1:35" x14ac:dyDescent="0.3">
      <c r="A18" s="44">
        <v>14</v>
      </c>
      <c r="B18" s="45">
        <v>4.1000000000000014</v>
      </c>
      <c r="C18" s="45">
        <v>4.3000000000000016</v>
      </c>
      <c r="D18" s="46">
        <v>0.50000000000000144</v>
      </c>
      <c r="E18" s="46">
        <v>0.79788456080286541</v>
      </c>
      <c r="F18" s="47">
        <v>6527.7131476336299</v>
      </c>
      <c r="G18" s="48">
        <v>4.2013260957562464</v>
      </c>
      <c r="H18" s="44" t="s">
        <v>26</v>
      </c>
      <c r="I18" s="45" t="s">
        <v>25</v>
      </c>
      <c r="J18" s="49">
        <v>3</v>
      </c>
      <c r="K18" s="50">
        <v>3.3</v>
      </c>
      <c r="L18" s="49">
        <v>4.8</v>
      </c>
      <c r="M18" s="54">
        <v>5.0999999999999996</v>
      </c>
      <c r="N18" s="80">
        <v>8.6987609668093313</v>
      </c>
      <c r="O18" s="74">
        <v>0.45</v>
      </c>
      <c r="P18" s="73">
        <v>0.35</v>
      </c>
      <c r="Q18" s="73">
        <v>0.7</v>
      </c>
      <c r="R18" s="73">
        <v>0.6</v>
      </c>
      <c r="S18" s="75">
        <v>1.7</v>
      </c>
      <c r="T18" s="49">
        <f t="shared" si="1"/>
        <v>2.5499999999999998</v>
      </c>
      <c r="U18" s="49">
        <f t="shared" si="0"/>
        <v>2.9499999999999997</v>
      </c>
      <c r="V18" s="49">
        <f t="shared" si="0"/>
        <v>4.0999999999999996</v>
      </c>
      <c r="W18" s="49">
        <f t="shared" si="0"/>
        <v>4.5</v>
      </c>
      <c r="X18" s="49">
        <f t="shared" si="0"/>
        <v>6.9987609668093311</v>
      </c>
      <c r="Y18" s="82">
        <v>0</v>
      </c>
      <c r="Z18" s="83">
        <v>0</v>
      </c>
      <c r="AA18" s="82">
        <v>0</v>
      </c>
      <c r="AB18" s="87">
        <v>0</v>
      </c>
      <c r="AC18" s="86">
        <v>6527.7131476336299</v>
      </c>
      <c r="AD18" s="93">
        <f t="shared" si="2"/>
        <v>6527.7131476336299</v>
      </c>
      <c r="AE18" s="95">
        <f t="shared" si="3"/>
        <v>3.7391802252230595</v>
      </c>
      <c r="AF18" s="95">
        <f t="shared" si="3"/>
        <v>3.7391802252230595</v>
      </c>
      <c r="AG18" s="97">
        <f t="shared" si="4"/>
        <v>2.5628089184113101</v>
      </c>
      <c r="AH18" s="97">
        <f t="shared" si="4"/>
        <v>2.5628089184113101</v>
      </c>
      <c r="AI18" s="98">
        <f t="shared" si="5"/>
        <v>1.890596743090311</v>
      </c>
    </row>
    <row r="19" spans="1:35" x14ac:dyDescent="0.3">
      <c r="A19" s="44">
        <v>15</v>
      </c>
      <c r="B19" s="45">
        <v>4.3000000000000016</v>
      </c>
      <c r="C19" s="45">
        <v>4.5000000000000018</v>
      </c>
      <c r="D19" s="46">
        <v>0.65542174161032563</v>
      </c>
      <c r="E19" s="46">
        <v>0.73654028060664545</v>
      </c>
      <c r="F19" s="47">
        <v>6527.7131476336153</v>
      </c>
      <c r="G19" s="48">
        <v>4.3986739042437559</v>
      </c>
      <c r="H19" s="44" t="s">
        <v>26</v>
      </c>
      <c r="I19" s="45" t="s">
        <v>25</v>
      </c>
      <c r="J19" s="49">
        <v>3</v>
      </c>
      <c r="K19" s="50">
        <v>3.3</v>
      </c>
      <c r="L19" s="49">
        <v>4.8</v>
      </c>
      <c r="M19" s="54">
        <v>5.0999999999999996</v>
      </c>
      <c r="N19" s="80">
        <v>8.7127945887462221</v>
      </c>
      <c r="O19" s="74">
        <v>0.45</v>
      </c>
      <c r="P19" s="73">
        <v>0.35</v>
      </c>
      <c r="Q19" s="73">
        <v>0.7</v>
      </c>
      <c r="R19" s="73">
        <v>0.6</v>
      </c>
      <c r="S19" s="75">
        <v>1.7</v>
      </c>
      <c r="T19" s="49">
        <f t="shared" si="1"/>
        <v>2.5499999999999998</v>
      </c>
      <c r="U19" s="49">
        <f t="shared" si="0"/>
        <v>2.9499999999999997</v>
      </c>
      <c r="V19" s="49">
        <f t="shared" si="0"/>
        <v>4.0999999999999996</v>
      </c>
      <c r="W19" s="49">
        <f t="shared" si="0"/>
        <v>4.5</v>
      </c>
      <c r="X19" s="49">
        <f t="shared" si="0"/>
        <v>7.012794588746222</v>
      </c>
      <c r="Y19" s="82">
        <v>0</v>
      </c>
      <c r="Z19" s="83">
        <v>0</v>
      </c>
      <c r="AA19" s="82">
        <v>0</v>
      </c>
      <c r="AB19" s="87">
        <v>0</v>
      </c>
      <c r="AC19" s="86">
        <v>6527.7131476336153</v>
      </c>
      <c r="AD19" s="93">
        <f t="shared" si="2"/>
        <v>6527.7131476336153</v>
      </c>
      <c r="AE19" s="95">
        <f t="shared" si="3"/>
        <v>3.9148197747769427</v>
      </c>
      <c r="AF19" s="95">
        <f t="shared" si="3"/>
        <v>3.9148197747769427</v>
      </c>
      <c r="AG19" s="97">
        <f t="shared" si="4"/>
        <v>2.6831910815886912</v>
      </c>
      <c r="AH19" s="97">
        <f t="shared" si="4"/>
        <v>2.6831910815886912</v>
      </c>
      <c r="AI19" s="98">
        <f t="shared" si="5"/>
        <v>1.9794032569096902</v>
      </c>
    </row>
    <row r="20" spans="1:35" x14ac:dyDescent="0.3">
      <c r="A20" s="44">
        <v>16</v>
      </c>
      <c r="B20" s="45">
        <v>4.5000000000000018</v>
      </c>
      <c r="C20" s="45">
        <v>4.700000000000002</v>
      </c>
      <c r="D20" s="46">
        <v>0.78814460141660458</v>
      </c>
      <c r="E20" s="46">
        <v>0.57938310552296357</v>
      </c>
      <c r="F20" s="47">
        <v>5574.3601118637162</v>
      </c>
      <c r="G20" s="48">
        <v>4.5960250692930114</v>
      </c>
      <c r="H20" s="44" t="s">
        <v>27</v>
      </c>
      <c r="I20" s="45" t="s">
        <v>26</v>
      </c>
      <c r="J20" s="49">
        <v>3.2</v>
      </c>
      <c r="K20" s="50">
        <v>3.5</v>
      </c>
      <c r="L20" s="49">
        <v>5</v>
      </c>
      <c r="M20" s="54">
        <v>5.4</v>
      </c>
      <c r="N20" s="80">
        <v>8.726828449371947</v>
      </c>
      <c r="O20" s="74">
        <v>0.45</v>
      </c>
      <c r="P20" s="73">
        <v>0.35</v>
      </c>
      <c r="Q20" s="73">
        <v>0.7</v>
      </c>
      <c r="R20" s="73">
        <v>0.6</v>
      </c>
      <c r="S20" s="75">
        <v>1.7</v>
      </c>
      <c r="T20" s="49">
        <f t="shared" si="1"/>
        <v>2.75</v>
      </c>
      <c r="U20" s="49">
        <f t="shared" si="0"/>
        <v>3.15</v>
      </c>
      <c r="V20" s="49">
        <f t="shared" si="0"/>
        <v>4.3</v>
      </c>
      <c r="W20" s="49">
        <f t="shared" si="0"/>
        <v>4.8000000000000007</v>
      </c>
      <c r="X20" s="49">
        <f t="shared" si="0"/>
        <v>7.0268284493719468</v>
      </c>
      <c r="Y20" s="82">
        <v>0</v>
      </c>
      <c r="Z20" s="83">
        <v>0</v>
      </c>
      <c r="AA20" s="82">
        <v>0</v>
      </c>
      <c r="AB20" s="87">
        <v>0</v>
      </c>
      <c r="AC20" s="86">
        <v>5574.3601118637162</v>
      </c>
      <c r="AD20" s="93">
        <f t="shared" si="2"/>
        <v>5574.3601118637162</v>
      </c>
      <c r="AE20" s="95">
        <f t="shared" si="3"/>
        <v>4.0904623116707803</v>
      </c>
      <c r="AF20" s="95">
        <f t="shared" si="3"/>
        <v>4.0904623116707803</v>
      </c>
      <c r="AG20" s="97">
        <f t="shared" si="4"/>
        <v>2.8035752922687367</v>
      </c>
      <c r="AH20" s="97">
        <f t="shared" si="4"/>
        <v>2.8035752922687367</v>
      </c>
      <c r="AI20" s="98">
        <f t="shared" si="5"/>
        <v>2.0682112811818554</v>
      </c>
    </row>
    <row r="21" spans="1:35" x14ac:dyDescent="0.3">
      <c r="A21" s="44">
        <v>17</v>
      </c>
      <c r="B21" s="45">
        <v>4.700000000000002</v>
      </c>
      <c r="C21" s="45">
        <v>4.9000000000000021</v>
      </c>
      <c r="D21" s="46">
        <v>0.88493032977829267</v>
      </c>
      <c r="E21" s="46">
        <v>0.38837210996642374</v>
      </c>
      <c r="F21" s="47">
        <v>4065.0005911908997</v>
      </c>
      <c r="G21" s="48">
        <v>4.7933862636305529</v>
      </c>
      <c r="H21" s="44" t="s">
        <v>27</v>
      </c>
      <c r="I21" s="45" t="s">
        <v>26</v>
      </c>
      <c r="J21" s="49">
        <v>3.2</v>
      </c>
      <c r="K21" s="50">
        <v>3.5</v>
      </c>
      <c r="L21" s="49">
        <v>5</v>
      </c>
      <c r="M21" s="54">
        <v>5.4</v>
      </c>
      <c r="N21" s="80">
        <v>8.7408630231915065</v>
      </c>
      <c r="O21" s="74">
        <v>0.45</v>
      </c>
      <c r="P21" s="73">
        <v>0.35</v>
      </c>
      <c r="Q21" s="73">
        <v>0.7</v>
      </c>
      <c r="R21" s="73">
        <v>0.6</v>
      </c>
      <c r="S21" s="75">
        <v>1.7</v>
      </c>
      <c r="T21" s="49">
        <f t="shared" si="1"/>
        <v>2.75</v>
      </c>
      <c r="U21" s="49">
        <f t="shared" si="1"/>
        <v>3.15</v>
      </c>
      <c r="V21" s="49">
        <f t="shared" si="1"/>
        <v>4.3</v>
      </c>
      <c r="W21" s="49">
        <f t="shared" si="1"/>
        <v>4.8000000000000007</v>
      </c>
      <c r="X21" s="49">
        <f t="shared" si="1"/>
        <v>7.0408630231915064</v>
      </c>
      <c r="Y21" s="82">
        <v>0</v>
      </c>
      <c r="Z21" s="83">
        <v>0</v>
      </c>
      <c r="AA21" s="82">
        <v>0</v>
      </c>
      <c r="AB21" s="87">
        <v>0</v>
      </c>
      <c r="AC21" s="86">
        <v>4065.0005911908997</v>
      </c>
      <c r="AD21" s="93">
        <f t="shared" si="2"/>
        <v>4065.0005911908997</v>
      </c>
      <c r="AE21" s="95">
        <f t="shared" si="3"/>
        <v>4.2661137746311919</v>
      </c>
      <c r="AF21" s="95">
        <f t="shared" si="3"/>
        <v>4.2661137746311919</v>
      </c>
      <c r="AG21" s="97">
        <f t="shared" si="4"/>
        <v>2.9239656208146374</v>
      </c>
      <c r="AH21" s="97">
        <f t="shared" si="4"/>
        <v>2.9239656208146374</v>
      </c>
      <c r="AI21" s="98">
        <f t="shared" si="5"/>
        <v>2.1570238186337489</v>
      </c>
    </row>
    <row r="22" spans="1:35" x14ac:dyDescent="0.3">
      <c r="A22" s="44">
        <v>18</v>
      </c>
      <c r="B22" s="45">
        <v>4.9000000000000021</v>
      </c>
      <c r="C22" s="45">
        <v>5.1000000000000023</v>
      </c>
      <c r="D22" s="46">
        <v>0.94520070830044256</v>
      </c>
      <c r="E22" s="46">
        <v>0.22184166935890937</v>
      </c>
      <c r="F22" s="47">
        <v>2531.3558979302957</v>
      </c>
      <c r="G22" s="48">
        <v>4.9907640398604469</v>
      </c>
      <c r="H22" s="44" t="s">
        <v>27</v>
      </c>
      <c r="I22" s="45" t="s">
        <v>26</v>
      </c>
      <c r="J22" s="49">
        <v>3.2</v>
      </c>
      <c r="K22" s="50">
        <v>3.5</v>
      </c>
      <c r="L22" s="49">
        <v>5</v>
      </c>
      <c r="M22" s="54">
        <v>5.4</v>
      </c>
      <c r="N22" s="80">
        <v>8.7548987761678525</v>
      </c>
      <c r="O22" s="74">
        <v>0.45</v>
      </c>
      <c r="P22" s="73">
        <v>0.35</v>
      </c>
      <c r="Q22" s="73">
        <v>0.7</v>
      </c>
      <c r="R22" s="73">
        <v>0.6</v>
      </c>
      <c r="S22" s="75">
        <v>1.7</v>
      </c>
      <c r="T22" s="49">
        <f t="shared" si="1"/>
        <v>2.75</v>
      </c>
      <c r="U22" s="49">
        <f t="shared" si="1"/>
        <v>3.15</v>
      </c>
      <c r="V22" s="49">
        <f t="shared" si="1"/>
        <v>4.3</v>
      </c>
      <c r="W22" s="49">
        <f t="shared" si="1"/>
        <v>4.8000000000000007</v>
      </c>
      <c r="X22" s="49">
        <f t="shared" si="1"/>
        <v>7.0548987761678523</v>
      </c>
      <c r="Y22" s="82">
        <v>0</v>
      </c>
      <c r="Z22" s="83">
        <v>0</v>
      </c>
      <c r="AA22" s="82">
        <v>0</v>
      </c>
      <c r="AB22" s="87">
        <v>0</v>
      </c>
      <c r="AC22" s="86">
        <v>2531.3558979302957</v>
      </c>
      <c r="AD22" s="93">
        <f t="shared" si="2"/>
        <v>2531.3558979302957</v>
      </c>
      <c r="AE22" s="95">
        <f t="shared" si="3"/>
        <v>4.4417799954757982</v>
      </c>
      <c r="AF22" s="95">
        <f t="shared" si="3"/>
        <v>4.4417799954757982</v>
      </c>
      <c r="AG22" s="97">
        <f t="shared" si="4"/>
        <v>3.0443660643148727</v>
      </c>
      <c r="AH22" s="97">
        <f t="shared" si="4"/>
        <v>3.0443660643148727</v>
      </c>
      <c r="AI22" s="98">
        <f t="shared" si="5"/>
        <v>2.2458438179372013</v>
      </c>
    </row>
    <row r="23" spans="1:35" x14ac:dyDescent="0.3">
      <c r="A23" s="44">
        <v>19</v>
      </c>
      <c r="B23" s="45">
        <v>5.1000000000000023</v>
      </c>
      <c r="C23" s="45">
        <v>5.3000000000000025</v>
      </c>
      <c r="D23" s="46">
        <v>0.97724986805182112</v>
      </c>
      <c r="E23" s="46">
        <v>0.10798193302637497</v>
      </c>
      <c r="F23" s="47">
        <v>1346.0647095578997</v>
      </c>
      <c r="G23" s="48">
        <v>5.1881647538952782</v>
      </c>
      <c r="H23" s="44" t="s">
        <v>27</v>
      </c>
      <c r="I23" s="45" t="s">
        <v>26</v>
      </c>
      <c r="J23" s="49">
        <v>3.2</v>
      </c>
      <c r="K23" s="50">
        <v>3.5</v>
      </c>
      <c r="L23" s="49">
        <v>5</v>
      </c>
      <c r="M23" s="54">
        <v>5.4</v>
      </c>
      <c r="N23" s="80">
        <v>8.7689361602769971</v>
      </c>
      <c r="O23" s="74">
        <v>0.45</v>
      </c>
      <c r="P23" s="73">
        <v>0.35</v>
      </c>
      <c r="Q23" s="73">
        <v>0.7</v>
      </c>
      <c r="R23" s="73">
        <v>0.6</v>
      </c>
      <c r="S23" s="75">
        <v>1.7</v>
      </c>
      <c r="T23" s="49">
        <f t="shared" si="1"/>
        <v>2.75</v>
      </c>
      <c r="U23" s="49">
        <f t="shared" si="1"/>
        <v>3.15</v>
      </c>
      <c r="V23" s="49">
        <f t="shared" si="1"/>
        <v>4.3</v>
      </c>
      <c r="W23" s="49">
        <f t="shared" si="1"/>
        <v>4.8000000000000007</v>
      </c>
      <c r="X23" s="49">
        <f t="shared" si="1"/>
        <v>7.0689361602769969</v>
      </c>
      <c r="Y23" s="82">
        <v>0</v>
      </c>
      <c r="Z23" s="83">
        <v>0</v>
      </c>
      <c r="AA23" s="82">
        <v>0</v>
      </c>
      <c r="AB23" s="87">
        <v>0</v>
      </c>
      <c r="AC23" s="86">
        <v>1346.0647095578997</v>
      </c>
      <c r="AD23" s="93">
        <f t="shared" si="2"/>
        <v>1346.0647095578997</v>
      </c>
      <c r="AE23" s="95">
        <f t="shared" si="3"/>
        <v>4.6174666309667973</v>
      </c>
      <c r="AF23" s="95">
        <f t="shared" si="3"/>
        <v>4.6174666309667973</v>
      </c>
      <c r="AG23" s="97">
        <f t="shared" si="4"/>
        <v>3.1647804998761195</v>
      </c>
      <c r="AH23" s="97">
        <f t="shared" si="4"/>
        <v>3.1647804998761195</v>
      </c>
      <c r="AI23" s="98">
        <f t="shared" si="5"/>
        <v>2.3346741392528751</v>
      </c>
    </row>
    <row r="24" spans="1:35" x14ac:dyDescent="0.3">
      <c r="A24" s="44">
        <v>20</v>
      </c>
      <c r="B24" s="45">
        <v>5.3000000000000025</v>
      </c>
      <c r="C24" s="45">
        <v>5.5000000000000027</v>
      </c>
      <c r="D24" s="46">
        <v>0.99180246407540396</v>
      </c>
      <c r="E24" s="46">
        <v>4.4789060589685188E-2</v>
      </c>
      <c r="F24" s="47">
        <v>611.20903299047893</v>
      </c>
      <c r="G24" s="48">
        <v>5.3855944934890685</v>
      </c>
      <c r="H24" s="44" t="s">
        <v>27</v>
      </c>
      <c r="I24" s="45" t="s">
        <v>26</v>
      </c>
      <c r="J24" s="49">
        <v>3.2</v>
      </c>
      <c r="K24" s="50">
        <v>3.5</v>
      </c>
      <c r="L24" s="49">
        <v>5</v>
      </c>
      <c r="M24" s="54">
        <v>5.4</v>
      </c>
      <c r="N24" s="80">
        <v>8.7829756084258879</v>
      </c>
      <c r="O24" s="74">
        <v>0.45</v>
      </c>
      <c r="P24" s="73">
        <v>0.35</v>
      </c>
      <c r="Q24" s="73">
        <v>0.7</v>
      </c>
      <c r="R24" s="73">
        <v>0.6</v>
      </c>
      <c r="S24" s="75">
        <v>1.7</v>
      </c>
      <c r="T24" s="49">
        <f t="shared" si="1"/>
        <v>2.75</v>
      </c>
      <c r="U24" s="49">
        <f t="shared" si="1"/>
        <v>3.15</v>
      </c>
      <c r="V24" s="49">
        <f t="shared" si="1"/>
        <v>4.3</v>
      </c>
      <c r="W24" s="49">
        <f t="shared" si="1"/>
        <v>4.8000000000000007</v>
      </c>
      <c r="X24" s="49">
        <f t="shared" si="1"/>
        <v>7.0829756084258877</v>
      </c>
      <c r="Y24" s="82">
        <v>0</v>
      </c>
      <c r="Z24" s="83">
        <v>0</v>
      </c>
      <c r="AA24" s="82">
        <v>0</v>
      </c>
      <c r="AB24" s="87">
        <v>0</v>
      </c>
      <c r="AC24" s="86">
        <v>611.20903299047893</v>
      </c>
      <c r="AD24" s="93">
        <f t="shared" si="2"/>
        <v>611.20903299047893</v>
      </c>
      <c r="AE24" s="95">
        <f t="shared" si="3"/>
        <v>4.793179099205271</v>
      </c>
      <c r="AF24" s="95">
        <f t="shared" si="3"/>
        <v>4.793179099205271</v>
      </c>
      <c r="AG24" s="97">
        <f t="shared" si="4"/>
        <v>3.2852126410283318</v>
      </c>
      <c r="AH24" s="97">
        <f t="shared" si="4"/>
        <v>3.2852126410283318</v>
      </c>
      <c r="AI24" s="98">
        <f t="shared" si="5"/>
        <v>2.4235175220700809</v>
      </c>
    </row>
    <row r="25" spans="1:35" x14ac:dyDescent="0.3">
      <c r="A25" s="44">
        <v>21</v>
      </c>
      <c r="B25" s="45">
        <v>5.5000000000000027</v>
      </c>
      <c r="C25" s="45">
        <v>5.7000000000000028</v>
      </c>
      <c r="D25" s="46">
        <v>0.99744486966957213</v>
      </c>
      <c r="E25" s="46">
        <v>1.5830903165959663E-2</v>
      </c>
      <c r="F25" s="47">
        <v>236.98103495506339</v>
      </c>
      <c r="G25" s="48">
        <v>5.5830590135905789</v>
      </c>
      <c r="H25" s="44" t="s">
        <v>27</v>
      </c>
      <c r="I25" s="45" t="s">
        <v>26</v>
      </c>
      <c r="J25" s="49">
        <v>3.2</v>
      </c>
      <c r="K25" s="50">
        <v>3.5</v>
      </c>
      <c r="L25" s="49">
        <v>5</v>
      </c>
      <c r="M25" s="54">
        <v>5.4</v>
      </c>
      <c r="N25" s="80">
        <v>8.7970175298553297</v>
      </c>
      <c r="O25" s="74">
        <v>0.45</v>
      </c>
      <c r="P25" s="73">
        <v>0.35</v>
      </c>
      <c r="Q25" s="73">
        <v>0.7</v>
      </c>
      <c r="R25" s="73">
        <v>0.6</v>
      </c>
      <c r="S25" s="75">
        <v>1.7</v>
      </c>
      <c r="T25" s="49">
        <f t="shared" si="1"/>
        <v>2.75</v>
      </c>
      <c r="U25" s="49">
        <f t="shared" si="1"/>
        <v>3.15</v>
      </c>
      <c r="V25" s="49">
        <f t="shared" si="1"/>
        <v>4.3</v>
      </c>
      <c r="W25" s="49">
        <f t="shared" si="1"/>
        <v>4.8000000000000007</v>
      </c>
      <c r="X25" s="49">
        <f t="shared" si="1"/>
        <v>7.0970175298553295</v>
      </c>
      <c r="Y25" s="82">
        <v>0</v>
      </c>
      <c r="Z25" s="83">
        <v>0</v>
      </c>
      <c r="AA25" s="82">
        <v>0</v>
      </c>
      <c r="AB25" s="87">
        <v>0</v>
      </c>
      <c r="AC25" s="86">
        <v>236.98103495506339</v>
      </c>
      <c r="AD25" s="93">
        <f t="shared" si="2"/>
        <v>236.98103495506339</v>
      </c>
      <c r="AE25" s="95">
        <f t="shared" si="3"/>
        <v>4.9689225220956157</v>
      </c>
      <c r="AF25" s="95">
        <f t="shared" si="3"/>
        <v>4.9689225220956157</v>
      </c>
      <c r="AG25" s="97">
        <f t="shared" si="4"/>
        <v>3.4056659982902531</v>
      </c>
      <c r="AH25" s="97">
        <f t="shared" si="4"/>
        <v>3.4056659982902531</v>
      </c>
      <c r="AI25" s="98">
        <f t="shared" si="5"/>
        <v>2.5123765561157607</v>
      </c>
    </row>
    <row r="26" spans="1:35" x14ac:dyDescent="0.3">
      <c r="A26" s="44">
        <v>22</v>
      </c>
      <c r="B26" s="45">
        <v>5.7000000000000028</v>
      </c>
      <c r="C26" s="45">
        <v>5.900000000000003</v>
      </c>
      <c r="D26" s="46">
        <v>0.99931286206208414</v>
      </c>
      <c r="E26" s="46">
        <v>4.7681764029295871E-3</v>
      </c>
      <c r="F26" s="47">
        <v>78.455680485504331</v>
      </c>
      <c r="G26" s="48">
        <v>5.7805636799400073</v>
      </c>
      <c r="H26" s="44" t="s">
        <v>28</v>
      </c>
      <c r="I26" s="45" t="s">
        <v>26</v>
      </c>
      <c r="J26" s="49">
        <v>0</v>
      </c>
      <c r="K26" s="50">
        <v>0</v>
      </c>
      <c r="L26" s="49">
        <v>5</v>
      </c>
      <c r="M26" s="54">
        <v>5.4</v>
      </c>
      <c r="N26" s="80">
        <v>8.8110623061290667</v>
      </c>
      <c r="O26" s="74">
        <v>0.45</v>
      </c>
      <c r="P26" s="73">
        <v>0.35</v>
      </c>
      <c r="Q26" s="73">
        <v>0.7</v>
      </c>
      <c r="R26" s="73">
        <v>0.6</v>
      </c>
      <c r="S26" s="75">
        <v>1.7</v>
      </c>
      <c r="T26" s="49">
        <v>0</v>
      </c>
      <c r="U26" s="49">
        <v>0</v>
      </c>
      <c r="V26" s="49">
        <f t="shared" ref="V26:X31" si="6">L26-Q26</f>
        <v>4.3</v>
      </c>
      <c r="W26" s="49">
        <f t="shared" si="6"/>
        <v>4.8000000000000007</v>
      </c>
      <c r="X26" s="49">
        <f t="shared" si="6"/>
        <v>7.1110623061290665</v>
      </c>
      <c r="Y26" s="82">
        <v>0</v>
      </c>
      <c r="Z26" s="83">
        <v>0</v>
      </c>
      <c r="AA26" s="82">
        <v>0</v>
      </c>
      <c r="AB26" s="87">
        <v>0</v>
      </c>
      <c r="AC26" s="86">
        <v>78.455680485504331</v>
      </c>
      <c r="AD26" s="93">
        <f t="shared" si="2"/>
        <v>78.455680485504331</v>
      </c>
      <c r="AE26" s="95">
        <f t="shared" si="3"/>
        <v>5.1447016751466066</v>
      </c>
      <c r="AF26" s="95">
        <f t="shared" si="3"/>
        <v>5.1447016751466066</v>
      </c>
      <c r="AG26" s="97">
        <f t="shared" si="4"/>
        <v>3.5261438447634044</v>
      </c>
      <c r="AH26" s="97">
        <f t="shared" si="4"/>
        <v>3.5261438447634044</v>
      </c>
      <c r="AI26" s="98">
        <f t="shared" si="5"/>
        <v>2.6012536559730033</v>
      </c>
    </row>
    <row r="27" spans="1:35" x14ac:dyDescent="0.3">
      <c r="A27" s="44">
        <v>23</v>
      </c>
      <c r="B27" s="45">
        <v>5.900000000000003</v>
      </c>
      <c r="C27" s="45">
        <v>6.1000000000000032</v>
      </c>
      <c r="D27" s="46">
        <v>0.99984089140984245</v>
      </c>
      <c r="E27" s="46">
        <v>1.2238038602275145E-3</v>
      </c>
      <c r="F27" s="47">
        <v>22.177232605848918</v>
      </c>
      <c r="G27" s="48">
        <v>5.9781134219856007</v>
      </c>
      <c r="H27" s="44" t="s">
        <v>28</v>
      </c>
      <c r="I27" s="45" t="s">
        <v>27</v>
      </c>
      <c r="J27" s="49">
        <v>0</v>
      </c>
      <c r="K27" s="50">
        <v>0</v>
      </c>
      <c r="L27" s="49">
        <v>5.2</v>
      </c>
      <c r="M27" s="54">
        <v>5.7</v>
      </c>
      <c r="N27" s="80">
        <v>8.8251102877856429</v>
      </c>
      <c r="O27" s="74">
        <v>0.45</v>
      </c>
      <c r="P27" s="73">
        <v>0.35</v>
      </c>
      <c r="Q27" s="73">
        <v>0.7</v>
      </c>
      <c r="R27" s="73">
        <v>0.6</v>
      </c>
      <c r="S27" s="75">
        <v>1.7</v>
      </c>
      <c r="T27" s="49">
        <v>0</v>
      </c>
      <c r="U27" s="49">
        <v>0</v>
      </c>
      <c r="V27" s="49">
        <f t="shared" si="6"/>
        <v>4.5</v>
      </c>
      <c r="W27" s="49">
        <f t="shared" si="6"/>
        <v>5.1000000000000005</v>
      </c>
      <c r="X27" s="49">
        <f t="shared" si="6"/>
        <v>7.1251102877856427</v>
      </c>
      <c r="Y27" s="82">
        <v>0</v>
      </c>
      <c r="Z27" s="83">
        <v>0</v>
      </c>
      <c r="AA27" s="82">
        <v>0</v>
      </c>
      <c r="AB27" s="87">
        <v>0</v>
      </c>
      <c r="AC27" s="86">
        <v>22.177232605848918</v>
      </c>
      <c r="AD27" s="93">
        <f t="shared" si="2"/>
        <v>22.177232605848918</v>
      </c>
      <c r="AE27" s="95">
        <f t="shared" si="3"/>
        <v>5.3205209455671847</v>
      </c>
      <c r="AF27" s="95">
        <f t="shared" si="3"/>
        <v>5.3205209455671847</v>
      </c>
      <c r="AG27" s="97">
        <f t="shared" si="4"/>
        <v>3.6466491874112164</v>
      </c>
      <c r="AH27" s="97">
        <f t="shared" si="4"/>
        <v>3.6466491874112164</v>
      </c>
      <c r="AI27" s="98">
        <f t="shared" si="5"/>
        <v>2.6901510398935202</v>
      </c>
    </row>
    <row r="28" spans="1:35" x14ac:dyDescent="0.3">
      <c r="A28" s="44">
        <v>24</v>
      </c>
      <c r="B28" s="45">
        <v>6.1000000000000032</v>
      </c>
      <c r="C28" s="45">
        <v>6.3000000000000034</v>
      </c>
      <c r="D28" s="46">
        <v>0.99996832875816688</v>
      </c>
      <c r="E28" s="46">
        <v>2.6766045152976315E-4</v>
      </c>
      <c r="F28" s="47">
        <v>5.3523686296261808</v>
      </c>
      <c r="G28" s="48">
        <v>6.1757126958252071</v>
      </c>
      <c r="H28" s="44" t="s">
        <v>28</v>
      </c>
      <c r="I28" s="45" t="s">
        <v>27</v>
      </c>
      <c r="J28" s="49">
        <v>0</v>
      </c>
      <c r="K28" s="50">
        <v>0</v>
      </c>
      <c r="L28" s="49">
        <v>5.2</v>
      </c>
      <c r="M28" s="54">
        <v>5.7</v>
      </c>
      <c r="N28" s="80">
        <v>8.8391617917031251</v>
      </c>
      <c r="O28" s="74">
        <v>0.45</v>
      </c>
      <c r="P28" s="73">
        <v>0.35</v>
      </c>
      <c r="Q28" s="73">
        <v>0.7</v>
      </c>
      <c r="R28" s="73">
        <v>0.6</v>
      </c>
      <c r="S28" s="75">
        <v>1.7</v>
      </c>
      <c r="T28" s="49">
        <v>0</v>
      </c>
      <c r="U28" s="49">
        <v>0</v>
      </c>
      <c r="V28" s="49">
        <f t="shared" si="6"/>
        <v>4.5</v>
      </c>
      <c r="W28" s="49">
        <f t="shared" si="6"/>
        <v>5.1000000000000005</v>
      </c>
      <c r="X28" s="49">
        <f t="shared" si="6"/>
        <v>7.1391617917031249</v>
      </c>
      <c r="Y28" s="82">
        <v>0</v>
      </c>
      <c r="Z28" s="83">
        <v>0</v>
      </c>
      <c r="AA28" s="82">
        <v>0</v>
      </c>
      <c r="AB28" s="87">
        <v>0</v>
      </c>
      <c r="AC28" s="86">
        <v>5.3523686296261808</v>
      </c>
      <c r="AD28" s="93">
        <f t="shared" si="2"/>
        <v>5.3523686296261808</v>
      </c>
      <c r="AE28" s="95">
        <f t="shared" si="3"/>
        <v>5.4963842992844345</v>
      </c>
      <c r="AF28" s="95">
        <f t="shared" si="3"/>
        <v>5.4963842992844345</v>
      </c>
      <c r="AG28" s="97">
        <f t="shared" si="4"/>
        <v>3.7671847444533761</v>
      </c>
      <c r="AH28" s="97">
        <f t="shared" si="4"/>
        <v>3.7671847444533761</v>
      </c>
      <c r="AI28" s="98">
        <f t="shared" si="5"/>
        <v>2.7790707131213432</v>
      </c>
    </row>
    <row r="29" spans="1:35" x14ac:dyDescent="0.3">
      <c r="A29" s="44">
        <v>25</v>
      </c>
      <c r="B29" s="45">
        <v>6.3000000000000034</v>
      </c>
      <c r="C29" s="45">
        <v>6.5000000000000036</v>
      </c>
      <c r="D29" s="46">
        <v>0.99999458745609227</v>
      </c>
      <c r="E29" s="46">
        <v>4.9884942580105471E-5</v>
      </c>
      <c r="F29" s="47">
        <v>1.1028653128661858</v>
      </c>
      <c r="G29" s="48">
        <v>6.3733654574997507</v>
      </c>
      <c r="H29" s="44" t="s">
        <v>28</v>
      </c>
      <c r="I29" s="45" t="s">
        <v>27</v>
      </c>
      <c r="J29" s="49">
        <v>0</v>
      </c>
      <c r="K29" s="50">
        <v>0</v>
      </c>
      <c r="L29" s="49">
        <v>5.2</v>
      </c>
      <c r="M29" s="54">
        <v>5.7</v>
      </c>
      <c r="N29" s="80">
        <v>8.8532170991999823</v>
      </c>
      <c r="O29" s="74">
        <v>0.45</v>
      </c>
      <c r="P29" s="73">
        <v>0.35</v>
      </c>
      <c r="Q29" s="73">
        <v>0.7</v>
      </c>
      <c r="R29" s="73">
        <v>0.6</v>
      </c>
      <c r="S29" s="75">
        <v>1.7</v>
      </c>
      <c r="T29" s="49">
        <v>0</v>
      </c>
      <c r="U29" s="49">
        <v>0</v>
      </c>
      <c r="V29" s="49">
        <f t="shared" si="6"/>
        <v>4.5</v>
      </c>
      <c r="W29" s="49">
        <f t="shared" si="6"/>
        <v>5.1000000000000005</v>
      </c>
      <c r="X29" s="49">
        <f t="shared" si="6"/>
        <v>7.1532170991999822</v>
      </c>
      <c r="Y29" s="82">
        <v>0</v>
      </c>
      <c r="Z29" s="83">
        <v>0</v>
      </c>
      <c r="AA29" s="82">
        <v>0</v>
      </c>
      <c r="AB29" s="87">
        <v>0</v>
      </c>
      <c r="AC29" s="86">
        <v>1.1028653128661858</v>
      </c>
      <c r="AD29" s="93">
        <f t="shared" si="2"/>
        <v>1.1028653128661858</v>
      </c>
      <c r="AE29" s="95">
        <f t="shared" si="3"/>
        <v>5.6722952571747784</v>
      </c>
      <c r="AF29" s="95">
        <f t="shared" si="3"/>
        <v>5.6722952571747784</v>
      </c>
      <c r="AG29" s="97">
        <f t="shared" si="4"/>
        <v>3.887752929074848</v>
      </c>
      <c r="AH29" s="97">
        <f t="shared" si="4"/>
        <v>3.887752929074848</v>
      </c>
      <c r="AI29" s="98">
        <f t="shared" si="5"/>
        <v>2.8680144558748877</v>
      </c>
    </row>
    <row r="30" spans="1:35" x14ac:dyDescent="0.3">
      <c r="A30" s="44">
        <v>26</v>
      </c>
      <c r="B30" s="45">
        <v>6.5000000000000036</v>
      </c>
      <c r="C30" s="45">
        <v>6.7000000000000037</v>
      </c>
      <c r="D30" s="46">
        <v>0.99999920667184805</v>
      </c>
      <c r="E30" s="46">
        <v>7.9225981820638558E-6</v>
      </c>
      <c r="F30" s="47">
        <v>0.19400706174299565</v>
      </c>
      <c r="G30" s="48">
        <v>6.5710751465485986</v>
      </c>
      <c r="H30" s="44" t="s">
        <v>28</v>
      </c>
      <c r="I30" s="45" t="s">
        <v>27</v>
      </c>
      <c r="J30" s="49">
        <v>0</v>
      </c>
      <c r="K30" s="50">
        <v>0</v>
      </c>
      <c r="L30" s="49">
        <v>5.2</v>
      </c>
      <c r="M30" s="54">
        <v>5.7</v>
      </c>
      <c r="N30" s="80">
        <v>8.8672764548656779</v>
      </c>
      <c r="O30" s="74">
        <v>0.45</v>
      </c>
      <c r="P30" s="73">
        <v>0.35</v>
      </c>
      <c r="Q30" s="73">
        <v>0.7</v>
      </c>
      <c r="R30" s="73">
        <v>0.6</v>
      </c>
      <c r="S30" s="75">
        <v>1.7</v>
      </c>
      <c r="T30" s="49">
        <v>0</v>
      </c>
      <c r="U30" s="49">
        <v>0</v>
      </c>
      <c r="V30" s="49">
        <f t="shared" si="6"/>
        <v>4.5</v>
      </c>
      <c r="W30" s="49">
        <f t="shared" si="6"/>
        <v>5.1000000000000005</v>
      </c>
      <c r="X30" s="49">
        <f t="shared" si="6"/>
        <v>7.1672764548656778</v>
      </c>
      <c r="Y30" s="82">
        <v>0</v>
      </c>
      <c r="Z30" s="83">
        <v>0</v>
      </c>
      <c r="AA30" s="82">
        <v>0</v>
      </c>
      <c r="AB30" s="87">
        <v>0</v>
      </c>
      <c r="AC30" s="86">
        <v>0.19400706174299565</v>
      </c>
      <c r="AD30" s="93">
        <f t="shared" si="2"/>
        <v>0.19400706174299565</v>
      </c>
      <c r="AE30" s="95">
        <f t="shared" si="3"/>
        <v>5.8482568804282531</v>
      </c>
      <c r="AF30" s="95">
        <f t="shared" si="3"/>
        <v>5.8482568804282531</v>
      </c>
      <c r="AG30" s="97">
        <f t="shared" si="4"/>
        <v>4.0083558393946452</v>
      </c>
      <c r="AH30" s="97">
        <f t="shared" si="4"/>
        <v>4.0083558393946452</v>
      </c>
      <c r="AI30" s="98">
        <f t="shared" si="5"/>
        <v>2.9569838159468693</v>
      </c>
    </row>
    <row r="31" spans="1:35" x14ac:dyDescent="0.3">
      <c r="A31" s="55">
        <v>27</v>
      </c>
      <c r="B31" s="56">
        <v>6.7000000000000037</v>
      </c>
      <c r="C31" s="56">
        <v>6.9000000000000039</v>
      </c>
      <c r="D31" s="57">
        <v>0.99999990035573683</v>
      </c>
      <c r="E31" s="57">
        <v>1.0722070689394789E-6</v>
      </c>
      <c r="F31" s="58">
        <v>2.9134723328549939E-2</v>
      </c>
      <c r="G31" s="59">
        <v>6.7688446798230126</v>
      </c>
      <c r="H31" s="55" t="s">
        <v>28</v>
      </c>
      <c r="I31" s="56" t="s">
        <v>27</v>
      </c>
      <c r="J31" s="60">
        <v>0</v>
      </c>
      <c r="K31" s="61">
        <v>0</v>
      </c>
      <c r="L31" s="60">
        <v>5.2</v>
      </c>
      <c r="M31" s="62">
        <v>5.7</v>
      </c>
      <c r="N31" s="63">
        <v>8.8813400661207478</v>
      </c>
      <c r="O31" s="76">
        <v>0.45</v>
      </c>
      <c r="P31" s="77">
        <v>0.35</v>
      </c>
      <c r="Q31" s="77">
        <v>0.7</v>
      </c>
      <c r="R31" s="77">
        <v>0.6</v>
      </c>
      <c r="S31" s="78">
        <v>1.7</v>
      </c>
      <c r="T31" s="49">
        <v>0</v>
      </c>
      <c r="U31" s="49">
        <v>0</v>
      </c>
      <c r="V31" s="49">
        <f t="shared" si="6"/>
        <v>4.5</v>
      </c>
      <c r="W31" s="49">
        <f t="shared" si="6"/>
        <v>5.1000000000000005</v>
      </c>
      <c r="X31" s="49">
        <f t="shared" si="6"/>
        <v>7.1813400661207476</v>
      </c>
      <c r="Y31" s="88">
        <v>0</v>
      </c>
      <c r="Z31" s="89">
        <v>0</v>
      </c>
      <c r="AA31" s="88">
        <v>0</v>
      </c>
      <c r="AB31" s="90">
        <v>0</v>
      </c>
      <c r="AC31" s="91">
        <v>2.9134723328549939E-2</v>
      </c>
      <c r="AD31" s="94">
        <f t="shared" si="2"/>
        <v>2.9134723328549939E-2</v>
      </c>
      <c r="AE31" s="96">
        <f t="shared" si="3"/>
        <v>6.0242717650424815</v>
      </c>
      <c r="AF31" s="96">
        <f t="shared" si="3"/>
        <v>6.0242717650424815</v>
      </c>
      <c r="AG31" s="100">
        <f t="shared" si="4"/>
        <v>4.1289952546920379</v>
      </c>
      <c r="AH31" s="100">
        <f t="shared" si="4"/>
        <v>4.1289952546920379</v>
      </c>
      <c r="AI31" s="101">
        <f t="shared" si="5"/>
        <v>3.0459801059203557</v>
      </c>
    </row>
    <row r="32" spans="1:35" x14ac:dyDescent="0.3">
      <c r="A32" s="25" t="s">
        <v>29</v>
      </c>
      <c r="B32" s="25"/>
      <c r="C32" s="25"/>
      <c r="D32" s="64"/>
      <c r="E32" s="64"/>
      <c r="F32" s="47">
        <v>41999.99581494095</v>
      </c>
      <c r="G32" s="48">
        <v>4.2999997319482048</v>
      </c>
      <c r="H32" s="25"/>
      <c r="I32" s="25"/>
      <c r="J32" s="25"/>
      <c r="K32" s="25"/>
      <c r="L32" s="25"/>
      <c r="M32" s="25"/>
      <c r="N32" s="25"/>
    </row>
    <row r="34" spans="1:6" x14ac:dyDescent="0.3">
      <c r="A34" s="69" t="s">
        <v>30</v>
      </c>
      <c r="B34" s="73">
        <f>SUMPRODUCT(T5:X31,AE5:AI31,Y5:AC31)</f>
        <v>569678.74732058891</v>
      </c>
      <c r="F34" s="73">
        <f>B34-'Q1'!B34</f>
        <v>42518.12096331967</v>
      </c>
    </row>
    <row r="36" spans="1:6" x14ac:dyDescent="0.3">
      <c r="A36" s="69" t="s">
        <v>31</v>
      </c>
      <c r="B36" s="81"/>
    </row>
    <row r="37" spans="1:6" x14ac:dyDescent="0.3">
      <c r="A37" s="65" t="s">
        <v>17</v>
      </c>
      <c r="B37" s="65" t="s">
        <v>32</v>
      </c>
      <c r="F37" s="65" t="s">
        <v>33</v>
      </c>
    </row>
    <row r="38" spans="1:6" x14ac:dyDescent="0.3">
      <c r="A38">
        <v>1</v>
      </c>
      <c r="B38" s="92">
        <f>SUM(Y5:AC5)</f>
        <v>4.1850590531120647E-3</v>
      </c>
      <c r="C38" s="69" t="s">
        <v>34</v>
      </c>
      <c r="F38" s="47">
        <v>4.1850590531120647E-3</v>
      </c>
    </row>
    <row r="39" spans="1:6" x14ac:dyDescent="0.3">
      <c r="A39">
        <v>2</v>
      </c>
      <c r="B39" s="92">
        <f t="shared" ref="B39:B64" si="7">SUM(Y6:AC6)</f>
        <v>2.9134723329862919E-2</v>
      </c>
      <c r="C39" s="69" t="s">
        <v>34</v>
      </c>
      <c r="F39" s="47">
        <v>2.9134723329862919E-2</v>
      </c>
    </row>
    <row r="40" spans="1:6" x14ac:dyDescent="0.3">
      <c r="A40">
        <v>3</v>
      </c>
      <c r="B40" s="92">
        <f t="shared" si="7"/>
        <v>0.19400706174058757</v>
      </c>
      <c r="C40" s="69" t="s">
        <v>34</v>
      </c>
      <c r="F40" s="47">
        <v>0.19400706174058757</v>
      </c>
    </row>
    <row r="41" spans="1:6" x14ac:dyDescent="0.3">
      <c r="A41">
        <v>4</v>
      </c>
      <c r="B41" s="92">
        <f t="shared" si="7"/>
        <v>1.1028653128674761</v>
      </c>
      <c r="C41" s="69" t="s">
        <v>34</v>
      </c>
      <c r="F41" s="47">
        <v>1.1028653128674761</v>
      </c>
    </row>
    <row r="42" spans="1:6" x14ac:dyDescent="0.3">
      <c r="A42">
        <v>5</v>
      </c>
      <c r="B42" s="92">
        <f t="shared" si="7"/>
        <v>5.352368629625408</v>
      </c>
      <c r="C42" s="69" t="s">
        <v>34</v>
      </c>
      <c r="F42" s="47">
        <v>5.352368629625408</v>
      </c>
    </row>
    <row r="43" spans="1:6" x14ac:dyDescent="0.3">
      <c r="A43">
        <v>6</v>
      </c>
      <c r="B43" s="92">
        <f t="shared" si="7"/>
        <v>22.177232605849323</v>
      </c>
      <c r="C43" s="69" t="s">
        <v>34</v>
      </c>
      <c r="F43" s="47">
        <v>22.177232605849323</v>
      </c>
    </row>
    <row r="44" spans="1:6" x14ac:dyDescent="0.3">
      <c r="A44">
        <v>7</v>
      </c>
      <c r="B44" s="92">
        <f t="shared" si="7"/>
        <v>78.455680485507969</v>
      </c>
      <c r="C44" s="69" t="s">
        <v>34</v>
      </c>
      <c r="F44" s="47">
        <v>78.455680485507969</v>
      </c>
    </row>
    <row r="45" spans="1:6" x14ac:dyDescent="0.3">
      <c r="A45">
        <v>8</v>
      </c>
      <c r="B45" s="92">
        <f t="shared" si="7"/>
        <v>236.98103495506567</v>
      </c>
      <c r="C45" s="69" t="s">
        <v>34</v>
      </c>
      <c r="F45" s="47">
        <v>236.98103495506567</v>
      </c>
    </row>
    <row r="46" spans="1:6" x14ac:dyDescent="0.3">
      <c r="A46">
        <v>9</v>
      </c>
      <c r="B46" s="92">
        <f t="shared" si="7"/>
        <v>611.20903299049257</v>
      </c>
      <c r="C46" s="69" t="s">
        <v>34</v>
      </c>
      <c r="F46" s="47">
        <v>611.20903299049257</v>
      </c>
    </row>
    <row r="47" spans="1:6" x14ac:dyDescent="0.3">
      <c r="A47">
        <v>10</v>
      </c>
      <c r="B47" s="92">
        <f t="shared" si="7"/>
        <v>1346.0647095579172</v>
      </c>
      <c r="C47" s="69" t="s">
        <v>34</v>
      </c>
      <c r="F47" s="47">
        <v>1346.0647095579172</v>
      </c>
    </row>
    <row r="48" spans="1:6" x14ac:dyDescent="0.3">
      <c r="A48">
        <v>11</v>
      </c>
      <c r="B48" s="92">
        <f t="shared" si="7"/>
        <v>2531.3558979303257</v>
      </c>
      <c r="C48" s="69" t="s">
        <v>34</v>
      </c>
      <c r="F48" s="47">
        <v>2531.3558979303257</v>
      </c>
    </row>
    <row r="49" spans="1:6" x14ac:dyDescent="0.3">
      <c r="A49">
        <v>12</v>
      </c>
      <c r="B49" s="92">
        <f t="shared" si="7"/>
        <v>4065.0005911909302</v>
      </c>
      <c r="C49" s="69" t="s">
        <v>34</v>
      </c>
      <c r="F49" s="47">
        <v>4065.0005911909302</v>
      </c>
    </row>
    <row r="50" spans="1:6" x14ac:dyDescent="0.3">
      <c r="A50">
        <v>13</v>
      </c>
      <c r="B50" s="92">
        <f t="shared" si="7"/>
        <v>5574.3601118637253</v>
      </c>
      <c r="C50" s="69" t="s">
        <v>34</v>
      </c>
      <c r="F50" s="47">
        <v>5574.3601118637253</v>
      </c>
    </row>
    <row r="51" spans="1:6" x14ac:dyDescent="0.3">
      <c r="A51">
        <v>14</v>
      </c>
      <c r="B51" s="92">
        <f t="shared" si="7"/>
        <v>6527.7131476336299</v>
      </c>
      <c r="C51" s="69" t="s">
        <v>34</v>
      </c>
      <c r="F51" s="47">
        <v>6527.7131476336299</v>
      </c>
    </row>
    <row r="52" spans="1:6" x14ac:dyDescent="0.3">
      <c r="A52">
        <v>15</v>
      </c>
      <c r="B52" s="92">
        <f t="shared" si="7"/>
        <v>6527.7131476336153</v>
      </c>
      <c r="C52" s="69" t="s">
        <v>34</v>
      </c>
      <c r="F52" s="47">
        <v>6527.7131476336153</v>
      </c>
    </row>
    <row r="53" spans="1:6" x14ac:dyDescent="0.3">
      <c r="A53">
        <v>16</v>
      </c>
      <c r="B53" s="92">
        <f t="shared" si="7"/>
        <v>5574.3601118637162</v>
      </c>
      <c r="C53" s="69" t="s">
        <v>34</v>
      </c>
      <c r="F53" s="47">
        <v>5574.3601118637162</v>
      </c>
    </row>
    <row r="54" spans="1:6" x14ac:dyDescent="0.3">
      <c r="A54">
        <v>17</v>
      </c>
      <c r="B54" s="92">
        <f t="shared" si="7"/>
        <v>4065.0005911908997</v>
      </c>
      <c r="C54" s="69" t="s">
        <v>34</v>
      </c>
      <c r="F54" s="47">
        <v>4065.0005911908997</v>
      </c>
    </row>
    <row r="55" spans="1:6" x14ac:dyDescent="0.3">
      <c r="A55">
        <v>18</v>
      </c>
      <c r="B55" s="92">
        <f t="shared" si="7"/>
        <v>2531.3558979302957</v>
      </c>
      <c r="C55" s="69" t="s">
        <v>34</v>
      </c>
      <c r="F55" s="47">
        <v>2531.3558979302957</v>
      </c>
    </row>
    <row r="56" spans="1:6" x14ac:dyDescent="0.3">
      <c r="A56">
        <v>19</v>
      </c>
      <c r="B56" s="92">
        <f t="shared" si="7"/>
        <v>1346.0647095578997</v>
      </c>
      <c r="C56" s="69" t="s">
        <v>34</v>
      </c>
      <c r="F56" s="47">
        <v>1346.0647095578997</v>
      </c>
    </row>
    <row r="57" spans="1:6" x14ac:dyDescent="0.3">
      <c r="A57">
        <v>20</v>
      </c>
      <c r="B57" s="92">
        <f t="shared" si="7"/>
        <v>611.20903299047893</v>
      </c>
      <c r="C57" s="69" t="s">
        <v>34</v>
      </c>
      <c r="F57" s="47">
        <v>611.20903299047893</v>
      </c>
    </row>
    <row r="58" spans="1:6" x14ac:dyDescent="0.3">
      <c r="A58">
        <v>21</v>
      </c>
      <c r="B58" s="92">
        <f t="shared" si="7"/>
        <v>236.98103495506339</v>
      </c>
      <c r="C58" s="69" t="s">
        <v>34</v>
      </c>
      <c r="F58" s="47">
        <v>236.98103495506339</v>
      </c>
    </row>
    <row r="59" spans="1:6" x14ac:dyDescent="0.3">
      <c r="A59">
        <v>22</v>
      </c>
      <c r="B59" s="92">
        <f t="shared" si="7"/>
        <v>78.455680485504331</v>
      </c>
      <c r="C59" s="69" t="s">
        <v>34</v>
      </c>
      <c r="F59" s="47">
        <v>78.455680485504331</v>
      </c>
    </row>
    <row r="60" spans="1:6" x14ac:dyDescent="0.3">
      <c r="A60">
        <v>23</v>
      </c>
      <c r="B60" s="92">
        <f t="shared" si="7"/>
        <v>22.177232605848918</v>
      </c>
      <c r="C60" s="69" t="s">
        <v>34</v>
      </c>
      <c r="F60" s="47">
        <v>22.177232605848918</v>
      </c>
    </row>
    <row r="61" spans="1:6" x14ac:dyDescent="0.3">
      <c r="A61">
        <v>24</v>
      </c>
      <c r="B61" s="92">
        <f t="shared" si="7"/>
        <v>5.3523686296261808</v>
      </c>
      <c r="C61" s="69" t="s">
        <v>34</v>
      </c>
      <c r="F61" s="47">
        <v>5.3523686296261808</v>
      </c>
    </row>
    <row r="62" spans="1:6" x14ac:dyDescent="0.3">
      <c r="A62">
        <v>25</v>
      </c>
      <c r="B62" s="92">
        <f t="shared" si="7"/>
        <v>1.1028653128661858</v>
      </c>
      <c r="C62" s="69" t="s">
        <v>34</v>
      </c>
      <c r="F62" s="47">
        <v>1.1028653128661858</v>
      </c>
    </row>
    <row r="63" spans="1:6" x14ac:dyDescent="0.3">
      <c r="A63">
        <v>26</v>
      </c>
      <c r="B63" s="92">
        <f t="shared" si="7"/>
        <v>0.19400706174299565</v>
      </c>
      <c r="C63" s="69" t="s">
        <v>34</v>
      </c>
      <c r="F63" s="47">
        <v>0.19400706174299565</v>
      </c>
    </row>
    <row r="64" spans="1:6" x14ac:dyDescent="0.3">
      <c r="A64">
        <v>27</v>
      </c>
      <c r="B64" s="92">
        <f t="shared" si="7"/>
        <v>2.9134723328549939E-2</v>
      </c>
      <c r="C64" s="69" t="s">
        <v>34</v>
      </c>
      <c r="F64" s="58">
        <v>2.9134723328549939E-2</v>
      </c>
    </row>
    <row r="66" spans="1:7" x14ac:dyDescent="0.3">
      <c r="A66" s="69" t="s">
        <v>35</v>
      </c>
      <c r="B66" s="92">
        <f>SUM(AA5:AC31)</f>
        <v>41993.313254154331</v>
      </c>
      <c r="C66" s="69" t="s">
        <v>36</v>
      </c>
      <c r="F66" s="47">
        <v>96000</v>
      </c>
    </row>
    <row r="68" spans="1:7" x14ac:dyDescent="0.3">
      <c r="A68" s="69" t="s">
        <v>37</v>
      </c>
      <c r="B68" s="92">
        <f>SUM(AC5:AC31)</f>
        <v>41993.313254154331</v>
      </c>
      <c r="C68" s="69" t="s">
        <v>36</v>
      </c>
      <c r="F68" s="47">
        <v>22400</v>
      </c>
      <c r="G68" t="s">
        <v>38</v>
      </c>
    </row>
    <row r="70" spans="1:7" x14ac:dyDescent="0.3">
      <c r="A70" s="69" t="s">
        <v>39</v>
      </c>
      <c r="B70">
        <f>SUM(SUMPRODUCT(Z5:Z31,AF5:AF31),SUMPRODUCT(AB5:AB31,AH5:AH31),SUMPRODUCT(AC5:AC31,AI5:AI31))</f>
        <v>81276.976266906349</v>
      </c>
      <c r="C70" t="s">
        <v>36</v>
      </c>
      <c r="F70">
        <f>120000*0.453592</f>
        <v>54431.040000000001</v>
      </c>
    </row>
  </sheetData>
  <mergeCells count="17">
    <mergeCell ref="AG3:AH3"/>
    <mergeCell ref="AE2:AI2"/>
    <mergeCell ref="J3:K3"/>
    <mergeCell ref="L3:M3"/>
    <mergeCell ref="O3:P3"/>
    <mergeCell ref="Q3:R3"/>
    <mergeCell ref="T3:U3"/>
    <mergeCell ref="V3:W3"/>
    <mergeCell ref="Y3:Z3"/>
    <mergeCell ref="AA3:AB3"/>
    <mergeCell ref="AE3:AF3"/>
    <mergeCell ref="AD2:AD4"/>
    <mergeCell ref="H2:I2"/>
    <mergeCell ref="J2:M2"/>
    <mergeCell ref="O2:S2"/>
    <mergeCell ref="T2:X2"/>
    <mergeCell ref="Y2:AC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AA66C-715E-4912-9B63-FDEFDCBD3DFC}">
  <dimension ref="A2:AI87"/>
  <sheetViews>
    <sheetView zoomScaleNormal="100" workbookViewId="0">
      <pane xSplit="7" topLeftCell="H1" activePane="topRight" state="frozen"/>
      <selection pane="topRight" activeCell="H1" sqref="H1"/>
    </sheetView>
  </sheetViews>
  <sheetFormatPr defaultRowHeight="14.4" x14ac:dyDescent="0.3"/>
  <cols>
    <col min="1" max="1" width="28.6640625" bestFit="1" customWidth="1"/>
    <col min="2" max="3" width="13.44140625" bestFit="1" customWidth="1"/>
    <col min="4" max="4" width="9.88671875" hidden="1" customWidth="1"/>
    <col min="5" max="5" width="6.88671875" hidden="1" customWidth="1"/>
    <col min="6" max="6" width="14.44140625" bestFit="1" customWidth="1"/>
    <col min="7" max="7" width="6.5546875" bestFit="1" customWidth="1"/>
    <col min="8" max="9" width="9.109375" customWidth="1"/>
    <col min="10" max="10" width="5.44140625" bestFit="1" customWidth="1"/>
    <col min="11" max="11" width="6.44140625" bestFit="1" customWidth="1"/>
    <col min="12" max="12" width="5.44140625" bestFit="1" customWidth="1"/>
    <col min="13" max="13" width="6.44140625" bestFit="1" customWidth="1"/>
    <col min="14" max="14" width="14" bestFit="1" customWidth="1"/>
    <col min="25" max="29" width="16.5546875" customWidth="1"/>
    <col min="30" max="30" width="20.44140625" customWidth="1"/>
    <col min="31" max="31" width="15.5546875" bestFit="1" customWidth="1"/>
  </cols>
  <sheetData>
    <row r="2" spans="1:35" x14ac:dyDescent="0.3">
      <c r="A2" s="31"/>
      <c r="B2" s="32"/>
      <c r="C2" s="33"/>
      <c r="D2" s="33" t="s">
        <v>0</v>
      </c>
      <c r="E2" s="33" t="s">
        <v>0</v>
      </c>
      <c r="F2" s="33"/>
      <c r="G2" s="33"/>
      <c r="H2" s="164" t="s">
        <v>1</v>
      </c>
      <c r="I2" s="165"/>
      <c r="J2" s="164" t="s">
        <v>2</v>
      </c>
      <c r="K2" s="166"/>
      <c r="L2" s="166"/>
      <c r="M2" s="165"/>
      <c r="N2" s="34" t="s">
        <v>3</v>
      </c>
      <c r="O2" s="161" t="s">
        <v>4</v>
      </c>
      <c r="P2" s="162"/>
      <c r="Q2" s="162"/>
      <c r="R2" s="162"/>
      <c r="S2" s="163"/>
      <c r="T2" s="161" t="s">
        <v>5</v>
      </c>
      <c r="U2" s="162"/>
      <c r="V2" s="162"/>
      <c r="W2" s="162"/>
      <c r="X2" s="163"/>
      <c r="Y2" s="161" t="s">
        <v>6</v>
      </c>
      <c r="Z2" s="162"/>
      <c r="AA2" s="162"/>
      <c r="AB2" s="162"/>
      <c r="AC2" s="163"/>
      <c r="AD2" s="156" t="s">
        <v>7</v>
      </c>
      <c r="AE2" s="153" t="s">
        <v>8</v>
      </c>
      <c r="AF2" s="155"/>
      <c r="AG2" s="155"/>
      <c r="AH2" s="155"/>
      <c r="AI2" s="154"/>
    </row>
    <row r="3" spans="1:35" x14ac:dyDescent="0.3">
      <c r="A3" s="35" t="s">
        <v>9</v>
      </c>
      <c r="B3" s="36"/>
      <c r="C3" s="36"/>
      <c r="D3" s="36" t="s">
        <v>10</v>
      </c>
      <c r="E3" s="36" t="s">
        <v>11</v>
      </c>
      <c r="F3" s="36" t="s">
        <v>12</v>
      </c>
      <c r="G3" s="36" t="s">
        <v>13</v>
      </c>
      <c r="H3" s="37"/>
      <c r="I3" s="36"/>
      <c r="J3" s="159" t="s">
        <v>14</v>
      </c>
      <c r="K3" s="160"/>
      <c r="L3" s="159" t="s">
        <v>15</v>
      </c>
      <c r="M3" s="160"/>
      <c r="N3" s="38" t="s">
        <v>16</v>
      </c>
      <c r="O3" s="159" t="s">
        <v>14</v>
      </c>
      <c r="P3" s="160"/>
      <c r="Q3" s="159" t="s">
        <v>15</v>
      </c>
      <c r="R3" s="160"/>
      <c r="S3" s="38" t="s">
        <v>16</v>
      </c>
      <c r="T3" s="159" t="s">
        <v>14</v>
      </c>
      <c r="U3" s="160"/>
      <c r="V3" s="159" t="s">
        <v>15</v>
      </c>
      <c r="W3" s="160"/>
      <c r="X3" s="38" t="s">
        <v>16</v>
      </c>
      <c r="Y3" s="159" t="s">
        <v>14</v>
      </c>
      <c r="Z3" s="160"/>
      <c r="AA3" s="159" t="s">
        <v>15</v>
      </c>
      <c r="AB3" s="160"/>
      <c r="AC3" s="38" t="s">
        <v>16</v>
      </c>
      <c r="AD3" s="157"/>
      <c r="AE3" s="153" t="s">
        <v>14</v>
      </c>
      <c r="AF3" s="154"/>
      <c r="AG3" s="153" t="s">
        <v>15</v>
      </c>
      <c r="AH3" s="154"/>
      <c r="AI3" s="99" t="s">
        <v>16</v>
      </c>
    </row>
    <row r="4" spans="1:35" x14ac:dyDescent="0.3">
      <c r="A4" s="39" t="s">
        <v>17</v>
      </c>
      <c r="B4" s="40" t="s">
        <v>18</v>
      </c>
      <c r="C4" s="40" t="s">
        <v>19</v>
      </c>
      <c r="D4" s="41">
        <v>0</v>
      </c>
      <c r="E4" s="41">
        <v>0</v>
      </c>
      <c r="F4" s="40" t="s">
        <v>20</v>
      </c>
      <c r="G4" s="40" t="s">
        <v>21</v>
      </c>
      <c r="H4" s="39" t="s">
        <v>14</v>
      </c>
      <c r="I4" s="40" t="s">
        <v>15</v>
      </c>
      <c r="J4" s="39" t="s">
        <v>22</v>
      </c>
      <c r="K4" s="40" t="s">
        <v>23</v>
      </c>
      <c r="L4" s="39" t="s">
        <v>22</v>
      </c>
      <c r="M4" s="42" t="s">
        <v>23</v>
      </c>
      <c r="N4" s="43" t="s">
        <v>23</v>
      </c>
      <c r="O4" s="39" t="s">
        <v>22</v>
      </c>
      <c r="P4" s="40" t="s">
        <v>23</v>
      </c>
      <c r="Q4" s="39" t="s">
        <v>22</v>
      </c>
      <c r="R4" s="42" t="s">
        <v>23</v>
      </c>
      <c r="S4" s="43" t="s">
        <v>23</v>
      </c>
      <c r="T4" s="39" t="s">
        <v>22</v>
      </c>
      <c r="U4" s="40" t="s">
        <v>23</v>
      </c>
      <c r="V4" s="39" t="s">
        <v>22</v>
      </c>
      <c r="W4" s="42" t="s">
        <v>23</v>
      </c>
      <c r="X4" s="43" t="s">
        <v>23</v>
      </c>
      <c r="Y4" s="39" t="s">
        <v>22</v>
      </c>
      <c r="Z4" s="40" t="s">
        <v>23</v>
      </c>
      <c r="AA4" s="39" t="s">
        <v>22</v>
      </c>
      <c r="AB4" s="42" t="s">
        <v>23</v>
      </c>
      <c r="AC4" s="43" t="s">
        <v>23</v>
      </c>
      <c r="AD4" s="158"/>
      <c r="AE4" s="102" t="s">
        <v>22</v>
      </c>
      <c r="AF4" s="103" t="s">
        <v>23</v>
      </c>
      <c r="AG4" s="104" t="s">
        <v>22</v>
      </c>
      <c r="AH4" s="103" t="s">
        <v>23</v>
      </c>
      <c r="AI4" s="103" t="s">
        <v>23</v>
      </c>
    </row>
    <row r="5" spans="1:35" x14ac:dyDescent="0.3">
      <c r="A5" s="44">
        <v>1</v>
      </c>
      <c r="B5" s="45">
        <v>1.5</v>
      </c>
      <c r="C5" s="45">
        <v>1.7</v>
      </c>
      <c r="D5" s="46">
        <v>9.9644263169334873E-8</v>
      </c>
      <c r="E5" s="46">
        <v>1.0722070689395284E-6</v>
      </c>
      <c r="F5" s="47">
        <v>4.1850590531120647E-3</v>
      </c>
      <c r="G5" s="48">
        <v>1.6099126963349961</v>
      </c>
      <c r="H5" s="44" t="s">
        <v>24</v>
      </c>
      <c r="I5" s="45" t="s">
        <v>24</v>
      </c>
      <c r="J5" s="49">
        <v>2</v>
      </c>
      <c r="K5" s="50">
        <v>2.2999999999999998</v>
      </c>
      <c r="L5" s="51">
        <v>3</v>
      </c>
      <c r="M5" s="52">
        <v>3.2</v>
      </c>
      <c r="N5" s="79">
        <v>8.5144826806282659</v>
      </c>
      <c r="O5" s="74">
        <v>0.45</v>
      </c>
      <c r="P5" s="73">
        <v>0.35</v>
      </c>
      <c r="Q5" s="73">
        <v>0.7</v>
      </c>
      <c r="R5" s="73">
        <v>0.6</v>
      </c>
      <c r="S5" s="75">
        <v>1.7</v>
      </c>
      <c r="T5" s="49">
        <f>J5-O5</f>
        <v>1.55</v>
      </c>
      <c r="U5" s="49">
        <f t="shared" ref="U5:X20" si="0">K5-P5</f>
        <v>1.9499999999999997</v>
      </c>
      <c r="V5" s="49">
        <f t="shared" si="0"/>
        <v>2.2999999999999998</v>
      </c>
      <c r="W5" s="49">
        <f t="shared" si="0"/>
        <v>2.6</v>
      </c>
      <c r="X5" s="49">
        <f t="shared" si="0"/>
        <v>6.8144826806282657</v>
      </c>
      <c r="Y5" s="82">
        <v>4.1850590531120647E-3</v>
      </c>
      <c r="Z5" s="83">
        <v>0</v>
      </c>
      <c r="AA5" s="84">
        <v>0</v>
      </c>
      <c r="AB5" s="85">
        <v>0</v>
      </c>
      <c r="AC5" s="86">
        <v>0</v>
      </c>
      <c r="AD5" s="93">
        <f>SUM(Z5,AB5,AC5)</f>
        <v>0</v>
      </c>
      <c r="AE5" s="95">
        <f>$G5*0.89</f>
        <v>1.4328222997381466</v>
      </c>
      <c r="AF5" s="95">
        <f>$G5*0.89</f>
        <v>1.4328222997381466</v>
      </c>
      <c r="AG5" s="97">
        <f>$G5*0.61</f>
        <v>0.98204674476434761</v>
      </c>
      <c r="AH5" s="97">
        <f>$G5*0.61</f>
        <v>0.98204674476434761</v>
      </c>
      <c r="AI5" s="98">
        <f>G5*0.45</f>
        <v>0.72446071335074824</v>
      </c>
    </row>
    <row r="6" spans="1:35" x14ac:dyDescent="0.3">
      <c r="A6" s="44">
        <v>2</v>
      </c>
      <c r="B6" s="45">
        <v>1.7</v>
      </c>
      <c r="C6" s="45">
        <v>1.9</v>
      </c>
      <c r="D6" s="46">
        <v>7.933281519755948E-7</v>
      </c>
      <c r="E6" s="46">
        <v>7.9225981820641506E-6</v>
      </c>
      <c r="F6" s="47">
        <v>2.9134723329862919E-2</v>
      </c>
      <c r="G6" s="48">
        <v>1.8311553202881583</v>
      </c>
      <c r="H6" s="44" t="s">
        <v>24</v>
      </c>
      <c r="I6" s="45" t="s">
        <v>24</v>
      </c>
      <c r="J6" s="49">
        <v>2</v>
      </c>
      <c r="K6" s="50">
        <v>2.2999999999999998</v>
      </c>
      <c r="L6" s="49">
        <v>3</v>
      </c>
      <c r="M6" s="54">
        <v>3.2</v>
      </c>
      <c r="N6" s="80">
        <v>8.5302154894427122</v>
      </c>
      <c r="O6" s="74">
        <v>0.45</v>
      </c>
      <c r="P6" s="73">
        <v>0.35</v>
      </c>
      <c r="Q6" s="73">
        <v>0.7</v>
      </c>
      <c r="R6" s="73">
        <v>0.6</v>
      </c>
      <c r="S6" s="75">
        <v>1.7</v>
      </c>
      <c r="T6" s="49">
        <f t="shared" ref="T6:X25" si="1">J6-O6</f>
        <v>1.55</v>
      </c>
      <c r="U6" s="49">
        <f t="shared" si="0"/>
        <v>1.9499999999999997</v>
      </c>
      <c r="V6" s="49">
        <f t="shared" si="0"/>
        <v>2.2999999999999998</v>
      </c>
      <c r="W6" s="49">
        <f t="shared" si="0"/>
        <v>2.6</v>
      </c>
      <c r="X6" s="49">
        <f t="shared" si="0"/>
        <v>6.8302154894427121</v>
      </c>
      <c r="Y6" s="82">
        <v>2.9134723329862919E-2</v>
      </c>
      <c r="Z6" s="83">
        <v>0</v>
      </c>
      <c r="AA6" s="82">
        <v>0</v>
      </c>
      <c r="AB6" s="87">
        <v>0</v>
      </c>
      <c r="AC6" s="86">
        <v>0</v>
      </c>
      <c r="AD6" s="93">
        <f t="shared" ref="AD6:AD31" si="2">SUM(Z6,AB6,AC6)</f>
        <v>0</v>
      </c>
      <c r="AE6" s="95">
        <f t="shared" ref="AE6:AF31" si="3">$G6*0.89</f>
        <v>1.629728235056461</v>
      </c>
      <c r="AF6" s="95">
        <f t="shared" si="3"/>
        <v>1.629728235056461</v>
      </c>
      <c r="AG6" s="97">
        <f t="shared" ref="AG6:AH31" si="4">$G6*0.61</f>
        <v>1.1170047453757765</v>
      </c>
      <c r="AH6" s="97">
        <f t="shared" si="4"/>
        <v>1.1170047453757765</v>
      </c>
      <c r="AI6" s="98">
        <f t="shared" ref="AI6:AI31" si="5">G6*0.45</f>
        <v>0.82401989412967125</v>
      </c>
    </row>
    <row r="7" spans="1:35" x14ac:dyDescent="0.3">
      <c r="A7" s="44">
        <v>3</v>
      </c>
      <c r="B7" s="45">
        <v>1.9</v>
      </c>
      <c r="C7" s="45">
        <v>2.1</v>
      </c>
      <c r="D7" s="46">
        <v>5.4125439077038704E-6</v>
      </c>
      <c r="E7" s="46">
        <v>4.988494258010724E-5</v>
      </c>
      <c r="F7" s="47">
        <v>0.19400706174058757</v>
      </c>
      <c r="G7" s="48">
        <v>2.0289248534231317</v>
      </c>
      <c r="H7" s="44" t="s">
        <v>24</v>
      </c>
      <c r="I7" s="45" t="s">
        <v>24</v>
      </c>
      <c r="J7" s="49">
        <v>2</v>
      </c>
      <c r="K7" s="50">
        <v>2.2999999999999998</v>
      </c>
      <c r="L7" s="49">
        <v>3</v>
      </c>
      <c r="M7" s="54">
        <v>3.2</v>
      </c>
      <c r="N7" s="80">
        <v>8.5442791006878664</v>
      </c>
      <c r="O7" s="74">
        <v>0.45</v>
      </c>
      <c r="P7" s="73">
        <v>0.35</v>
      </c>
      <c r="Q7" s="73">
        <v>0.7</v>
      </c>
      <c r="R7" s="73">
        <v>0.6</v>
      </c>
      <c r="S7" s="75">
        <v>1.7</v>
      </c>
      <c r="T7" s="49">
        <f t="shared" si="1"/>
        <v>1.55</v>
      </c>
      <c r="U7" s="49">
        <f t="shared" si="0"/>
        <v>1.9499999999999997</v>
      </c>
      <c r="V7" s="49">
        <f t="shared" si="0"/>
        <v>2.2999999999999998</v>
      </c>
      <c r="W7" s="49">
        <f t="shared" si="0"/>
        <v>2.6</v>
      </c>
      <c r="X7" s="49">
        <f t="shared" si="0"/>
        <v>6.8442791006878663</v>
      </c>
      <c r="Y7" s="82">
        <v>0.19400706174058757</v>
      </c>
      <c r="Z7" s="83">
        <v>0</v>
      </c>
      <c r="AA7" s="82">
        <v>0</v>
      </c>
      <c r="AB7" s="87">
        <v>0</v>
      </c>
      <c r="AC7" s="86">
        <v>0</v>
      </c>
      <c r="AD7" s="93">
        <f t="shared" si="2"/>
        <v>0</v>
      </c>
      <c r="AE7" s="95">
        <f t="shared" si="3"/>
        <v>1.8057431195465872</v>
      </c>
      <c r="AF7" s="95">
        <f t="shared" si="3"/>
        <v>1.8057431195465872</v>
      </c>
      <c r="AG7" s="97">
        <f t="shared" si="4"/>
        <v>1.2376441605881103</v>
      </c>
      <c r="AH7" s="97">
        <f t="shared" si="4"/>
        <v>1.2376441605881103</v>
      </c>
      <c r="AI7" s="98">
        <f t="shared" si="5"/>
        <v>0.9130161840404093</v>
      </c>
    </row>
    <row r="8" spans="1:35" x14ac:dyDescent="0.3">
      <c r="A8" s="44">
        <v>4</v>
      </c>
      <c r="B8" s="45">
        <v>2.1</v>
      </c>
      <c r="C8" s="45">
        <v>2.3000000000000003</v>
      </c>
      <c r="D8" s="46">
        <v>3.1671241833119972E-5</v>
      </c>
      <c r="E8" s="46">
        <v>2.6766045152977166E-4</v>
      </c>
      <c r="F8" s="47">
        <v>1.1028653128674761</v>
      </c>
      <c r="G8" s="48">
        <v>2.2266345425026102</v>
      </c>
      <c r="H8" s="44" t="s">
        <v>24</v>
      </c>
      <c r="I8" s="45" t="s">
        <v>24</v>
      </c>
      <c r="J8" s="49">
        <v>2</v>
      </c>
      <c r="K8" s="50">
        <v>2.2999999999999998</v>
      </c>
      <c r="L8" s="49">
        <v>3</v>
      </c>
      <c r="M8" s="54">
        <v>3.2</v>
      </c>
      <c r="N8" s="80">
        <v>8.5583384563557399</v>
      </c>
      <c r="O8" s="74">
        <v>0.45</v>
      </c>
      <c r="P8" s="73">
        <v>0.35</v>
      </c>
      <c r="Q8" s="73">
        <v>0.7</v>
      </c>
      <c r="R8" s="73">
        <v>0.6</v>
      </c>
      <c r="S8" s="75">
        <v>1.7</v>
      </c>
      <c r="T8" s="49">
        <f t="shared" si="1"/>
        <v>1.55</v>
      </c>
      <c r="U8" s="49">
        <f t="shared" si="0"/>
        <v>1.9499999999999997</v>
      </c>
      <c r="V8" s="49">
        <f t="shared" si="0"/>
        <v>2.2999999999999998</v>
      </c>
      <c r="W8" s="49">
        <f t="shared" si="0"/>
        <v>2.6</v>
      </c>
      <c r="X8" s="49">
        <f t="shared" si="0"/>
        <v>6.8583384563557397</v>
      </c>
      <c r="Y8" s="82">
        <v>1.1028653128674761</v>
      </c>
      <c r="Z8" s="83">
        <v>0</v>
      </c>
      <c r="AA8" s="82">
        <v>0</v>
      </c>
      <c r="AB8" s="87">
        <v>0</v>
      </c>
      <c r="AC8" s="86">
        <v>0</v>
      </c>
      <c r="AD8" s="93">
        <f t="shared" si="2"/>
        <v>0</v>
      </c>
      <c r="AE8" s="95">
        <f t="shared" si="3"/>
        <v>1.9817047428273231</v>
      </c>
      <c r="AF8" s="95">
        <f t="shared" si="3"/>
        <v>1.9817047428273231</v>
      </c>
      <c r="AG8" s="97">
        <f t="shared" si="4"/>
        <v>1.3582470709265921</v>
      </c>
      <c r="AH8" s="97">
        <f t="shared" si="4"/>
        <v>1.3582470709265921</v>
      </c>
      <c r="AI8" s="98">
        <f t="shared" si="5"/>
        <v>1.0019855441261747</v>
      </c>
    </row>
    <row r="9" spans="1:35" x14ac:dyDescent="0.3">
      <c r="A9" s="44">
        <v>5</v>
      </c>
      <c r="B9" s="45">
        <v>2.3000000000000003</v>
      </c>
      <c r="C9" s="45">
        <v>2.5000000000000004</v>
      </c>
      <c r="D9" s="46">
        <v>1.5910859015753445E-4</v>
      </c>
      <c r="E9" s="46">
        <v>1.2238038602275503E-3</v>
      </c>
      <c r="F9" s="47">
        <v>5.352368629625408</v>
      </c>
      <c r="G9" s="48">
        <v>2.4242873041744692</v>
      </c>
      <c r="H9" s="44" t="s">
        <v>25</v>
      </c>
      <c r="I9" s="45" t="s">
        <v>24</v>
      </c>
      <c r="J9" s="49">
        <v>2.8</v>
      </c>
      <c r="K9" s="50">
        <v>3.1</v>
      </c>
      <c r="L9" s="49">
        <v>3</v>
      </c>
      <c r="M9" s="54">
        <v>3.2</v>
      </c>
      <c r="N9" s="80">
        <v>8.572393763852407</v>
      </c>
      <c r="O9" s="74">
        <v>0.45</v>
      </c>
      <c r="P9" s="73">
        <v>0.35</v>
      </c>
      <c r="Q9" s="73">
        <v>0.7</v>
      </c>
      <c r="R9" s="73">
        <v>0.6</v>
      </c>
      <c r="S9" s="75">
        <v>1.7</v>
      </c>
      <c r="T9" s="49">
        <f>J9-O9</f>
        <v>2.3499999999999996</v>
      </c>
      <c r="U9" s="49">
        <f t="shared" si="0"/>
        <v>2.75</v>
      </c>
      <c r="V9" s="49">
        <f t="shared" si="0"/>
        <v>2.2999999999999998</v>
      </c>
      <c r="W9" s="49">
        <f t="shared" si="0"/>
        <v>2.6</v>
      </c>
      <c r="X9" s="49">
        <f t="shared" si="0"/>
        <v>6.8723937638524069</v>
      </c>
      <c r="Y9" s="82">
        <v>5.352368629625408</v>
      </c>
      <c r="Z9" s="83">
        <v>0</v>
      </c>
      <c r="AA9" s="82">
        <v>0</v>
      </c>
      <c r="AB9" s="87">
        <v>0</v>
      </c>
      <c r="AC9" s="86">
        <v>0</v>
      </c>
      <c r="AD9" s="93">
        <f t="shared" si="2"/>
        <v>0</v>
      </c>
      <c r="AE9" s="95">
        <f t="shared" si="3"/>
        <v>2.1576157007152776</v>
      </c>
      <c r="AF9" s="95">
        <f t="shared" si="3"/>
        <v>2.1576157007152776</v>
      </c>
      <c r="AG9" s="97">
        <f t="shared" si="4"/>
        <v>1.4788152555464262</v>
      </c>
      <c r="AH9" s="97">
        <f t="shared" si="4"/>
        <v>1.4788152555464262</v>
      </c>
      <c r="AI9" s="98">
        <f t="shared" si="5"/>
        <v>1.0909292868785112</v>
      </c>
    </row>
    <row r="10" spans="1:35" x14ac:dyDescent="0.3">
      <c r="A10" s="44">
        <v>6</v>
      </c>
      <c r="B10" s="45">
        <v>2.5000000000000004</v>
      </c>
      <c r="C10" s="45">
        <v>2.7000000000000006</v>
      </c>
      <c r="D10" s="46">
        <v>6.8713793791585164E-4</v>
      </c>
      <c r="E10" s="46">
        <v>4.7681764029297103E-3</v>
      </c>
      <c r="F10" s="47">
        <v>22.177232605849323</v>
      </c>
      <c r="G10" s="48">
        <v>2.6218865780143883</v>
      </c>
      <c r="H10" s="44" t="s">
        <v>25</v>
      </c>
      <c r="I10" s="45" t="s">
        <v>24</v>
      </c>
      <c r="J10" s="49">
        <v>2.8</v>
      </c>
      <c r="K10" s="50">
        <v>3.1</v>
      </c>
      <c r="L10" s="49">
        <v>3</v>
      </c>
      <c r="M10" s="54">
        <v>3.2</v>
      </c>
      <c r="N10" s="80">
        <v>8.5864452677699123</v>
      </c>
      <c r="O10" s="74">
        <v>0.45</v>
      </c>
      <c r="P10" s="73">
        <v>0.35</v>
      </c>
      <c r="Q10" s="73">
        <v>0.7</v>
      </c>
      <c r="R10" s="73">
        <v>0.6</v>
      </c>
      <c r="S10" s="75">
        <v>1.7</v>
      </c>
      <c r="T10" s="49">
        <f t="shared" si="1"/>
        <v>2.3499999999999996</v>
      </c>
      <c r="U10" s="49">
        <f t="shared" si="0"/>
        <v>2.75</v>
      </c>
      <c r="V10" s="49">
        <f t="shared" si="0"/>
        <v>2.2999999999999998</v>
      </c>
      <c r="W10" s="49">
        <f t="shared" si="0"/>
        <v>2.6</v>
      </c>
      <c r="X10" s="49">
        <f t="shared" si="0"/>
        <v>6.8864452677699122</v>
      </c>
      <c r="Y10" s="82">
        <v>0</v>
      </c>
      <c r="Z10" s="83">
        <v>22.177232605849323</v>
      </c>
      <c r="AA10" s="82">
        <v>0</v>
      </c>
      <c r="AB10" s="87">
        <v>0</v>
      </c>
      <c r="AC10" s="86">
        <v>0</v>
      </c>
      <c r="AD10" s="93">
        <f t="shared" si="2"/>
        <v>22.177232605849323</v>
      </c>
      <c r="AE10" s="95">
        <f t="shared" si="3"/>
        <v>2.3334790544328055</v>
      </c>
      <c r="AF10" s="95">
        <f t="shared" si="3"/>
        <v>2.3334790544328055</v>
      </c>
      <c r="AG10" s="97">
        <f t="shared" si="4"/>
        <v>1.5993508125887768</v>
      </c>
      <c r="AH10" s="97">
        <f t="shared" si="4"/>
        <v>1.5993508125887768</v>
      </c>
      <c r="AI10" s="98">
        <f t="shared" si="5"/>
        <v>1.1798489601064748</v>
      </c>
    </row>
    <row r="11" spans="1:35" x14ac:dyDescent="0.3">
      <c r="A11" s="44">
        <v>7</v>
      </c>
      <c r="B11" s="45">
        <v>2.7000000000000006</v>
      </c>
      <c r="C11" s="45">
        <v>2.9000000000000008</v>
      </c>
      <c r="D11" s="46">
        <v>2.5551303304279464E-3</v>
      </c>
      <c r="E11" s="46">
        <v>1.5830903165960013E-2</v>
      </c>
      <c r="F11" s="47">
        <v>78.455680485507969</v>
      </c>
      <c r="G11" s="48">
        <v>2.8194363200600296</v>
      </c>
      <c r="H11" s="44" t="s">
        <v>25</v>
      </c>
      <c r="I11" s="45" t="s">
        <v>24</v>
      </c>
      <c r="J11" s="49">
        <v>2.8</v>
      </c>
      <c r="K11" s="50">
        <v>3.1</v>
      </c>
      <c r="L11" s="49">
        <v>3</v>
      </c>
      <c r="M11" s="54">
        <v>3.2</v>
      </c>
      <c r="N11" s="80">
        <v>8.6004932494264903</v>
      </c>
      <c r="O11" s="74">
        <v>0.45</v>
      </c>
      <c r="P11" s="73">
        <v>0.35</v>
      </c>
      <c r="Q11" s="73">
        <v>0.7</v>
      </c>
      <c r="R11" s="73">
        <v>0.6</v>
      </c>
      <c r="S11" s="75">
        <v>1.7</v>
      </c>
      <c r="T11" s="49">
        <f t="shared" si="1"/>
        <v>2.3499999999999996</v>
      </c>
      <c r="U11" s="49">
        <f t="shared" si="0"/>
        <v>2.75</v>
      </c>
      <c r="V11" s="49">
        <f t="shared" si="0"/>
        <v>2.2999999999999998</v>
      </c>
      <c r="W11" s="49">
        <f>M11-R11</f>
        <v>2.6</v>
      </c>
      <c r="X11" s="49">
        <f t="shared" si="0"/>
        <v>6.9004932494264901</v>
      </c>
      <c r="Y11" s="82">
        <v>0</v>
      </c>
      <c r="Z11" s="83">
        <v>78.455680485507969</v>
      </c>
      <c r="AA11" s="82">
        <v>0</v>
      </c>
      <c r="AB11" s="87">
        <v>0</v>
      </c>
      <c r="AC11" s="86">
        <v>0</v>
      </c>
      <c r="AD11" s="93">
        <f t="shared" si="2"/>
        <v>78.455680485507969</v>
      </c>
      <c r="AE11" s="95">
        <f t="shared" si="3"/>
        <v>2.5092983248534266</v>
      </c>
      <c r="AF11" s="95">
        <f t="shared" si="3"/>
        <v>2.5092983248534266</v>
      </c>
      <c r="AG11" s="97">
        <f t="shared" si="4"/>
        <v>1.7198561552366181</v>
      </c>
      <c r="AH11" s="97">
        <f t="shared" si="4"/>
        <v>1.7198561552366181</v>
      </c>
      <c r="AI11" s="98">
        <f t="shared" si="5"/>
        <v>1.2687463440270135</v>
      </c>
    </row>
    <row r="12" spans="1:35" x14ac:dyDescent="0.3">
      <c r="A12" s="44">
        <v>8</v>
      </c>
      <c r="B12" s="45">
        <v>2.9000000000000008</v>
      </c>
      <c r="C12" s="45">
        <v>3.100000000000001</v>
      </c>
      <c r="D12" s="46">
        <v>8.1975359245961762E-3</v>
      </c>
      <c r="E12" s="46">
        <v>4.4789060589686035E-2</v>
      </c>
      <c r="F12" s="47">
        <v>236.98103495506567</v>
      </c>
      <c r="G12" s="48">
        <v>3.0169409864094114</v>
      </c>
      <c r="H12" s="44" t="s">
        <v>25</v>
      </c>
      <c r="I12" s="45" t="s">
        <v>25</v>
      </c>
      <c r="J12" s="49">
        <v>2.8</v>
      </c>
      <c r="K12" s="50">
        <v>3.1</v>
      </c>
      <c r="L12" s="49">
        <v>4.8</v>
      </c>
      <c r="M12" s="54">
        <v>5.0999999999999996</v>
      </c>
      <c r="N12" s="80">
        <v>8.6145380257002238</v>
      </c>
      <c r="O12" s="74">
        <v>0.45</v>
      </c>
      <c r="P12" s="73">
        <v>0.35</v>
      </c>
      <c r="Q12" s="73">
        <v>0.7</v>
      </c>
      <c r="R12" s="73">
        <v>0.6</v>
      </c>
      <c r="S12" s="75">
        <v>1.7</v>
      </c>
      <c r="T12" s="49">
        <f t="shared" si="1"/>
        <v>2.3499999999999996</v>
      </c>
      <c r="U12" s="49">
        <f t="shared" si="0"/>
        <v>2.75</v>
      </c>
      <c r="V12" s="49">
        <f t="shared" si="0"/>
        <v>4.0999999999999996</v>
      </c>
      <c r="W12" s="49">
        <f t="shared" si="0"/>
        <v>4.5</v>
      </c>
      <c r="X12" s="49">
        <f t="shared" si="0"/>
        <v>6.9145380257002236</v>
      </c>
      <c r="Y12" s="82">
        <v>0</v>
      </c>
      <c r="Z12" s="83">
        <v>0</v>
      </c>
      <c r="AA12" s="82">
        <v>0</v>
      </c>
      <c r="AB12" s="87">
        <v>236.98103495506567</v>
      </c>
      <c r="AC12" s="86">
        <v>0</v>
      </c>
      <c r="AD12" s="93">
        <f t="shared" si="2"/>
        <v>236.98103495506567</v>
      </c>
      <c r="AE12" s="95">
        <f t="shared" si="3"/>
        <v>2.6850774779043762</v>
      </c>
      <c r="AF12" s="95">
        <f t="shared" si="3"/>
        <v>2.6850774779043762</v>
      </c>
      <c r="AG12" s="97">
        <f t="shared" si="4"/>
        <v>1.8403340017097409</v>
      </c>
      <c r="AH12" s="97">
        <f t="shared" si="4"/>
        <v>1.8403340017097409</v>
      </c>
      <c r="AI12" s="98">
        <f t="shared" si="5"/>
        <v>1.3576234438842352</v>
      </c>
    </row>
    <row r="13" spans="1:35" x14ac:dyDescent="0.3">
      <c r="A13" s="44">
        <v>9</v>
      </c>
      <c r="B13" s="45">
        <v>3.100000000000001</v>
      </c>
      <c r="C13" s="45">
        <v>3.3000000000000012</v>
      </c>
      <c r="D13" s="46">
        <v>2.2750131948179333E-2</v>
      </c>
      <c r="E13" s="46">
        <v>0.10798193302637669</v>
      </c>
      <c r="F13" s="47">
        <v>611.20903299049257</v>
      </c>
      <c r="G13" s="48">
        <v>3.21440550651094</v>
      </c>
      <c r="H13" s="44" t="s">
        <v>25</v>
      </c>
      <c r="I13" s="45" t="s">
        <v>25</v>
      </c>
      <c r="J13" s="49">
        <v>2.8</v>
      </c>
      <c r="K13" s="50">
        <v>3.1</v>
      </c>
      <c r="L13" s="49">
        <v>4.8</v>
      </c>
      <c r="M13" s="54">
        <v>5.0999999999999996</v>
      </c>
      <c r="N13" s="80">
        <v>8.6285799471296656</v>
      </c>
      <c r="O13" s="74">
        <v>0.45</v>
      </c>
      <c r="P13" s="73">
        <v>0.35</v>
      </c>
      <c r="Q13" s="73">
        <v>0.7</v>
      </c>
      <c r="R13" s="73">
        <v>0.6</v>
      </c>
      <c r="S13" s="75">
        <v>1.7</v>
      </c>
      <c r="T13" s="49">
        <f t="shared" si="1"/>
        <v>2.3499999999999996</v>
      </c>
      <c r="U13" s="49">
        <f t="shared" si="0"/>
        <v>2.75</v>
      </c>
      <c r="V13" s="49">
        <f t="shared" si="0"/>
        <v>4.0999999999999996</v>
      </c>
      <c r="W13" s="49">
        <f t="shared" si="0"/>
        <v>4.5</v>
      </c>
      <c r="X13" s="49">
        <f t="shared" si="0"/>
        <v>6.9285799471296654</v>
      </c>
      <c r="Y13" s="82">
        <v>0</v>
      </c>
      <c r="Z13" s="83">
        <v>0</v>
      </c>
      <c r="AA13" s="82">
        <v>0</v>
      </c>
      <c r="AB13" s="87">
        <v>611.20903299049257</v>
      </c>
      <c r="AC13" s="86">
        <v>0</v>
      </c>
      <c r="AD13" s="93">
        <f t="shared" si="2"/>
        <v>611.20903299049257</v>
      </c>
      <c r="AE13" s="95">
        <f t="shared" si="3"/>
        <v>2.8608209007947365</v>
      </c>
      <c r="AF13" s="95">
        <f t="shared" si="3"/>
        <v>2.8608209007947365</v>
      </c>
      <c r="AG13" s="97">
        <f t="shared" si="4"/>
        <v>1.9607873589716733</v>
      </c>
      <c r="AH13" s="97">
        <f t="shared" si="4"/>
        <v>1.9607873589716733</v>
      </c>
      <c r="AI13" s="98">
        <f t="shared" si="5"/>
        <v>1.446482477929923</v>
      </c>
    </row>
    <row r="14" spans="1:35" x14ac:dyDescent="0.3">
      <c r="A14" s="44">
        <v>10</v>
      </c>
      <c r="B14" s="45">
        <v>3.3000000000000012</v>
      </c>
      <c r="C14" s="45">
        <v>3.5000000000000013</v>
      </c>
      <c r="D14" s="46">
        <v>5.4799291699558314E-2</v>
      </c>
      <c r="E14" s="46">
        <v>0.2218416693589122</v>
      </c>
      <c r="F14" s="47">
        <v>1346.0647095579172</v>
      </c>
      <c r="G14" s="48">
        <v>3.411835246104725</v>
      </c>
      <c r="H14" s="44" t="s">
        <v>26</v>
      </c>
      <c r="I14" s="45" t="s">
        <v>25</v>
      </c>
      <c r="J14" s="49">
        <v>3</v>
      </c>
      <c r="K14" s="50">
        <v>3.3</v>
      </c>
      <c r="L14" s="49">
        <v>4.8</v>
      </c>
      <c r="M14" s="54">
        <v>5.0999999999999996</v>
      </c>
      <c r="N14" s="80">
        <v>8.6426193952785582</v>
      </c>
      <c r="O14" s="74">
        <v>0.45</v>
      </c>
      <c r="P14" s="73">
        <v>0.35</v>
      </c>
      <c r="Q14" s="73">
        <v>0.7</v>
      </c>
      <c r="R14" s="73">
        <v>0.6</v>
      </c>
      <c r="S14" s="75">
        <v>1.7</v>
      </c>
      <c r="T14" s="49">
        <f t="shared" si="1"/>
        <v>2.5499999999999998</v>
      </c>
      <c r="U14" s="49">
        <f t="shared" si="0"/>
        <v>2.9499999999999997</v>
      </c>
      <c r="V14" s="49">
        <f t="shared" si="0"/>
        <v>4.0999999999999996</v>
      </c>
      <c r="W14" s="49">
        <f t="shared" si="0"/>
        <v>4.5</v>
      </c>
      <c r="X14" s="49">
        <f t="shared" si="0"/>
        <v>6.942619395278558</v>
      </c>
      <c r="Y14" s="82">
        <v>0</v>
      </c>
      <c r="Z14" s="83">
        <v>1346.0647095579172</v>
      </c>
      <c r="AA14" s="82">
        <v>0</v>
      </c>
      <c r="AB14" s="87">
        <v>0</v>
      </c>
      <c r="AC14" s="86">
        <v>0</v>
      </c>
      <c r="AD14" s="93">
        <f t="shared" si="2"/>
        <v>1346.0647095579172</v>
      </c>
      <c r="AE14" s="95">
        <f t="shared" si="3"/>
        <v>3.0365333690332053</v>
      </c>
      <c r="AF14" s="95">
        <f t="shared" si="3"/>
        <v>3.0365333690332053</v>
      </c>
      <c r="AG14" s="97">
        <f t="shared" si="4"/>
        <v>2.0812195001238822</v>
      </c>
      <c r="AH14" s="97">
        <f t="shared" si="4"/>
        <v>2.0812195001238822</v>
      </c>
      <c r="AI14" s="98">
        <f t="shared" si="5"/>
        <v>1.5353258607471263</v>
      </c>
    </row>
    <row r="15" spans="1:35" x14ac:dyDescent="0.3">
      <c r="A15" s="44">
        <v>11</v>
      </c>
      <c r="B15" s="45">
        <v>3.5000000000000013</v>
      </c>
      <c r="C15" s="45">
        <v>3.7000000000000015</v>
      </c>
      <c r="D15" s="46">
        <v>0.11506967022170893</v>
      </c>
      <c r="E15" s="46">
        <v>0.38837210996642746</v>
      </c>
      <c r="F15" s="47">
        <v>2531.3558979303257</v>
      </c>
      <c r="G15" s="48">
        <v>3.6092359601395572</v>
      </c>
      <c r="H15" s="44" t="s">
        <v>26</v>
      </c>
      <c r="I15" s="45" t="s">
        <v>25</v>
      </c>
      <c r="J15" s="49">
        <v>3</v>
      </c>
      <c r="K15" s="50">
        <v>3.3</v>
      </c>
      <c r="L15" s="49">
        <v>4.8</v>
      </c>
      <c r="M15" s="54">
        <v>5.0999999999999996</v>
      </c>
      <c r="N15" s="80">
        <v>8.656656779387701</v>
      </c>
      <c r="O15" s="74">
        <v>0.45</v>
      </c>
      <c r="P15" s="73">
        <v>0.35</v>
      </c>
      <c r="Q15" s="73">
        <v>0.7</v>
      </c>
      <c r="R15" s="73">
        <v>0.6</v>
      </c>
      <c r="S15" s="75">
        <v>1.7</v>
      </c>
      <c r="T15" s="49">
        <f t="shared" si="1"/>
        <v>2.5499999999999998</v>
      </c>
      <c r="U15" s="49">
        <f t="shared" si="0"/>
        <v>2.9499999999999997</v>
      </c>
      <c r="V15" s="49">
        <f t="shared" si="0"/>
        <v>4.0999999999999996</v>
      </c>
      <c r="W15" s="49">
        <f t="shared" si="0"/>
        <v>4.5</v>
      </c>
      <c r="X15" s="49">
        <f t="shared" si="0"/>
        <v>6.9566567793877008</v>
      </c>
      <c r="Y15" s="82">
        <v>0</v>
      </c>
      <c r="Z15" s="83">
        <v>2531.3558979303257</v>
      </c>
      <c r="AA15" s="82">
        <v>0</v>
      </c>
      <c r="AB15" s="87">
        <v>0</v>
      </c>
      <c r="AC15" s="86">
        <v>0</v>
      </c>
      <c r="AD15" s="93">
        <f t="shared" si="2"/>
        <v>2531.3558979303257</v>
      </c>
      <c r="AE15" s="95">
        <f t="shared" si="3"/>
        <v>3.2122200045242058</v>
      </c>
      <c r="AF15" s="95">
        <f t="shared" si="3"/>
        <v>3.2122200045242058</v>
      </c>
      <c r="AG15" s="97">
        <f t="shared" si="4"/>
        <v>2.20163393568513</v>
      </c>
      <c r="AH15" s="97">
        <f t="shared" si="4"/>
        <v>2.20163393568513</v>
      </c>
      <c r="AI15" s="98">
        <f t="shared" si="5"/>
        <v>1.6241561820628008</v>
      </c>
    </row>
    <row r="16" spans="1:35" x14ac:dyDescent="0.3">
      <c r="A16" s="44">
        <v>12</v>
      </c>
      <c r="B16" s="45">
        <v>3.7000000000000015</v>
      </c>
      <c r="C16" s="45">
        <v>3.9000000000000017</v>
      </c>
      <c r="D16" s="46">
        <v>0.21185539858339775</v>
      </c>
      <c r="E16" s="46">
        <v>0.57938310552296723</v>
      </c>
      <c r="F16" s="47">
        <v>4065.0005911909302</v>
      </c>
      <c r="G16" s="48">
        <v>3.8066137363694503</v>
      </c>
      <c r="H16" s="44" t="s">
        <v>26</v>
      </c>
      <c r="I16" s="45" t="s">
        <v>25</v>
      </c>
      <c r="J16" s="49">
        <v>3</v>
      </c>
      <c r="K16" s="50">
        <v>3.3</v>
      </c>
      <c r="L16" s="49">
        <v>4.8</v>
      </c>
      <c r="M16" s="54">
        <v>5.0999999999999996</v>
      </c>
      <c r="N16" s="80">
        <v>8.6706925323640487</v>
      </c>
      <c r="O16" s="74">
        <v>0.45</v>
      </c>
      <c r="P16" s="73">
        <v>0.35</v>
      </c>
      <c r="Q16" s="73">
        <v>0.7</v>
      </c>
      <c r="R16" s="73">
        <v>0.6</v>
      </c>
      <c r="S16" s="75">
        <v>1.7</v>
      </c>
      <c r="T16" s="49">
        <f t="shared" si="1"/>
        <v>2.5499999999999998</v>
      </c>
      <c r="U16" s="49">
        <f t="shared" si="0"/>
        <v>2.9499999999999997</v>
      </c>
      <c r="V16" s="49">
        <f t="shared" si="0"/>
        <v>4.0999999999999996</v>
      </c>
      <c r="W16" s="49">
        <f t="shared" si="0"/>
        <v>4.5</v>
      </c>
      <c r="X16" s="49">
        <f t="shared" si="0"/>
        <v>6.9706925323640485</v>
      </c>
      <c r="Y16" s="82">
        <v>0</v>
      </c>
      <c r="Z16" s="83">
        <v>4065.0005911909302</v>
      </c>
      <c r="AA16" s="82">
        <v>0</v>
      </c>
      <c r="AB16" s="87">
        <v>0</v>
      </c>
      <c r="AC16" s="86">
        <v>0</v>
      </c>
      <c r="AD16" s="93">
        <f t="shared" si="2"/>
        <v>4065.0005911909302</v>
      </c>
      <c r="AE16" s="95">
        <f t="shared" si="3"/>
        <v>3.3878862253688107</v>
      </c>
      <c r="AF16" s="95">
        <f t="shared" si="3"/>
        <v>3.3878862253688107</v>
      </c>
      <c r="AG16" s="97">
        <f t="shared" si="4"/>
        <v>2.3220343791853648</v>
      </c>
      <c r="AH16" s="97">
        <f t="shared" si="4"/>
        <v>2.3220343791853648</v>
      </c>
      <c r="AI16" s="98">
        <f t="shared" si="5"/>
        <v>1.7129761813662527</v>
      </c>
    </row>
    <row r="17" spans="1:35" x14ac:dyDescent="0.3">
      <c r="A17" s="44">
        <v>13</v>
      </c>
      <c r="B17" s="45">
        <v>3.9000000000000017</v>
      </c>
      <c r="C17" s="45">
        <v>4.1000000000000014</v>
      </c>
      <c r="D17" s="46">
        <v>0.34457825838967693</v>
      </c>
      <c r="E17" s="46">
        <v>0.73654028060664767</v>
      </c>
      <c r="F17" s="47">
        <v>5574.3601118637253</v>
      </c>
      <c r="G17" s="48">
        <v>4.003974930706991</v>
      </c>
      <c r="H17" s="44" t="s">
        <v>26</v>
      </c>
      <c r="I17" s="45" t="s">
        <v>25</v>
      </c>
      <c r="J17" s="49">
        <v>3</v>
      </c>
      <c r="K17" s="50">
        <v>3.3</v>
      </c>
      <c r="L17" s="49">
        <v>4.8</v>
      </c>
      <c r="M17" s="54">
        <v>5.0999999999999996</v>
      </c>
      <c r="N17" s="80">
        <v>8.6847271061836082</v>
      </c>
      <c r="O17" s="74">
        <v>0.45</v>
      </c>
      <c r="P17" s="73">
        <v>0.35</v>
      </c>
      <c r="Q17" s="73">
        <v>0.7</v>
      </c>
      <c r="R17" s="73">
        <v>0.6</v>
      </c>
      <c r="S17" s="75">
        <v>1.7</v>
      </c>
      <c r="T17" s="49">
        <f t="shared" si="1"/>
        <v>2.5499999999999998</v>
      </c>
      <c r="U17" s="49">
        <f t="shared" si="0"/>
        <v>2.9499999999999997</v>
      </c>
      <c r="V17" s="49">
        <f t="shared" si="0"/>
        <v>4.0999999999999996</v>
      </c>
      <c r="W17" s="49">
        <f t="shared" si="0"/>
        <v>4.5</v>
      </c>
      <c r="X17" s="49">
        <f t="shared" si="0"/>
        <v>6.984727106183608</v>
      </c>
      <c r="Y17" s="82">
        <v>1838.7569356436461</v>
      </c>
      <c r="Z17" s="83">
        <v>3311.5022067401528</v>
      </c>
      <c r="AA17" s="82">
        <v>424.10096947992611</v>
      </c>
      <c r="AB17" s="87">
        <v>0</v>
      </c>
      <c r="AC17" s="86">
        <v>0</v>
      </c>
      <c r="AD17" s="93">
        <f t="shared" si="2"/>
        <v>3311.5022067401528</v>
      </c>
      <c r="AE17" s="95">
        <f t="shared" si="3"/>
        <v>3.5635376883292218</v>
      </c>
      <c r="AF17" s="95">
        <f t="shared" si="3"/>
        <v>3.5635376883292218</v>
      </c>
      <c r="AG17" s="97">
        <f t="shared" si="4"/>
        <v>2.4424247077312646</v>
      </c>
      <c r="AH17" s="97">
        <f t="shared" si="4"/>
        <v>2.4424247077312646</v>
      </c>
      <c r="AI17" s="98">
        <f t="shared" si="5"/>
        <v>1.8017887188181461</v>
      </c>
    </row>
    <row r="18" spans="1:35" x14ac:dyDescent="0.3">
      <c r="A18" s="44">
        <v>14</v>
      </c>
      <c r="B18" s="45">
        <v>4.1000000000000014</v>
      </c>
      <c r="C18" s="45">
        <v>4.3000000000000016</v>
      </c>
      <c r="D18" s="46">
        <v>0.50000000000000144</v>
      </c>
      <c r="E18" s="46">
        <v>0.79788456080286541</v>
      </c>
      <c r="F18" s="47">
        <v>6527.7131476336299</v>
      </c>
      <c r="G18" s="48">
        <v>4.2013260957562464</v>
      </c>
      <c r="H18" s="44" t="s">
        <v>26</v>
      </c>
      <c r="I18" s="45" t="s">
        <v>25</v>
      </c>
      <c r="J18" s="49">
        <v>3</v>
      </c>
      <c r="K18" s="50">
        <v>3.3</v>
      </c>
      <c r="L18" s="49">
        <v>4.8</v>
      </c>
      <c r="M18" s="54">
        <v>5.0999999999999996</v>
      </c>
      <c r="N18" s="80">
        <v>8.6987609668093313</v>
      </c>
      <c r="O18" s="74">
        <v>0.45</v>
      </c>
      <c r="P18" s="73">
        <v>0.35</v>
      </c>
      <c r="Q18" s="73">
        <v>0.7</v>
      </c>
      <c r="R18" s="73">
        <v>0.6</v>
      </c>
      <c r="S18" s="75">
        <v>1.7</v>
      </c>
      <c r="T18" s="49">
        <f t="shared" si="1"/>
        <v>2.5499999999999998</v>
      </c>
      <c r="U18" s="49">
        <f t="shared" si="0"/>
        <v>2.9499999999999997</v>
      </c>
      <c r="V18" s="49">
        <f t="shared" si="0"/>
        <v>4.0999999999999996</v>
      </c>
      <c r="W18" s="49">
        <f t="shared" si="0"/>
        <v>4.5</v>
      </c>
      <c r="X18" s="49">
        <f t="shared" si="0"/>
        <v>6.9987609668093311</v>
      </c>
      <c r="Y18" s="82">
        <v>0</v>
      </c>
      <c r="Z18" s="83">
        <v>0</v>
      </c>
      <c r="AA18" s="82">
        <v>0</v>
      </c>
      <c r="AB18" s="87">
        <v>1855.4262952672452</v>
      </c>
      <c r="AC18" s="86">
        <v>4672.2868523663847</v>
      </c>
      <c r="AD18" s="93">
        <f t="shared" si="2"/>
        <v>6527.7131476336299</v>
      </c>
      <c r="AE18" s="95">
        <f t="shared" si="3"/>
        <v>3.7391802252230595</v>
      </c>
      <c r="AF18" s="95">
        <f t="shared" si="3"/>
        <v>3.7391802252230595</v>
      </c>
      <c r="AG18" s="97">
        <f t="shared" si="4"/>
        <v>2.5628089184113101</v>
      </c>
      <c r="AH18" s="97">
        <f t="shared" si="4"/>
        <v>2.5628089184113101</v>
      </c>
      <c r="AI18" s="98">
        <f t="shared" si="5"/>
        <v>1.890596743090311</v>
      </c>
    </row>
    <row r="19" spans="1:35" x14ac:dyDescent="0.3">
      <c r="A19" s="44">
        <v>15</v>
      </c>
      <c r="B19" s="45">
        <v>4.3000000000000016</v>
      </c>
      <c r="C19" s="45">
        <v>4.5000000000000018</v>
      </c>
      <c r="D19" s="46">
        <v>0.65542174161032563</v>
      </c>
      <c r="E19" s="46">
        <v>0.73654028060664545</v>
      </c>
      <c r="F19" s="47">
        <v>6527.7131476336153</v>
      </c>
      <c r="G19" s="48">
        <v>4.3986739042437559</v>
      </c>
      <c r="H19" s="44" t="s">
        <v>26</v>
      </c>
      <c r="I19" s="45" t="s">
        <v>25</v>
      </c>
      <c r="J19" s="49">
        <v>3</v>
      </c>
      <c r="K19" s="50">
        <v>3.3</v>
      </c>
      <c r="L19" s="49">
        <v>4.8</v>
      </c>
      <c r="M19" s="54">
        <v>5.0999999999999996</v>
      </c>
      <c r="N19" s="80">
        <v>8.7127945887462221</v>
      </c>
      <c r="O19" s="74">
        <v>0.45</v>
      </c>
      <c r="P19" s="73">
        <v>0.35</v>
      </c>
      <c r="Q19" s="73">
        <v>0.7</v>
      </c>
      <c r="R19" s="73">
        <v>0.6</v>
      </c>
      <c r="S19" s="75">
        <v>1.7</v>
      </c>
      <c r="T19" s="49">
        <f t="shared" si="1"/>
        <v>2.5499999999999998</v>
      </c>
      <c r="U19" s="49">
        <f t="shared" si="0"/>
        <v>2.9499999999999997</v>
      </c>
      <c r="V19" s="49">
        <f t="shared" si="0"/>
        <v>4.0999999999999996</v>
      </c>
      <c r="W19" s="49">
        <f t="shared" si="0"/>
        <v>4.5</v>
      </c>
      <c r="X19" s="49">
        <f t="shared" si="0"/>
        <v>7.012794588746222</v>
      </c>
      <c r="Y19" s="82">
        <v>0</v>
      </c>
      <c r="Z19" s="83">
        <v>0</v>
      </c>
      <c r="AA19" s="82">
        <v>0</v>
      </c>
      <c r="AB19" s="87">
        <v>0</v>
      </c>
      <c r="AC19" s="86">
        <v>6527.7131476336153</v>
      </c>
      <c r="AD19" s="93">
        <f t="shared" si="2"/>
        <v>6527.7131476336153</v>
      </c>
      <c r="AE19" s="95">
        <f t="shared" si="3"/>
        <v>3.9148197747769427</v>
      </c>
      <c r="AF19" s="95">
        <f t="shared" si="3"/>
        <v>3.9148197747769427</v>
      </c>
      <c r="AG19" s="97">
        <f t="shared" si="4"/>
        <v>2.6831910815886912</v>
      </c>
      <c r="AH19" s="97">
        <f t="shared" si="4"/>
        <v>2.6831910815886912</v>
      </c>
      <c r="AI19" s="98">
        <f t="shared" si="5"/>
        <v>1.9794032569096902</v>
      </c>
    </row>
    <row r="20" spans="1:35" x14ac:dyDescent="0.3">
      <c r="A20" s="44">
        <v>16</v>
      </c>
      <c r="B20" s="45">
        <v>4.5000000000000018</v>
      </c>
      <c r="C20" s="45">
        <v>4.700000000000002</v>
      </c>
      <c r="D20" s="46">
        <v>0.78814460141660458</v>
      </c>
      <c r="E20" s="46">
        <v>0.57938310552296357</v>
      </c>
      <c r="F20" s="47">
        <v>5574.3601118637162</v>
      </c>
      <c r="G20" s="48">
        <v>4.5960250692930114</v>
      </c>
      <c r="H20" s="44" t="s">
        <v>27</v>
      </c>
      <c r="I20" s="45" t="s">
        <v>26</v>
      </c>
      <c r="J20" s="49">
        <v>3.2</v>
      </c>
      <c r="K20" s="50">
        <v>3.5</v>
      </c>
      <c r="L20" s="49">
        <v>5</v>
      </c>
      <c r="M20" s="54">
        <v>5.4</v>
      </c>
      <c r="N20" s="80">
        <v>8.726828449371947</v>
      </c>
      <c r="O20" s="74">
        <v>0.45</v>
      </c>
      <c r="P20" s="73">
        <v>0.35</v>
      </c>
      <c r="Q20" s="73">
        <v>0.7</v>
      </c>
      <c r="R20" s="73">
        <v>0.6</v>
      </c>
      <c r="S20" s="75">
        <v>1.7</v>
      </c>
      <c r="T20" s="49">
        <f t="shared" si="1"/>
        <v>2.75</v>
      </c>
      <c r="U20" s="49">
        <f t="shared" si="0"/>
        <v>3.15</v>
      </c>
      <c r="V20" s="49">
        <f t="shared" si="0"/>
        <v>4.3</v>
      </c>
      <c r="W20" s="49">
        <f t="shared" si="0"/>
        <v>4.8000000000000007</v>
      </c>
      <c r="X20" s="49">
        <f t="shared" si="0"/>
        <v>7.0268284493719468</v>
      </c>
      <c r="Y20" s="82">
        <v>0</v>
      </c>
      <c r="Z20" s="83">
        <v>0</v>
      </c>
      <c r="AA20" s="82">
        <v>0</v>
      </c>
      <c r="AB20" s="87">
        <v>5574.3601118637162</v>
      </c>
      <c r="AC20" s="86">
        <v>0</v>
      </c>
      <c r="AD20" s="93">
        <f t="shared" si="2"/>
        <v>5574.3601118637162</v>
      </c>
      <c r="AE20" s="95">
        <f t="shared" si="3"/>
        <v>4.0904623116707803</v>
      </c>
      <c r="AF20" s="95">
        <f t="shared" si="3"/>
        <v>4.0904623116707803</v>
      </c>
      <c r="AG20" s="97">
        <f t="shared" si="4"/>
        <v>2.8035752922687367</v>
      </c>
      <c r="AH20" s="97">
        <f t="shared" si="4"/>
        <v>2.8035752922687367</v>
      </c>
      <c r="AI20" s="98">
        <f t="shared" si="5"/>
        <v>2.0682112811818554</v>
      </c>
    </row>
    <row r="21" spans="1:35" x14ac:dyDescent="0.3">
      <c r="A21" s="44">
        <v>17</v>
      </c>
      <c r="B21" s="45">
        <v>4.700000000000002</v>
      </c>
      <c r="C21" s="45">
        <v>4.9000000000000021</v>
      </c>
      <c r="D21" s="46">
        <v>0.88493032977829267</v>
      </c>
      <c r="E21" s="46">
        <v>0.38837210996642374</v>
      </c>
      <c r="F21" s="47">
        <v>4065.0005911908997</v>
      </c>
      <c r="G21" s="48">
        <v>4.7933862636305529</v>
      </c>
      <c r="H21" s="44" t="s">
        <v>27</v>
      </c>
      <c r="I21" s="45" t="s">
        <v>26</v>
      </c>
      <c r="J21" s="49">
        <v>3.2</v>
      </c>
      <c r="K21" s="50">
        <v>3.5</v>
      </c>
      <c r="L21" s="49">
        <v>5</v>
      </c>
      <c r="M21" s="54">
        <v>5.4</v>
      </c>
      <c r="N21" s="80">
        <v>8.7408630231915065</v>
      </c>
      <c r="O21" s="74">
        <v>0.45</v>
      </c>
      <c r="P21" s="73">
        <v>0.35</v>
      </c>
      <c r="Q21" s="73">
        <v>0.7</v>
      </c>
      <c r="R21" s="73">
        <v>0.6</v>
      </c>
      <c r="S21" s="75">
        <v>1.7</v>
      </c>
      <c r="T21" s="49">
        <f t="shared" si="1"/>
        <v>2.75</v>
      </c>
      <c r="U21" s="49">
        <f t="shared" si="1"/>
        <v>3.15</v>
      </c>
      <c r="V21" s="49">
        <f t="shared" si="1"/>
        <v>4.3</v>
      </c>
      <c r="W21" s="49">
        <f t="shared" si="1"/>
        <v>4.8000000000000007</v>
      </c>
      <c r="X21" s="49">
        <f t="shared" si="1"/>
        <v>7.0408630231915064</v>
      </c>
      <c r="Y21" s="82">
        <v>0</v>
      </c>
      <c r="Z21" s="83">
        <v>0</v>
      </c>
      <c r="AA21" s="82">
        <v>0</v>
      </c>
      <c r="AB21" s="87">
        <v>4065.0005911908997</v>
      </c>
      <c r="AC21" s="86">
        <v>0</v>
      </c>
      <c r="AD21" s="93">
        <f t="shared" si="2"/>
        <v>4065.0005911908997</v>
      </c>
      <c r="AE21" s="95">
        <f t="shared" si="3"/>
        <v>4.2661137746311919</v>
      </c>
      <c r="AF21" s="95">
        <f t="shared" si="3"/>
        <v>4.2661137746311919</v>
      </c>
      <c r="AG21" s="97">
        <f t="shared" si="4"/>
        <v>2.9239656208146374</v>
      </c>
      <c r="AH21" s="97">
        <f t="shared" si="4"/>
        <v>2.9239656208146374</v>
      </c>
      <c r="AI21" s="98">
        <f t="shared" si="5"/>
        <v>2.1570238186337489</v>
      </c>
    </row>
    <row r="22" spans="1:35" x14ac:dyDescent="0.3">
      <c r="A22" s="44">
        <v>18</v>
      </c>
      <c r="B22" s="45">
        <v>4.9000000000000021</v>
      </c>
      <c r="C22" s="45">
        <v>5.1000000000000023</v>
      </c>
      <c r="D22" s="46">
        <v>0.94520070830044256</v>
      </c>
      <c r="E22" s="46">
        <v>0.22184166935890937</v>
      </c>
      <c r="F22" s="47">
        <v>2531.3558979302957</v>
      </c>
      <c r="G22" s="48">
        <v>4.9907640398604469</v>
      </c>
      <c r="H22" s="44" t="s">
        <v>27</v>
      </c>
      <c r="I22" s="45" t="s">
        <v>26</v>
      </c>
      <c r="J22" s="49">
        <v>3.2</v>
      </c>
      <c r="K22" s="50">
        <v>3.5</v>
      </c>
      <c r="L22" s="49">
        <v>5</v>
      </c>
      <c r="M22" s="54">
        <v>5.4</v>
      </c>
      <c r="N22" s="80">
        <v>8.7548987761678525</v>
      </c>
      <c r="O22" s="74">
        <v>0.45</v>
      </c>
      <c r="P22" s="73">
        <v>0.35</v>
      </c>
      <c r="Q22" s="73">
        <v>0.7</v>
      </c>
      <c r="R22" s="73">
        <v>0.6</v>
      </c>
      <c r="S22" s="75">
        <v>1.7</v>
      </c>
      <c r="T22" s="49">
        <f t="shared" si="1"/>
        <v>2.75</v>
      </c>
      <c r="U22" s="49">
        <f t="shared" si="1"/>
        <v>3.15</v>
      </c>
      <c r="V22" s="49">
        <f t="shared" si="1"/>
        <v>4.3</v>
      </c>
      <c r="W22" s="49">
        <f t="shared" si="1"/>
        <v>4.8000000000000007</v>
      </c>
      <c r="X22" s="49">
        <f t="shared" si="1"/>
        <v>7.0548987761678523</v>
      </c>
      <c r="Y22" s="82">
        <v>0</v>
      </c>
      <c r="Z22" s="83">
        <v>0</v>
      </c>
      <c r="AA22" s="82">
        <v>0</v>
      </c>
      <c r="AB22" s="87">
        <v>2531.3558979302957</v>
      </c>
      <c r="AC22" s="86">
        <v>0</v>
      </c>
      <c r="AD22" s="93">
        <f t="shared" si="2"/>
        <v>2531.3558979302957</v>
      </c>
      <c r="AE22" s="95">
        <f t="shared" si="3"/>
        <v>4.4417799954757982</v>
      </c>
      <c r="AF22" s="95">
        <f t="shared" si="3"/>
        <v>4.4417799954757982</v>
      </c>
      <c r="AG22" s="97">
        <f t="shared" si="4"/>
        <v>3.0443660643148727</v>
      </c>
      <c r="AH22" s="97">
        <f t="shared" si="4"/>
        <v>3.0443660643148727</v>
      </c>
      <c r="AI22" s="98">
        <f t="shared" si="5"/>
        <v>2.2458438179372013</v>
      </c>
    </row>
    <row r="23" spans="1:35" x14ac:dyDescent="0.3">
      <c r="A23" s="44">
        <v>19</v>
      </c>
      <c r="B23" s="45">
        <v>5.1000000000000023</v>
      </c>
      <c r="C23" s="45">
        <v>5.3000000000000025</v>
      </c>
      <c r="D23" s="46">
        <v>0.97724986805182112</v>
      </c>
      <c r="E23" s="46">
        <v>0.10798193302637497</v>
      </c>
      <c r="F23" s="47">
        <v>1346.0647095578997</v>
      </c>
      <c r="G23" s="48">
        <v>5.1881647538952782</v>
      </c>
      <c r="H23" s="44" t="s">
        <v>27</v>
      </c>
      <c r="I23" s="45" t="s">
        <v>26</v>
      </c>
      <c r="J23" s="49">
        <v>3.2</v>
      </c>
      <c r="K23" s="50">
        <v>3.5</v>
      </c>
      <c r="L23" s="49">
        <v>5</v>
      </c>
      <c r="M23" s="54">
        <v>5.4</v>
      </c>
      <c r="N23" s="80">
        <v>8.7689361602769971</v>
      </c>
      <c r="O23" s="74">
        <v>0.45</v>
      </c>
      <c r="P23" s="73">
        <v>0.35</v>
      </c>
      <c r="Q23" s="73">
        <v>0.7</v>
      </c>
      <c r="R23" s="73">
        <v>0.6</v>
      </c>
      <c r="S23" s="75">
        <v>1.7</v>
      </c>
      <c r="T23" s="49">
        <f t="shared" si="1"/>
        <v>2.75</v>
      </c>
      <c r="U23" s="49">
        <f t="shared" si="1"/>
        <v>3.15</v>
      </c>
      <c r="V23" s="49">
        <f t="shared" si="1"/>
        <v>4.3</v>
      </c>
      <c r="W23" s="49">
        <f t="shared" si="1"/>
        <v>4.8000000000000007</v>
      </c>
      <c r="X23" s="49">
        <f t="shared" si="1"/>
        <v>7.0689361602769969</v>
      </c>
      <c r="Y23" s="82">
        <v>0</v>
      </c>
      <c r="Z23" s="83">
        <v>0</v>
      </c>
      <c r="AA23" s="82">
        <v>0</v>
      </c>
      <c r="AB23" s="87">
        <v>1346.0647095578997</v>
      </c>
      <c r="AC23" s="86">
        <v>0</v>
      </c>
      <c r="AD23" s="93">
        <f t="shared" si="2"/>
        <v>1346.0647095578997</v>
      </c>
      <c r="AE23" s="95">
        <f t="shared" si="3"/>
        <v>4.6174666309667973</v>
      </c>
      <c r="AF23" s="95">
        <f t="shared" si="3"/>
        <v>4.6174666309667973</v>
      </c>
      <c r="AG23" s="97">
        <f t="shared" si="4"/>
        <v>3.1647804998761195</v>
      </c>
      <c r="AH23" s="97">
        <f t="shared" si="4"/>
        <v>3.1647804998761195</v>
      </c>
      <c r="AI23" s="98">
        <f t="shared" si="5"/>
        <v>2.3346741392528751</v>
      </c>
    </row>
    <row r="24" spans="1:35" x14ac:dyDescent="0.3">
      <c r="A24" s="44">
        <v>20</v>
      </c>
      <c r="B24" s="45">
        <v>5.3000000000000025</v>
      </c>
      <c r="C24" s="45">
        <v>5.5000000000000027</v>
      </c>
      <c r="D24" s="46">
        <v>0.99180246407540396</v>
      </c>
      <c r="E24" s="46">
        <v>4.4789060589685188E-2</v>
      </c>
      <c r="F24" s="47">
        <v>611.20903299047893</v>
      </c>
      <c r="G24" s="48">
        <v>5.3855944934890685</v>
      </c>
      <c r="H24" s="44" t="s">
        <v>27</v>
      </c>
      <c r="I24" s="45" t="s">
        <v>26</v>
      </c>
      <c r="J24" s="49">
        <v>3.2</v>
      </c>
      <c r="K24" s="50">
        <v>3.5</v>
      </c>
      <c r="L24" s="49">
        <v>5</v>
      </c>
      <c r="M24" s="54">
        <v>5.4</v>
      </c>
      <c r="N24" s="80">
        <v>8.7829756084258879</v>
      </c>
      <c r="O24" s="74">
        <v>0.45</v>
      </c>
      <c r="P24" s="73">
        <v>0.35</v>
      </c>
      <c r="Q24" s="73">
        <v>0.7</v>
      </c>
      <c r="R24" s="73">
        <v>0.6</v>
      </c>
      <c r="S24" s="75">
        <v>1.7</v>
      </c>
      <c r="T24" s="49">
        <f t="shared" si="1"/>
        <v>2.75</v>
      </c>
      <c r="U24" s="49">
        <f t="shared" si="1"/>
        <v>3.15</v>
      </c>
      <c r="V24" s="49">
        <f t="shared" si="1"/>
        <v>4.3</v>
      </c>
      <c r="W24" s="49">
        <f t="shared" si="1"/>
        <v>4.8000000000000007</v>
      </c>
      <c r="X24" s="49">
        <f t="shared" si="1"/>
        <v>7.0829756084258877</v>
      </c>
      <c r="Y24" s="82">
        <v>0</v>
      </c>
      <c r="Z24" s="83">
        <v>0</v>
      </c>
      <c r="AA24" s="82">
        <v>0</v>
      </c>
      <c r="AB24" s="87">
        <v>611.20903299047893</v>
      </c>
      <c r="AC24" s="86">
        <v>0</v>
      </c>
      <c r="AD24" s="93">
        <f t="shared" si="2"/>
        <v>611.20903299047893</v>
      </c>
      <c r="AE24" s="95">
        <f t="shared" si="3"/>
        <v>4.793179099205271</v>
      </c>
      <c r="AF24" s="95">
        <f t="shared" si="3"/>
        <v>4.793179099205271</v>
      </c>
      <c r="AG24" s="97">
        <f t="shared" si="4"/>
        <v>3.2852126410283318</v>
      </c>
      <c r="AH24" s="97">
        <f t="shared" si="4"/>
        <v>3.2852126410283318</v>
      </c>
      <c r="AI24" s="98">
        <f t="shared" si="5"/>
        <v>2.4235175220700809</v>
      </c>
    </row>
    <row r="25" spans="1:35" x14ac:dyDescent="0.3">
      <c r="A25" s="44">
        <v>21</v>
      </c>
      <c r="B25" s="45">
        <v>5.5000000000000027</v>
      </c>
      <c r="C25" s="45">
        <v>5.7000000000000028</v>
      </c>
      <c r="D25" s="46">
        <v>0.99744486966957213</v>
      </c>
      <c r="E25" s="46">
        <v>1.5830903165959663E-2</v>
      </c>
      <c r="F25" s="47">
        <v>236.98103495506339</v>
      </c>
      <c r="G25" s="48">
        <v>5.5830590135905789</v>
      </c>
      <c r="H25" s="44" t="s">
        <v>27</v>
      </c>
      <c r="I25" s="45" t="s">
        <v>26</v>
      </c>
      <c r="J25" s="49">
        <v>3.2</v>
      </c>
      <c r="K25" s="50">
        <v>3.5</v>
      </c>
      <c r="L25" s="49">
        <v>5</v>
      </c>
      <c r="M25" s="54">
        <v>5.4</v>
      </c>
      <c r="N25" s="80">
        <v>8.7970175298553297</v>
      </c>
      <c r="O25" s="74">
        <v>0.45</v>
      </c>
      <c r="P25" s="73">
        <v>0.35</v>
      </c>
      <c r="Q25" s="73">
        <v>0.7</v>
      </c>
      <c r="R25" s="73">
        <v>0.6</v>
      </c>
      <c r="S25" s="75">
        <v>1.7</v>
      </c>
      <c r="T25" s="49">
        <f t="shared" si="1"/>
        <v>2.75</v>
      </c>
      <c r="U25" s="49">
        <f t="shared" si="1"/>
        <v>3.15</v>
      </c>
      <c r="V25" s="49">
        <f t="shared" si="1"/>
        <v>4.3</v>
      </c>
      <c r="W25" s="49">
        <f t="shared" si="1"/>
        <v>4.8000000000000007</v>
      </c>
      <c r="X25" s="49">
        <f t="shared" si="1"/>
        <v>7.0970175298553295</v>
      </c>
      <c r="Y25" s="82">
        <v>0</v>
      </c>
      <c r="Z25" s="83">
        <v>0</v>
      </c>
      <c r="AA25" s="82">
        <v>0</v>
      </c>
      <c r="AB25" s="87">
        <v>236.98103495506339</v>
      </c>
      <c r="AC25" s="86">
        <v>0</v>
      </c>
      <c r="AD25" s="93">
        <f t="shared" si="2"/>
        <v>236.98103495506339</v>
      </c>
      <c r="AE25" s="95">
        <f t="shared" si="3"/>
        <v>4.9689225220956157</v>
      </c>
      <c r="AF25" s="95">
        <f t="shared" si="3"/>
        <v>4.9689225220956157</v>
      </c>
      <c r="AG25" s="97">
        <f t="shared" si="4"/>
        <v>3.4056659982902531</v>
      </c>
      <c r="AH25" s="97">
        <f t="shared" si="4"/>
        <v>3.4056659982902531</v>
      </c>
      <c r="AI25" s="98">
        <f t="shared" si="5"/>
        <v>2.5123765561157607</v>
      </c>
    </row>
    <row r="26" spans="1:35" x14ac:dyDescent="0.3">
      <c r="A26" s="44">
        <v>22</v>
      </c>
      <c r="B26" s="45">
        <v>5.7000000000000028</v>
      </c>
      <c r="C26" s="45">
        <v>5.900000000000003</v>
      </c>
      <c r="D26" s="46">
        <v>0.99931286206208414</v>
      </c>
      <c r="E26" s="46">
        <v>4.7681764029295871E-3</v>
      </c>
      <c r="F26" s="47">
        <v>78.455680485504331</v>
      </c>
      <c r="G26" s="48">
        <v>5.7805636799400073</v>
      </c>
      <c r="H26" s="44" t="s">
        <v>28</v>
      </c>
      <c r="I26" s="45" t="s">
        <v>26</v>
      </c>
      <c r="J26" s="49">
        <v>0</v>
      </c>
      <c r="K26" s="50">
        <v>0</v>
      </c>
      <c r="L26" s="49">
        <v>5</v>
      </c>
      <c r="M26" s="54">
        <v>5.4</v>
      </c>
      <c r="N26" s="80">
        <v>8.8110623061290667</v>
      </c>
      <c r="O26" s="74">
        <v>0.45</v>
      </c>
      <c r="P26" s="73">
        <v>0.35</v>
      </c>
      <c r="Q26" s="73">
        <v>0.7</v>
      </c>
      <c r="R26" s="73">
        <v>0.6</v>
      </c>
      <c r="S26" s="75">
        <v>1.7</v>
      </c>
      <c r="T26" s="49">
        <v>0</v>
      </c>
      <c r="U26" s="49">
        <v>0</v>
      </c>
      <c r="V26" s="49">
        <f t="shared" ref="V26:X31" si="6">L26-Q26</f>
        <v>4.3</v>
      </c>
      <c r="W26" s="49">
        <f t="shared" si="6"/>
        <v>4.8000000000000007</v>
      </c>
      <c r="X26" s="49">
        <f t="shared" si="6"/>
        <v>7.1110623061290665</v>
      </c>
      <c r="Y26" s="82">
        <v>0</v>
      </c>
      <c r="Z26" s="83">
        <v>0</v>
      </c>
      <c r="AA26" s="82">
        <v>0</v>
      </c>
      <c r="AB26" s="87">
        <v>78.455680485504331</v>
      </c>
      <c r="AC26" s="86">
        <v>0</v>
      </c>
      <c r="AD26" s="93">
        <f t="shared" si="2"/>
        <v>78.455680485504331</v>
      </c>
      <c r="AE26" s="95">
        <f t="shared" si="3"/>
        <v>5.1447016751466066</v>
      </c>
      <c r="AF26" s="95">
        <f t="shared" si="3"/>
        <v>5.1447016751466066</v>
      </c>
      <c r="AG26" s="97">
        <f t="shared" si="4"/>
        <v>3.5261438447634044</v>
      </c>
      <c r="AH26" s="97">
        <f t="shared" si="4"/>
        <v>3.5261438447634044</v>
      </c>
      <c r="AI26" s="98">
        <f t="shared" si="5"/>
        <v>2.6012536559730033</v>
      </c>
    </row>
    <row r="27" spans="1:35" x14ac:dyDescent="0.3">
      <c r="A27" s="44">
        <v>23</v>
      </c>
      <c r="B27" s="45">
        <v>5.900000000000003</v>
      </c>
      <c r="C27" s="45">
        <v>6.1000000000000032</v>
      </c>
      <c r="D27" s="46">
        <v>0.99984089140984245</v>
      </c>
      <c r="E27" s="46">
        <v>1.2238038602275145E-3</v>
      </c>
      <c r="F27" s="47">
        <v>22.177232605848918</v>
      </c>
      <c r="G27" s="48">
        <v>5.9781134219856007</v>
      </c>
      <c r="H27" s="44" t="s">
        <v>28</v>
      </c>
      <c r="I27" s="45" t="s">
        <v>27</v>
      </c>
      <c r="J27" s="49">
        <v>0</v>
      </c>
      <c r="K27" s="50">
        <v>0</v>
      </c>
      <c r="L27" s="49">
        <v>5.2</v>
      </c>
      <c r="M27" s="54">
        <v>5.7</v>
      </c>
      <c r="N27" s="80">
        <v>8.8251102877856429</v>
      </c>
      <c r="O27" s="74">
        <v>0.45</v>
      </c>
      <c r="P27" s="73">
        <v>0.35</v>
      </c>
      <c r="Q27" s="73">
        <v>0.7</v>
      </c>
      <c r="R27" s="73">
        <v>0.6</v>
      </c>
      <c r="S27" s="75">
        <v>1.7</v>
      </c>
      <c r="T27" s="49">
        <v>0</v>
      </c>
      <c r="U27" s="49">
        <v>0</v>
      </c>
      <c r="V27" s="49">
        <f t="shared" si="6"/>
        <v>4.5</v>
      </c>
      <c r="W27" s="49">
        <f t="shared" si="6"/>
        <v>5.1000000000000005</v>
      </c>
      <c r="X27" s="49">
        <f t="shared" si="6"/>
        <v>7.1251102877856427</v>
      </c>
      <c r="Y27" s="82">
        <v>0</v>
      </c>
      <c r="Z27" s="83">
        <v>0</v>
      </c>
      <c r="AA27" s="82">
        <v>0</v>
      </c>
      <c r="AB27" s="87">
        <v>22.177232605848918</v>
      </c>
      <c r="AC27" s="86">
        <v>0</v>
      </c>
      <c r="AD27" s="93">
        <f t="shared" si="2"/>
        <v>22.177232605848918</v>
      </c>
      <c r="AE27" s="95">
        <f t="shared" si="3"/>
        <v>5.3205209455671847</v>
      </c>
      <c r="AF27" s="95">
        <f t="shared" si="3"/>
        <v>5.3205209455671847</v>
      </c>
      <c r="AG27" s="97">
        <f t="shared" si="4"/>
        <v>3.6466491874112164</v>
      </c>
      <c r="AH27" s="97">
        <f t="shared" si="4"/>
        <v>3.6466491874112164</v>
      </c>
      <c r="AI27" s="98">
        <f t="shared" si="5"/>
        <v>2.6901510398935202</v>
      </c>
    </row>
    <row r="28" spans="1:35" x14ac:dyDescent="0.3">
      <c r="A28" s="44">
        <v>24</v>
      </c>
      <c r="B28" s="45">
        <v>6.1000000000000032</v>
      </c>
      <c r="C28" s="45">
        <v>6.3000000000000034</v>
      </c>
      <c r="D28" s="46">
        <v>0.99996832875816688</v>
      </c>
      <c r="E28" s="46">
        <v>2.6766045152976315E-4</v>
      </c>
      <c r="F28" s="47">
        <v>5.3523686296261808</v>
      </c>
      <c r="G28" s="48">
        <v>6.1757126958252071</v>
      </c>
      <c r="H28" s="44" t="s">
        <v>28</v>
      </c>
      <c r="I28" s="45" t="s">
        <v>27</v>
      </c>
      <c r="J28" s="49">
        <v>0</v>
      </c>
      <c r="K28" s="50">
        <v>0</v>
      </c>
      <c r="L28" s="49">
        <v>5.2</v>
      </c>
      <c r="M28" s="54">
        <v>5.7</v>
      </c>
      <c r="N28" s="80">
        <v>8.8391617917031251</v>
      </c>
      <c r="O28" s="74">
        <v>0.45</v>
      </c>
      <c r="P28" s="73">
        <v>0.35</v>
      </c>
      <c r="Q28" s="73">
        <v>0.7</v>
      </c>
      <c r="R28" s="73">
        <v>0.6</v>
      </c>
      <c r="S28" s="75">
        <v>1.7</v>
      </c>
      <c r="T28" s="49">
        <v>0</v>
      </c>
      <c r="U28" s="49">
        <v>0</v>
      </c>
      <c r="V28" s="49">
        <f t="shared" si="6"/>
        <v>4.5</v>
      </c>
      <c r="W28" s="49">
        <f t="shared" si="6"/>
        <v>5.1000000000000005</v>
      </c>
      <c r="X28" s="49">
        <f t="shared" si="6"/>
        <v>7.1391617917031249</v>
      </c>
      <c r="Y28" s="82">
        <v>0</v>
      </c>
      <c r="Z28" s="83">
        <v>0</v>
      </c>
      <c r="AA28" s="82">
        <v>0</v>
      </c>
      <c r="AB28" s="87">
        <v>5.3523686296261808</v>
      </c>
      <c r="AC28" s="86">
        <v>0</v>
      </c>
      <c r="AD28" s="93">
        <f t="shared" si="2"/>
        <v>5.3523686296261808</v>
      </c>
      <c r="AE28" s="95">
        <f t="shared" si="3"/>
        <v>5.4963842992844345</v>
      </c>
      <c r="AF28" s="95">
        <f t="shared" si="3"/>
        <v>5.4963842992844345</v>
      </c>
      <c r="AG28" s="97">
        <f t="shared" si="4"/>
        <v>3.7671847444533761</v>
      </c>
      <c r="AH28" s="97">
        <f t="shared" si="4"/>
        <v>3.7671847444533761</v>
      </c>
      <c r="AI28" s="98">
        <f t="shared" si="5"/>
        <v>2.7790707131213432</v>
      </c>
    </row>
    <row r="29" spans="1:35" x14ac:dyDescent="0.3">
      <c r="A29" s="44">
        <v>25</v>
      </c>
      <c r="B29" s="45">
        <v>6.3000000000000034</v>
      </c>
      <c r="C29" s="45">
        <v>6.5000000000000036</v>
      </c>
      <c r="D29" s="46">
        <v>0.99999458745609227</v>
      </c>
      <c r="E29" s="46">
        <v>4.9884942580105471E-5</v>
      </c>
      <c r="F29" s="47">
        <v>1.1028653128661858</v>
      </c>
      <c r="G29" s="48">
        <v>6.3733654574997507</v>
      </c>
      <c r="H29" s="44" t="s">
        <v>28</v>
      </c>
      <c r="I29" s="45" t="s">
        <v>27</v>
      </c>
      <c r="J29" s="49">
        <v>0</v>
      </c>
      <c r="K29" s="50">
        <v>0</v>
      </c>
      <c r="L29" s="49">
        <v>5.2</v>
      </c>
      <c r="M29" s="54">
        <v>5.7</v>
      </c>
      <c r="N29" s="80">
        <v>8.8532170991999823</v>
      </c>
      <c r="O29" s="74">
        <v>0.45</v>
      </c>
      <c r="P29" s="73">
        <v>0.35</v>
      </c>
      <c r="Q29" s="73">
        <v>0.7</v>
      </c>
      <c r="R29" s="73">
        <v>0.6</v>
      </c>
      <c r="S29" s="75">
        <v>1.7</v>
      </c>
      <c r="T29" s="49">
        <v>0</v>
      </c>
      <c r="U29" s="49">
        <v>0</v>
      </c>
      <c r="V29" s="49">
        <f t="shared" si="6"/>
        <v>4.5</v>
      </c>
      <c r="W29" s="49">
        <f t="shared" si="6"/>
        <v>5.1000000000000005</v>
      </c>
      <c r="X29" s="49">
        <f t="shared" si="6"/>
        <v>7.1532170991999822</v>
      </c>
      <c r="Y29" s="82">
        <v>0</v>
      </c>
      <c r="Z29" s="83">
        <v>0</v>
      </c>
      <c r="AA29" s="82">
        <v>0</v>
      </c>
      <c r="AB29" s="87">
        <v>1.1028653128661858</v>
      </c>
      <c r="AC29" s="86">
        <v>0</v>
      </c>
      <c r="AD29" s="93">
        <f t="shared" si="2"/>
        <v>1.1028653128661858</v>
      </c>
      <c r="AE29" s="95">
        <f t="shared" si="3"/>
        <v>5.6722952571747784</v>
      </c>
      <c r="AF29" s="95">
        <f t="shared" si="3"/>
        <v>5.6722952571747784</v>
      </c>
      <c r="AG29" s="97">
        <f t="shared" si="4"/>
        <v>3.887752929074848</v>
      </c>
      <c r="AH29" s="97">
        <f t="shared" si="4"/>
        <v>3.887752929074848</v>
      </c>
      <c r="AI29" s="98">
        <f t="shared" si="5"/>
        <v>2.8680144558748877</v>
      </c>
    </row>
    <row r="30" spans="1:35" x14ac:dyDescent="0.3">
      <c r="A30" s="44">
        <v>26</v>
      </c>
      <c r="B30" s="45">
        <v>6.5000000000000036</v>
      </c>
      <c r="C30" s="45">
        <v>6.7000000000000037</v>
      </c>
      <c r="D30" s="46">
        <v>0.99999920667184805</v>
      </c>
      <c r="E30" s="46">
        <v>7.9225981820638558E-6</v>
      </c>
      <c r="F30" s="47">
        <v>0.19400706174299565</v>
      </c>
      <c r="G30" s="48">
        <v>6.5710751465485986</v>
      </c>
      <c r="H30" s="44" t="s">
        <v>28</v>
      </c>
      <c r="I30" s="45" t="s">
        <v>27</v>
      </c>
      <c r="J30" s="49">
        <v>0</v>
      </c>
      <c r="K30" s="50">
        <v>0</v>
      </c>
      <c r="L30" s="49">
        <v>5.2</v>
      </c>
      <c r="M30" s="54">
        <v>5.7</v>
      </c>
      <c r="N30" s="80">
        <v>8.8672764548656779</v>
      </c>
      <c r="O30" s="74">
        <v>0.45</v>
      </c>
      <c r="P30" s="73">
        <v>0.35</v>
      </c>
      <c r="Q30" s="73">
        <v>0.7</v>
      </c>
      <c r="R30" s="73">
        <v>0.6</v>
      </c>
      <c r="S30" s="75">
        <v>1.7</v>
      </c>
      <c r="T30" s="49">
        <v>0</v>
      </c>
      <c r="U30" s="49">
        <v>0</v>
      </c>
      <c r="V30" s="49">
        <f t="shared" si="6"/>
        <v>4.5</v>
      </c>
      <c r="W30" s="49">
        <f t="shared" si="6"/>
        <v>5.1000000000000005</v>
      </c>
      <c r="X30" s="49">
        <f t="shared" si="6"/>
        <v>7.1672764548656778</v>
      </c>
      <c r="Y30" s="82">
        <v>0</v>
      </c>
      <c r="Z30" s="83">
        <v>0</v>
      </c>
      <c r="AA30" s="82">
        <v>0</v>
      </c>
      <c r="AB30" s="87">
        <v>0.19400706174299565</v>
      </c>
      <c r="AC30" s="86">
        <v>0</v>
      </c>
      <c r="AD30" s="93">
        <f t="shared" si="2"/>
        <v>0.19400706174299565</v>
      </c>
      <c r="AE30" s="95">
        <f t="shared" si="3"/>
        <v>5.8482568804282531</v>
      </c>
      <c r="AF30" s="95">
        <f t="shared" si="3"/>
        <v>5.8482568804282531</v>
      </c>
      <c r="AG30" s="97">
        <f t="shared" si="4"/>
        <v>4.0083558393946452</v>
      </c>
      <c r="AH30" s="97">
        <f t="shared" si="4"/>
        <v>4.0083558393946452</v>
      </c>
      <c r="AI30" s="98">
        <f t="shared" si="5"/>
        <v>2.9569838159468693</v>
      </c>
    </row>
    <row r="31" spans="1:35" x14ac:dyDescent="0.3">
      <c r="A31" s="55">
        <v>27</v>
      </c>
      <c r="B31" s="56">
        <v>6.7000000000000037</v>
      </c>
      <c r="C31" s="56">
        <v>6.9000000000000039</v>
      </c>
      <c r="D31" s="57">
        <v>0.99999990035573683</v>
      </c>
      <c r="E31" s="57">
        <v>1.0722070689394789E-6</v>
      </c>
      <c r="F31" s="58">
        <v>2.9134723328549939E-2</v>
      </c>
      <c r="G31" s="59">
        <v>6.7688446798230126</v>
      </c>
      <c r="H31" s="55" t="s">
        <v>28</v>
      </c>
      <c r="I31" s="56" t="s">
        <v>27</v>
      </c>
      <c r="J31" s="60">
        <v>0</v>
      </c>
      <c r="K31" s="61">
        <v>0</v>
      </c>
      <c r="L31" s="60">
        <v>5.2</v>
      </c>
      <c r="M31" s="62">
        <v>5.7</v>
      </c>
      <c r="N31" s="63">
        <v>8.8813400661207478</v>
      </c>
      <c r="O31" s="76">
        <v>0.45</v>
      </c>
      <c r="P31" s="77">
        <v>0.35</v>
      </c>
      <c r="Q31" s="77">
        <v>0.7</v>
      </c>
      <c r="R31" s="77">
        <v>0.6</v>
      </c>
      <c r="S31" s="78">
        <v>1.7</v>
      </c>
      <c r="T31" s="49">
        <v>0</v>
      </c>
      <c r="U31" s="49">
        <v>0</v>
      </c>
      <c r="V31" s="49">
        <f t="shared" si="6"/>
        <v>4.5</v>
      </c>
      <c r="W31" s="49">
        <f t="shared" si="6"/>
        <v>5.1000000000000005</v>
      </c>
      <c r="X31" s="49">
        <f t="shared" si="6"/>
        <v>7.1813400661207476</v>
      </c>
      <c r="Y31" s="88">
        <v>0</v>
      </c>
      <c r="Z31" s="89">
        <v>0</v>
      </c>
      <c r="AA31" s="88">
        <v>0</v>
      </c>
      <c r="AB31" s="90">
        <v>2.9134723328549939E-2</v>
      </c>
      <c r="AC31" s="91">
        <v>0</v>
      </c>
      <c r="AD31" s="94">
        <f t="shared" si="2"/>
        <v>2.9134723328549939E-2</v>
      </c>
      <c r="AE31" s="96">
        <f t="shared" si="3"/>
        <v>6.0242717650424815</v>
      </c>
      <c r="AF31" s="96">
        <f t="shared" si="3"/>
        <v>6.0242717650424815</v>
      </c>
      <c r="AG31" s="100">
        <f t="shared" si="4"/>
        <v>4.1289952546920379</v>
      </c>
      <c r="AH31" s="100">
        <f t="shared" si="4"/>
        <v>4.1289952546920379</v>
      </c>
      <c r="AI31" s="101">
        <f t="shared" si="5"/>
        <v>3.0459801059203557</v>
      </c>
    </row>
    <row r="32" spans="1:35" x14ac:dyDescent="0.3">
      <c r="A32" s="25" t="s">
        <v>29</v>
      </c>
      <c r="B32" s="25"/>
      <c r="C32" s="25"/>
      <c r="D32" s="64"/>
      <c r="E32" s="64"/>
      <c r="F32" s="47">
        <v>41999.99581494095</v>
      </c>
      <c r="G32" s="48">
        <v>4.2999997319482048</v>
      </c>
      <c r="H32" s="25"/>
      <c r="I32" s="25"/>
      <c r="J32" s="25"/>
      <c r="K32" s="25"/>
      <c r="L32" s="25"/>
      <c r="M32" s="25"/>
      <c r="N32" s="25"/>
    </row>
    <row r="34" spans="1:6" x14ac:dyDescent="0.3">
      <c r="A34" s="69" t="s">
        <v>30</v>
      </c>
      <c r="B34" s="73">
        <f>SUMPRODUCT(T5:X31,AE5:AI31,Y5:AC31)</f>
        <v>519230.73083887488</v>
      </c>
    </row>
    <row r="36" spans="1:6" x14ac:dyDescent="0.3">
      <c r="A36" s="69" t="s">
        <v>31</v>
      </c>
      <c r="B36" s="81"/>
    </row>
    <row r="37" spans="1:6" x14ac:dyDescent="0.3">
      <c r="A37" s="65" t="s">
        <v>17</v>
      </c>
      <c r="B37" s="65" t="s">
        <v>32</v>
      </c>
      <c r="F37" s="65" t="s">
        <v>33</v>
      </c>
    </row>
    <row r="38" spans="1:6" x14ac:dyDescent="0.3">
      <c r="A38">
        <v>1</v>
      </c>
      <c r="B38" s="92">
        <f>SUM(Y5:AC5)</f>
        <v>4.1850590531120647E-3</v>
      </c>
      <c r="C38" s="69" t="s">
        <v>34</v>
      </c>
      <c r="F38" s="47">
        <v>4.1850590531120647E-3</v>
      </c>
    </row>
    <row r="39" spans="1:6" x14ac:dyDescent="0.3">
      <c r="A39">
        <v>2</v>
      </c>
      <c r="B39" s="92">
        <f t="shared" ref="B39:B64" si="7">SUM(Y6:AC6)</f>
        <v>2.9134723329862919E-2</v>
      </c>
      <c r="C39" s="69" t="s">
        <v>34</v>
      </c>
      <c r="F39" s="47">
        <v>2.9134723329862919E-2</v>
      </c>
    </row>
    <row r="40" spans="1:6" x14ac:dyDescent="0.3">
      <c r="A40">
        <v>3</v>
      </c>
      <c r="B40" s="92">
        <f t="shared" si="7"/>
        <v>0.19400706174058757</v>
      </c>
      <c r="C40" s="69" t="s">
        <v>34</v>
      </c>
      <c r="F40" s="47">
        <v>0.19400706174058757</v>
      </c>
    </row>
    <row r="41" spans="1:6" x14ac:dyDescent="0.3">
      <c r="A41">
        <v>4</v>
      </c>
      <c r="B41" s="92">
        <f t="shared" si="7"/>
        <v>1.1028653128674761</v>
      </c>
      <c r="C41" s="69" t="s">
        <v>34</v>
      </c>
      <c r="F41" s="47">
        <v>1.1028653128674761</v>
      </c>
    </row>
    <row r="42" spans="1:6" x14ac:dyDescent="0.3">
      <c r="A42">
        <v>5</v>
      </c>
      <c r="B42" s="92">
        <f t="shared" si="7"/>
        <v>5.352368629625408</v>
      </c>
      <c r="C42" s="69" t="s">
        <v>34</v>
      </c>
      <c r="F42" s="47">
        <v>5.352368629625408</v>
      </c>
    </row>
    <row r="43" spans="1:6" x14ac:dyDescent="0.3">
      <c r="A43">
        <v>6</v>
      </c>
      <c r="B43" s="92">
        <f t="shared" si="7"/>
        <v>22.177232605849323</v>
      </c>
      <c r="C43" s="69" t="s">
        <v>34</v>
      </c>
      <c r="F43" s="47">
        <v>22.177232605849323</v>
      </c>
    </row>
    <row r="44" spans="1:6" x14ac:dyDescent="0.3">
      <c r="A44">
        <v>7</v>
      </c>
      <c r="B44" s="92">
        <f t="shared" si="7"/>
        <v>78.455680485507969</v>
      </c>
      <c r="C44" s="69" t="s">
        <v>34</v>
      </c>
      <c r="F44" s="47">
        <v>78.455680485507969</v>
      </c>
    </row>
    <row r="45" spans="1:6" x14ac:dyDescent="0.3">
      <c r="A45">
        <v>8</v>
      </c>
      <c r="B45" s="92">
        <f t="shared" si="7"/>
        <v>236.98103495506567</v>
      </c>
      <c r="C45" s="69" t="s">
        <v>34</v>
      </c>
      <c r="F45" s="47">
        <v>236.98103495506567</v>
      </c>
    </row>
    <row r="46" spans="1:6" x14ac:dyDescent="0.3">
      <c r="A46">
        <v>9</v>
      </c>
      <c r="B46" s="92">
        <f t="shared" si="7"/>
        <v>611.20903299049257</v>
      </c>
      <c r="C46" s="69" t="s">
        <v>34</v>
      </c>
      <c r="F46" s="47">
        <v>611.20903299049257</v>
      </c>
    </row>
    <row r="47" spans="1:6" x14ac:dyDescent="0.3">
      <c r="A47">
        <v>10</v>
      </c>
      <c r="B47" s="92">
        <f t="shared" si="7"/>
        <v>1346.0647095579172</v>
      </c>
      <c r="C47" s="69" t="s">
        <v>34</v>
      </c>
      <c r="F47" s="47">
        <v>1346.0647095579172</v>
      </c>
    </row>
    <row r="48" spans="1:6" x14ac:dyDescent="0.3">
      <c r="A48">
        <v>11</v>
      </c>
      <c r="B48" s="92">
        <f t="shared" si="7"/>
        <v>2531.3558979303257</v>
      </c>
      <c r="C48" s="69" t="s">
        <v>34</v>
      </c>
      <c r="F48" s="47">
        <v>2531.3558979303257</v>
      </c>
    </row>
    <row r="49" spans="1:6" x14ac:dyDescent="0.3">
      <c r="A49">
        <v>12</v>
      </c>
      <c r="B49" s="92">
        <f t="shared" si="7"/>
        <v>4065.0005911909302</v>
      </c>
      <c r="C49" s="69" t="s">
        <v>34</v>
      </c>
      <c r="F49" s="47">
        <v>4065.0005911909302</v>
      </c>
    </row>
    <row r="50" spans="1:6" x14ac:dyDescent="0.3">
      <c r="A50">
        <v>13</v>
      </c>
      <c r="B50" s="92">
        <f t="shared" si="7"/>
        <v>5574.3601118637243</v>
      </c>
      <c r="C50" s="69" t="s">
        <v>34</v>
      </c>
      <c r="F50" s="47">
        <v>5574.3601118637253</v>
      </c>
    </row>
    <row r="51" spans="1:6" x14ac:dyDescent="0.3">
      <c r="A51">
        <v>14</v>
      </c>
      <c r="B51" s="92">
        <f t="shared" si="7"/>
        <v>6527.7131476336299</v>
      </c>
      <c r="C51" s="69" t="s">
        <v>34</v>
      </c>
      <c r="F51" s="47">
        <v>6527.7131476336299</v>
      </c>
    </row>
    <row r="52" spans="1:6" x14ac:dyDescent="0.3">
      <c r="A52">
        <v>15</v>
      </c>
      <c r="B52" s="92">
        <f t="shared" si="7"/>
        <v>6527.7131476336153</v>
      </c>
      <c r="C52" s="69" t="s">
        <v>34</v>
      </c>
      <c r="F52" s="47">
        <v>6527.7131476336153</v>
      </c>
    </row>
    <row r="53" spans="1:6" x14ac:dyDescent="0.3">
      <c r="A53">
        <v>16</v>
      </c>
      <c r="B53" s="92">
        <f t="shared" si="7"/>
        <v>5574.3601118637162</v>
      </c>
      <c r="C53" s="69" t="s">
        <v>34</v>
      </c>
      <c r="F53" s="47">
        <v>5574.3601118637162</v>
      </c>
    </row>
    <row r="54" spans="1:6" x14ac:dyDescent="0.3">
      <c r="A54">
        <v>17</v>
      </c>
      <c r="B54" s="92">
        <f t="shared" si="7"/>
        <v>4065.0005911908997</v>
      </c>
      <c r="C54" s="69" t="s">
        <v>34</v>
      </c>
      <c r="F54" s="47">
        <v>4065.0005911908997</v>
      </c>
    </row>
    <row r="55" spans="1:6" x14ac:dyDescent="0.3">
      <c r="A55">
        <v>18</v>
      </c>
      <c r="B55" s="92">
        <f t="shared" si="7"/>
        <v>2531.3558979302957</v>
      </c>
      <c r="C55" s="69" t="s">
        <v>34</v>
      </c>
      <c r="F55" s="47">
        <v>2531.3558979302957</v>
      </c>
    </row>
    <row r="56" spans="1:6" x14ac:dyDescent="0.3">
      <c r="A56">
        <v>19</v>
      </c>
      <c r="B56" s="92">
        <f t="shared" si="7"/>
        <v>1346.0647095578997</v>
      </c>
      <c r="C56" s="69" t="s">
        <v>34</v>
      </c>
      <c r="F56" s="47">
        <v>1346.0647095578997</v>
      </c>
    </row>
    <row r="57" spans="1:6" x14ac:dyDescent="0.3">
      <c r="A57">
        <v>20</v>
      </c>
      <c r="B57" s="92">
        <f t="shared" si="7"/>
        <v>611.20903299047893</v>
      </c>
      <c r="C57" s="69" t="s">
        <v>34</v>
      </c>
      <c r="F57" s="47">
        <v>611.20903299047893</v>
      </c>
    </row>
    <row r="58" spans="1:6" x14ac:dyDescent="0.3">
      <c r="A58">
        <v>21</v>
      </c>
      <c r="B58" s="92">
        <f t="shared" si="7"/>
        <v>236.98103495506339</v>
      </c>
      <c r="C58" s="69" t="s">
        <v>34</v>
      </c>
      <c r="F58" s="47">
        <v>236.98103495506339</v>
      </c>
    </row>
    <row r="59" spans="1:6" x14ac:dyDescent="0.3">
      <c r="A59">
        <v>22</v>
      </c>
      <c r="B59" s="92">
        <f t="shared" si="7"/>
        <v>78.455680485504331</v>
      </c>
      <c r="C59" s="69" t="s">
        <v>34</v>
      </c>
      <c r="F59" s="47">
        <v>78.455680485504331</v>
      </c>
    </row>
    <row r="60" spans="1:6" x14ac:dyDescent="0.3">
      <c r="A60">
        <v>23</v>
      </c>
      <c r="B60" s="92">
        <f t="shared" si="7"/>
        <v>22.177232605848918</v>
      </c>
      <c r="C60" s="69" t="s">
        <v>34</v>
      </c>
      <c r="F60" s="47">
        <v>22.177232605848918</v>
      </c>
    </row>
    <row r="61" spans="1:6" x14ac:dyDescent="0.3">
      <c r="A61">
        <v>24</v>
      </c>
      <c r="B61" s="92">
        <f t="shared" si="7"/>
        <v>5.3523686296261808</v>
      </c>
      <c r="C61" s="69" t="s">
        <v>34</v>
      </c>
      <c r="F61" s="47">
        <v>5.3523686296261808</v>
      </c>
    </row>
    <row r="62" spans="1:6" x14ac:dyDescent="0.3">
      <c r="A62">
        <v>25</v>
      </c>
      <c r="B62" s="92">
        <f t="shared" si="7"/>
        <v>1.1028653128661858</v>
      </c>
      <c r="C62" s="69" t="s">
        <v>34</v>
      </c>
      <c r="F62" s="47">
        <v>1.1028653128661858</v>
      </c>
    </row>
    <row r="63" spans="1:6" x14ac:dyDescent="0.3">
      <c r="A63">
        <v>26</v>
      </c>
      <c r="B63" s="92">
        <f t="shared" si="7"/>
        <v>0.19400706174299565</v>
      </c>
      <c r="C63" s="69" t="s">
        <v>34</v>
      </c>
      <c r="F63" s="47">
        <v>0.19400706174299565</v>
      </c>
    </row>
    <row r="64" spans="1:6" x14ac:dyDescent="0.3">
      <c r="A64">
        <v>27</v>
      </c>
      <c r="B64" s="92">
        <f t="shared" si="7"/>
        <v>2.9134723328549939E-2</v>
      </c>
      <c r="C64" s="69" t="s">
        <v>34</v>
      </c>
      <c r="F64" s="58">
        <v>2.9134723328549939E-2</v>
      </c>
    </row>
    <row r="66" spans="1:7" x14ac:dyDescent="0.3">
      <c r="A66" s="69" t="s">
        <v>35</v>
      </c>
      <c r="B66" s="92">
        <f>SUM(AA5:AC31)</f>
        <v>28800</v>
      </c>
      <c r="C66" s="69" t="s">
        <v>36</v>
      </c>
      <c r="F66" s="148">
        <v>28800</v>
      </c>
    </row>
    <row r="68" spans="1:7" x14ac:dyDescent="0.3">
      <c r="A68" s="69" t="s">
        <v>37</v>
      </c>
      <c r="B68" s="92">
        <f>SUM(AC5:AC31)</f>
        <v>11200</v>
      </c>
      <c r="C68" s="69" t="s">
        <v>36</v>
      </c>
      <c r="F68" s="149">
        <v>11200</v>
      </c>
      <c r="G68" t="s">
        <v>38</v>
      </c>
    </row>
    <row r="70" spans="1:7" x14ac:dyDescent="0.3">
      <c r="A70" s="69" t="s">
        <v>39</v>
      </c>
      <c r="B70">
        <f>SUM(SUMPRODUCT(Z5:Z31,AF5:AF31),SUMPRODUCT(AB5:AB31,AH5:AH31),SUMPRODUCT(AC5:AC31,AI5:AI31))</f>
        <v>108862.08000000003</v>
      </c>
      <c r="C70" t="s">
        <v>36</v>
      </c>
      <c r="F70">
        <f>120000*0.453592*2</f>
        <v>108862.08</v>
      </c>
    </row>
    <row r="72" spans="1:7" x14ac:dyDescent="0.3">
      <c r="A72" s="69" t="s">
        <v>40</v>
      </c>
      <c r="B72" s="92">
        <f>SUM(AA5:AC31)</f>
        <v>28800</v>
      </c>
      <c r="C72" t="s">
        <v>36</v>
      </c>
      <c r="F72" s="125">
        <v>33600</v>
      </c>
    </row>
    <row r="74" spans="1:7" x14ac:dyDescent="0.3">
      <c r="A74" s="69" t="s">
        <v>41</v>
      </c>
    </row>
    <row r="75" spans="1:7" x14ac:dyDescent="0.3">
      <c r="A75" t="s">
        <v>42</v>
      </c>
      <c r="B75" s="150">
        <v>501221.95445959229</v>
      </c>
    </row>
    <row r="77" spans="1:7" x14ac:dyDescent="0.3">
      <c r="A77" t="s">
        <v>43</v>
      </c>
      <c r="B77" s="150">
        <v>519230.73083887488</v>
      </c>
    </row>
    <row r="79" spans="1:7" x14ac:dyDescent="0.3">
      <c r="A79" t="s">
        <v>44</v>
      </c>
      <c r="B79" s="150">
        <v>525794.84514699376</v>
      </c>
    </row>
    <row r="81" spans="1:2" x14ac:dyDescent="0.3">
      <c r="A81" t="s">
        <v>45</v>
      </c>
      <c r="B81" s="150">
        <v>523679.94778187649</v>
      </c>
    </row>
    <row r="83" spans="1:2" x14ac:dyDescent="0.3">
      <c r="A83" t="s">
        <v>46</v>
      </c>
      <c r="B83" s="150">
        <v>530360.61728317523</v>
      </c>
    </row>
    <row r="85" spans="1:2" x14ac:dyDescent="0.3">
      <c r="A85" t="s">
        <v>47</v>
      </c>
      <c r="B85" s="150">
        <v>547070.3904096717</v>
      </c>
    </row>
    <row r="87" spans="1:2" x14ac:dyDescent="0.3">
      <c r="A87" t="s">
        <v>48</v>
      </c>
      <c r="B87" s="150">
        <v>555626.69679503073</v>
      </c>
    </row>
  </sheetData>
  <mergeCells count="17">
    <mergeCell ref="AG3:AH3"/>
    <mergeCell ref="AE2:AI2"/>
    <mergeCell ref="J3:K3"/>
    <mergeCell ref="L3:M3"/>
    <mergeCell ref="O3:P3"/>
    <mergeCell ref="Q3:R3"/>
    <mergeCell ref="T3:U3"/>
    <mergeCell ref="V3:W3"/>
    <mergeCell ref="Y3:Z3"/>
    <mergeCell ref="AA3:AB3"/>
    <mergeCell ref="AE3:AF3"/>
    <mergeCell ref="AD2:AD4"/>
    <mergeCell ref="H2:I2"/>
    <mergeCell ref="J2:M2"/>
    <mergeCell ref="O2:S2"/>
    <mergeCell ref="T2:X2"/>
    <mergeCell ref="Y2:AC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F4E54-E852-4A82-8135-F08D4E454496}">
  <dimension ref="A2:AI70"/>
  <sheetViews>
    <sheetView workbookViewId="0">
      <pane xSplit="7" topLeftCell="H1" activePane="topRight" state="frozen"/>
      <selection pane="topRight" activeCell="H1" sqref="H1"/>
    </sheetView>
  </sheetViews>
  <sheetFormatPr defaultRowHeight="14.4" x14ac:dyDescent="0.3"/>
  <cols>
    <col min="1" max="1" width="20.109375" bestFit="1" customWidth="1"/>
    <col min="2" max="2" width="11.88671875" bestFit="1" customWidth="1"/>
    <col min="3" max="3" width="13.44140625" bestFit="1" customWidth="1"/>
    <col min="4" max="4" width="9.88671875" hidden="1" customWidth="1"/>
    <col min="5" max="5" width="6.88671875" hidden="1" customWidth="1"/>
    <col min="6" max="6" width="14.44140625" bestFit="1" customWidth="1"/>
    <col min="7" max="7" width="6.5546875" bestFit="1" customWidth="1"/>
    <col min="8" max="9" width="9.109375" customWidth="1"/>
    <col min="10" max="10" width="5.44140625" bestFit="1" customWidth="1"/>
    <col min="11" max="11" width="6.44140625" bestFit="1" customWidth="1"/>
    <col min="12" max="12" width="5.44140625" bestFit="1" customWidth="1"/>
    <col min="13" max="13" width="6.44140625" bestFit="1" customWidth="1"/>
    <col min="14" max="14" width="14" bestFit="1" customWidth="1"/>
    <col min="30" max="30" width="11.44140625" bestFit="1" customWidth="1"/>
    <col min="31" max="31" width="15.5546875" bestFit="1" customWidth="1"/>
  </cols>
  <sheetData>
    <row r="2" spans="1:35" x14ac:dyDescent="0.3">
      <c r="A2" s="31"/>
      <c r="B2" s="32"/>
      <c r="C2" s="33"/>
      <c r="D2" s="33" t="s">
        <v>0</v>
      </c>
      <c r="E2" s="33" t="s">
        <v>0</v>
      </c>
      <c r="F2" s="33"/>
      <c r="G2" s="33"/>
      <c r="H2" s="164" t="s">
        <v>1</v>
      </c>
      <c r="I2" s="165"/>
      <c r="J2" s="164" t="s">
        <v>2</v>
      </c>
      <c r="K2" s="166"/>
      <c r="L2" s="166"/>
      <c r="M2" s="165"/>
      <c r="N2" s="34" t="s">
        <v>3</v>
      </c>
      <c r="O2" s="161" t="s">
        <v>4</v>
      </c>
      <c r="P2" s="162"/>
      <c r="Q2" s="162"/>
      <c r="R2" s="162"/>
      <c r="S2" s="163"/>
      <c r="T2" s="161" t="s">
        <v>5</v>
      </c>
      <c r="U2" s="162"/>
      <c r="V2" s="162"/>
      <c r="W2" s="162"/>
      <c r="X2" s="163"/>
      <c r="Y2" s="161" t="s">
        <v>6</v>
      </c>
      <c r="Z2" s="162"/>
      <c r="AA2" s="162"/>
      <c r="AB2" s="162"/>
      <c r="AC2" s="163"/>
      <c r="AD2" s="156" t="s">
        <v>7</v>
      </c>
      <c r="AE2" s="153" t="s">
        <v>8</v>
      </c>
      <c r="AF2" s="155"/>
      <c r="AG2" s="155"/>
      <c r="AH2" s="155"/>
      <c r="AI2" s="154"/>
    </row>
    <row r="3" spans="1:35" x14ac:dyDescent="0.3">
      <c r="A3" s="35" t="s">
        <v>9</v>
      </c>
      <c r="B3" s="36"/>
      <c r="C3" s="36"/>
      <c r="D3" s="36" t="s">
        <v>10</v>
      </c>
      <c r="E3" s="36" t="s">
        <v>11</v>
      </c>
      <c r="F3" s="36" t="s">
        <v>12</v>
      </c>
      <c r="G3" s="36" t="s">
        <v>13</v>
      </c>
      <c r="H3" s="37"/>
      <c r="I3" s="36"/>
      <c r="J3" s="159" t="s">
        <v>14</v>
      </c>
      <c r="K3" s="160"/>
      <c r="L3" s="159" t="s">
        <v>15</v>
      </c>
      <c r="M3" s="160"/>
      <c r="N3" s="38" t="s">
        <v>16</v>
      </c>
      <c r="O3" s="159" t="s">
        <v>14</v>
      </c>
      <c r="P3" s="160"/>
      <c r="Q3" s="159" t="s">
        <v>15</v>
      </c>
      <c r="R3" s="160"/>
      <c r="S3" s="38" t="s">
        <v>16</v>
      </c>
      <c r="T3" s="159" t="s">
        <v>14</v>
      </c>
      <c r="U3" s="160"/>
      <c r="V3" s="159" t="s">
        <v>15</v>
      </c>
      <c r="W3" s="160"/>
      <c r="X3" s="38" t="s">
        <v>16</v>
      </c>
      <c r="Y3" s="159" t="s">
        <v>14</v>
      </c>
      <c r="Z3" s="160"/>
      <c r="AA3" s="159" t="s">
        <v>15</v>
      </c>
      <c r="AB3" s="160"/>
      <c r="AC3" s="38" t="s">
        <v>16</v>
      </c>
      <c r="AD3" s="157"/>
      <c r="AE3" s="153" t="s">
        <v>14</v>
      </c>
      <c r="AF3" s="154"/>
      <c r="AG3" s="153" t="s">
        <v>15</v>
      </c>
      <c r="AH3" s="154"/>
      <c r="AI3" s="99" t="s">
        <v>16</v>
      </c>
    </row>
    <row r="4" spans="1:35" x14ac:dyDescent="0.3">
      <c r="A4" s="39" t="s">
        <v>17</v>
      </c>
      <c r="B4" s="40" t="s">
        <v>18</v>
      </c>
      <c r="C4" s="40" t="s">
        <v>19</v>
      </c>
      <c r="D4" s="41">
        <v>0</v>
      </c>
      <c r="E4" s="41">
        <v>0</v>
      </c>
      <c r="F4" s="40" t="s">
        <v>20</v>
      </c>
      <c r="G4" s="40" t="s">
        <v>21</v>
      </c>
      <c r="H4" s="39" t="s">
        <v>14</v>
      </c>
      <c r="I4" s="40" t="s">
        <v>15</v>
      </c>
      <c r="J4" s="39" t="s">
        <v>22</v>
      </c>
      <c r="K4" s="40" t="s">
        <v>23</v>
      </c>
      <c r="L4" s="39" t="s">
        <v>22</v>
      </c>
      <c r="M4" s="42" t="s">
        <v>23</v>
      </c>
      <c r="N4" s="43" t="s">
        <v>23</v>
      </c>
      <c r="O4" s="39" t="s">
        <v>22</v>
      </c>
      <c r="P4" s="40" t="s">
        <v>23</v>
      </c>
      <c r="Q4" s="39" t="s">
        <v>22</v>
      </c>
      <c r="R4" s="42" t="s">
        <v>23</v>
      </c>
      <c r="S4" s="43" t="s">
        <v>23</v>
      </c>
      <c r="T4" s="39" t="s">
        <v>22</v>
      </c>
      <c r="U4" s="40" t="s">
        <v>23</v>
      </c>
      <c r="V4" s="39" t="s">
        <v>22</v>
      </c>
      <c r="W4" s="42" t="s">
        <v>23</v>
      </c>
      <c r="X4" s="43" t="s">
        <v>23</v>
      </c>
      <c r="Y4" s="39" t="s">
        <v>22</v>
      </c>
      <c r="Z4" s="40" t="s">
        <v>23</v>
      </c>
      <c r="AA4" s="39" t="s">
        <v>22</v>
      </c>
      <c r="AB4" s="42" t="s">
        <v>23</v>
      </c>
      <c r="AC4" s="43" t="s">
        <v>23</v>
      </c>
      <c r="AD4" s="158"/>
      <c r="AE4" s="102" t="s">
        <v>22</v>
      </c>
      <c r="AF4" s="103" t="s">
        <v>23</v>
      </c>
      <c r="AG4" s="104" t="s">
        <v>22</v>
      </c>
      <c r="AH4" s="103" t="s">
        <v>23</v>
      </c>
      <c r="AI4" s="103" t="s">
        <v>23</v>
      </c>
    </row>
    <row r="5" spans="1:35" x14ac:dyDescent="0.3">
      <c r="A5" s="44">
        <v>1</v>
      </c>
      <c r="B5" s="45">
        <v>1.5</v>
      </c>
      <c r="C5" s="45">
        <v>1.7</v>
      </c>
      <c r="D5" s="46">
        <v>9.9644263169334873E-8</v>
      </c>
      <c r="E5" s="46">
        <v>1.0722070689395284E-6</v>
      </c>
      <c r="F5" s="47">
        <v>4.1850590531120647E-3</v>
      </c>
      <c r="G5" s="48">
        <v>1.6099126963349961</v>
      </c>
      <c r="H5" s="44" t="s">
        <v>24</v>
      </c>
      <c r="I5" s="45" t="s">
        <v>24</v>
      </c>
      <c r="J5" s="49">
        <v>2</v>
      </c>
      <c r="K5" s="50">
        <v>2.2999999999999998</v>
      </c>
      <c r="L5" s="51">
        <v>3</v>
      </c>
      <c r="M5" s="52">
        <v>3.2</v>
      </c>
      <c r="N5" s="79">
        <v>8.5144826806282659</v>
      </c>
      <c r="O5" s="74">
        <v>0.45</v>
      </c>
      <c r="P5" s="73">
        <v>0.35</v>
      </c>
      <c r="Q5" s="73">
        <v>0.7</v>
      </c>
      <c r="R5" s="73">
        <v>0.6</v>
      </c>
      <c r="S5" s="75">
        <v>1.7</v>
      </c>
      <c r="T5" s="49">
        <f>J5-O5</f>
        <v>1.55</v>
      </c>
      <c r="U5" s="49">
        <f>K5-P5</f>
        <v>1.9499999999999997</v>
      </c>
      <c r="V5" s="49">
        <f>L5-Q5</f>
        <v>2.2999999999999998</v>
      </c>
      <c r="W5" s="49">
        <f>M5-R5</f>
        <v>2.6</v>
      </c>
      <c r="X5" s="49">
        <f>N5-S5</f>
        <v>6.8144826806282657</v>
      </c>
      <c r="Y5" s="82">
        <v>0</v>
      </c>
      <c r="Z5" s="83">
        <v>4.1850590531120647E-3</v>
      </c>
      <c r="AA5" s="84">
        <v>0</v>
      </c>
      <c r="AB5" s="85">
        <v>0</v>
      </c>
      <c r="AC5" s="86">
        <v>0</v>
      </c>
      <c r="AD5" s="93">
        <f>SUM(Z5,AB5,AC5)</f>
        <v>4.1850590531120647E-3</v>
      </c>
      <c r="AE5" s="95">
        <f>$G5*0.89</f>
        <v>1.4328222997381466</v>
      </c>
      <c r="AF5" s="95">
        <f>$G5*0.89</f>
        <v>1.4328222997381466</v>
      </c>
      <c r="AG5" s="97">
        <f>$G5*0.61</f>
        <v>0.98204674476434761</v>
      </c>
      <c r="AH5" s="97">
        <f>$G5*0.61</f>
        <v>0.98204674476434761</v>
      </c>
      <c r="AI5" s="98">
        <f>G5*0.45</f>
        <v>0.72446071335074824</v>
      </c>
    </row>
    <row r="6" spans="1:35" x14ac:dyDescent="0.3">
      <c r="A6" s="44">
        <v>2</v>
      </c>
      <c r="B6" s="45">
        <v>1.7</v>
      </c>
      <c r="C6" s="45">
        <v>1.9</v>
      </c>
      <c r="D6" s="46">
        <v>7.933281519755948E-7</v>
      </c>
      <c r="E6" s="46">
        <v>7.9225981820641506E-6</v>
      </c>
      <c r="F6" s="47">
        <v>2.9134723329862919E-2</v>
      </c>
      <c r="G6" s="48">
        <v>1.8311553202881583</v>
      </c>
      <c r="H6" s="44" t="s">
        <v>24</v>
      </c>
      <c r="I6" s="45" t="s">
        <v>24</v>
      </c>
      <c r="J6" s="49">
        <v>2</v>
      </c>
      <c r="K6" s="50">
        <v>2.2999999999999998</v>
      </c>
      <c r="L6" s="49">
        <v>3</v>
      </c>
      <c r="M6" s="54">
        <v>3.2</v>
      </c>
      <c r="N6" s="80">
        <v>8.5302154894427122</v>
      </c>
      <c r="O6" s="74">
        <v>0.45</v>
      </c>
      <c r="P6" s="73">
        <v>0.35</v>
      </c>
      <c r="Q6" s="73">
        <v>0.7</v>
      </c>
      <c r="R6" s="73">
        <v>0.6</v>
      </c>
      <c r="S6" s="75">
        <v>1.7</v>
      </c>
      <c r="T6" s="49">
        <f t="shared" ref="T6:X25" si="0">J6-O6</f>
        <v>1.55</v>
      </c>
      <c r="U6" s="49">
        <f t="shared" ref="U6:X20" si="1">K6-P6</f>
        <v>1.9499999999999997</v>
      </c>
      <c r="V6" s="49">
        <f t="shared" si="1"/>
        <v>2.2999999999999998</v>
      </c>
      <c r="W6" s="49">
        <f t="shared" si="1"/>
        <v>2.6</v>
      </c>
      <c r="X6" s="49">
        <f t="shared" si="1"/>
        <v>6.8302154894427121</v>
      </c>
      <c r="Y6" s="82">
        <v>0</v>
      </c>
      <c r="Z6" s="83">
        <v>2.9134723329862919E-2</v>
      </c>
      <c r="AA6" s="82">
        <v>0</v>
      </c>
      <c r="AB6" s="87">
        <v>0</v>
      </c>
      <c r="AC6" s="86">
        <v>0</v>
      </c>
      <c r="AD6" s="93">
        <f t="shared" ref="AD6:AD31" si="2">SUM(Z6,AB6,AC6)</f>
        <v>2.9134723329862919E-2</v>
      </c>
      <c r="AE6" s="95">
        <f t="shared" ref="AE6:AF31" si="3">$G6*0.89</f>
        <v>1.629728235056461</v>
      </c>
      <c r="AF6" s="95">
        <f t="shared" si="3"/>
        <v>1.629728235056461</v>
      </c>
      <c r="AG6" s="97">
        <f t="shared" ref="AG6:AH31" si="4">$G6*0.61</f>
        <v>1.1170047453757765</v>
      </c>
      <c r="AH6" s="97">
        <f t="shared" si="4"/>
        <v>1.1170047453757765</v>
      </c>
      <c r="AI6" s="98">
        <f t="shared" ref="AI6:AI31" si="5">G6*0.45</f>
        <v>0.82401989412967125</v>
      </c>
    </row>
    <row r="7" spans="1:35" x14ac:dyDescent="0.3">
      <c r="A7" s="44">
        <v>3</v>
      </c>
      <c r="B7" s="45">
        <v>1.9</v>
      </c>
      <c r="C7" s="45">
        <v>2.1</v>
      </c>
      <c r="D7" s="46">
        <v>5.4125439077038704E-6</v>
      </c>
      <c r="E7" s="46">
        <v>4.988494258010724E-5</v>
      </c>
      <c r="F7" s="47">
        <v>0.19400706174058757</v>
      </c>
      <c r="G7" s="48">
        <v>2.0289248534231317</v>
      </c>
      <c r="H7" s="44" t="s">
        <v>24</v>
      </c>
      <c r="I7" s="45" t="s">
        <v>24</v>
      </c>
      <c r="J7" s="49">
        <v>2</v>
      </c>
      <c r="K7" s="50">
        <v>2.2999999999999998</v>
      </c>
      <c r="L7" s="49">
        <v>3</v>
      </c>
      <c r="M7" s="54">
        <v>3.2</v>
      </c>
      <c r="N7" s="80">
        <v>8.5442791006878664</v>
      </c>
      <c r="O7" s="74">
        <v>0.45</v>
      </c>
      <c r="P7" s="73">
        <v>0.35</v>
      </c>
      <c r="Q7" s="73">
        <v>0.7</v>
      </c>
      <c r="R7" s="73">
        <v>0.6</v>
      </c>
      <c r="S7" s="75">
        <v>1.7</v>
      </c>
      <c r="T7" s="49">
        <f t="shared" si="0"/>
        <v>1.55</v>
      </c>
      <c r="U7" s="49">
        <f t="shared" si="1"/>
        <v>1.9499999999999997</v>
      </c>
      <c r="V7" s="49">
        <f t="shared" si="1"/>
        <v>2.2999999999999998</v>
      </c>
      <c r="W7" s="49">
        <f t="shared" si="1"/>
        <v>2.6</v>
      </c>
      <c r="X7" s="49">
        <f t="shared" si="1"/>
        <v>6.8442791006878663</v>
      </c>
      <c r="Y7" s="82">
        <v>0</v>
      </c>
      <c r="Z7" s="83">
        <v>0.19400706174058757</v>
      </c>
      <c r="AA7" s="82">
        <v>0</v>
      </c>
      <c r="AB7" s="87">
        <v>0</v>
      </c>
      <c r="AC7" s="86">
        <v>0</v>
      </c>
      <c r="AD7" s="93">
        <f t="shared" si="2"/>
        <v>0.19400706174058757</v>
      </c>
      <c r="AE7" s="95">
        <f t="shared" si="3"/>
        <v>1.8057431195465872</v>
      </c>
      <c r="AF7" s="95">
        <f t="shared" si="3"/>
        <v>1.8057431195465872</v>
      </c>
      <c r="AG7" s="97">
        <f t="shared" si="4"/>
        <v>1.2376441605881103</v>
      </c>
      <c r="AH7" s="97">
        <f t="shared" si="4"/>
        <v>1.2376441605881103</v>
      </c>
      <c r="AI7" s="98">
        <f t="shared" si="5"/>
        <v>0.9130161840404093</v>
      </c>
    </row>
    <row r="8" spans="1:35" x14ac:dyDescent="0.3">
      <c r="A8" s="44">
        <v>4</v>
      </c>
      <c r="B8" s="45">
        <v>2.1</v>
      </c>
      <c r="C8" s="45">
        <v>2.3000000000000003</v>
      </c>
      <c r="D8" s="46">
        <v>3.1671241833119972E-5</v>
      </c>
      <c r="E8" s="46">
        <v>2.6766045152977166E-4</v>
      </c>
      <c r="F8" s="47">
        <v>1.1028653128674761</v>
      </c>
      <c r="G8" s="48">
        <v>2.2266345425026102</v>
      </c>
      <c r="H8" s="44" t="s">
        <v>24</v>
      </c>
      <c r="I8" s="45" t="s">
        <v>24</v>
      </c>
      <c r="J8" s="49">
        <v>2</v>
      </c>
      <c r="K8" s="50">
        <v>2.2999999999999998</v>
      </c>
      <c r="L8" s="49">
        <v>3</v>
      </c>
      <c r="M8" s="54">
        <v>3.2</v>
      </c>
      <c r="N8" s="80">
        <v>8.5583384563557399</v>
      </c>
      <c r="O8" s="74">
        <v>0.45</v>
      </c>
      <c r="P8" s="73">
        <v>0.35</v>
      </c>
      <c r="Q8" s="73">
        <v>0.7</v>
      </c>
      <c r="R8" s="73">
        <v>0.6</v>
      </c>
      <c r="S8" s="75">
        <v>1.7</v>
      </c>
      <c r="T8" s="49">
        <f t="shared" si="0"/>
        <v>1.55</v>
      </c>
      <c r="U8" s="49">
        <f t="shared" si="1"/>
        <v>1.9499999999999997</v>
      </c>
      <c r="V8" s="49">
        <f t="shared" si="1"/>
        <v>2.2999999999999998</v>
      </c>
      <c r="W8" s="49">
        <f t="shared" si="1"/>
        <v>2.6</v>
      </c>
      <c r="X8" s="49">
        <f t="shared" si="1"/>
        <v>6.8583384563557397</v>
      </c>
      <c r="Y8" s="82">
        <v>0</v>
      </c>
      <c r="Z8" s="83">
        <v>1.1028653128674761</v>
      </c>
      <c r="AA8" s="82">
        <v>0</v>
      </c>
      <c r="AB8" s="87">
        <v>0</v>
      </c>
      <c r="AC8" s="86">
        <v>0</v>
      </c>
      <c r="AD8" s="93">
        <f t="shared" si="2"/>
        <v>1.1028653128674761</v>
      </c>
      <c r="AE8" s="95">
        <f t="shared" si="3"/>
        <v>1.9817047428273231</v>
      </c>
      <c r="AF8" s="95">
        <f t="shared" si="3"/>
        <v>1.9817047428273231</v>
      </c>
      <c r="AG8" s="97">
        <f t="shared" si="4"/>
        <v>1.3582470709265921</v>
      </c>
      <c r="AH8" s="97">
        <f t="shared" si="4"/>
        <v>1.3582470709265921</v>
      </c>
      <c r="AI8" s="98">
        <f t="shared" si="5"/>
        <v>1.0019855441261747</v>
      </c>
    </row>
    <row r="9" spans="1:35" x14ac:dyDescent="0.3">
      <c r="A9" s="44">
        <v>5</v>
      </c>
      <c r="B9" s="45">
        <v>2.3000000000000003</v>
      </c>
      <c r="C9" s="45">
        <v>2.5000000000000004</v>
      </c>
      <c r="D9" s="46">
        <v>1.5910859015753445E-4</v>
      </c>
      <c r="E9" s="46">
        <v>1.2238038602275503E-3</v>
      </c>
      <c r="F9" s="47">
        <v>5.352368629625408</v>
      </c>
      <c r="G9" s="48">
        <v>2.4242873041744692</v>
      </c>
      <c r="H9" s="44" t="s">
        <v>25</v>
      </c>
      <c r="I9" s="45" t="s">
        <v>24</v>
      </c>
      <c r="J9" s="49">
        <v>2.8</v>
      </c>
      <c r="K9" s="50">
        <v>3.1</v>
      </c>
      <c r="L9" s="49">
        <v>3</v>
      </c>
      <c r="M9" s="54">
        <v>3.2</v>
      </c>
      <c r="N9" s="80">
        <v>8.572393763852407</v>
      </c>
      <c r="O9" s="74">
        <v>0.45</v>
      </c>
      <c r="P9" s="73">
        <v>0.35</v>
      </c>
      <c r="Q9" s="73">
        <v>0.7</v>
      </c>
      <c r="R9" s="73">
        <v>0.6</v>
      </c>
      <c r="S9" s="75">
        <v>1.7</v>
      </c>
      <c r="T9" s="49">
        <f>J9-O9</f>
        <v>2.3499999999999996</v>
      </c>
      <c r="U9" s="49">
        <f t="shared" si="1"/>
        <v>2.75</v>
      </c>
      <c r="V9" s="49">
        <f t="shared" si="1"/>
        <v>2.2999999999999998</v>
      </c>
      <c r="W9" s="49">
        <f t="shared" si="1"/>
        <v>2.6</v>
      </c>
      <c r="X9" s="49">
        <f t="shared" si="1"/>
        <v>6.8723937638524069</v>
      </c>
      <c r="Y9" s="82">
        <v>0</v>
      </c>
      <c r="Z9" s="83">
        <v>5.352368629625408</v>
      </c>
      <c r="AA9" s="82">
        <v>0</v>
      </c>
      <c r="AB9" s="87">
        <v>0</v>
      </c>
      <c r="AC9" s="86">
        <v>0</v>
      </c>
      <c r="AD9" s="93">
        <f t="shared" si="2"/>
        <v>5.352368629625408</v>
      </c>
      <c r="AE9" s="95">
        <f t="shared" si="3"/>
        <v>2.1576157007152776</v>
      </c>
      <c r="AF9" s="95">
        <f t="shared" si="3"/>
        <v>2.1576157007152776</v>
      </c>
      <c r="AG9" s="97">
        <f t="shared" si="4"/>
        <v>1.4788152555464262</v>
      </c>
      <c r="AH9" s="97">
        <f t="shared" si="4"/>
        <v>1.4788152555464262</v>
      </c>
      <c r="AI9" s="98">
        <f t="shared" si="5"/>
        <v>1.0909292868785112</v>
      </c>
    </row>
    <row r="10" spans="1:35" x14ac:dyDescent="0.3">
      <c r="A10" s="44">
        <v>6</v>
      </c>
      <c r="B10" s="45">
        <v>2.5000000000000004</v>
      </c>
      <c r="C10" s="45">
        <v>2.7000000000000006</v>
      </c>
      <c r="D10" s="46">
        <v>6.8713793791585164E-4</v>
      </c>
      <c r="E10" s="46">
        <v>4.7681764029297103E-3</v>
      </c>
      <c r="F10" s="47">
        <v>22.177232605849323</v>
      </c>
      <c r="G10" s="48">
        <v>2.6218865780143883</v>
      </c>
      <c r="H10" s="44" t="s">
        <v>25</v>
      </c>
      <c r="I10" s="45" t="s">
        <v>24</v>
      </c>
      <c r="J10" s="49">
        <v>2.8</v>
      </c>
      <c r="K10" s="50">
        <v>3.1</v>
      </c>
      <c r="L10" s="49">
        <v>3</v>
      </c>
      <c r="M10" s="54">
        <v>3.2</v>
      </c>
      <c r="N10" s="80">
        <v>8.5864452677699123</v>
      </c>
      <c r="O10" s="74">
        <v>0.45</v>
      </c>
      <c r="P10" s="73">
        <v>0.35</v>
      </c>
      <c r="Q10" s="73">
        <v>0.7</v>
      </c>
      <c r="R10" s="73">
        <v>0.6</v>
      </c>
      <c r="S10" s="75">
        <v>1.7</v>
      </c>
      <c r="T10" s="49">
        <f t="shared" si="0"/>
        <v>2.3499999999999996</v>
      </c>
      <c r="U10" s="49">
        <f t="shared" si="1"/>
        <v>2.75</v>
      </c>
      <c r="V10" s="49">
        <f t="shared" si="1"/>
        <v>2.2999999999999998</v>
      </c>
      <c r="W10" s="49">
        <f t="shared" si="1"/>
        <v>2.6</v>
      </c>
      <c r="X10" s="49">
        <f t="shared" si="1"/>
        <v>6.8864452677699122</v>
      </c>
      <c r="Y10" s="82">
        <v>0</v>
      </c>
      <c r="Z10" s="83">
        <v>0</v>
      </c>
      <c r="AA10" s="82">
        <v>0</v>
      </c>
      <c r="AB10" s="87">
        <v>0</v>
      </c>
      <c r="AC10" s="86">
        <v>22.177232605849323</v>
      </c>
      <c r="AD10" s="93">
        <f t="shared" si="2"/>
        <v>22.177232605849323</v>
      </c>
      <c r="AE10" s="95">
        <f t="shared" si="3"/>
        <v>2.3334790544328055</v>
      </c>
      <c r="AF10" s="95">
        <f t="shared" si="3"/>
        <v>2.3334790544328055</v>
      </c>
      <c r="AG10" s="97">
        <f t="shared" si="4"/>
        <v>1.5993508125887768</v>
      </c>
      <c r="AH10" s="97">
        <f t="shared" si="4"/>
        <v>1.5993508125887768</v>
      </c>
      <c r="AI10" s="98">
        <f t="shared" si="5"/>
        <v>1.1798489601064748</v>
      </c>
    </row>
    <row r="11" spans="1:35" x14ac:dyDescent="0.3">
      <c r="A11" s="44">
        <v>7</v>
      </c>
      <c r="B11" s="45">
        <v>2.7000000000000006</v>
      </c>
      <c r="C11" s="45">
        <v>2.9000000000000008</v>
      </c>
      <c r="D11" s="46">
        <v>2.5551303304279464E-3</v>
      </c>
      <c r="E11" s="46">
        <v>1.5830903165960013E-2</v>
      </c>
      <c r="F11" s="47">
        <v>78.455680485507969</v>
      </c>
      <c r="G11" s="48">
        <v>2.8194363200600296</v>
      </c>
      <c r="H11" s="44" t="s">
        <v>25</v>
      </c>
      <c r="I11" s="45" t="s">
        <v>24</v>
      </c>
      <c r="J11" s="49">
        <v>2.8</v>
      </c>
      <c r="K11" s="50">
        <v>3.1</v>
      </c>
      <c r="L11" s="49">
        <v>3</v>
      </c>
      <c r="M11" s="54">
        <v>3.2</v>
      </c>
      <c r="N11" s="80">
        <v>8.6004932494264903</v>
      </c>
      <c r="O11" s="74">
        <v>0.45</v>
      </c>
      <c r="P11" s="73">
        <v>0.35</v>
      </c>
      <c r="Q11" s="73">
        <v>0.7</v>
      </c>
      <c r="R11" s="73">
        <v>0.6</v>
      </c>
      <c r="S11" s="75">
        <v>1.7</v>
      </c>
      <c r="T11" s="49">
        <f t="shared" si="0"/>
        <v>2.3499999999999996</v>
      </c>
      <c r="U11" s="49">
        <f t="shared" si="1"/>
        <v>2.75</v>
      </c>
      <c r="V11" s="49">
        <f t="shared" si="1"/>
        <v>2.2999999999999998</v>
      </c>
      <c r="W11" s="49">
        <f>M11-R11</f>
        <v>2.6</v>
      </c>
      <c r="X11" s="49">
        <f t="shared" si="1"/>
        <v>6.9004932494264901</v>
      </c>
      <c r="Y11" s="82">
        <v>0</v>
      </c>
      <c r="Z11" s="83">
        <v>0</v>
      </c>
      <c r="AA11" s="82">
        <v>0</v>
      </c>
      <c r="AB11" s="87">
        <v>0</v>
      </c>
      <c r="AC11" s="86">
        <v>78.455680485507969</v>
      </c>
      <c r="AD11" s="93">
        <f t="shared" si="2"/>
        <v>78.455680485507969</v>
      </c>
      <c r="AE11" s="95">
        <f t="shared" si="3"/>
        <v>2.5092983248534266</v>
      </c>
      <c r="AF11" s="95">
        <f t="shared" si="3"/>
        <v>2.5092983248534266</v>
      </c>
      <c r="AG11" s="97">
        <f t="shared" si="4"/>
        <v>1.7198561552366181</v>
      </c>
      <c r="AH11" s="97">
        <f t="shared" si="4"/>
        <v>1.7198561552366181</v>
      </c>
      <c r="AI11" s="98">
        <f t="shared" si="5"/>
        <v>1.2687463440270135</v>
      </c>
    </row>
    <row r="12" spans="1:35" x14ac:dyDescent="0.3">
      <c r="A12" s="44">
        <v>8</v>
      </c>
      <c r="B12" s="45">
        <v>2.9000000000000008</v>
      </c>
      <c r="C12" s="45">
        <v>3.100000000000001</v>
      </c>
      <c r="D12" s="46">
        <v>8.1975359245961762E-3</v>
      </c>
      <c r="E12" s="46">
        <v>4.4789060589686035E-2</v>
      </c>
      <c r="F12" s="47">
        <v>236.98103495506567</v>
      </c>
      <c r="G12" s="48">
        <v>3.0169409864094114</v>
      </c>
      <c r="H12" s="44" t="s">
        <v>25</v>
      </c>
      <c r="I12" s="45" t="s">
        <v>25</v>
      </c>
      <c r="J12" s="49">
        <v>2.8</v>
      </c>
      <c r="K12" s="50">
        <v>3.1</v>
      </c>
      <c r="L12" s="49">
        <v>4.8</v>
      </c>
      <c r="M12" s="54">
        <v>5.0999999999999996</v>
      </c>
      <c r="N12" s="80">
        <v>8.6145380257002238</v>
      </c>
      <c r="O12" s="74">
        <v>0.45</v>
      </c>
      <c r="P12" s="73">
        <v>0.35</v>
      </c>
      <c r="Q12" s="73">
        <v>0.7</v>
      </c>
      <c r="R12" s="73">
        <v>0.6</v>
      </c>
      <c r="S12" s="75">
        <v>1.7</v>
      </c>
      <c r="T12" s="49">
        <f t="shared" si="0"/>
        <v>2.3499999999999996</v>
      </c>
      <c r="U12" s="49">
        <f t="shared" si="1"/>
        <v>2.75</v>
      </c>
      <c r="V12" s="49">
        <f t="shared" si="1"/>
        <v>4.0999999999999996</v>
      </c>
      <c r="W12" s="49">
        <f t="shared" si="1"/>
        <v>4.5</v>
      </c>
      <c r="X12" s="49">
        <f t="shared" si="1"/>
        <v>6.9145380257002236</v>
      </c>
      <c r="Y12" s="82">
        <v>0</v>
      </c>
      <c r="Z12" s="83">
        <v>0</v>
      </c>
      <c r="AA12" s="82">
        <v>0</v>
      </c>
      <c r="AB12" s="87">
        <v>236.98103495506567</v>
      </c>
      <c r="AC12" s="86">
        <v>0</v>
      </c>
      <c r="AD12" s="93">
        <f t="shared" si="2"/>
        <v>236.98103495506567</v>
      </c>
      <c r="AE12" s="95">
        <f t="shared" si="3"/>
        <v>2.6850774779043762</v>
      </c>
      <c r="AF12" s="95">
        <f t="shared" si="3"/>
        <v>2.6850774779043762</v>
      </c>
      <c r="AG12" s="97">
        <f t="shared" si="4"/>
        <v>1.8403340017097409</v>
      </c>
      <c r="AH12" s="97">
        <f t="shared" si="4"/>
        <v>1.8403340017097409</v>
      </c>
      <c r="AI12" s="98">
        <f t="shared" si="5"/>
        <v>1.3576234438842352</v>
      </c>
    </row>
    <row r="13" spans="1:35" x14ac:dyDescent="0.3">
      <c r="A13" s="44">
        <v>9</v>
      </c>
      <c r="B13" s="45">
        <v>3.100000000000001</v>
      </c>
      <c r="C13" s="45">
        <v>3.3000000000000012</v>
      </c>
      <c r="D13" s="46">
        <v>2.2750131948179333E-2</v>
      </c>
      <c r="E13" s="46">
        <v>0.10798193302637669</v>
      </c>
      <c r="F13" s="47">
        <v>611.20903299049257</v>
      </c>
      <c r="G13" s="48">
        <v>3.21440550651094</v>
      </c>
      <c r="H13" s="44" t="s">
        <v>25</v>
      </c>
      <c r="I13" s="45" t="s">
        <v>25</v>
      </c>
      <c r="J13" s="49">
        <v>2.8</v>
      </c>
      <c r="K13" s="50">
        <v>3.1</v>
      </c>
      <c r="L13" s="49">
        <v>4.8</v>
      </c>
      <c r="M13" s="54">
        <v>5.0999999999999996</v>
      </c>
      <c r="N13" s="80">
        <v>8.6285799471296656</v>
      </c>
      <c r="O13" s="74">
        <v>0.45</v>
      </c>
      <c r="P13" s="73">
        <v>0.35</v>
      </c>
      <c r="Q13" s="73">
        <v>0.7</v>
      </c>
      <c r="R13" s="73">
        <v>0.6</v>
      </c>
      <c r="S13" s="75">
        <v>1.7</v>
      </c>
      <c r="T13" s="49">
        <f t="shared" si="0"/>
        <v>2.3499999999999996</v>
      </c>
      <c r="U13" s="49">
        <f t="shared" si="1"/>
        <v>2.75</v>
      </c>
      <c r="V13" s="49">
        <f t="shared" si="1"/>
        <v>4.0999999999999996</v>
      </c>
      <c r="W13" s="49">
        <f t="shared" si="1"/>
        <v>4.5</v>
      </c>
      <c r="X13" s="49">
        <f t="shared" si="1"/>
        <v>6.9285799471296654</v>
      </c>
      <c r="Y13" s="82">
        <v>0</v>
      </c>
      <c r="Z13" s="83">
        <v>0</v>
      </c>
      <c r="AA13" s="82">
        <v>0</v>
      </c>
      <c r="AB13" s="87">
        <v>611.20903299049257</v>
      </c>
      <c r="AC13" s="86">
        <v>0</v>
      </c>
      <c r="AD13" s="93">
        <f t="shared" si="2"/>
        <v>611.20903299049257</v>
      </c>
      <c r="AE13" s="95">
        <f t="shared" si="3"/>
        <v>2.8608209007947365</v>
      </c>
      <c r="AF13" s="95">
        <f t="shared" si="3"/>
        <v>2.8608209007947365</v>
      </c>
      <c r="AG13" s="97">
        <f t="shared" si="4"/>
        <v>1.9607873589716733</v>
      </c>
      <c r="AH13" s="97">
        <f t="shared" si="4"/>
        <v>1.9607873589716733</v>
      </c>
      <c r="AI13" s="98">
        <f t="shared" si="5"/>
        <v>1.446482477929923</v>
      </c>
    </row>
    <row r="14" spans="1:35" x14ac:dyDescent="0.3">
      <c r="A14" s="44">
        <v>10</v>
      </c>
      <c r="B14" s="45">
        <v>3.3000000000000012</v>
      </c>
      <c r="C14" s="45">
        <v>3.5000000000000013</v>
      </c>
      <c r="D14" s="46">
        <v>5.4799291699558314E-2</v>
      </c>
      <c r="E14" s="46">
        <v>0.2218416693589122</v>
      </c>
      <c r="F14" s="47">
        <v>1346.0647095579172</v>
      </c>
      <c r="G14" s="48">
        <v>3.411835246104725</v>
      </c>
      <c r="H14" s="44" t="s">
        <v>26</v>
      </c>
      <c r="I14" s="45" t="s">
        <v>25</v>
      </c>
      <c r="J14" s="49">
        <v>3</v>
      </c>
      <c r="K14" s="50">
        <v>3.3</v>
      </c>
      <c r="L14" s="49">
        <v>4.8</v>
      </c>
      <c r="M14" s="54">
        <v>5.0999999999999996</v>
      </c>
      <c r="N14" s="80">
        <v>8.6426193952785582</v>
      </c>
      <c r="O14" s="74">
        <v>0.45</v>
      </c>
      <c r="P14" s="73">
        <v>0.35</v>
      </c>
      <c r="Q14" s="73">
        <v>0.7</v>
      </c>
      <c r="R14" s="73">
        <v>0.6</v>
      </c>
      <c r="S14" s="75">
        <v>1.7</v>
      </c>
      <c r="T14" s="49">
        <f t="shared" si="0"/>
        <v>2.5499999999999998</v>
      </c>
      <c r="U14" s="49">
        <f t="shared" si="1"/>
        <v>2.9499999999999997</v>
      </c>
      <c r="V14" s="49">
        <f t="shared" si="1"/>
        <v>4.0999999999999996</v>
      </c>
      <c r="W14" s="49">
        <f t="shared" si="1"/>
        <v>4.5</v>
      </c>
      <c r="X14" s="49">
        <f t="shared" si="1"/>
        <v>6.942619395278558</v>
      </c>
      <c r="Y14" s="82">
        <v>0</v>
      </c>
      <c r="Z14" s="83">
        <v>0</v>
      </c>
      <c r="AA14" s="82">
        <v>0</v>
      </c>
      <c r="AB14" s="87">
        <v>1346.0647095579172</v>
      </c>
      <c r="AC14" s="86">
        <v>0</v>
      </c>
      <c r="AD14" s="93">
        <f t="shared" si="2"/>
        <v>1346.0647095579172</v>
      </c>
      <c r="AE14" s="95">
        <f t="shared" si="3"/>
        <v>3.0365333690332053</v>
      </c>
      <c r="AF14" s="95">
        <f t="shared" si="3"/>
        <v>3.0365333690332053</v>
      </c>
      <c r="AG14" s="97">
        <f t="shared" si="4"/>
        <v>2.0812195001238822</v>
      </c>
      <c r="AH14" s="97">
        <f t="shared" si="4"/>
        <v>2.0812195001238822</v>
      </c>
      <c r="AI14" s="98">
        <f t="shared" si="5"/>
        <v>1.5353258607471263</v>
      </c>
    </row>
    <row r="15" spans="1:35" x14ac:dyDescent="0.3">
      <c r="A15" s="44">
        <v>11</v>
      </c>
      <c r="B15" s="45">
        <v>3.5000000000000013</v>
      </c>
      <c r="C15" s="45">
        <v>3.7000000000000015</v>
      </c>
      <c r="D15" s="46">
        <v>0.11506967022170893</v>
      </c>
      <c r="E15" s="46">
        <v>0.38837210996642746</v>
      </c>
      <c r="F15" s="47">
        <v>2531.3558979303257</v>
      </c>
      <c r="G15" s="48">
        <v>3.6092359601395572</v>
      </c>
      <c r="H15" s="44" t="s">
        <v>26</v>
      </c>
      <c r="I15" s="45" t="s">
        <v>25</v>
      </c>
      <c r="J15" s="49">
        <v>3</v>
      </c>
      <c r="K15" s="50">
        <v>3.3</v>
      </c>
      <c r="L15" s="49">
        <v>4.8</v>
      </c>
      <c r="M15" s="54">
        <v>5.0999999999999996</v>
      </c>
      <c r="N15" s="80">
        <v>8.656656779387701</v>
      </c>
      <c r="O15" s="74">
        <v>0.45</v>
      </c>
      <c r="P15" s="73">
        <v>0.35</v>
      </c>
      <c r="Q15" s="73">
        <v>0.7</v>
      </c>
      <c r="R15" s="73">
        <v>0.6</v>
      </c>
      <c r="S15" s="75">
        <v>1.7</v>
      </c>
      <c r="T15" s="49">
        <f t="shared" si="0"/>
        <v>2.5499999999999998</v>
      </c>
      <c r="U15" s="49">
        <f t="shared" si="1"/>
        <v>2.9499999999999997</v>
      </c>
      <c r="V15" s="49">
        <f t="shared" si="1"/>
        <v>4.0999999999999996</v>
      </c>
      <c r="W15" s="49">
        <f t="shared" si="1"/>
        <v>4.5</v>
      </c>
      <c r="X15" s="49">
        <f t="shared" si="1"/>
        <v>6.9566567793877008</v>
      </c>
      <c r="Y15" s="82">
        <v>0</v>
      </c>
      <c r="Z15" s="83">
        <v>0</v>
      </c>
      <c r="AA15" s="82">
        <v>0</v>
      </c>
      <c r="AB15" s="87">
        <v>2531.3558979303257</v>
      </c>
      <c r="AC15" s="86">
        <v>0</v>
      </c>
      <c r="AD15" s="93">
        <f t="shared" si="2"/>
        <v>2531.3558979303257</v>
      </c>
      <c r="AE15" s="95">
        <f t="shared" si="3"/>
        <v>3.2122200045242058</v>
      </c>
      <c r="AF15" s="95">
        <f t="shared" si="3"/>
        <v>3.2122200045242058</v>
      </c>
      <c r="AG15" s="97">
        <f t="shared" si="4"/>
        <v>2.20163393568513</v>
      </c>
      <c r="AH15" s="97">
        <f t="shared" si="4"/>
        <v>2.20163393568513</v>
      </c>
      <c r="AI15" s="98">
        <f t="shared" si="5"/>
        <v>1.6241561820628008</v>
      </c>
    </row>
    <row r="16" spans="1:35" x14ac:dyDescent="0.3">
      <c r="A16" s="44">
        <v>12</v>
      </c>
      <c r="B16" s="45">
        <v>3.7000000000000015</v>
      </c>
      <c r="C16" s="45">
        <v>3.9000000000000017</v>
      </c>
      <c r="D16" s="46">
        <v>0.21185539858339775</v>
      </c>
      <c r="E16" s="46">
        <v>0.57938310552296723</v>
      </c>
      <c r="F16" s="47">
        <v>4065.0005911909302</v>
      </c>
      <c r="G16" s="48">
        <v>3.8066137363694503</v>
      </c>
      <c r="H16" s="44" t="s">
        <v>26</v>
      </c>
      <c r="I16" s="45" t="s">
        <v>25</v>
      </c>
      <c r="J16" s="49">
        <v>3</v>
      </c>
      <c r="K16" s="50">
        <v>3.3</v>
      </c>
      <c r="L16" s="49">
        <v>4.8</v>
      </c>
      <c r="M16" s="54">
        <v>5.0999999999999996</v>
      </c>
      <c r="N16" s="80">
        <v>8.6706925323640487</v>
      </c>
      <c r="O16" s="74">
        <v>0.45</v>
      </c>
      <c r="P16" s="73">
        <v>0.35</v>
      </c>
      <c r="Q16" s="73">
        <v>0.7</v>
      </c>
      <c r="R16" s="73">
        <v>0.6</v>
      </c>
      <c r="S16" s="75">
        <v>1.7</v>
      </c>
      <c r="T16" s="49">
        <f t="shared" si="0"/>
        <v>2.5499999999999998</v>
      </c>
      <c r="U16" s="49">
        <f t="shared" si="1"/>
        <v>2.9499999999999997</v>
      </c>
      <c r="V16" s="49">
        <f t="shared" si="1"/>
        <v>4.0999999999999996</v>
      </c>
      <c r="W16" s="49">
        <f t="shared" si="1"/>
        <v>4.5</v>
      </c>
      <c r="X16" s="49">
        <f t="shared" si="1"/>
        <v>6.9706925323640485</v>
      </c>
      <c r="Y16" s="82">
        <v>0</v>
      </c>
      <c r="Z16" s="83">
        <v>0</v>
      </c>
      <c r="AA16" s="82">
        <v>0</v>
      </c>
      <c r="AB16" s="87">
        <v>473.87559189876174</v>
      </c>
      <c r="AC16" s="86">
        <v>3591.1249992921685</v>
      </c>
      <c r="AD16" s="93">
        <f t="shared" si="2"/>
        <v>4065.0005911909302</v>
      </c>
      <c r="AE16" s="95">
        <f t="shared" si="3"/>
        <v>3.3878862253688107</v>
      </c>
      <c r="AF16" s="95">
        <f t="shared" si="3"/>
        <v>3.3878862253688107</v>
      </c>
      <c r="AG16" s="97">
        <f t="shared" si="4"/>
        <v>2.3220343791853648</v>
      </c>
      <c r="AH16" s="97">
        <f t="shared" si="4"/>
        <v>2.3220343791853648</v>
      </c>
      <c r="AI16" s="98">
        <f t="shared" si="5"/>
        <v>1.7129761813662527</v>
      </c>
    </row>
    <row r="17" spans="1:35" x14ac:dyDescent="0.3">
      <c r="A17" s="44">
        <v>13</v>
      </c>
      <c r="B17" s="45">
        <v>3.9000000000000017</v>
      </c>
      <c r="C17" s="45">
        <v>4.1000000000000014</v>
      </c>
      <c r="D17" s="46">
        <v>0.34457825838967693</v>
      </c>
      <c r="E17" s="46">
        <v>0.73654028060664767</v>
      </c>
      <c r="F17" s="47">
        <v>5574.3601118637253</v>
      </c>
      <c r="G17" s="48">
        <v>4.003974930706991</v>
      </c>
      <c r="H17" s="44" t="s">
        <v>26</v>
      </c>
      <c r="I17" s="45" t="s">
        <v>25</v>
      </c>
      <c r="J17" s="49">
        <v>3</v>
      </c>
      <c r="K17" s="50">
        <v>3.3</v>
      </c>
      <c r="L17" s="49">
        <v>4.8</v>
      </c>
      <c r="M17" s="54">
        <v>5.0999999999999996</v>
      </c>
      <c r="N17" s="80">
        <v>8.6847271061836082</v>
      </c>
      <c r="O17" s="74">
        <v>0.45</v>
      </c>
      <c r="P17" s="73">
        <v>0.35</v>
      </c>
      <c r="Q17" s="73">
        <v>0.7</v>
      </c>
      <c r="R17" s="73">
        <v>0.6</v>
      </c>
      <c r="S17" s="75">
        <v>1.7</v>
      </c>
      <c r="T17" s="49">
        <f t="shared" si="0"/>
        <v>2.5499999999999998</v>
      </c>
      <c r="U17" s="49">
        <f t="shared" si="1"/>
        <v>2.9499999999999997</v>
      </c>
      <c r="V17" s="49">
        <f t="shared" si="1"/>
        <v>4.0999999999999996</v>
      </c>
      <c r="W17" s="49">
        <f t="shared" si="1"/>
        <v>4.5</v>
      </c>
      <c r="X17" s="49">
        <f t="shared" si="1"/>
        <v>6.984727106183608</v>
      </c>
      <c r="Y17" s="82">
        <v>0</v>
      </c>
      <c r="Z17" s="83">
        <v>0</v>
      </c>
      <c r="AA17" s="82">
        <v>0</v>
      </c>
      <c r="AB17" s="87">
        <v>0</v>
      </c>
      <c r="AC17" s="86">
        <v>5574.3601118637253</v>
      </c>
      <c r="AD17" s="93">
        <f t="shared" si="2"/>
        <v>5574.3601118637253</v>
      </c>
      <c r="AE17" s="95">
        <f t="shared" si="3"/>
        <v>3.5635376883292218</v>
      </c>
      <c r="AF17" s="95">
        <f t="shared" si="3"/>
        <v>3.5635376883292218</v>
      </c>
      <c r="AG17" s="97">
        <f t="shared" si="4"/>
        <v>2.4424247077312646</v>
      </c>
      <c r="AH17" s="97">
        <f t="shared" si="4"/>
        <v>2.4424247077312646</v>
      </c>
      <c r="AI17" s="98">
        <f t="shared" si="5"/>
        <v>1.8017887188181461</v>
      </c>
    </row>
    <row r="18" spans="1:35" x14ac:dyDescent="0.3">
      <c r="A18" s="44">
        <v>14</v>
      </c>
      <c r="B18" s="45">
        <v>4.1000000000000014</v>
      </c>
      <c r="C18" s="45">
        <v>4.3000000000000016</v>
      </c>
      <c r="D18" s="46">
        <v>0.50000000000000144</v>
      </c>
      <c r="E18" s="46">
        <v>0.79788456080286541</v>
      </c>
      <c r="F18" s="47">
        <v>6527.7131476336299</v>
      </c>
      <c r="G18" s="48">
        <v>4.2013260957562464</v>
      </c>
      <c r="H18" s="44" t="s">
        <v>26</v>
      </c>
      <c r="I18" s="45" t="s">
        <v>25</v>
      </c>
      <c r="J18" s="49">
        <v>3</v>
      </c>
      <c r="K18" s="50">
        <v>3.3</v>
      </c>
      <c r="L18" s="49">
        <v>4.8</v>
      </c>
      <c r="M18" s="54">
        <v>5.0999999999999996</v>
      </c>
      <c r="N18" s="80">
        <v>8.6987609668093313</v>
      </c>
      <c r="O18" s="74">
        <v>0.45</v>
      </c>
      <c r="P18" s="73">
        <v>0.35</v>
      </c>
      <c r="Q18" s="73">
        <v>0.7</v>
      </c>
      <c r="R18" s="73">
        <v>0.6</v>
      </c>
      <c r="S18" s="75">
        <v>1.7</v>
      </c>
      <c r="T18" s="49">
        <f t="shared" si="0"/>
        <v>2.5499999999999998</v>
      </c>
      <c r="U18" s="49">
        <f t="shared" si="1"/>
        <v>2.9499999999999997</v>
      </c>
      <c r="V18" s="49">
        <f t="shared" si="1"/>
        <v>4.0999999999999996</v>
      </c>
      <c r="W18" s="49">
        <f t="shared" si="1"/>
        <v>4.5</v>
      </c>
      <c r="X18" s="49">
        <f t="shared" si="1"/>
        <v>6.9987609668093311</v>
      </c>
      <c r="Y18" s="82">
        <v>0</v>
      </c>
      <c r="Z18" s="83">
        <v>0</v>
      </c>
      <c r="AA18" s="82">
        <v>0</v>
      </c>
      <c r="AB18" s="87">
        <v>0</v>
      </c>
      <c r="AC18" s="86">
        <v>6527.7131476336299</v>
      </c>
      <c r="AD18" s="93">
        <f t="shared" si="2"/>
        <v>6527.7131476336299</v>
      </c>
      <c r="AE18" s="95">
        <f t="shared" si="3"/>
        <v>3.7391802252230595</v>
      </c>
      <c r="AF18" s="95">
        <f t="shared" si="3"/>
        <v>3.7391802252230595</v>
      </c>
      <c r="AG18" s="97">
        <f t="shared" si="4"/>
        <v>2.5628089184113101</v>
      </c>
      <c r="AH18" s="97">
        <f t="shared" si="4"/>
        <v>2.5628089184113101</v>
      </c>
      <c r="AI18" s="98">
        <f t="shared" si="5"/>
        <v>1.890596743090311</v>
      </c>
    </row>
    <row r="19" spans="1:35" x14ac:dyDescent="0.3">
      <c r="A19" s="44">
        <v>15</v>
      </c>
      <c r="B19" s="45">
        <v>4.3000000000000016</v>
      </c>
      <c r="C19" s="45">
        <v>4.5000000000000018</v>
      </c>
      <c r="D19" s="46">
        <v>0.65542174161032563</v>
      </c>
      <c r="E19" s="46">
        <v>0.73654028060664545</v>
      </c>
      <c r="F19" s="47">
        <v>6527.7131476336153</v>
      </c>
      <c r="G19" s="48">
        <v>4.3986739042437559</v>
      </c>
      <c r="H19" s="44" t="s">
        <v>26</v>
      </c>
      <c r="I19" s="45" t="s">
        <v>25</v>
      </c>
      <c r="J19" s="49">
        <v>3</v>
      </c>
      <c r="K19" s="50">
        <v>3.3</v>
      </c>
      <c r="L19" s="49">
        <v>4.8</v>
      </c>
      <c r="M19" s="54">
        <v>5.0999999999999996</v>
      </c>
      <c r="N19" s="80">
        <v>8.7127945887462221</v>
      </c>
      <c r="O19" s="74">
        <v>0.45</v>
      </c>
      <c r="P19" s="73">
        <v>0.35</v>
      </c>
      <c r="Q19" s="73">
        <v>0.7</v>
      </c>
      <c r="R19" s="73">
        <v>0.6</v>
      </c>
      <c r="S19" s="75">
        <v>1.7</v>
      </c>
      <c r="T19" s="49">
        <f t="shared" si="0"/>
        <v>2.5499999999999998</v>
      </c>
      <c r="U19" s="49">
        <f t="shared" si="1"/>
        <v>2.9499999999999997</v>
      </c>
      <c r="V19" s="49">
        <f t="shared" si="1"/>
        <v>4.0999999999999996</v>
      </c>
      <c r="W19" s="49">
        <f t="shared" si="1"/>
        <v>4.5</v>
      </c>
      <c r="X19" s="49">
        <f t="shared" si="1"/>
        <v>7.012794588746222</v>
      </c>
      <c r="Y19" s="82">
        <v>0</v>
      </c>
      <c r="Z19" s="83">
        <v>0</v>
      </c>
      <c r="AA19" s="82">
        <v>0</v>
      </c>
      <c r="AB19" s="87">
        <v>0</v>
      </c>
      <c r="AC19" s="86">
        <v>6527.7131476336153</v>
      </c>
      <c r="AD19" s="93">
        <f t="shared" si="2"/>
        <v>6527.7131476336153</v>
      </c>
      <c r="AE19" s="95">
        <f t="shared" si="3"/>
        <v>3.9148197747769427</v>
      </c>
      <c r="AF19" s="95">
        <f t="shared" si="3"/>
        <v>3.9148197747769427</v>
      </c>
      <c r="AG19" s="97">
        <f t="shared" si="4"/>
        <v>2.6831910815886912</v>
      </c>
      <c r="AH19" s="97">
        <f t="shared" si="4"/>
        <v>2.6831910815886912</v>
      </c>
      <c r="AI19" s="98">
        <f t="shared" si="5"/>
        <v>1.9794032569096902</v>
      </c>
    </row>
    <row r="20" spans="1:35" x14ac:dyDescent="0.3">
      <c r="A20" s="44">
        <v>16</v>
      </c>
      <c r="B20" s="45">
        <v>4.5000000000000018</v>
      </c>
      <c r="C20" s="45">
        <v>4.700000000000002</v>
      </c>
      <c r="D20" s="46">
        <v>0.78814460141660458</v>
      </c>
      <c r="E20" s="46">
        <v>0.57938310552296357</v>
      </c>
      <c r="F20" s="47">
        <v>5574.3601118637162</v>
      </c>
      <c r="G20" s="48">
        <v>4.5960250692930114</v>
      </c>
      <c r="H20" s="44" t="s">
        <v>27</v>
      </c>
      <c r="I20" s="45" t="s">
        <v>26</v>
      </c>
      <c r="J20" s="49">
        <v>3.2</v>
      </c>
      <c r="K20" s="50">
        <v>3.5</v>
      </c>
      <c r="L20" s="49">
        <v>5</v>
      </c>
      <c r="M20" s="54">
        <v>5.4</v>
      </c>
      <c r="N20" s="80">
        <v>8.726828449371947</v>
      </c>
      <c r="O20" s="74">
        <v>0.45</v>
      </c>
      <c r="P20" s="73">
        <v>0.35</v>
      </c>
      <c r="Q20" s="73">
        <v>0.7</v>
      </c>
      <c r="R20" s="73">
        <v>0.6</v>
      </c>
      <c r="S20" s="75">
        <v>1.7</v>
      </c>
      <c r="T20" s="49">
        <f t="shared" si="0"/>
        <v>2.75</v>
      </c>
      <c r="U20" s="49">
        <f t="shared" si="1"/>
        <v>3.15</v>
      </c>
      <c r="V20" s="49">
        <f t="shared" si="1"/>
        <v>4.3</v>
      </c>
      <c r="W20" s="49">
        <f t="shared" si="1"/>
        <v>4.8000000000000007</v>
      </c>
      <c r="X20" s="49">
        <f t="shared" si="1"/>
        <v>7.0268284493719468</v>
      </c>
      <c r="Y20" s="82">
        <v>0</v>
      </c>
      <c r="Z20" s="83">
        <v>0</v>
      </c>
      <c r="AA20" s="82">
        <v>0</v>
      </c>
      <c r="AB20" s="87">
        <v>5574.3601118637162</v>
      </c>
      <c r="AC20" s="86">
        <v>0</v>
      </c>
      <c r="AD20" s="93">
        <f t="shared" si="2"/>
        <v>5574.3601118637162</v>
      </c>
      <c r="AE20" s="95">
        <f t="shared" si="3"/>
        <v>4.0904623116707803</v>
      </c>
      <c r="AF20" s="95">
        <f t="shared" si="3"/>
        <v>4.0904623116707803</v>
      </c>
      <c r="AG20" s="97">
        <f t="shared" si="4"/>
        <v>2.8035752922687367</v>
      </c>
      <c r="AH20" s="97">
        <f t="shared" si="4"/>
        <v>2.8035752922687367</v>
      </c>
      <c r="AI20" s="98">
        <f t="shared" si="5"/>
        <v>2.0682112811818554</v>
      </c>
    </row>
    <row r="21" spans="1:35" x14ac:dyDescent="0.3">
      <c r="A21" s="44">
        <v>17</v>
      </c>
      <c r="B21" s="45">
        <v>4.700000000000002</v>
      </c>
      <c r="C21" s="45">
        <v>4.9000000000000021</v>
      </c>
      <c r="D21" s="46">
        <v>0.88493032977829267</v>
      </c>
      <c r="E21" s="46">
        <v>0.38837210996642374</v>
      </c>
      <c r="F21" s="47">
        <v>4065.0005911908997</v>
      </c>
      <c r="G21" s="48">
        <v>4.7933862636305529</v>
      </c>
      <c r="H21" s="44" t="s">
        <v>27</v>
      </c>
      <c r="I21" s="45" t="s">
        <v>26</v>
      </c>
      <c r="J21" s="49">
        <v>3.2</v>
      </c>
      <c r="K21" s="50">
        <v>3.5</v>
      </c>
      <c r="L21" s="49">
        <v>5</v>
      </c>
      <c r="M21" s="54">
        <v>5.4</v>
      </c>
      <c r="N21" s="80">
        <v>8.7408630231915065</v>
      </c>
      <c r="O21" s="74">
        <v>0.45</v>
      </c>
      <c r="P21" s="73">
        <v>0.35</v>
      </c>
      <c r="Q21" s="73">
        <v>0.7</v>
      </c>
      <c r="R21" s="73">
        <v>0.6</v>
      </c>
      <c r="S21" s="75">
        <v>1.7</v>
      </c>
      <c r="T21" s="49">
        <f t="shared" si="0"/>
        <v>2.75</v>
      </c>
      <c r="U21" s="49">
        <f t="shared" si="0"/>
        <v>3.15</v>
      </c>
      <c r="V21" s="49">
        <f t="shared" si="0"/>
        <v>4.3</v>
      </c>
      <c r="W21" s="49">
        <f t="shared" si="0"/>
        <v>4.8000000000000007</v>
      </c>
      <c r="X21" s="49">
        <f t="shared" si="0"/>
        <v>7.0408630231915064</v>
      </c>
      <c r="Y21" s="82">
        <v>0</v>
      </c>
      <c r="Z21" s="83">
        <v>0</v>
      </c>
      <c r="AA21" s="82">
        <v>0</v>
      </c>
      <c r="AB21" s="87">
        <v>4065.0005911908997</v>
      </c>
      <c r="AC21" s="86">
        <v>0</v>
      </c>
      <c r="AD21" s="93">
        <f t="shared" si="2"/>
        <v>4065.0005911908997</v>
      </c>
      <c r="AE21" s="95">
        <f t="shared" si="3"/>
        <v>4.2661137746311919</v>
      </c>
      <c r="AF21" s="95">
        <f t="shared" si="3"/>
        <v>4.2661137746311919</v>
      </c>
      <c r="AG21" s="97">
        <f t="shared" si="4"/>
        <v>2.9239656208146374</v>
      </c>
      <c r="AH21" s="97">
        <f t="shared" si="4"/>
        <v>2.9239656208146374</v>
      </c>
      <c r="AI21" s="98">
        <f t="shared" si="5"/>
        <v>2.1570238186337489</v>
      </c>
    </row>
    <row r="22" spans="1:35" x14ac:dyDescent="0.3">
      <c r="A22" s="44">
        <v>18</v>
      </c>
      <c r="B22" s="45">
        <v>4.9000000000000021</v>
      </c>
      <c r="C22" s="45">
        <v>5.1000000000000023</v>
      </c>
      <c r="D22" s="46">
        <v>0.94520070830044256</v>
      </c>
      <c r="E22" s="46">
        <v>0.22184166935890937</v>
      </c>
      <c r="F22" s="47">
        <v>2531.3558979302957</v>
      </c>
      <c r="G22" s="48">
        <v>4.9907640398604469</v>
      </c>
      <c r="H22" s="44" t="s">
        <v>27</v>
      </c>
      <c r="I22" s="45" t="s">
        <v>26</v>
      </c>
      <c r="J22" s="49">
        <v>3.2</v>
      </c>
      <c r="K22" s="50">
        <v>3.5</v>
      </c>
      <c r="L22" s="49">
        <v>5</v>
      </c>
      <c r="M22" s="54">
        <v>5.4</v>
      </c>
      <c r="N22" s="80">
        <v>8.7548987761678525</v>
      </c>
      <c r="O22" s="74">
        <v>0.45</v>
      </c>
      <c r="P22" s="73">
        <v>0.35</v>
      </c>
      <c r="Q22" s="73">
        <v>0.7</v>
      </c>
      <c r="R22" s="73">
        <v>0.6</v>
      </c>
      <c r="S22" s="75">
        <v>1.7</v>
      </c>
      <c r="T22" s="49">
        <f t="shared" si="0"/>
        <v>2.75</v>
      </c>
      <c r="U22" s="49">
        <f t="shared" si="0"/>
        <v>3.15</v>
      </c>
      <c r="V22" s="49">
        <f t="shared" si="0"/>
        <v>4.3</v>
      </c>
      <c r="W22" s="49">
        <f t="shared" si="0"/>
        <v>4.8000000000000007</v>
      </c>
      <c r="X22" s="49">
        <f t="shared" si="0"/>
        <v>7.0548987761678523</v>
      </c>
      <c r="Y22" s="82">
        <v>0</v>
      </c>
      <c r="Z22" s="83">
        <v>0</v>
      </c>
      <c r="AA22" s="82">
        <v>0</v>
      </c>
      <c r="AB22" s="87">
        <v>2531.3558979302957</v>
      </c>
      <c r="AC22" s="86">
        <v>0</v>
      </c>
      <c r="AD22" s="93">
        <f t="shared" si="2"/>
        <v>2531.3558979302957</v>
      </c>
      <c r="AE22" s="95">
        <f t="shared" si="3"/>
        <v>4.4417799954757982</v>
      </c>
      <c r="AF22" s="95">
        <f t="shared" si="3"/>
        <v>4.4417799954757982</v>
      </c>
      <c r="AG22" s="97">
        <f t="shared" si="4"/>
        <v>3.0443660643148727</v>
      </c>
      <c r="AH22" s="97">
        <f t="shared" si="4"/>
        <v>3.0443660643148727</v>
      </c>
      <c r="AI22" s="98">
        <f t="shared" si="5"/>
        <v>2.2458438179372013</v>
      </c>
    </row>
    <row r="23" spans="1:35" x14ac:dyDescent="0.3">
      <c r="A23" s="44">
        <v>19</v>
      </c>
      <c r="B23" s="45">
        <v>5.1000000000000023</v>
      </c>
      <c r="C23" s="45">
        <v>5.3000000000000025</v>
      </c>
      <c r="D23" s="46">
        <v>0.97724986805182112</v>
      </c>
      <c r="E23" s="46">
        <v>0.10798193302637497</v>
      </c>
      <c r="F23" s="47">
        <v>1346.0647095578997</v>
      </c>
      <c r="G23" s="48">
        <v>5.1881647538952782</v>
      </c>
      <c r="H23" s="44" t="s">
        <v>27</v>
      </c>
      <c r="I23" s="45" t="s">
        <v>26</v>
      </c>
      <c r="J23" s="49">
        <v>3.2</v>
      </c>
      <c r="K23" s="50">
        <v>3.5</v>
      </c>
      <c r="L23" s="49">
        <v>5</v>
      </c>
      <c r="M23" s="54">
        <v>5.4</v>
      </c>
      <c r="N23" s="80">
        <v>8.7689361602769971</v>
      </c>
      <c r="O23" s="74">
        <v>0.45</v>
      </c>
      <c r="P23" s="73">
        <v>0.35</v>
      </c>
      <c r="Q23" s="73">
        <v>0.7</v>
      </c>
      <c r="R23" s="73">
        <v>0.6</v>
      </c>
      <c r="S23" s="75">
        <v>1.7</v>
      </c>
      <c r="T23" s="49">
        <f t="shared" si="0"/>
        <v>2.75</v>
      </c>
      <c r="U23" s="49">
        <f t="shared" si="0"/>
        <v>3.15</v>
      </c>
      <c r="V23" s="49">
        <f t="shared" si="0"/>
        <v>4.3</v>
      </c>
      <c r="W23" s="49">
        <f t="shared" si="0"/>
        <v>4.8000000000000007</v>
      </c>
      <c r="X23" s="49">
        <f t="shared" si="0"/>
        <v>7.0689361602769969</v>
      </c>
      <c r="Y23" s="82">
        <v>0</v>
      </c>
      <c r="Z23" s="83">
        <v>0</v>
      </c>
      <c r="AA23" s="82">
        <v>0</v>
      </c>
      <c r="AB23" s="87">
        <v>1346.0647095578997</v>
      </c>
      <c r="AC23" s="86">
        <v>0</v>
      </c>
      <c r="AD23" s="93">
        <f t="shared" si="2"/>
        <v>1346.0647095578997</v>
      </c>
      <c r="AE23" s="95">
        <f t="shared" si="3"/>
        <v>4.6174666309667973</v>
      </c>
      <c r="AF23" s="95">
        <f t="shared" si="3"/>
        <v>4.6174666309667973</v>
      </c>
      <c r="AG23" s="97">
        <f t="shared" si="4"/>
        <v>3.1647804998761195</v>
      </c>
      <c r="AH23" s="97">
        <f t="shared" si="4"/>
        <v>3.1647804998761195</v>
      </c>
      <c r="AI23" s="98">
        <f t="shared" si="5"/>
        <v>2.3346741392528751</v>
      </c>
    </row>
    <row r="24" spans="1:35" x14ac:dyDescent="0.3">
      <c r="A24" s="44">
        <v>20</v>
      </c>
      <c r="B24" s="45">
        <v>5.3000000000000025</v>
      </c>
      <c r="C24" s="45">
        <v>5.5000000000000027</v>
      </c>
      <c r="D24" s="46">
        <v>0.99180246407540396</v>
      </c>
      <c r="E24" s="46">
        <v>4.4789060589685188E-2</v>
      </c>
      <c r="F24" s="47">
        <v>611.20903299047893</v>
      </c>
      <c r="G24" s="48">
        <v>5.3855944934890685</v>
      </c>
      <c r="H24" s="44" t="s">
        <v>27</v>
      </c>
      <c r="I24" s="45" t="s">
        <v>26</v>
      </c>
      <c r="J24" s="49">
        <v>3.2</v>
      </c>
      <c r="K24" s="50">
        <v>3.5</v>
      </c>
      <c r="L24" s="49">
        <v>5</v>
      </c>
      <c r="M24" s="54">
        <v>5.4</v>
      </c>
      <c r="N24" s="80">
        <v>8.7829756084258879</v>
      </c>
      <c r="O24" s="74">
        <v>0.45</v>
      </c>
      <c r="P24" s="73">
        <v>0.35</v>
      </c>
      <c r="Q24" s="73">
        <v>0.7</v>
      </c>
      <c r="R24" s="73">
        <v>0.6</v>
      </c>
      <c r="S24" s="75">
        <v>1.7</v>
      </c>
      <c r="T24" s="49">
        <f t="shared" si="0"/>
        <v>2.75</v>
      </c>
      <c r="U24" s="49">
        <f t="shared" si="0"/>
        <v>3.15</v>
      </c>
      <c r="V24" s="49">
        <f t="shared" si="0"/>
        <v>4.3</v>
      </c>
      <c r="W24" s="49">
        <f t="shared" si="0"/>
        <v>4.8000000000000007</v>
      </c>
      <c r="X24" s="49">
        <f t="shared" si="0"/>
        <v>7.0829756084258877</v>
      </c>
      <c r="Y24" s="82">
        <v>0</v>
      </c>
      <c r="Z24" s="83">
        <v>0</v>
      </c>
      <c r="AA24" s="82">
        <v>0</v>
      </c>
      <c r="AB24" s="87">
        <v>611.20903299047893</v>
      </c>
      <c r="AC24" s="86">
        <v>0</v>
      </c>
      <c r="AD24" s="93">
        <f t="shared" si="2"/>
        <v>611.20903299047893</v>
      </c>
      <c r="AE24" s="95">
        <f t="shared" si="3"/>
        <v>4.793179099205271</v>
      </c>
      <c r="AF24" s="95">
        <f t="shared" si="3"/>
        <v>4.793179099205271</v>
      </c>
      <c r="AG24" s="97">
        <f t="shared" si="4"/>
        <v>3.2852126410283318</v>
      </c>
      <c r="AH24" s="97">
        <f t="shared" si="4"/>
        <v>3.2852126410283318</v>
      </c>
      <c r="AI24" s="98">
        <f t="shared" si="5"/>
        <v>2.4235175220700809</v>
      </c>
    </row>
    <row r="25" spans="1:35" x14ac:dyDescent="0.3">
      <c r="A25" s="44">
        <v>21</v>
      </c>
      <c r="B25" s="45">
        <v>5.5000000000000027</v>
      </c>
      <c r="C25" s="45">
        <v>5.7000000000000028</v>
      </c>
      <c r="D25" s="46">
        <v>0.99744486966957213</v>
      </c>
      <c r="E25" s="46">
        <v>1.5830903165959663E-2</v>
      </c>
      <c r="F25" s="47">
        <v>236.98103495506339</v>
      </c>
      <c r="G25" s="48">
        <v>5.5830590135905789</v>
      </c>
      <c r="H25" s="44" t="s">
        <v>27</v>
      </c>
      <c r="I25" s="45" t="s">
        <v>26</v>
      </c>
      <c r="J25" s="49">
        <v>3.2</v>
      </c>
      <c r="K25" s="50">
        <v>3.5</v>
      </c>
      <c r="L25" s="49">
        <v>5</v>
      </c>
      <c r="M25" s="54">
        <v>5.4</v>
      </c>
      <c r="N25" s="80">
        <v>8.7970175298553297</v>
      </c>
      <c r="O25" s="74">
        <v>0.45</v>
      </c>
      <c r="P25" s="73">
        <v>0.35</v>
      </c>
      <c r="Q25" s="73">
        <v>0.7</v>
      </c>
      <c r="R25" s="73">
        <v>0.6</v>
      </c>
      <c r="S25" s="75">
        <v>1.7</v>
      </c>
      <c r="T25" s="49">
        <f t="shared" si="0"/>
        <v>2.75</v>
      </c>
      <c r="U25" s="49">
        <f t="shared" si="0"/>
        <v>3.15</v>
      </c>
      <c r="V25" s="49">
        <f t="shared" si="0"/>
        <v>4.3</v>
      </c>
      <c r="W25" s="49">
        <f t="shared" si="0"/>
        <v>4.8000000000000007</v>
      </c>
      <c r="X25" s="49">
        <f t="shared" si="0"/>
        <v>7.0970175298553295</v>
      </c>
      <c r="Y25" s="82">
        <v>0</v>
      </c>
      <c r="Z25" s="83">
        <v>0</v>
      </c>
      <c r="AA25" s="82">
        <v>0</v>
      </c>
      <c r="AB25" s="87">
        <v>236.98103495506339</v>
      </c>
      <c r="AC25" s="86">
        <v>0</v>
      </c>
      <c r="AD25" s="93">
        <f t="shared" si="2"/>
        <v>236.98103495506339</v>
      </c>
      <c r="AE25" s="95">
        <f t="shared" si="3"/>
        <v>4.9689225220956157</v>
      </c>
      <c r="AF25" s="95">
        <f t="shared" si="3"/>
        <v>4.9689225220956157</v>
      </c>
      <c r="AG25" s="97">
        <f t="shared" si="4"/>
        <v>3.4056659982902531</v>
      </c>
      <c r="AH25" s="97">
        <f t="shared" si="4"/>
        <v>3.4056659982902531</v>
      </c>
      <c r="AI25" s="98">
        <f t="shared" si="5"/>
        <v>2.5123765561157607</v>
      </c>
    </row>
    <row r="26" spans="1:35" x14ac:dyDescent="0.3">
      <c r="A26" s="44">
        <v>22</v>
      </c>
      <c r="B26" s="45">
        <v>5.7000000000000028</v>
      </c>
      <c r="C26" s="45">
        <v>5.900000000000003</v>
      </c>
      <c r="D26" s="46">
        <v>0.99931286206208414</v>
      </c>
      <c r="E26" s="46">
        <v>4.7681764029295871E-3</v>
      </c>
      <c r="F26" s="47">
        <v>78.455680485504331</v>
      </c>
      <c r="G26" s="48">
        <v>5.7805636799400073</v>
      </c>
      <c r="H26" s="44" t="s">
        <v>28</v>
      </c>
      <c r="I26" s="45" t="s">
        <v>26</v>
      </c>
      <c r="J26" s="49">
        <v>0</v>
      </c>
      <c r="K26" s="50">
        <v>0</v>
      </c>
      <c r="L26" s="49">
        <v>5</v>
      </c>
      <c r="M26" s="54">
        <v>5.4</v>
      </c>
      <c r="N26" s="80">
        <v>8.8110623061290667</v>
      </c>
      <c r="O26" s="74">
        <v>0.45</v>
      </c>
      <c r="P26" s="73">
        <v>0.35</v>
      </c>
      <c r="Q26" s="73">
        <v>0.7</v>
      </c>
      <c r="R26" s="73">
        <v>0.6</v>
      </c>
      <c r="S26" s="75">
        <v>1.7</v>
      </c>
      <c r="T26" s="49">
        <v>0</v>
      </c>
      <c r="U26" s="49">
        <v>0</v>
      </c>
      <c r="V26" s="49">
        <f t="shared" ref="V26:X31" si="6">L26-Q26</f>
        <v>4.3</v>
      </c>
      <c r="W26" s="49">
        <f t="shared" si="6"/>
        <v>4.8000000000000007</v>
      </c>
      <c r="X26" s="49">
        <f t="shared" si="6"/>
        <v>7.1110623061290665</v>
      </c>
      <c r="Y26" s="82">
        <v>0</v>
      </c>
      <c r="Z26" s="83">
        <v>0</v>
      </c>
      <c r="AA26" s="82">
        <v>0</v>
      </c>
      <c r="AB26" s="87">
        <v>0</v>
      </c>
      <c r="AC26" s="86">
        <v>78.455680485504331</v>
      </c>
      <c r="AD26" s="93">
        <f t="shared" si="2"/>
        <v>78.455680485504331</v>
      </c>
      <c r="AE26" s="95">
        <f t="shared" si="3"/>
        <v>5.1447016751466066</v>
      </c>
      <c r="AF26" s="95">
        <f t="shared" si="3"/>
        <v>5.1447016751466066</v>
      </c>
      <c r="AG26" s="97">
        <f t="shared" si="4"/>
        <v>3.5261438447634044</v>
      </c>
      <c r="AH26" s="97">
        <f t="shared" si="4"/>
        <v>3.5261438447634044</v>
      </c>
      <c r="AI26" s="98">
        <f t="shared" si="5"/>
        <v>2.6012536559730033</v>
      </c>
    </row>
    <row r="27" spans="1:35" x14ac:dyDescent="0.3">
      <c r="A27" s="44">
        <v>23</v>
      </c>
      <c r="B27" s="45">
        <v>5.900000000000003</v>
      </c>
      <c r="C27" s="45">
        <v>6.1000000000000032</v>
      </c>
      <c r="D27" s="46">
        <v>0.99984089140984245</v>
      </c>
      <c r="E27" s="46">
        <v>1.2238038602275145E-3</v>
      </c>
      <c r="F27" s="47">
        <v>22.177232605848918</v>
      </c>
      <c r="G27" s="48">
        <v>5.9781134219856007</v>
      </c>
      <c r="H27" s="44" t="s">
        <v>28</v>
      </c>
      <c r="I27" s="45" t="s">
        <v>27</v>
      </c>
      <c r="J27" s="49">
        <v>0</v>
      </c>
      <c r="K27" s="50">
        <v>0</v>
      </c>
      <c r="L27" s="49">
        <v>5.2</v>
      </c>
      <c r="M27" s="54">
        <v>5.7</v>
      </c>
      <c r="N27" s="80">
        <v>8.8251102877856429</v>
      </c>
      <c r="O27" s="74">
        <v>0.45</v>
      </c>
      <c r="P27" s="73">
        <v>0.35</v>
      </c>
      <c r="Q27" s="73">
        <v>0.7</v>
      </c>
      <c r="R27" s="73">
        <v>0.6</v>
      </c>
      <c r="S27" s="75">
        <v>1.7</v>
      </c>
      <c r="T27" s="49">
        <v>0</v>
      </c>
      <c r="U27" s="49">
        <v>0</v>
      </c>
      <c r="V27" s="49">
        <f t="shared" si="6"/>
        <v>4.5</v>
      </c>
      <c r="W27" s="49">
        <f t="shared" si="6"/>
        <v>5.1000000000000005</v>
      </c>
      <c r="X27" s="49">
        <f t="shared" si="6"/>
        <v>7.1251102877856427</v>
      </c>
      <c r="Y27" s="82">
        <v>0</v>
      </c>
      <c r="Z27" s="83">
        <v>0</v>
      </c>
      <c r="AA27" s="82">
        <v>0</v>
      </c>
      <c r="AB27" s="87">
        <v>22.177232605848918</v>
      </c>
      <c r="AC27" s="86">
        <v>0</v>
      </c>
      <c r="AD27" s="93">
        <f t="shared" si="2"/>
        <v>22.177232605848918</v>
      </c>
      <c r="AE27" s="95">
        <f t="shared" si="3"/>
        <v>5.3205209455671847</v>
      </c>
      <c r="AF27" s="95">
        <f t="shared" si="3"/>
        <v>5.3205209455671847</v>
      </c>
      <c r="AG27" s="97">
        <f t="shared" si="4"/>
        <v>3.6466491874112164</v>
      </c>
      <c r="AH27" s="97">
        <f t="shared" si="4"/>
        <v>3.6466491874112164</v>
      </c>
      <c r="AI27" s="98">
        <f t="shared" si="5"/>
        <v>2.6901510398935202</v>
      </c>
    </row>
    <row r="28" spans="1:35" x14ac:dyDescent="0.3">
      <c r="A28" s="44">
        <v>24</v>
      </c>
      <c r="B28" s="45">
        <v>6.1000000000000032</v>
      </c>
      <c r="C28" s="45">
        <v>6.3000000000000034</v>
      </c>
      <c r="D28" s="46">
        <v>0.99996832875816688</v>
      </c>
      <c r="E28" s="46">
        <v>2.6766045152976315E-4</v>
      </c>
      <c r="F28" s="47">
        <v>5.3523686296261808</v>
      </c>
      <c r="G28" s="48">
        <v>6.1757126958252071</v>
      </c>
      <c r="H28" s="44" t="s">
        <v>28</v>
      </c>
      <c r="I28" s="45" t="s">
        <v>27</v>
      </c>
      <c r="J28" s="49">
        <v>0</v>
      </c>
      <c r="K28" s="50">
        <v>0</v>
      </c>
      <c r="L28" s="49">
        <v>5.2</v>
      </c>
      <c r="M28" s="54">
        <v>5.7</v>
      </c>
      <c r="N28" s="80">
        <v>8.8391617917031251</v>
      </c>
      <c r="O28" s="74">
        <v>0.45</v>
      </c>
      <c r="P28" s="73">
        <v>0.35</v>
      </c>
      <c r="Q28" s="73">
        <v>0.7</v>
      </c>
      <c r="R28" s="73">
        <v>0.6</v>
      </c>
      <c r="S28" s="75">
        <v>1.7</v>
      </c>
      <c r="T28" s="49">
        <v>0</v>
      </c>
      <c r="U28" s="49">
        <v>0</v>
      </c>
      <c r="V28" s="49">
        <f t="shared" si="6"/>
        <v>4.5</v>
      </c>
      <c r="W28" s="49">
        <f t="shared" si="6"/>
        <v>5.1000000000000005</v>
      </c>
      <c r="X28" s="49">
        <f t="shared" si="6"/>
        <v>7.1391617917031249</v>
      </c>
      <c r="Y28" s="82">
        <v>0</v>
      </c>
      <c r="Z28" s="83">
        <v>0</v>
      </c>
      <c r="AA28" s="82">
        <v>0</v>
      </c>
      <c r="AB28" s="87">
        <v>5.3523686296261808</v>
      </c>
      <c r="AC28" s="86">
        <v>0</v>
      </c>
      <c r="AD28" s="93">
        <f t="shared" si="2"/>
        <v>5.3523686296261808</v>
      </c>
      <c r="AE28" s="95">
        <f t="shared" si="3"/>
        <v>5.4963842992844345</v>
      </c>
      <c r="AF28" s="95">
        <f t="shared" si="3"/>
        <v>5.4963842992844345</v>
      </c>
      <c r="AG28" s="97">
        <f t="shared" si="4"/>
        <v>3.7671847444533761</v>
      </c>
      <c r="AH28" s="97">
        <f t="shared" si="4"/>
        <v>3.7671847444533761</v>
      </c>
      <c r="AI28" s="98">
        <f t="shared" si="5"/>
        <v>2.7790707131213432</v>
      </c>
    </row>
    <row r="29" spans="1:35" x14ac:dyDescent="0.3">
      <c r="A29" s="44">
        <v>25</v>
      </c>
      <c r="B29" s="45">
        <v>6.3000000000000034</v>
      </c>
      <c r="C29" s="45">
        <v>6.5000000000000036</v>
      </c>
      <c r="D29" s="46">
        <v>0.99999458745609227</v>
      </c>
      <c r="E29" s="46">
        <v>4.9884942580105471E-5</v>
      </c>
      <c r="F29" s="47">
        <v>1.1028653128661858</v>
      </c>
      <c r="G29" s="48">
        <v>6.3733654574997507</v>
      </c>
      <c r="H29" s="44" t="s">
        <v>28</v>
      </c>
      <c r="I29" s="45" t="s">
        <v>27</v>
      </c>
      <c r="J29" s="49">
        <v>0</v>
      </c>
      <c r="K29" s="50">
        <v>0</v>
      </c>
      <c r="L29" s="49">
        <v>5.2</v>
      </c>
      <c r="M29" s="54">
        <v>5.7</v>
      </c>
      <c r="N29" s="80">
        <v>8.8532170991999823</v>
      </c>
      <c r="O29" s="74">
        <v>0.45</v>
      </c>
      <c r="P29" s="73">
        <v>0.35</v>
      </c>
      <c r="Q29" s="73">
        <v>0.7</v>
      </c>
      <c r="R29" s="73">
        <v>0.6</v>
      </c>
      <c r="S29" s="75">
        <v>1.7</v>
      </c>
      <c r="T29" s="49">
        <v>0</v>
      </c>
      <c r="U29" s="49">
        <v>0</v>
      </c>
      <c r="V29" s="49">
        <f t="shared" si="6"/>
        <v>4.5</v>
      </c>
      <c r="W29" s="49">
        <f t="shared" si="6"/>
        <v>5.1000000000000005</v>
      </c>
      <c r="X29" s="49">
        <f t="shared" si="6"/>
        <v>7.1532170991999822</v>
      </c>
      <c r="Y29" s="82">
        <v>0</v>
      </c>
      <c r="Z29" s="83">
        <v>0</v>
      </c>
      <c r="AA29" s="82">
        <v>0</v>
      </c>
      <c r="AB29" s="87">
        <v>1.1028653128661858</v>
      </c>
      <c r="AC29" s="86">
        <v>0</v>
      </c>
      <c r="AD29" s="93">
        <f t="shared" si="2"/>
        <v>1.1028653128661858</v>
      </c>
      <c r="AE29" s="95">
        <f t="shared" si="3"/>
        <v>5.6722952571747784</v>
      </c>
      <c r="AF29" s="95">
        <f t="shared" si="3"/>
        <v>5.6722952571747784</v>
      </c>
      <c r="AG29" s="97">
        <f t="shared" si="4"/>
        <v>3.887752929074848</v>
      </c>
      <c r="AH29" s="97">
        <f t="shared" si="4"/>
        <v>3.887752929074848</v>
      </c>
      <c r="AI29" s="98">
        <f t="shared" si="5"/>
        <v>2.8680144558748877</v>
      </c>
    </row>
    <row r="30" spans="1:35" x14ac:dyDescent="0.3">
      <c r="A30" s="44">
        <v>26</v>
      </c>
      <c r="B30" s="45">
        <v>6.5000000000000036</v>
      </c>
      <c r="C30" s="45">
        <v>6.7000000000000037</v>
      </c>
      <c r="D30" s="46">
        <v>0.99999920667184805</v>
      </c>
      <c r="E30" s="46">
        <v>7.9225981820638558E-6</v>
      </c>
      <c r="F30" s="47">
        <v>0.19400706174299565</v>
      </c>
      <c r="G30" s="48">
        <v>6.5710751465485986</v>
      </c>
      <c r="H30" s="44" t="s">
        <v>28</v>
      </c>
      <c r="I30" s="45" t="s">
        <v>27</v>
      </c>
      <c r="J30" s="49">
        <v>0</v>
      </c>
      <c r="K30" s="50">
        <v>0</v>
      </c>
      <c r="L30" s="49">
        <v>5.2</v>
      </c>
      <c r="M30" s="54">
        <v>5.7</v>
      </c>
      <c r="N30" s="80">
        <v>8.8672764548656779</v>
      </c>
      <c r="O30" s="74">
        <v>0.45</v>
      </c>
      <c r="P30" s="73">
        <v>0.35</v>
      </c>
      <c r="Q30" s="73">
        <v>0.7</v>
      </c>
      <c r="R30" s="73">
        <v>0.6</v>
      </c>
      <c r="S30" s="75">
        <v>1.7</v>
      </c>
      <c r="T30" s="49">
        <v>0</v>
      </c>
      <c r="U30" s="49">
        <v>0</v>
      </c>
      <c r="V30" s="49">
        <f t="shared" si="6"/>
        <v>4.5</v>
      </c>
      <c r="W30" s="49">
        <f t="shared" si="6"/>
        <v>5.1000000000000005</v>
      </c>
      <c r="X30" s="49">
        <f t="shared" si="6"/>
        <v>7.1672764548656778</v>
      </c>
      <c r="Y30" s="82">
        <v>0</v>
      </c>
      <c r="Z30" s="83">
        <v>0</v>
      </c>
      <c r="AA30" s="82">
        <v>0</v>
      </c>
      <c r="AB30" s="87">
        <v>0.19400706174299565</v>
      </c>
      <c r="AC30" s="86">
        <v>0</v>
      </c>
      <c r="AD30" s="93">
        <f t="shared" si="2"/>
        <v>0.19400706174299565</v>
      </c>
      <c r="AE30" s="95">
        <f t="shared" si="3"/>
        <v>5.8482568804282531</v>
      </c>
      <c r="AF30" s="95">
        <f t="shared" si="3"/>
        <v>5.8482568804282531</v>
      </c>
      <c r="AG30" s="97">
        <f t="shared" si="4"/>
        <v>4.0083558393946452</v>
      </c>
      <c r="AH30" s="97">
        <f t="shared" si="4"/>
        <v>4.0083558393946452</v>
      </c>
      <c r="AI30" s="98">
        <f t="shared" si="5"/>
        <v>2.9569838159468693</v>
      </c>
    </row>
    <row r="31" spans="1:35" x14ac:dyDescent="0.3">
      <c r="A31" s="55">
        <v>27</v>
      </c>
      <c r="B31" s="56">
        <v>6.7000000000000037</v>
      </c>
      <c r="C31" s="56">
        <v>6.9000000000000039</v>
      </c>
      <c r="D31" s="57">
        <v>0.99999990035573683</v>
      </c>
      <c r="E31" s="57">
        <v>1.0722070689394789E-6</v>
      </c>
      <c r="F31" s="58">
        <v>2.9134723328549939E-2</v>
      </c>
      <c r="G31" s="59">
        <v>6.7688446798230126</v>
      </c>
      <c r="H31" s="55" t="s">
        <v>28</v>
      </c>
      <c r="I31" s="56" t="s">
        <v>27</v>
      </c>
      <c r="J31" s="60">
        <v>0</v>
      </c>
      <c r="K31" s="61">
        <v>0</v>
      </c>
      <c r="L31" s="60">
        <v>5.2</v>
      </c>
      <c r="M31" s="62">
        <v>5.7</v>
      </c>
      <c r="N31" s="63">
        <v>8.8813400661207478</v>
      </c>
      <c r="O31" s="76">
        <v>0.45</v>
      </c>
      <c r="P31" s="77">
        <v>0.35</v>
      </c>
      <c r="Q31" s="77">
        <v>0.7</v>
      </c>
      <c r="R31" s="77">
        <v>0.6</v>
      </c>
      <c r="S31" s="78">
        <v>1.7</v>
      </c>
      <c r="T31" s="49">
        <v>0</v>
      </c>
      <c r="U31" s="49">
        <v>0</v>
      </c>
      <c r="V31" s="49">
        <f t="shared" si="6"/>
        <v>4.5</v>
      </c>
      <c r="W31" s="49">
        <f t="shared" si="6"/>
        <v>5.1000000000000005</v>
      </c>
      <c r="X31" s="49">
        <f t="shared" si="6"/>
        <v>7.1813400661207476</v>
      </c>
      <c r="Y31" s="88">
        <v>0</v>
      </c>
      <c r="Z31" s="89">
        <v>0</v>
      </c>
      <c r="AA31" s="88">
        <v>0</v>
      </c>
      <c r="AB31" s="90">
        <v>2.9134723328549939E-2</v>
      </c>
      <c r="AC31" s="91">
        <v>0</v>
      </c>
      <c r="AD31" s="94">
        <f t="shared" si="2"/>
        <v>2.9134723328549939E-2</v>
      </c>
      <c r="AE31" s="96">
        <f t="shared" si="3"/>
        <v>6.0242717650424815</v>
      </c>
      <c r="AF31" s="96">
        <f t="shared" si="3"/>
        <v>6.0242717650424815</v>
      </c>
      <c r="AG31" s="100">
        <f t="shared" si="4"/>
        <v>4.1289952546920379</v>
      </c>
      <c r="AH31" s="100">
        <f t="shared" si="4"/>
        <v>4.1289952546920379</v>
      </c>
      <c r="AI31" s="101">
        <f t="shared" si="5"/>
        <v>3.0459801059203557</v>
      </c>
    </row>
    <row r="32" spans="1:35" x14ac:dyDescent="0.3">
      <c r="A32" s="25" t="s">
        <v>29</v>
      </c>
      <c r="B32" s="25"/>
      <c r="C32" s="25"/>
      <c r="D32" s="64"/>
      <c r="E32" s="64"/>
      <c r="F32" s="47">
        <v>41999.99581494095</v>
      </c>
      <c r="G32" s="48">
        <v>4.2999997319482048</v>
      </c>
      <c r="H32" s="25"/>
      <c r="I32" s="25"/>
      <c r="J32" s="25"/>
      <c r="K32" s="25"/>
      <c r="L32" s="25"/>
      <c r="M32" s="25"/>
      <c r="N32" s="25"/>
    </row>
    <row r="34" spans="1:6" x14ac:dyDescent="0.3">
      <c r="A34" s="69" t="s">
        <v>30</v>
      </c>
      <c r="B34" s="73">
        <f>SUMPRODUCT(T5:X31,AE5:AI31,Y5:AC31)</f>
        <v>545927.26098010456</v>
      </c>
    </row>
    <row r="36" spans="1:6" x14ac:dyDescent="0.3">
      <c r="A36" s="69" t="s">
        <v>31</v>
      </c>
      <c r="B36" s="81"/>
    </row>
    <row r="37" spans="1:6" x14ac:dyDescent="0.3">
      <c r="A37" s="65" t="s">
        <v>17</v>
      </c>
      <c r="B37" s="65" t="s">
        <v>32</v>
      </c>
      <c r="F37" s="65" t="s">
        <v>33</v>
      </c>
    </row>
    <row r="38" spans="1:6" x14ac:dyDescent="0.3">
      <c r="A38">
        <v>1</v>
      </c>
      <c r="B38" s="92">
        <f>SUM(Y5:AC5)</f>
        <v>4.1850590531120647E-3</v>
      </c>
      <c r="C38" s="69" t="s">
        <v>34</v>
      </c>
      <c r="F38" s="47">
        <v>4.1850590531120647E-3</v>
      </c>
    </row>
    <row r="39" spans="1:6" x14ac:dyDescent="0.3">
      <c r="A39">
        <v>2</v>
      </c>
      <c r="B39" s="92">
        <f t="shared" ref="B39:B64" si="7">SUM(Y6:AC6)</f>
        <v>2.9134723329862919E-2</v>
      </c>
      <c r="C39" s="69" t="s">
        <v>34</v>
      </c>
      <c r="F39" s="47">
        <v>2.9134723329862919E-2</v>
      </c>
    </row>
    <row r="40" spans="1:6" x14ac:dyDescent="0.3">
      <c r="A40">
        <v>3</v>
      </c>
      <c r="B40" s="92">
        <f t="shared" si="7"/>
        <v>0.19400706174058757</v>
      </c>
      <c r="C40" s="69" t="s">
        <v>34</v>
      </c>
      <c r="F40" s="47">
        <v>0.19400706174058757</v>
      </c>
    </row>
    <row r="41" spans="1:6" x14ac:dyDescent="0.3">
      <c r="A41">
        <v>4</v>
      </c>
      <c r="B41" s="92">
        <f t="shared" si="7"/>
        <v>1.1028653128674761</v>
      </c>
      <c r="C41" s="69" t="s">
        <v>34</v>
      </c>
      <c r="F41" s="47">
        <v>1.1028653128674761</v>
      </c>
    </row>
    <row r="42" spans="1:6" x14ac:dyDescent="0.3">
      <c r="A42">
        <v>5</v>
      </c>
      <c r="B42" s="92">
        <f t="shared" si="7"/>
        <v>5.352368629625408</v>
      </c>
      <c r="C42" s="69" t="s">
        <v>34</v>
      </c>
      <c r="F42" s="47">
        <v>5.352368629625408</v>
      </c>
    </row>
    <row r="43" spans="1:6" x14ac:dyDescent="0.3">
      <c r="A43">
        <v>6</v>
      </c>
      <c r="B43" s="92">
        <f t="shared" si="7"/>
        <v>22.177232605849323</v>
      </c>
      <c r="C43" s="69" t="s">
        <v>34</v>
      </c>
      <c r="F43" s="47">
        <v>22.177232605849323</v>
      </c>
    </row>
    <row r="44" spans="1:6" x14ac:dyDescent="0.3">
      <c r="A44">
        <v>7</v>
      </c>
      <c r="B44" s="92">
        <f t="shared" si="7"/>
        <v>78.455680485507969</v>
      </c>
      <c r="C44" s="69" t="s">
        <v>34</v>
      </c>
      <c r="F44" s="47">
        <v>78.455680485507969</v>
      </c>
    </row>
    <row r="45" spans="1:6" x14ac:dyDescent="0.3">
      <c r="A45">
        <v>8</v>
      </c>
      <c r="B45" s="92">
        <f t="shared" si="7"/>
        <v>236.98103495506567</v>
      </c>
      <c r="C45" s="69" t="s">
        <v>34</v>
      </c>
      <c r="F45" s="47">
        <v>236.98103495506567</v>
      </c>
    </row>
    <row r="46" spans="1:6" x14ac:dyDescent="0.3">
      <c r="A46">
        <v>9</v>
      </c>
      <c r="B46" s="92">
        <f t="shared" si="7"/>
        <v>611.20903299049257</v>
      </c>
      <c r="C46" s="69" t="s">
        <v>34</v>
      </c>
      <c r="F46" s="47">
        <v>611.20903299049257</v>
      </c>
    </row>
    <row r="47" spans="1:6" x14ac:dyDescent="0.3">
      <c r="A47">
        <v>10</v>
      </c>
      <c r="B47" s="92">
        <f t="shared" si="7"/>
        <v>1346.0647095579172</v>
      </c>
      <c r="C47" s="69" t="s">
        <v>34</v>
      </c>
      <c r="F47" s="47">
        <v>1346.0647095579172</v>
      </c>
    </row>
    <row r="48" spans="1:6" x14ac:dyDescent="0.3">
      <c r="A48">
        <v>11</v>
      </c>
      <c r="B48" s="92">
        <f t="shared" si="7"/>
        <v>2531.3558979303257</v>
      </c>
      <c r="C48" s="69" t="s">
        <v>34</v>
      </c>
      <c r="F48" s="47">
        <v>2531.3558979303257</v>
      </c>
    </row>
    <row r="49" spans="1:6" x14ac:dyDescent="0.3">
      <c r="A49">
        <v>12</v>
      </c>
      <c r="B49" s="92">
        <f t="shared" si="7"/>
        <v>4065.0005911909302</v>
      </c>
      <c r="C49" s="69" t="s">
        <v>34</v>
      </c>
      <c r="F49" s="47">
        <v>4065.0005911909302</v>
      </c>
    </row>
    <row r="50" spans="1:6" x14ac:dyDescent="0.3">
      <c r="A50">
        <v>13</v>
      </c>
      <c r="B50" s="92">
        <f t="shared" si="7"/>
        <v>5574.3601118637253</v>
      </c>
      <c r="C50" s="69" t="s">
        <v>34</v>
      </c>
      <c r="F50" s="47">
        <v>5574.3601118637253</v>
      </c>
    </row>
    <row r="51" spans="1:6" x14ac:dyDescent="0.3">
      <c r="A51">
        <v>14</v>
      </c>
      <c r="B51" s="92">
        <f t="shared" si="7"/>
        <v>6527.7131476336299</v>
      </c>
      <c r="C51" s="69" t="s">
        <v>34</v>
      </c>
      <c r="F51" s="47">
        <v>6527.7131476336299</v>
      </c>
    </row>
    <row r="52" spans="1:6" x14ac:dyDescent="0.3">
      <c r="A52">
        <v>15</v>
      </c>
      <c r="B52" s="92">
        <f t="shared" si="7"/>
        <v>6527.7131476336153</v>
      </c>
      <c r="C52" s="69" t="s">
        <v>34</v>
      </c>
      <c r="F52" s="47">
        <v>6527.7131476336153</v>
      </c>
    </row>
    <row r="53" spans="1:6" x14ac:dyDescent="0.3">
      <c r="A53">
        <v>16</v>
      </c>
      <c r="B53" s="92">
        <f t="shared" si="7"/>
        <v>5574.3601118637162</v>
      </c>
      <c r="C53" s="69" t="s">
        <v>34</v>
      </c>
      <c r="F53" s="47">
        <v>5574.3601118637162</v>
      </c>
    </row>
    <row r="54" spans="1:6" x14ac:dyDescent="0.3">
      <c r="A54">
        <v>17</v>
      </c>
      <c r="B54" s="92">
        <f t="shared" si="7"/>
        <v>4065.0005911908997</v>
      </c>
      <c r="C54" s="69" t="s">
        <v>34</v>
      </c>
      <c r="F54" s="47">
        <v>4065.0005911908997</v>
      </c>
    </row>
    <row r="55" spans="1:6" x14ac:dyDescent="0.3">
      <c r="A55">
        <v>18</v>
      </c>
      <c r="B55" s="92">
        <f t="shared" si="7"/>
        <v>2531.3558979302957</v>
      </c>
      <c r="C55" s="69" t="s">
        <v>34</v>
      </c>
      <c r="F55" s="47">
        <v>2531.3558979302957</v>
      </c>
    </row>
    <row r="56" spans="1:6" x14ac:dyDescent="0.3">
      <c r="A56">
        <v>19</v>
      </c>
      <c r="B56" s="92">
        <f t="shared" si="7"/>
        <v>1346.0647095578997</v>
      </c>
      <c r="C56" s="69" t="s">
        <v>34</v>
      </c>
      <c r="F56" s="47">
        <v>1346.0647095578997</v>
      </c>
    </row>
    <row r="57" spans="1:6" x14ac:dyDescent="0.3">
      <c r="A57">
        <v>20</v>
      </c>
      <c r="B57" s="92">
        <f t="shared" si="7"/>
        <v>611.20903299047893</v>
      </c>
      <c r="C57" s="69" t="s">
        <v>34</v>
      </c>
      <c r="F57" s="47">
        <v>611.20903299047893</v>
      </c>
    </row>
    <row r="58" spans="1:6" x14ac:dyDescent="0.3">
      <c r="A58">
        <v>21</v>
      </c>
      <c r="B58" s="92">
        <f t="shared" si="7"/>
        <v>236.98103495506339</v>
      </c>
      <c r="C58" s="69" t="s">
        <v>34</v>
      </c>
      <c r="F58" s="47">
        <v>236.98103495506339</v>
      </c>
    </row>
    <row r="59" spans="1:6" x14ac:dyDescent="0.3">
      <c r="A59">
        <v>22</v>
      </c>
      <c r="B59" s="92">
        <f t="shared" si="7"/>
        <v>78.455680485504331</v>
      </c>
      <c r="C59" s="69" t="s">
        <v>34</v>
      </c>
      <c r="F59" s="47">
        <v>78.455680485504331</v>
      </c>
    </row>
    <row r="60" spans="1:6" x14ac:dyDescent="0.3">
      <c r="A60">
        <v>23</v>
      </c>
      <c r="B60" s="92">
        <f t="shared" si="7"/>
        <v>22.177232605848918</v>
      </c>
      <c r="C60" s="69" t="s">
        <v>34</v>
      </c>
      <c r="F60" s="47">
        <v>22.177232605848918</v>
      </c>
    </row>
    <row r="61" spans="1:6" x14ac:dyDescent="0.3">
      <c r="A61">
        <v>24</v>
      </c>
      <c r="B61" s="92">
        <f t="shared" si="7"/>
        <v>5.3523686296261808</v>
      </c>
      <c r="C61" s="69" t="s">
        <v>34</v>
      </c>
      <c r="F61" s="47">
        <v>5.3523686296261808</v>
      </c>
    </row>
    <row r="62" spans="1:6" x14ac:dyDescent="0.3">
      <c r="A62">
        <v>25</v>
      </c>
      <c r="B62" s="92">
        <f t="shared" si="7"/>
        <v>1.1028653128661858</v>
      </c>
      <c r="C62" s="69" t="s">
        <v>34</v>
      </c>
      <c r="F62" s="47">
        <v>1.1028653128661858</v>
      </c>
    </row>
    <row r="63" spans="1:6" x14ac:dyDescent="0.3">
      <c r="A63">
        <v>26</v>
      </c>
      <c r="B63" s="92">
        <f t="shared" si="7"/>
        <v>0.19400706174299565</v>
      </c>
      <c r="C63" s="69" t="s">
        <v>34</v>
      </c>
      <c r="F63" s="47">
        <v>0.19400706174299565</v>
      </c>
    </row>
    <row r="64" spans="1:6" x14ac:dyDescent="0.3">
      <c r="A64">
        <v>27</v>
      </c>
      <c r="B64" s="92">
        <f t="shared" si="7"/>
        <v>2.9134723328549939E-2</v>
      </c>
      <c r="C64" s="69" t="s">
        <v>34</v>
      </c>
      <c r="F64" s="58">
        <v>2.9134723328549939E-2</v>
      </c>
    </row>
    <row r="66" spans="1:6" x14ac:dyDescent="0.3">
      <c r="A66" s="69" t="s">
        <v>35</v>
      </c>
      <c r="B66" s="92">
        <f>SUM(AA5:AB31)</f>
        <v>19593.313254154327</v>
      </c>
      <c r="C66" s="69" t="s">
        <v>36</v>
      </c>
      <c r="F66" s="47">
        <v>96000</v>
      </c>
    </row>
    <row r="68" spans="1:6" x14ac:dyDescent="0.3">
      <c r="A68" s="69" t="s">
        <v>37</v>
      </c>
      <c r="B68" s="92">
        <f>SUM(AC5:AC31)</f>
        <v>22400</v>
      </c>
      <c r="C68" s="69" t="s">
        <v>36</v>
      </c>
      <c r="F68" s="47">
        <v>22400</v>
      </c>
    </row>
    <row r="70" spans="1:6" x14ac:dyDescent="0.3">
      <c r="A70" s="69" t="s">
        <v>39</v>
      </c>
      <c r="B70">
        <f>SUM(SUMPRODUCT(Z5:Z31,AF5:AF31),SUMPRODUCT(AB5:AB31,AH5:AH31),SUMPRODUCT(AC5:AC31,AI5:AI31))</f>
        <v>95312.698454255122</v>
      </c>
      <c r="C70" t="s">
        <v>36</v>
      </c>
      <c r="F70">
        <f>120000*0.453592</f>
        <v>54431.040000000001</v>
      </c>
    </row>
  </sheetData>
  <mergeCells count="17">
    <mergeCell ref="AG3:AH3"/>
    <mergeCell ref="AE2:AI2"/>
    <mergeCell ref="J3:K3"/>
    <mergeCell ref="L3:M3"/>
    <mergeCell ref="O3:P3"/>
    <mergeCell ref="Q3:R3"/>
    <mergeCell ref="T3:U3"/>
    <mergeCell ref="V3:W3"/>
    <mergeCell ref="Y3:Z3"/>
    <mergeCell ref="AA3:AB3"/>
    <mergeCell ref="AE3:AF3"/>
    <mergeCell ref="AD2:AD4"/>
    <mergeCell ref="H2:I2"/>
    <mergeCell ref="J2:M2"/>
    <mergeCell ref="O2:S2"/>
    <mergeCell ref="T2:X2"/>
    <mergeCell ref="Y2:AC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5D052-CB4E-471C-8B4F-0E0EF36A60D8}">
  <dimension ref="A2:AX72"/>
  <sheetViews>
    <sheetView zoomScale="80" zoomScaleNormal="80" workbookViewId="0">
      <pane xSplit="7" topLeftCell="H1" activePane="topRight" state="frozen"/>
      <selection pane="topRight" activeCell="H1" sqref="H1"/>
    </sheetView>
  </sheetViews>
  <sheetFormatPr defaultRowHeight="14.4" x14ac:dyDescent="0.3"/>
  <cols>
    <col min="1" max="1" width="20.109375" bestFit="1" customWidth="1"/>
    <col min="2" max="3" width="13.44140625" bestFit="1" customWidth="1"/>
    <col min="4" max="4" width="9.88671875" hidden="1" customWidth="1"/>
    <col min="5" max="5" width="6.88671875" hidden="1" customWidth="1"/>
    <col min="6" max="6" width="14.44140625" bestFit="1" customWidth="1"/>
    <col min="7" max="7" width="6.5546875" bestFit="1" customWidth="1"/>
    <col min="8" max="9" width="9.109375" customWidth="1"/>
    <col min="10" max="10" width="5.44140625" bestFit="1" customWidth="1"/>
    <col min="11" max="11" width="6.44140625" bestFit="1" customWidth="1"/>
    <col min="12" max="12" width="5.44140625" bestFit="1" customWidth="1"/>
    <col min="13" max="13" width="6.44140625" bestFit="1" customWidth="1"/>
    <col min="14" max="14" width="14" bestFit="1" customWidth="1"/>
    <col min="30" max="30" width="11.44140625" bestFit="1" customWidth="1"/>
    <col min="31" max="31" width="15.5546875" bestFit="1" customWidth="1"/>
  </cols>
  <sheetData>
    <row r="2" spans="1:50" x14ac:dyDescent="0.3">
      <c r="A2" s="31"/>
      <c r="B2" s="32"/>
      <c r="C2" s="33"/>
      <c r="D2" s="33" t="s">
        <v>0</v>
      </c>
      <c r="E2" s="33" t="s">
        <v>0</v>
      </c>
      <c r="F2" s="33"/>
      <c r="G2" s="33"/>
      <c r="H2" s="164" t="s">
        <v>1</v>
      </c>
      <c r="I2" s="165"/>
      <c r="J2" s="164" t="s">
        <v>2</v>
      </c>
      <c r="K2" s="166"/>
      <c r="L2" s="166"/>
      <c r="M2" s="165"/>
      <c r="N2" s="34" t="s">
        <v>3</v>
      </c>
      <c r="O2" s="161" t="s">
        <v>4</v>
      </c>
      <c r="P2" s="162"/>
      <c r="Q2" s="162"/>
      <c r="R2" s="162"/>
      <c r="S2" s="163"/>
      <c r="T2" s="161" t="s">
        <v>5</v>
      </c>
      <c r="U2" s="162"/>
      <c r="V2" s="162"/>
      <c r="W2" s="162"/>
      <c r="X2" s="163"/>
      <c r="Y2" s="161" t="s">
        <v>6</v>
      </c>
      <c r="Z2" s="162"/>
      <c r="AA2" s="162"/>
      <c r="AB2" s="162"/>
      <c r="AC2" s="163"/>
      <c r="AD2" s="156" t="s">
        <v>7</v>
      </c>
      <c r="AE2" s="153" t="s">
        <v>8</v>
      </c>
      <c r="AF2" s="155"/>
      <c r="AG2" s="155"/>
      <c r="AH2" s="155"/>
      <c r="AI2" s="154"/>
      <c r="AM2" t="s">
        <v>49</v>
      </c>
      <c r="AS2" t="s">
        <v>49</v>
      </c>
      <c r="AW2" t="s">
        <v>50</v>
      </c>
    </row>
    <row r="3" spans="1:50" x14ac:dyDescent="0.3">
      <c r="A3" s="35" t="s">
        <v>9</v>
      </c>
      <c r="B3" s="36"/>
      <c r="C3" s="36"/>
      <c r="D3" s="36" t="s">
        <v>10</v>
      </c>
      <c r="E3" s="36" t="s">
        <v>11</v>
      </c>
      <c r="F3" s="36" t="s">
        <v>12</v>
      </c>
      <c r="G3" s="36" t="s">
        <v>13</v>
      </c>
      <c r="H3" s="37"/>
      <c r="I3" s="36"/>
      <c r="J3" s="159" t="s">
        <v>14</v>
      </c>
      <c r="K3" s="160"/>
      <c r="L3" s="159" t="s">
        <v>15</v>
      </c>
      <c r="M3" s="160"/>
      <c r="N3" s="38" t="s">
        <v>16</v>
      </c>
      <c r="O3" s="159" t="s">
        <v>14</v>
      </c>
      <c r="P3" s="160"/>
      <c r="Q3" s="159" t="s">
        <v>15</v>
      </c>
      <c r="R3" s="160"/>
      <c r="S3" s="38" t="s">
        <v>16</v>
      </c>
      <c r="T3" s="159" t="s">
        <v>14</v>
      </c>
      <c r="U3" s="160"/>
      <c r="V3" s="159" t="s">
        <v>15</v>
      </c>
      <c r="W3" s="160"/>
      <c r="X3" s="38" t="s">
        <v>16</v>
      </c>
      <c r="Y3" s="159" t="s">
        <v>14</v>
      </c>
      <c r="Z3" s="160"/>
      <c r="AA3" s="159" t="s">
        <v>15</v>
      </c>
      <c r="AB3" s="160"/>
      <c r="AC3" s="38" t="s">
        <v>16</v>
      </c>
      <c r="AD3" s="157"/>
      <c r="AE3" s="153" t="s">
        <v>14</v>
      </c>
      <c r="AF3" s="154"/>
      <c r="AG3" s="153" t="s">
        <v>15</v>
      </c>
      <c r="AH3" s="154"/>
      <c r="AI3" s="99" t="s">
        <v>16</v>
      </c>
      <c r="AK3" s="159" t="s">
        <v>14</v>
      </c>
      <c r="AL3" s="160"/>
      <c r="AM3" s="159" t="s">
        <v>15</v>
      </c>
      <c r="AN3" s="160"/>
      <c r="AO3" s="38" t="s">
        <v>16</v>
      </c>
      <c r="AR3" t="s">
        <v>14</v>
      </c>
      <c r="AS3" t="s">
        <v>15</v>
      </c>
      <c r="AT3" t="s">
        <v>16</v>
      </c>
      <c r="AV3" t="s">
        <v>14</v>
      </c>
      <c r="AW3" t="s">
        <v>15</v>
      </c>
      <c r="AX3" t="s">
        <v>16</v>
      </c>
    </row>
    <row r="4" spans="1:50" x14ac:dyDescent="0.3">
      <c r="A4" s="39" t="s">
        <v>17</v>
      </c>
      <c r="B4" s="40" t="s">
        <v>18</v>
      </c>
      <c r="C4" s="40" t="s">
        <v>19</v>
      </c>
      <c r="D4" s="41">
        <v>0</v>
      </c>
      <c r="E4" s="41">
        <v>0</v>
      </c>
      <c r="F4" s="40" t="s">
        <v>20</v>
      </c>
      <c r="G4" s="40" t="s">
        <v>21</v>
      </c>
      <c r="H4" s="39" t="s">
        <v>14</v>
      </c>
      <c r="I4" s="40" t="s">
        <v>15</v>
      </c>
      <c r="J4" s="39" t="s">
        <v>22</v>
      </c>
      <c r="K4" s="40" t="s">
        <v>23</v>
      </c>
      <c r="L4" s="39" t="s">
        <v>22</v>
      </c>
      <c r="M4" s="42" t="s">
        <v>23</v>
      </c>
      <c r="N4" s="43" t="s">
        <v>23</v>
      </c>
      <c r="O4" s="39" t="s">
        <v>22</v>
      </c>
      <c r="P4" s="40" t="s">
        <v>23</v>
      </c>
      <c r="Q4" s="39" t="s">
        <v>22</v>
      </c>
      <c r="R4" s="42" t="s">
        <v>23</v>
      </c>
      <c r="S4" s="43" t="s">
        <v>23</v>
      </c>
      <c r="T4" s="39" t="s">
        <v>22</v>
      </c>
      <c r="U4" s="40" t="s">
        <v>23</v>
      </c>
      <c r="V4" s="39" t="s">
        <v>22</v>
      </c>
      <c r="W4" s="42" t="s">
        <v>23</v>
      </c>
      <c r="X4" s="43" t="s">
        <v>23</v>
      </c>
      <c r="Y4" s="39" t="s">
        <v>22</v>
      </c>
      <c r="Z4" s="40" t="s">
        <v>23</v>
      </c>
      <c r="AA4" s="39" t="s">
        <v>22</v>
      </c>
      <c r="AB4" s="42" t="s">
        <v>23</v>
      </c>
      <c r="AC4" s="43" t="s">
        <v>23</v>
      </c>
      <c r="AD4" s="158"/>
      <c r="AE4" s="102" t="s">
        <v>22</v>
      </c>
      <c r="AF4" s="103" t="s">
        <v>23</v>
      </c>
      <c r="AG4" s="104" t="s">
        <v>22</v>
      </c>
      <c r="AH4" s="103" t="s">
        <v>23</v>
      </c>
      <c r="AI4" s="103" t="s">
        <v>23</v>
      </c>
      <c r="AK4" s="39" t="s">
        <v>22</v>
      </c>
      <c r="AL4" s="40" t="s">
        <v>23</v>
      </c>
      <c r="AM4" s="39" t="s">
        <v>22</v>
      </c>
      <c r="AN4" s="42" t="s">
        <v>23</v>
      </c>
      <c r="AO4" s="43" t="s">
        <v>23</v>
      </c>
      <c r="AP4" s="36" t="s">
        <v>51</v>
      </c>
      <c r="AQ4" s="36"/>
    </row>
    <row r="5" spans="1:50" x14ac:dyDescent="0.3">
      <c r="A5" s="44">
        <v>1</v>
      </c>
      <c r="B5" s="45">
        <v>1.5</v>
      </c>
      <c r="C5" s="45">
        <v>1.7</v>
      </c>
      <c r="D5" s="46">
        <v>9.9644263169334873E-8</v>
      </c>
      <c r="E5" s="46">
        <v>1.0722070689395284E-6</v>
      </c>
      <c r="F5" s="47">
        <v>4.1850590531120647E-3</v>
      </c>
      <c r="G5" s="48">
        <v>1.6099126963349961</v>
      </c>
      <c r="H5" s="44" t="s">
        <v>24</v>
      </c>
      <c r="I5" s="45" t="s">
        <v>24</v>
      </c>
      <c r="J5" s="49">
        <v>2</v>
      </c>
      <c r="K5" s="50">
        <v>2.2999999999999998</v>
      </c>
      <c r="L5" s="51">
        <v>3</v>
      </c>
      <c r="M5" s="52">
        <v>3.2</v>
      </c>
      <c r="N5" s="79">
        <v>8.5144826806282659</v>
      </c>
      <c r="O5" s="74">
        <v>0.45</v>
      </c>
      <c r="P5" s="73">
        <v>0.35</v>
      </c>
      <c r="Q5" s="73">
        <v>0.7</v>
      </c>
      <c r="R5" s="73">
        <v>0.6</v>
      </c>
      <c r="S5" s="75">
        <v>1.7</v>
      </c>
      <c r="T5" s="49">
        <f>J5-O5</f>
        <v>1.55</v>
      </c>
      <c r="U5" s="49">
        <f t="shared" ref="U5:X20" si="0">K5-P5</f>
        <v>1.9499999999999997</v>
      </c>
      <c r="V5" s="49">
        <f t="shared" si="0"/>
        <v>2.2999999999999998</v>
      </c>
      <c r="W5" s="49">
        <f t="shared" si="0"/>
        <v>2.6</v>
      </c>
      <c r="X5" s="49">
        <f t="shared" si="0"/>
        <v>6.8144826806282657</v>
      </c>
      <c r="Y5" s="82">
        <f>AK5*$F5</f>
        <v>0</v>
      </c>
      <c r="Z5" s="82">
        <f>AL5*$F5</f>
        <v>4.1850590531120647E-3</v>
      </c>
      <c r="AA5" s="82">
        <f>AM5*$F5</f>
        <v>0</v>
      </c>
      <c r="AB5" s="82">
        <f>AN5*$F5</f>
        <v>0</v>
      </c>
      <c r="AC5" s="82">
        <f>AO5*$F5</f>
        <v>0</v>
      </c>
      <c r="AD5" s="93">
        <f>SUM(Z5,AB5,AC5)</f>
        <v>4.1850590531120647E-3</v>
      </c>
      <c r="AE5" s="95">
        <f>$G5*0.89</f>
        <v>1.4328222997381466</v>
      </c>
      <c r="AF5" s="95">
        <f>$G5*0.89</f>
        <v>1.4328222997381466</v>
      </c>
      <c r="AG5" s="97">
        <f>$G5*0.61</f>
        <v>0.98204674476434761</v>
      </c>
      <c r="AH5" s="97">
        <f>$G5*0.61</f>
        <v>0.98204674476434761</v>
      </c>
      <c r="AI5" s="98">
        <f>G5*0.45</f>
        <v>0.72446071335074824</v>
      </c>
      <c r="AK5">
        <v>0</v>
      </c>
      <c r="AL5">
        <v>1</v>
      </c>
      <c r="AM5">
        <v>0</v>
      </c>
      <c r="AN5">
        <v>0</v>
      </c>
      <c r="AO5">
        <v>0</v>
      </c>
      <c r="AP5">
        <f>SUM(AK5:AO5)</f>
        <v>1</v>
      </c>
      <c r="AR5" s="151">
        <f>SUM(AK5:AL5)</f>
        <v>1</v>
      </c>
      <c r="AS5" s="152">
        <f t="shared" ref="AS5:AS30" si="1">SUM(AM5:AN5)</f>
        <v>0</v>
      </c>
      <c r="AT5" s="152">
        <f>AO5</f>
        <v>0</v>
      </c>
    </row>
    <row r="6" spans="1:50" x14ac:dyDescent="0.3">
      <c r="A6" s="44">
        <v>2</v>
      </c>
      <c r="B6" s="45">
        <v>1.7</v>
      </c>
      <c r="C6" s="45">
        <v>1.9</v>
      </c>
      <c r="D6" s="46">
        <v>7.933281519755948E-7</v>
      </c>
      <c r="E6" s="46">
        <v>7.9225981820641506E-6</v>
      </c>
      <c r="F6" s="47">
        <v>2.9134723329862919E-2</v>
      </c>
      <c r="G6" s="48">
        <v>1.8311553202881583</v>
      </c>
      <c r="H6" s="44" t="s">
        <v>24</v>
      </c>
      <c r="I6" s="45" t="s">
        <v>24</v>
      </c>
      <c r="J6" s="49">
        <v>2</v>
      </c>
      <c r="K6" s="50">
        <v>2.2999999999999998</v>
      </c>
      <c r="L6" s="49">
        <v>3</v>
      </c>
      <c r="M6" s="54">
        <v>3.2</v>
      </c>
      <c r="N6" s="80">
        <v>8.5302154894427122</v>
      </c>
      <c r="O6" s="74">
        <v>0.45</v>
      </c>
      <c r="P6" s="73">
        <v>0.35</v>
      </c>
      <c r="Q6" s="73">
        <v>0.7</v>
      </c>
      <c r="R6" s="73">
        <v>0.6</v>
      </c>
      <c r="S6" s="75">
        <v>1.7</v>
      </c>
      <c r="T6" s="49">
        <f t="shared" ref="T6:X25" si="2">J6-O6</f>
        <v>1.55</v>
      </c>
      <c r="U6" s="49">
        <f t="shared" si="0"/>
        <v>1.9499999999999997</v>
      </c>
      <c r="V6" s="49">
        <f t="shared" si="0"/>
        <v>2.2999999999999998</v>
      </c>
      <c r="W6" s="49">
        <f t="shared" si="0"/>
        <v>2.6</v>
      </c>
      <c r="X6" s="49">
        <f t="shared" si="0"/>
        <v>6.8302154894427121</v>
      </c>
      <c r="Y6" s="82">
        <f t="shared" ref="Y6:Y31" si="3">AK6*$F6</f>
        <v>0</v>
      </c>
      <c r="Z6" s="82">
        <f t="shared" ref="Z6:Z31" si="4">AL6*$F6</f>
        <v>2.9134723329862919E-2</v>
      </c>
      <c r="AA6" s="82">
        <f t="shared" ref="AA6:AA31" si="5">AM6*$F6</f>
        <v>0</v>
      </c>
      <c r="AB6" s="82">
        <f t="shared" ref="AB6:AB31" si="6">AN6*$F6</f>
        <v>0</v>
      </c>
      <c r="AC6" s="82">
        <f t="shared" ref="AC6:AC31" si="7">AO6*$F6</f>
        <v>0</v>
      </c>
      <c r="AD6" s="93">
        <f t="shared" ref="AD6:AD31" si="8">SUM(Z6,AB6,AC6)</f>
        <v>2.9134723329862919E-2</v>
      </c>
      <c r="AE6" s="95">
        <f t="shared" ref="AE6:AF31" si="9">$G6*0.89</f>
        <v>1.629728235056461</v>
      </c>
      <c r="AF6" s="95">
        <f t="shared" si="9"/>
        <v>1.629728235056461</v>
      </c>
      <c r="AG6" s="97">
        <f t="shared" ref="AG6:AH31" si="10">$G6*0.61</f>
        <v>1.1170047453757765</v>
      </c>
      <c r="AH6" s="97">
        <f t="shared" si="10"/>
        <v>1.1170047453757765</v>
      </c>
      <c r="AI6" s="98">
        <f t="shared" ref="AI6:AI31" si="11">G6*0.45</f>
        <v>0.82401989412967125</v>
      </c>
      <c r="AK6">
        <v>0</v>
      </c>
      <c r="AL6">
        <v>1</v>
      </c>
      <c r="AM6">
        <v>0</v>
      </c>
      <c r="AN6">
        <v>0</v>
      </c>
      <c r="AO6">
        <v>0</v>
      </c>
      <c r="AP6">
        <f t="shared" ref="AP6:AP31" si="12">SUM(AK6:AO6)</f>
        <v>1</v>
      </c>
      <c r="AR6" s="152">
        <f>SUM(AK6,AL6)</f>
        <v>1</v>
      </c>
      <c r="AS6" s="152">
        <f t="shared" si="1"/>
        <v>0</v>
      </c>
      <c r="AT6" s="152">
        <f t="shared" ref="AT6:AT31" si="13">AO6</f>
        <v>0</v>
      </c>
      <c r="AV6">
        <f>AR5-AR6</f>
        <v>0</v>
      </c>
      <c r="AW6">
        <f t="shared" ref="AW6:AW30" si="14">AS6-AS5</f>
        <v>0</v>
      </c>
      <c r="AX6">
        <f>AT5-AT6</f>
        <v>0</v>
      </c>
    </row>
    <row r="7" spans="1:50" x14ac:dyDescent="0.3">
      <c r="A7" s="44">
        <v>3</v>
      </c>
      <c r="B7" s="45">
        <v>1.9</v>
      </c>
      <c r="C7" s="45">
        <v>2.1</v>
      </c>
      <c r="D7" s="46">
        <v>5.4125439077038704E-6</v>
      </c>
      <c r="E7" s="46">
        <v>4.988494258010724E-5</v>
      </c>
      <c r="F7" s="47">
        <v>0.19400706174058757</v>
      </c>
      <c r="G7" s="48">
        <v>2.0289248534231317</v>
      </c>
      <c r="H7" s="44" t="s">
        <v>24</v>
      </c>
      <c r="I7" s="45" t="s">
        <v>24</v>
      </c>
      <c r="J7" s="49">
        <v>2</v>
      </c>
      <c r="K7" s="50">
        <v>2.2999999999999998</v>
      </c>
      <c r="L7" s="49">
        <v>3</v>
      </c>
      <c r="M7" s="54">
        <v>3.2</v>
      </c>
      <c r="N7" s="80">
        <v>8.5442791006878664</v>
      </c>
      <c r="O7" s="74">
        <v>0.45</v>
      </c>
      <c r="P7" s="73">
        <v>0.35</v>
      </c>
      <c r="Q7" s="73">
        <v>0.7</v>
      </c>
      <c r="R7" s="73">
        <v>0.6</v>
      </c>
      <c r="S7" s="75">
        <v>1.7</v>
      </c>
      <c r="T7" s="49">
        <f t="shared" si="2"/>
        <v>1.55</v>
      </c>
      <c r="U7" s="49">
        <f t="shared" si="0"/>
        <v>1.9499999999999997</v>
      </c>
      <c r="V7" s="49">
        <f t="shared" si="0"/>
        <v>2.2999999999999998</v>
      </c>
      <c r="W7" s="49">
        <f t="shared" si="0"/>
        <v>2.6</v>
      </c>
      <c r="X7" s="49">
        <f t="shared" si="0"/>
        <v>6.8442791006878663</v>
      </c>
      <c r="Y7" s="82">
        <f t="shared" si="3"/>
        <v>0</v>
      </c>
      <c r="Z7" s="82">
        <f t="shared" si="4"/>
        <v>0.19400706174058757</v>
      </c>
      <c r="AA7" s="82">
        <f t="shared" si="5"/>
        <v>0</v>
      </c>
      <c r="AB7" s="82">
        <f t="shared" si="6"/>
        <v>0</v>
      </c>
      <c r="AC7" s="82">
        <f t="shared" si="7"/>
        <v>0</v>
      </c>
      <c r="AD7" s="93">
        <f t="shared" si="8"/>
        <v>0.19400706174058757</v>
      </c>
      <c r="AE7" s="95">
        <f t="shared" si="9"/>
        <v>1.8057431195465872</v>
      </c>
      <c r="AF7" s="95">
        <f t="shared" si="9"/>
        <v>1.8057431195465872</v>
      </c>
      <c r="AG7" s="97">
        <f t="shared" si="10"/>
        <v>1.2376441605881103</v>
      </c>
      <c r="AH7" s="97">
        <f t="shared" si="10"/>
        <v>1.2376441605881103</v>
      </c>
      <c r="AI7" s="98">
        <f t="shared" si="11"/>
        <v>0.9130161840404093</v>
      </c>
      <c r="AK7">
        <v>0</v>
      </c>
      <c r="AL7">
        <v>1</v>
      </c>
      <c r="AM7">
        <v>0</v>
      </c>
      <c r="AN7">
        <v>0</v>
      </c>
      <c r="AO7">
        <v>0</v>
      </c>
      <c r="AP7">
        <f t="shared" si="12"/>
        <v>1</v>
      </c>
      <c r="AR7" s="152">
        <f t="shared" ref="AR7:AR31" si="15">SUM(AK7,AL7)</f>
        <v>1</v>
      </c>
      <c r="AS7" s="152">
        <f t="shared" si="1"/>
        <v>0</v>
      </c>
      <c r="AT7" s="152">
        <f t="shared" si="13"/>
        <v>0</v>
      </c>
      <c r="AV7">
        <f t="shared" ref="AV7:AV30" si="16">AR6-AR7</f>
        <v>0</v>
      </c>
      <c r="AW7">
        <f t="shared" si="14"/>
        <v>0</v>
      </c>
      <c r="AX7">
        <f t="shared" ref="AX7:AX31" si="17">AT6-AT7</f>
        <v>0</v>
      </c>
    </row>
    <row r="8" spans="1:50" x14ac:dyDescent="0.3">
      <c r="A8" s="44">
        <v>4</v>
      </c>
      <c r="B8" s="45">
        <v>2.1</v>
      </c>
      <c r="C8" s="45">
        <v>2.3000000000000003</v>
      </c>
      <c r="D8" s="46">
        <v>3.1671241833119972E-5</v>
      </c>
      <c r="E8" s="46">
        <v>2.6766045152977166E-4</v>
      </c>
      <c r="F8" s="47">
        <v>1.1028653128674761</v>
      </c>
      <c r="G8" s="48">
        <v>2.2266345425026102</v>
      </c>
      <c r="H8" s="44" t="s">
        <v>24</v>
      </c>
      <c r="I8" s="45" t="s">
        <v>24</v>
      </c>
      <c r="J8" s="49">
        <v>2</v>
      </c>
      <c r="K8" s="50">
        <v>2.2999999999999998</v>
      </c>
      <c r="L8" s="49">
        <v>3</v>
      </c>
      <c r="M8" s="54">
        <v>3.2</v>
      </c>
      <c r="N8" s="80">
        <v>8.5583384563557399</v>
      </c>
      <c r="O8" s="74">
        <v>0.45</v>
      </c>
      <c r="P8" s="73">
        <v>0.35</v>
      </c>
      <c r="Q8" s="73">
        <v>0.7</v>
      </c>
      <c r="R8" s="73">
        <v>0.6</v>
      </c>
      <c r="S8" s="75">
        <v>1.7</v>
      </c>
      <c r="T8" s="49">
        <f t="shared" si="2"/>
        <v>1.55</v>
      </c>
      <c r="U8" s="49">
        <f t="shared" si="0"/>
        <v>1.9499999999999997</v>
      </c>
      <c r="V8" s="49">
        <f t="shared" si="0"/>
        <v>2.2999999999999998</v>
      </c>
      <c r="W8" s="49">
        <f t="shared" si="0"/>
        <v>2.6</v>
      </c>
      <c r="X8" s="49">
        <f t="shared" si="0"/>
        <v>6.8583384563557397</v>
      </c>
      <c r="Y8" s="82">
        <f t="shared" si="3"/>
        <v>0</v>
      </c>
      <c r="Z8" s="82">
        <f t="shared" si="4"/>
        <v>1.1028653128674761</v>
      </c>
      <c r="AA8" s="82">
        <f t="shared" si="5"/>
        <v>0</v>
      </c>
      <c r="AB8" s="82">
        <f t="shared" si="6"/>
        <v>0</v>
      </c>
      <c r="AC8" s="82">
        <f t="shared" si="7"/>
        <v>0</v>
      </c>
      <c r="AD8" s="93">
        <f t="shared" si="8"/>
        <v>1.1028653128674761</v>
      </c>
      <c r="AE8" s="95">
        <f t="shared" si="9"/>
        <v>1.9817047428273231</v>
      </c>
      <c r="AF8" s="95">
        <f t="shared" si="9"/>
        <v>1.9817047428273231</v>
      </c>
      <c r="AG8" s="97">
        <f t="shared" si="10"/>
        <v>1.3582470709265921</v>
      </c>
      <c r="AH8" s="97">
        <f t="shared" si="10"/>
        <v>1.3582470709265921</v>
      </c>
      <c r="AI8" s="98">
        <f t="shared" si="11"/>
        <v>1.0019855441261747</v>
      </c>
      <c r="AK8">
        <v>0</v>
      </c>
      <c r="AL8">
        <v>1</v>
      </c>
      <c r="AM8">
        <v>0</v>
      </c>
      <c r="AN8">
        <v>0</v>
      </c>
      <c r="AO8">
        <v>0</v>
      </c>
      <c r="AP8">
        <f t="shared" si="12"/>
        <v>1</v>
      </c>
      <c r="AR8" s="152">
        <f t="shared" si="15"/>
        <v>1</v>
      </c>
      <c r="AS8" s="152">
        <f t="shared" si="1"/>
        <v>0</v>
      </c>
      <c r="AT8" s="152">
        <f t="shared" si="13"/>
        <v>0</v>
      </c>
      <c r="AV8">
        <f t="shared" si="16"/>
        <v>0</v>
      </c>
      <c r="AW8">
        <f t="shared" si="14"/>
        <v>0</v>
      </c>
      <c r="AX8">
        <f t="shared" si="17"/>
        <v>0</v>
      </c>
    </row>
    <row r="9" spans="1:50" x14ac:dyDescent="0.3">
      <c r="A9" s="44">
        <v>5</v>
      </c>
      <c r="B9" s="45">
        <v>2.3000000000000003</v>
      </c>
      <c r="C9" s="45">
        <v>2.5000000000000004</v>
      </c>
      <c r="D9" s="46">
        <v>1.5910859015753445E-4</v>
      </c>
      <c r="E9" s="46">
        <v>1.2238038602275503E-3</v>
      </c>
      <c r="F9" s="47">
        <v>5.352368629625408</v>
      </c>
      <c r="G9" s="48">
        <v>2.4242873041744692</v>
      </c>
      <c r="H9" s="44" t="s">
        <v>25</v>
      </c>
      <c r="I9" s="45" t="s">
        <v>24</v>
      </c>
      <c r="J9" s="49">
        <v>2.8</v>
      </c>
      <c r="K9" s="50">
        <v>3.1</v>
      </c>
      <c r="L9" s="49">
        <v>3</v>
      </c>
      <c r="M9" s="54">
        <v>3.2</v>
      </c>
      <c r="N9" s="80">
        <v>8.572393763852407</v>
      </c>
      <c r="O9" s="74">
        <v>0.45</v>
      </c>
      <c r="P9" s="73">
        <v>0.35</v>
      </c>
      <c r="Q9" s="73">
        <v>0.7</v>
      </c>
      <c r="R9" s="73">
        <v>0.6</v>
      </c>
      <c r="S9" s="75">
        <v>1.7</v>
      </c>
      <c r="T9" s="49">
        <f>J9-O9</f>
        <v>2.3499999999999996</v>
      </c>
      <c r="U9" s="49">
        <f t="shared" si="0"/>
        <v>2.75</v>
      </c>
      <c r="V9" s="49">
        <f t="shared" si="0"/>
        <v>2.2999999999999998</v>
      </c>
      <c r="W9" s="49">
        <f t="shared" si="0"/>
        <v>2.6</v>
      </c>
      <c r="X9" s="49">
        <f t="shared" si="0"/>
        <v>6.8723937638524069</v>
      </c>
      <c r="Y9" s="82">
        <f t="shared" si="3"/>
        <v>0</v>
      </c>
      <c r="Z9" s="82">
        <f t="shared" si="4"/>
        <v>5.352368629625408</v>
      </c>
      <c r="AA9" s="82">
        <f t="shared" si="5"/>
        <v>0</v>
      </c>
      <c r="AB9" s="82">
        <f t="shared" si="6"/>
        <v>0</v>
      </c>
      <c r="AC9" s="82">
        <f t="shared" si="7"/>
        <v>0</v>
      </c>
      <c r="AD9" s="93">
        <f t="shared" si="8"/>
        <v>5.352368629625408</v>
      </c>
      <c r="AE9" s="95">
        <f t="shared" si="9"/>
        <v>2.1576157007152776</v>
      </c>
      <c r="AF9" s="95">
        <f t="shared" si="9"/>
        <v>2.1576157007152776</v>
      </c>
      <c r="AG9" s="97">
        <f t="shared" si="10"/>
        <v>1.4788152555464262</v>
      </c>
      <c r="AH9" s="97">
        <f t="shared" si="10"/>
        <v>1.4788152555464262</v>
      </c>
      <c r="AI9" s="98">
        <f t="shared" si="11"/>
        <v>1.0909292868785112</v>
      </c>
      <c r="AK9">
        <v>0</v>
      </c>
      <c r="AL9">
        <v>1</v>
      </c>
      <c r="AM9">
        <v>0</v>
      </c>
      <c r="AN9">
        <v>0</v>
      </c>
      <c r="AO9">
        <v>0</v>
      </c>
      <c r="AP9">
        <f t="shared" si="12"/>
        <v>1</v>
      </c>
      <c r="AR9" s="152">
        <f t="shared" si="15"/>
        <v>1</v>
      </c>
      <c r="AS9" s="152">
        <f t="shared" si="1"/>
        <v>0</v>
      </c>
      <c r="AT9" s="152">
        <f t="shared" si="13"/>
        <v>0</v>
      </c>
      <c r="AV9">
        <f t="shared" si="16"/>
        <v>0</v>
      </c>
      <c r="AW9">
        <f t="shared" si="14"/>
        <v>0</v>
      </c>
      <c r="AX9">
        <f t="shared" si="17"/>
        <v>0</v>
      </c>
    </row>
    <row r="10" spans="1:50" x14ac:dyDescent="0.3">
      <c r="A10" s="44">
        <v>6</v>
      </c>
      <c r="B10" s="45">
        <v>2.5000000000000004</v>
      </c>
      <c r="C10" s="45">
        <v>2.7000000000000006</v>
      </c>
      <c r="D10" s="46">
        <v>6.8713793791585164E-4</v>
      </c>
      <c r="E10" s="46">
        <v>4.7681764029297103E-3</v>
      </c>
      <c r="F10" s="47">
        <v>22.177232605849323</v>
      </c>
      <c r="G10" s="48">
        <v>2.6218865780143883</v>
      </c>
      <c r="H10" s="44" t="s">
        <v>25</v>
      </c>
      <c r="I10" s="45" t="s">
        <v>24</v>
      </c>
      <c r="J10" s="49">
        <v>2.8</v>
      </c>
      <c r="K10" s="50">
        <v>3.1</v>
      </c>
      <c r="L10" s="49">
        <v>3</v>
      </c>
      <c r="M10" s="54">
        <v>3.2</v>
      </c>
      <c r="N10" s="80">
        <v>8.5864452677699123</v>
      </c>
      <c r="O10" s="74">
        <v>0.45</v>
      </c>
      <c r="P10" s="73">
        <v>0.35</v>
      </c>
      <c r="Q10" s="73">
        <v>0.7</v>
      </c>
      <c r="R10" s="73">
        <v>0.6</v>
      </c>
      <c r="S10" s="75">
        <v>1.7</v>
      </c>
      <c r="T10" s="49">
        <f t="shared" si="2"/>
        <v>2.3499999999999996</v>
      </c>
      <c r="U10" s="49">
        <f t="shared" si="0"/>
        <v>2.75</v>
      </c>
      <c r="V10" s="49">
        <f t="shared" si="0"/>
        <v>2.2999999999999998</v>
      </c>
      <c r="W10" s="49">
        <f t="shared" si="0"/>
        <v>2.6</v>
      </c>
      <c r="X10" s="49">
        <f t="shared" si="0"/>
        <v>6.8864452677699122</v>
      </c>
      <c r="Y10" s="82">
        <f t="shared" si="3"/>
        <v>22.177232605849323</v>
      </c>
      <c r="Z10" s="82">
        <f t="shared" si="4"/>
        <v>0</v>
      </c>
      <c r="AA10" s="82">
        <f t="shared" si="5"/>
        <v>0</v>
      </c>
      <c r="AB10" s="82">
        <f t="shared" si="6"/>
        <v>0</v>
      </c>
      <c r="AC10" s="82">
        <f t="shared" si="7"/>
        <v>0</v>
      </c>
      <c r="AD10" s="93">
        <f t="shared" si="8"/>
        <v>0</v>
      </c>
      <c r="AE10" s="95">
        <f t="shared" si="9"/>
        <v>2.3334790544328055</v>
      </c>
      <c r="AF10" s="95">
        <f t="shared" si="9"/>
        <v>2.3334790544328055</v>
      </c>
      <c r="AG10" s="97">
        <f t="shared" si="10"/>
        <v>1.5993508125887768</v>
      </c>
      <c r="AH10" s="97">
        <f t="shared" si="10"/>
        <v>1.5993508125887768</v>
      </c>
      <c r="AI10" s="98">
        <f t="shared" si="11"/>
        <v>1.1798489601064748</v>
      </c>
      <c r="AK10">
        <v>1</v>
      </c>
      <c r="AL10">
        <v>0</v>
      </c>
      <c r="AM10">
        <v>0</v>
      </c>
      <c r="AN10">
        <v>0</v>
      </c>
      <c r="AO10">
        <v>0</v>
      </c>
      <c r="AP10">
        <f t="shared" si="12"/>
        <v>1</v>
      </c>
      <c r="AR10" s="152">
        <f t="shared" si="15"/>
        <v>1</v>
      </c>
      <c r="AS10" s="152">
        <f t="shared" si="1"/>
        <v>0</v>
      </c>
      <c r="AT10" s="152">
        <f t="shared" si="13"/>
        <v>0</v>
      </c>
      <c r="AV10">
        <f t="shared" si="16"/>
        <v>0</v>
      </c>
      <c r="AW10">
        <f t="shared" si="14"/>
        <v>0</v>
      </c>
      <c r="AX10">
        <f t="shared" si="17"/>
        <v>0</v>
      </c>
    </row>
    <row r="11" spans="1:50" x14ac:dyDescent="0.3">
      <c r="A11" s="44">
        <v>7</v>
      </c>
      <c r="B11" s="45">
        <v>2.7000000000000006</v>
      </c>
      <c r="C11" s="45">
        <v>2.9000000000000008</v>
      </c>
      <c r="D11" s="46">
        <v>2.5551303304279464E-3</v>
      </c>
      <c r="E11" s="46">
        <v>1.5830903165960013E-2</v>
      </c>
      <c r="F11" s="47">
        <v>78.455680485507969</v>
      </c>
      <c r="G11" s="48">
        <v>2.8194363200600296</v>
      </c>
      <c r="H11" s="44" t="s">
        <v>25</v>
      </c>
      <c r="I11" s="45" t="s">
        <v>24</v>
      </c>
      <c r="J11" s="49">
        <v>2.8</v>
      </c>
      <c r="K11" s="50">
        <v>3.1</v>
      </c>
      <c r="L11" s="49">
        <v>3</v>
      </c>
      <c r="M11" s="54">
        <v>3.2</v>
      </c>
      <c r="N11" s="80">
        <v>8.6004932494264903</v>
      </c>
      <c r="O11" s="74">
        <v>0.45</v>
      </c>
      <c r="P11" s="73">
        <v>0.35</v>
      </c>
      <c r="Q11" s="73">
        <v>0.7</v>
      </c>
      <c r="R11" s="73">
        <v>0.6</v>
      </c>
      <c r="S11" s="75">
        <v>1.7</v>
      </c>
      <c r="T11" s="49">
        <f t="shared" si="2"/>
        <v>2.3499999999999996</v>
      </c>
      <c r="U11" s="49">
        <f t="shared" si="0"/>
        <v>2.75</v>
      </c>
      <c r="V11" s="49">
        <f t="shared" si="0"/>
        <v>2.2999999999999998</v>
      </c>
      <c r="W11" s="49">
        <f>M11-R11</f>
        <v>2.6</v>
      </c>
      <c r="X11" s="49">
        <f t="shared" si="0"/>
        <v>6.9004932494264901</v>
      </c>
      <c r="Y11" s="82">
        <f t="shared" si="3"/>
        <v>0</v>
      </c>
      <c r="Z11" s="82">
        <f t="shared" si="4"/>
        <v>78.455680485507969</v>
      </c>
      <c r="AA11" s="82">
        <f t="shared" si="5"/>
        <v>0</v>
      </c>
      <c r="AB11" s="82">
        <f t="shared" si="6"/>
        <v>0</v>
      </c>
      <c r="AC11" s="82">
        <f t="shared" si="7"/>
        <v>0</v>
      </c>
      <c r="AD11" s="93">
        <f t="shared" si="8"/>
        <v>78.455680485507969</v>
      </c>
      <c r="AE11" s="95">
        <f t="shared" si="9"/>
        <v>2.5092983248534266</v>
      </c>
      <c r="AF11" s="95">
        <f t="shared" si="9"/>
        <v>2.5092983248534266</v>
      </c>
      <c r="AG11" s="97">
        <f t="shared" si="10"/>
        <v>1.7198561552366181</v>
      </c>
      <c r="AH11" s="97">
        <f t="shared" si="10"/>
        <v>1.7198561552366181</v>
      </c>
      <c r="AI11" s="98">
        <f t="shared" si="11"/>
        <v>1.2687463440270135</v>
      </c>
      <c r="AK11">
        <v>0</v>
      </c>
      <c r="AL11">
        <v>1</v>
      </c>
      <c r="AM11">
        <v>0</v>
      </c>
      <c r="AN11">
        <v>0</v>
      </c>
      <c r="AO11">
        <v>0</v>
      </c>
      <c r="AP11">
        <f t="shared" si="12"/>
        <v>1</v>
      </c>
      <c r="AR11" s="152">
        <f t="shared" si="15"/>
        <v>1</v>
      </c>
      <c r="AS11" s="152">
        <f t="shared" si="1"/>
        <v>0</v>
      </c>
      <c r="AT11" s="152">
        <f t="shared" si="13"/>
        <v>0</v>
      </c>
      <c r="AV11">
        <f t="shared" si="16"/>
        <v>0</v>
      </c>
      <c r="AW11">
        <f t="shared" si="14"/>
        <v>0</v>
      </c>
      <c r="AX11">
        <f t="shared" si="17"/>
        <v>0</v>
      </c>
    </row>
    <row r="12" spans="1:50" x14ac:dyDescent="0.3">
      <c r="A12" s="44">
        <v>8</v>
      </c>
      <c r="B12" s="45">
        <v>2.9000000000000008</v>
      </c>
      <c r="C12" s="45">
        <v>3.100000000000001</v>
      </c>
      <c r="D12" s="46">
        <v>8.1975359245961762E-3</v>
      </c>
      <c r="E12" s="46">
        <v>4.4789060589686035E-2</v>
      </c>
      <c r="F12" s="47">
        <v>236.98103495506567</v>
      </c>
      <c r="G12" s="48">
        <v>3.0169409864094114</v>
      </c>
      <c r="H12" s="44" t="s">
        <v>25</v>
      </c>
      <c r="I12" s="45" t="s">
        <v>25</v>
      </c>
      <c r="J12" s="49">
        <v>2.8</v>
      </c>
      <c r="K12" s="50">
        <v>3.1</v>
      </c>
      <c r="L12" s="49">
        <v>4.8</v>
      </c>
      <c r="M12" s="54">
        <v>5.0999999999999996</v>
      </c>
      <c r="N12" s="80">
        <v>8.6145380257002238</v>
      </c>
      <c r="O12" s="74">
        <v>0.45</v>
      </c>
      <c r="P12" s="73">
        <v>0.35</v>
      </c>
      <c r="Q12" s="73">
        <v>0.7</v>
      </c>
      <c r="R12" s="73">
        <v>0.6</v>
      </c>
      <c r="S12" s="75">
        <v>1.7</v>
      </c>
      <c r="T12" s="49">
        <f t="shared" si="2"/>
        <v>2.3499999999999996</v>
      </c>
      <c r="U12" s="49">
        <f t="shared" si="0"/>
        <v>2.75</v>
      </c>
      <c r="V12" s="49">
        <f t="shared" si="0"/>
        <v>4.0999999999999996</v>
      </c>
      <c r="W12" s="49">
        <f t="shared" si="0"/>
        <v>4.5</v>
      </c>
      <c r="X12" s="49">
        <f t="shared" si="0"/>
        <v>6.9145380257002236</v>
      </c>
      <c r="Y12" s="82">
        <f t="shared" si="3"/>
        <v>236.98103495506567</v>
      </c>
      <c r="Z12" s="82">
        <f t="shared" si="4"/>
        <v>0</v>
      </c>
      <c r="AA12" s="82">
        <f t="shared" si="5"/>
        <v>0</v>
      </c>
      <c r="AB12" s="82">
        <f t="shared" si="6"/>
        <v>0</v>
      </c>
      <c r="AC12" s="82">
        <f t="shared" si="7"/>
        <v>0</v>
      </c>
      <c r="AD12" s="93">
        <f t="shared" si="8"/>
        <v>0</v>
      </c>
      <c r="AE12" s="95">
        <f t="shared" si="9"/>
        <v>2.6850774779043762</v>
      </c>
      <c r="AF12" s="95">
        <f t="shared" si="9"/>
        <v>2.6850774779043762</v>
      </c>
      <c r="AG12" s="97">
        <f t="shared" si="10"/>
        <v>1.8403340017097409</v>
      </c>
      <c r="AH12" s="97">
        <f t="shared" si="10"/>
        <v>1.8403340017097409</v>
      </c>
      <c r="AI12" s="98">
        <f t="shared" si="11"/>
        <v>1.3576234438842352</v>
      </c>
      <c r="AK12">
        <v>1</v>
      </c>
      <c r="AL12">
        <v>0</v>
      </c>
      <c r="AM12">
        <v>0</v>
      </c>
      <c r="AN12">
        <v>0</v>
      </c>
      <c r="AO12">
        <v>0</v>
      </c>
      <c r="AP12">
        <f t="shared" si="12"/>
        <v>1</v>
      </c>
      <c r="AR12" s="152">
        <f t="shared" si="15"/>
        <v>1</v>
      </c>
      <c r="AS12" s="152">
        <f t="shared" si="1"/>
        <v>0</v>
      </c>
      <c r="AT12" s="152">
        <f t="shared" si="13"/>
        <v>0</v>
      </c>
      <c r="AV12">
        <f t="shared" si="16"/>
        <v>0</v>
      </c>
      <c r="AW12">
        <f t="shared" si="14"/>
        <v>0</v>
      </c>
      <c r="AX12">
        <f t="shared" si="17"/>
        <v>0</v>
      </c>
    </row>
    <row r="13" spans="1:50" x14ac:dyDescent="0.3">
      <c r="A13" s="44">
        <v>9</v>
      </c>
      <c r="B13" s="45">
        <v>3.100000000000001</v>
      </c>
      <c r="C13" s="45">
        <v>3.3000000000000012</v>
      </c>
      <c r="D13" s="46">
        <v>2.2750131948179333E-2</v>
      </c>
      <c r="E13" s="46">
        <v>0.10798193302637669</v>
      </c>
      <c r="F13" s="47">
        <v>611.20903299049257</v>
      </c>
      <c r="G13" s="48">
        <v>3.21440550651094</v>
      </c>
      <c r="H13" s="44" t="s">
        <v>25</v>
      </c>
      <c r="I13" s="45" t="s">
        <v>25</v>
      </c>
      <c r="J13" s="49">
        <v>2.8</v>
      </c>
      <c r="K13" s="50">
        <v>3.1</v>
      </c>
      <c r="L13" s="49">
        <v>4.8</v>
      </c>
      <c r="M13" s="54">
        <v>5.0999999999999996</v>
      </c>
      <c r="N13" s="80">
        <v>8.6285799471296656</v>
      </c>
      <c r="O13" s="74">
        <v>0.45</v>
      </c>
      <c r="P13" s="73">
        <v>0.35</v>
      </c>
      <c r="Q13" s="73">
        <v>0.7</v>
      </c>
      <c r="R13" s="73">
        <v>0.6</v>
      </c>
      <c r="S13" s="75">
        <v>1.7</v>
      </c>
      <c r="T13" s="49">
        <f t="shared" si="2"/>
        <v>2.3499999999999996</v>
      </c>
      <c r="U13" s="49">
        <f t="shared" si="0"/>
        <v>2.75</v>
      </c>
      <c r="V13" s="49">
        <f t="shared" si="0"/>
        <v>4.0999999999999996</v>
      </c>
      <c r="W13" s="49">
        <f t="shared" si="0"/>
        <v>4.5</v>
      </c>
      <c r="X13" s="49">
        <f t="shared" si="0"/>
        <v>6.9285799471296654</v>
      </c>
      <c r="Y13" s="82">
        <f t="shared" si="3"/>
        <v>611.20903299049257</v>
      </c>
      <c r="Z13" s="82">
        <f t="shared" si="4"/>
        <v>0</v>
      </c>
      <c r="AA13" s="82">
        <f t="shared" si="5"/>
        <v>0</v>
      </c>
      <c r="AB13" s="82">
        <f t="shared" si="6"/>
        <v>0</v>
      </c>
      <c r="AC13" s="82">
        <f t="shared" si="7"/>
        <v>0</v>
      </c>
      <c r="AD13" s="93">
        <f t="shared" si="8"/>
        <v>0</v>
      </c>
      <c r="AE13" s="95">
        <f t="shared" si="9"/>
        <v>2.8608209007947365</v>
      </c>
      <c r="AF13" s="95">
        <f t="shared" si="9"/>
        <v>2.8608209007947365</v>
      </c>
      <c r="AG13" s="97">
        <f t="shared" si="10"/>
        <v>1.9607873589716733</v>
      </c>
      <c r="AH13" s="97">
        <f t="shared" si="10"/>
        <v>1.9607873589716733</v>
      </c>
      <c r="AI13" s="98">
        <f t="shared" si="11"/>
        <v>1.446482477929923</v>
      </c>
      <c r="AK13">
        <v>1</v>
      </c>
      <c r="AL13">
        <v>0</v>
      </c>
      <c r="AM13">
        <v>0</v>
      </c>
      <c r="AN13">
        <v>0</v>
      </c>
      <c r="AO13">
        <v>0</v>
      </c>
      <c r="AP13">
        <f t="shared" si="12"/>
        <v>1</v>
      </c>
      <c r="AR13" s="152">
        <f t="shared" si="15"/>
        <v>1</v>
      </c>
      <c r="AS13" s="152">
        <f t="shared" si="1"/>
        <v>0</v>
      </c>
      <c r="AT13" s="152">
        <f t="shared" si="13"/>
        <v>0</v>
      </c>
      <c r="AV13">
        <f t="shared" si="16"/>
        <v>0</v>
      </c>
      <c r="AW13">
        <f t="shared" si="14"/>
        <v>0</v>
      </c>
      <c r="AX13">
        <f t="shared" si="17"/>
        <v>0</v>
      </c>
    </row>
    <row r="14" spans="1:50" x14ac:dyDescent="0.3">
      <c r="A14" s="44">
        <v>10</v>
      </c>
      <c r="B14" s="45">
        <v>3.3000000000000012</v>
      </c>
      <c r="C14" s="45">
        <v>3.5000000000000013</v>
      </c>
      <c r="D14" s="46">
        <v>5.4799291699558314E-2</v>
      </c>
      <c r="E14" s="46">
        <v>0.2218416693589122</v>
      </c>
      <c r="F14" s="47">
        <v>1346.0647095579172</v>
      </c>
      <c r="G14" s="48">
        <v>3.411835246104725</v>
      </c>
      <c r="H14" s="44" t="s">
        <v>26</v>
      </c>
      <c r="I14" s="45" t="s">
        <v>25</v>
      </c>
      <c r="J14" s="49">
        <v>3</v>
      </c>
      <c r="K14" s="50">
        <v>3.3</v>
      </c>
      <c r="L14" s="49">
        <v>4.8</v>
      </c>
      <c r="M14" s="54">
        <v>5.0999999999999996</v>
      </c>
      <c r="N14" s="80">
        <v>8.6426193952785582</v>
      </c>
      <c r="O14" s="74">
        <v>0.45</v>
      </c>
      <c r="P14" s="73">
        <v>0.35</v>
      </c>
      <c r="Q14" s="73">
        <v>0.7</v>
      </c>
      <c r="R14" s="73">
        <v>0.6</v>
      </c>
      <c r="S14" s="75">
        <v>1.7</v>
      </c>
      <c r="T14" s="49">
        <f t="shared" si="2"/>
        <v>2.5499999999999998</v>
      </c>
      <c r="U14" s="49">
        <f t="shared" si="0"/>
        <v>2.9499999999999997</v>
      </c>
      <c r="V14" s="49">
        <f t="shared" si="0"/>
        <v>4.0999999999999996</v>
      </c>
      <c r="W14" s="49">
        <f t="shared" si="0"/>
        <v>4.5</v>
      </c>
      <c r="X14" s="49">
        <f t="shared" si="0"/>
        <v>6.942619395278558</v>
      </c>
      <c r="Y14" s="82">
        <f t="shared" si="3"/>
        <v>1346.0647095579172</v>
      </c>
      <c r="Z14" s="82">
        <f t="shared" si="4"/>
        <v>0</v>
      </c>
      <c r="AA14" s="82">
        <f t="shared" si="5"/>
        <v>0</v>
      </c>
      <c r="AB14" s="82">
        <f t="shared" si="6"/>
        <v>0</v>
      </c>
      <c r="AC14" s="82">
        <f t="shared" si="7"/>
        <v>0</v>
      </c>
      <c r="AD14" s="93">
        <f t="shared" si="8"/>
        <v>0</v>
      </c>
      <c r="AE14" s="95">
        <f t="shared" si="9"/>
        <v>3.0365333690332053</v>
      </c>
      <c r="AF14" s="95">
        <f t="shared" si="9"/>
        <v>3.0365333690332053</v>
      </c>
      <c r="AG14" s="97">
        <f t="shared" si="10"/>
        <v>2.0812195001238822</v>
      </c>
      <c r="AH14" s="97">
        <f t="shared" si="10"/>
        <v>2.0812195001238822</v>
      </c>
      <c r="AI14" s="98">
        <f t="shared" si="11"/>
        <v>1.5353258607471263</v>
      </c>
      <c r="AK14">
        <v>1</v>
      </c>
      <c r="AL14">
        <v>0</v>
      </c>
      <c r="AM14">
        <v>0</v>
      </c>
      <c r="AN14">
        <v>0</v>
      </c>
      <c r="AO14">
        <v>0</v>
      </c>
      <c r="AP14">
        <f t="shared" si="12"/>
        <v>1</v>
      </c>
      <c r="AR14" s="152">
        <f t="shared" si="15"/>
        <v>1</v>
      </c>
      <c r="AS14" s="152">
        <f t="shared" si="1"/>
        <v>0</v>
      </c>
      <c r="AT14" s="152">
        <f t="shared" si="13"/>
        <v>0</v>
      </c>
      <c r="AV14">
        <f t="shared" si="16"/>
        <v>0</v>
      </c>
      <c r="AW14">
        <f t="shared" si="14"/>
        <v>0</v>
      </c>
      <c r="AX14">
        <f t="shared" si="17"/>
        <v>0</v>
      </c>
    </row>
    <row r="15" spans="1:50" x14ac:dyDescent="0.3">
      <c r="A15" s="44">
        <v>11</v>
      </c>
      <c r="B15" s="45">
        <v>3.5000000000000013</v>
      </c>
      <c r="C15" s="45">
        <v>3.7000000000000015</v>
      </c>
      <c r="D15" s="46">
        <v>0.11506967022170893</v>
      </c>
      <c r="E15" s="46">
        <v>0.38837210996642746</v>
      </c>
      <c r="F15" s="47">
        <v>2531.3558979303257</v>
      </c>
      <c r="G15" s="48">
        <v>3.6092359601395572</v>
      </c>
      <c r="H15" s="44" t="s">
        <v>26</v>
      </c>
      <c r="I15" s="45" t="s">
        <v>25</v>
      </c>
      <c r="J15" s="49">
        <v>3</v>
      </c>
      <c r="K15" s="50">
        <v>3.3</v>
      </c>
      <c r="L15" s="49">
        <v>4.8</v>
      </c>
      <c r="M15" s="54">
        <v>5.0999999999999996</v>
      </c>
      <c r="N15" s="80">
        <v>8.656656779387701</v>
      </c>
      <c r="O15" s="74">
        <v>0.45</v>
      </c>
      <c r="P15" s="73">
        <v>0.35</v>
      </c>
      <c r="Q15" s="73">
        <v>0.7</v>
      </c>
      <c r="R15" s="73">
        <v>0.6</v>
      </c>
      <c r="S15" s="75">
        <v>1.7</v>
      </c>
      <c r="T15" s="49">
        <f t="shared" si="2"/>
        <v>2.5499999999999998</v>
      </c>
      <c r="U15" s="49">
        <f t="shared" si="0"/>
        <v>2.9499999999999997</v>
      </c>
      <c r="V15" s="49">
        <f t="shared" si="0"/>
        <v>4.0999999999999996</v>
      </c>
      <c r="W15" s="49">
        <f t="shared" si="0"/>
        <v>4.5</v>
      </c>
      <c r="X15" s="49">
        <f t="shared" si="0"/>
        <v>6.9566567793877008</v>
      </c>
      <c r="Y15" s="82">
        <f t="shared" si="3"/>
        <v>2531.3558979303257</v>
      </c>
      <c r="Z15" s="82">
        <f t="shared" si="4"/>
        <v>0</v>
      </c>
      <c r="AA15" s="82">
        <f t="shared" si="5"/>
        <v>0</v>
      </c>
      <c r="AB15" s="82">
        <f t="shared" si="6"/>
        <v>0</v>
      </c>
      <c r="AC15" s="82">
        <f t="shared" si="7"/>
        <v>0</v>
      </c>
      <c r="AD15" s="93">
        <f t="shared" si="8"/>
        <v>0</v>
      </c>
      <c r="AE15" s="95">
        <f t="shared" si="9"/>
        <v>3.2122200045242058</v>
      </c>
      <c r="AF15" s="95">
        <f t="shared" si="9"/>
        <v>3.2122200045242058</v>
      </c>
      <c r="AG15" s="97">
        <f t="shared" si="10"/>
        <v>2.20163393568513</v>
      </c>
      <c r="AH15" s="97">
        <f t="shared" si="10"/>
        <v>2.20163393568513</v>
      </c>
      <c r="AI15" s="98">
        <f t="shared" si="11"/>
        <v>1.6241561820628008</v>
      </c>
      <c r="AK15">
        <v>1</v>
      </c>
      <c r="AL15">
        <v>0</v>
      </c>
      <c r="AM15">
        <v>0</v>
      </c>
      <c r="AN15">
        <v>0</v>
      </c>
      <c r="AO15">
        <v>0</v>
      </c>
      <c r="AP15">
        <f t="shared" si="12"/>
        <v>1</v>
      </c>
      <c r="AR15" s="152">
        <f t="shared" si="15"/>
        <v>1</v>
      </c>
      <c r="AS15" s="152">
        <f t="shared" si="1"/>
        <v>0</v>
      </c>
      <c r="AT15" s="152">
        <f t="shared" si="13"/>
        <v>0</v>
      </c>
      <c r="AV15">
        <f t="shared" si="16"/>
        <v>0</v>
      </c>
      <c r="AW15">
        <f t="shared" si="14"/>
        <v>0</v>
      </c>
      <c r="AX15">
        <f t="shared" si="17"/>
        <v>0</v>
      </c>
    </row>
    <row r="16" spans="1:50" x14ac:dyDescent="0.3">
      <c r="A16" s="44">
        <v>12</v>
      </c>
      <c r="B16" s="45">
        <v>3.7000000000000015</v>
      </c>
      <c r="C16" s="45">
        <v>3.9000000000000017</v>
      </c>
      <c r="D16" s="46">
        <v>0.21185539858339775</v>
      </c>
      <c r="E16" s="46">
        <v>0.57938310552296723</v>
      </c>
      <c r="F16" s="47">
        <v>4065.0005911909302</v>
      </c>
      <c r="G16" s="48">
        <v>3.8066137363694503</v>
      </c>
      <c r="H16" s="44" t="s">
        <v>26</v>
      </c>
      <c r="I16" s="45" t="s">
        <v>25</v>
      </c>
      <c r="J16" s="49">
        <v>3</v>
      </c>
      <c r="K16" s="50">
        <v>3.3</v>
      </c>
      <c r="L16" s="49">
        <v>4.8</v>
      </c>
      <c r="M16" s="54">
        <v>5.0999999999999996</v>
      </c>
      <c r="N16" s="80">
        <v>8.6706925323640487</v>
      </c>
      <c r="O16" s="74">
        <v>0.45</v>
      </c>
      <c r="P16" s="73">
        <v>0.35</v>
      </c>
      <c r="Q16" s="73">
        <v>0.7</v>
      </c>
      <c r="R16" s="73">
        <v>0.6</v>
      </c>
      <c r="S16" s="75">
        <v>1.7</v>
      </c>
      <c r="T16" s="49">
        <f t="shared" si="2"/>
        <v>2.5499999999999998</v>
      </c>
      <c r="U16" s="49">
        <f t="shared" si="0"/>
        <v>2.9499999999999997</v>
      </c>
      <c r="V16" s="49">
        <f t="shared" si="0"/>
        <v>4.0999999999999996</v>
      </c>
      <c r="W16" s="49">
        <f t="shared" si="0"/>
        <v>4.5</v>
      </c>
      <c r="X16" s="49">
        <f t="shared" si="0"/>
        <v>6.9706925323640485</v>
      </c>
      <c r="Y16" s="82">
        <f t="shared" si="3"/>
        <v>4065.0005911909302</v>
      </c>
      <c r="Z16" s="82">
        <f t="shared" si="4"/>
        <v>0</v>
      </c>
      <c r="AA16" s="82">
        <f t="shared" si="5"/>
        <v>0</v>
      </c>
      <c r="AB16" s="82">
        <f t="shared" si="6"/>
        <v>0</v>
      </c>
      <c r="AC16" s="82">
        <f t="shared" si="7"/>
        <v>0</v>
      </c>
      <c r="AD16" s="93">
        <f t="shared" si="8"/>
        <v>0</v>
      </c>
      <c r="AE16" s="95">
        <f t="shared" si="9"/>
        <v>3.3878862253688107</v>
      </c>
      <c r="AF16" s="95">
        <f t="shared" si="9"/>
        <v>3.3878862253688107</v>
      </c>
      <c r="AG16" s="97">
        <f t="shared" si="10"/>
        <v>2.3220343791853648</v>
      </c>
      <c r="AH16" s="97">
        <f t="shared" si="10"/>
        <v>2.3220343791853648</v>
      </c>
      <c r="AI16" s="98">
        <f t="shared" si="11"/>
        <v>1.7129761813662527</v>
      </c>
      <c r="AK16">
        <v>1</v>
      </c>
      <c r="AL16">
        <v>0</v>
      </c>
      <c r="AM16">
        <v>0</v>
      </c>
      <c r="AN16">
        <v>0</v>
      </c>
      <c r="AO16">
        <v>0</v>
      </c>
      <c r="AP16">
        <f t="shared" si="12"/>
        <v>1</v>
      </c>
      <c r="AR16" s="152">
        <f t="shared" si="15"/>
        <v>1</v>
      </c>
      <c r="AS16" s="152">
        <f t="shared" si="1"/>
        <v>0</v>
      </c>
      <c r="AT16" s="152">
        <f t="shared" si="13"/>
        <v>0</v>
      </c>
      <c r="AV16">
        <f t="shared" si="16"/>
        <v>0</v>
      </c>
      <c r="AW16">
        <f t="shared" si="14"/>
        <v>0</v>
      </c>
      <c r="AX16">
        <f t="shared" si="17"/>
        <v>0</v>
      </c>
    </row>
    <row r="17" spans="1:50" x14ac:dyDescent="0.3">
      <c r="A17" s="44">
        <v>13</v>
      </c>
      <c r="B17" s="45">
        <v>3.9000000000000017</v>
      </c>
      <c r="C17" s="45">
        <v>4.1000000000000014</v>
      </c>
      <c r="D17" s="46">
        <v>0.34457825838967693</v>
      </c>
      <c r="E17" s="46">
        <v>0.73654028060664767</v>
      </c>
      <c r="F17" s="139">
        <v>5574.3601118637253</v>
      </c>
      <c r="G17" s="48">
        <v>4.003974930706991</v>
      </c>
      <c r="H17" s="44" t="s">
        <v>26</v>
      </c>
      <c r="I17" s="45" t="s">
        <v>25</v>
      </c>
      <c r="J17" s="49">
        <v>3</v>
      </c>
      <c r="K17" s="50">
        <v>3.3</v>
      </c>
      <c r="L17" s="49">
        <v>4.8</v>
      </c>
      <c r="M17" s="54">
        <v>5.0999999999999996</v>
      </c>
      <c r="N17" s="80">
        <v>8.6847271061836082</v>
      </c>
      <c r="O17" s="74">
        <v>0.45</v>
      </c>
      <c r="P17" s="73">
        <v>0.35</v>
      </c>
      <c r="Q17" s="73">
        <v>0.7</v>
      </c>
      <c r="R17" s="73">
        <v>0.6</v>
      </c>
      <c r="S17" s="75">
        <v>1.7</v>
      </c>
      <c r="T17" s="49">
        <f t="shared" si="2"/>
        <v>2.5499999999999998</v>
      </c>
      <c r="U17" s="49">
        <f t="shared" si="0"/>
        <v>2.9499999999999997</v>
      </c>
      <c r="V17" s="49">
        <f t="shared" si="0"/>
        <v>4.0999999999999996</v>
      </c>
      <c r="W17" s="49">
        <f t="shared" si="0"/>
        <v>4.5</v>
      </c>
      <c r="X17" s="49">
        <f t="shared" si="0"/>
        <v>6.984727106183608</v>
      </c>
      <c r="Y17" s="82">
        <f t="shared" si="3"/>
        <v>5574.3601118637253</v>
      </c>
      <c r="Z17" s="82">
        <f t="shared" si="4"/>
        <v>0</v>
      </c>
      <c r="AA17" s="82">
        <f t="shared" si="5"/>
        <v>0</v>
      </c>
      <c r="AB17" s="82">
        <f t="shared" si="6"/>
        <v>0</v>
      </c>
      <c r="AC17" s="82">
        <f t="shared" si="7"/>
        <v>0</v>
      </c>
      <c r="AD17" s="93">
        <f t="shared" si="8"/>
        <v>0</v>
      </c>
      <c r="AE17" s="95">
        <f t="shared" si="9"/>
        <v>3.5635376883292218</v>
      </c>
      <c r="AF17" s="95">
        <f t="shared" si="9"/>
        <v>3.5635376883292218</v>
      </c>
      <c r="AG17" s="97">
        <f t="shared" si="10"/>
        <v>2.4424247077312646</v>
      </c>
      <c r="AH17" s="97">
        <f t="shared" si="10"/>
        <v>2.4424247077312646</v>
      </c>
      <c r="AI17" s="98">
        <f t="shared" si="11"/>
        <v>1.8017887188181461</v>
      </c>
      <c r="AK17">
        <v>1</v>
      </c>
      <c r="AL17">
        <v>0</v>
      </c>
      <c r="AM17">
        <v>0</v>
      </c>
      <c r="AN17">
        <v>0</v>
      </c>
      <c r="AO17">
        <v>0</v>
      </c>
      <c r="AP17">
        <f t="shared" si="12"/>
        <v>1</v>
      </c>
      <c r="AR17" s="152">
        <f t="shared" si="15"/>
        <v>1</v>
      </c>
      <c r="AS17" s="152">
        <f t="shared" si="1"/>
        <v>0</v>
      </c>
      <c r="AT17" s="152">
        <f t="shared" si="13"/>
        <v>0</v>
      </c>
      <c r="AV17">
        <f t="shared" si="16"/>
        <v>0</v>
      </c>
      <c r="AW17">
        <f t="shared" si="14"/>
        <v>0</v>
      </c>
      <c r="AX17">
        <f t="shared" si="17"/>
        <v>0</v>
      </c>
    </row>
    <row r="18" spans="1:50" x14ac:dyDescent="0.3">
      <c r="A18" s="44">
        <v>14</v>
      </c>
      <c r="B18" s="45">
        <v>4.1000000000000014</v>
      </c>
      <c r="C18" s="45">
        <v>4.3000000000000016</v>
      </c>
      <c r="D18" s="46">
        <v>0.50000000000000144</v>
      </c>
      <c r="E18" s="46">
        <v>0.79788456080286541</v>
      </c>
      <c r="F18" s="139">
        <v>6527.7131476336299</v>
      </c>
      <c r="G18" s="48">
        <v>4.2013260957562464</v>
      </c>
      <c r="H18" s="44" t="s">
        <v>26</v>
      </c>
      <c r="I18" s="45" t="s">
        <v>25</v>
      </c>
      <c r="J18" s="49">
        <v>3</v>
      </c>
      <c r="K18" s="50">
        <v>3.3</v>
      </c>
      <c r="L18" s="49">
        <v>4.8</v>
      </c>
      <c r="M18" s="54">
        <v>5.0999999999999996</v>
      </c>
      <c r="N18" s="80">
        <v>8.6987609668093313</v>
      </c>
      <c r="O18" s="74">
        <v>0.45</v>
      </c>
      <c r="P18" s="73">
        <v>0.35</v>
      </c>
      <c r="Q18" s="73">
        <v>0.7</v>
      </c>
      <c r="R18" s="73">
        <v>0.6</v>
      </c>
      <c r="S18" s="75">
        <v>1.7</v>
      </c>
      <c r="T18" s="49">
        <f t="shared" si="2"/>
        <v>2.5499999999999998</v>
      </c>
      <c r="U18" s="49">
        <f t="shared" si="0"/>
        <v>2.9499999999999997</v>
      </c>
      <c r="V18" s="49">
        <f t="shared" si="0"/>
        <v>4.0999999999999996</v>
      </c>
      <c r="W18" s="49">
        <f t="shared" si="0"/>
        <v>4.5</v>
      </c>
      <c r="X18" s="49">
        <f t="shared" si="0"/>
        <v>6.9987609668093311</v>
      </c>
      <c r="Y18" s="82">
        <f t="shared" si="3"/>
        <v>0</v>
      </c>
      <c r="Z18" s="82">
        <f t="shared" si="4"/>
        <v>0</v>
      </c>
      <c r="AA18" s="82">
        <f t="shared" si="5"/>
        <v>0</v>
      </c>
      <c r="AB18" s="82">
        <f t="shared" si="6"/>
        <v>0</v>
      </c>
      <c r="AC18" s="82">
        <f t="shared" si="7"/>
        <v>6527.7131476336299</v>
      </c>
      <c r="AD18" s="93">
        <f t="shared" si="8"/>
        <v>6527.7131476336299</v>
      </c>
      <c r="AE18" s="95">
        <f t="shared" si="9"/>
        <v>3.7391802252230595</v>
      </c>
      <c r="AF18" s="95">
        <f t="shared" si="9"/>
        <v>3.7391802252230595</v>
      </c>
      <c r="AG18" s="97">
        <f t="shared" si="10"/>
        <v>2.5628089184113101</v>
      </c>
      <c r="AH18" s="97">
        <f t="shared" si="10"/>
        <v>2.5628089184113101</v>
      </c>
      <c r="AI18" s="98">
        <f t="shared" si="11"/>
        <v>1.890596743090311</v>
      </c>
      <c r="AK18">
        <v>0</v>
      </c>
      <c r="AL18">
        <v>0</v>
      </c>
      <c r="AM18">
        <v>0</v>
      </c>
      <c r="AN18">
        <v>0</v>
      </c>
      <c r="AO18">
        <v>1</v>
      </c>
      <c r="AP18">
        <f t="shared" si="12"/>
        <v>1</v>
      </c>
      <c r="AR18" s="152">
        <f t="shared" si="15"/>
        <v>0</v>
      </c>
      <c r="AS18" s="152">
        <f t="shared" si="1"/>
        <v>0</v>
      </c>
      <c r="AT18" s="152">
        <f t="shared" si="13"/>
        <v>1</v>
      </c>
      <c r="AV18">
        <f t="shared" si="16"/>
        <v>1</v>
      </c>
      <c r="AW18">
        <f t="shared" si="14"/>
        <v>0</v>
      </c>
      <c r="AX18">
        <f t="shared" si="17"/>
        <v>-1</v>
      </c>
    </row>
    <row r="19" spans="1:50" x14ac:dyDescent="0.3">
      <c r="A19" s="44">
        <v>15</v>
      </c>
      <c r="B19" s="45">
        <v>4.3000000000000016</v>
      </c>
      <c r="C19" s="45">
        <v>4.5000000000000018</v>
      </c>
      <c r="D19" s="46">
        <v>0.65542174161032563</v>
      </c>
      <c r="E19" s="46">
        <v>0.73654028060664545</v>
      </c>
      <c r="F19" s="139">
        <v>6527.7131476336153</v>
      </c>
      <c r="G19" s="48">
        <v>4.3986739042437559</v>
      </c>
      <c r="H19" s="44" t="s">
        <v>26</v>
      </c>
      <c r="I19" s="45" t="s">
        <v>25</v>
      </c>
      <c r="J19" s="49">
        <v>3</v>
      </c>
      <c r="K19" s="50">
        <v>3.3</v>
      </c>
      <c r="L19" s="49">
        <v>4.8</v>
      </c>
      <c r="M19" s="54">
        <v>5.0999999999999996</v>
      </c>
      <c r="N19" s="80">
        <v>8.7127945887462221</v>
      </c>
      <c r="O19" s="74">
        <v>0.45</v>
      </c>
      <c r="P19" s="73">
        <v>0.35</v>
      </c>
      <c r="Q19" s="73">
        <v>0.7</v>
      </c>
      <c r="R19" s="73">
        <v>0.6</v>
      </c>
      <c r="S19" s="75">
        <v>1.7</v>
      </c>
      <c r="T19" s="49">
        <f t="shared" si="2"/>
        <v>2.5499999999999998</v>
      </c>
      <c r="U19" s="49">
        <f t="shared" si="0"/>
        <v>2.9499999999999997</v>
      </c>
      <c r="V19" s="49">
        <f t="shared" si="0"/>
        <v>4.0999999999999996</v>
      </c>
      <c r="W19" s="49">
        <f t="shared" si="0"/>
        <v>4.5</v>
      </c>
      <c r="X19" s="49">
        <f t="shared" si="0"/>
        <v>7.012794588746222</v>
      </c>
      <c r="Y19" s="82">
        <f t="shared" si="3"/>
        <v>0</v>
      </c>
      <c r="Z19" s="82">
        <f t="shared" si="4"/>
        <v>0</v>
      </c>
      <c r="AA19" s="82">
        <f t="shared" si="5"/>
        <v>6527.7131476336153</v>
      </c>
      <c r="AB19" s="82">
        <f t="shared" si="6"/>
        <v>0</v>
      </c>
      <c r="AC19" s="82">
        <f t="shared" si="7"/>
        <v>0</v>
      </c>
      <c r="AD19" s="93">
        <f t="shared" si="8"/>
        <v>0</v>
      </c>
      <c r="AE19" s="95">
        <f t="shared" si="9"/>
        <v>3.9148197747769427</v>
      </c>
      <c r="AF19" s="95">
        <f t="shared" si="9"/>
        <v>3.9148197747769427</v>
      </c>
      <c r="AG19" s="97">
        <f t="shared" si="10"/>
        <v>2.6831910815886912</v>
      </c>
      <c r="AH19" s="97">
        <f t="shared" si="10"/>
        <v>2.6831910815886912</v>
      </c>
      <c r="AI19" s="98">
        <f t="shared" si="11"/>
        <v>1.9794032569096902</v>
      </c>
      <c r="AK19">
        <v>0</v>
      </c>
      <c r="AL19">
        <v>0</v>
      </c>
      <c r="AM19">
        <v>1</v>
      </c>
      <c r="AN19">
        <v>0</v>
      </c>
      <c r="AO19">
        <v>0</v>
      </c>
      <c r="AP19">
        <f t="shared" si="12"/>
        <v>1</v>
      </c>
      <c r="AR19" s="152">
        <f t="shared" si="15"/>
        <v>0</v>
      </c>
      <c r="AS19" s="152">
        <f t="shared" si="1"/>
        <v>1</v>
      </c>
      <c r="AT19" s="152">
        <f t="shared" si="13"/>
        <v>0</v>
      </c>
      <c r="AV19">
        <f t="shared" si="16"/>
        <v>0</v>
      </c>
      <c r="AW19">
        <f t="shared" si="14"/>
        <v>1</v>
      </c>
      <c r="AX19">
        <f t="shared" si="17"/>
        <v>1</v>
      </c>
    </row>
    <row r="20" spans="1:50" x14ac:dyDescent="0.3">
      <c r="A20" s="44">
        <v>16</v>
      </c>
      <c r="B20" s="45">
        <v>4.5000000000000018</v>
      </c>
      <c r="C20" s="45">
        <v>4.700000000000002</v>
      </c>
      <c r="D20" s="46">
        <v>0.78814460141660458</v>
      </c>
      <c r="E20" s="46">
        <v>0.57938310552296357</v>
      </c>
      <c r="F20" s="139">
        <v>5574.3601118637162</v>
      </c>
      <c r="G20" s="48">
        <v>4.5960250692930114</v>
      </c>
      <c r="H20" s="44" t="s">
        <v>27</v>
      </c>
      <c r="I20" s="45" t="s">
        <v>26</v>
      </c>
      <c r="J20" s="49">
        <v>3.2</v>
      </c>
      <c r="K20" s="50">
        <v>3.5</v>
      </c>
      <c r="L20" s="49">
        <v>5</v>
      </c>
      <c r="M20" s="54">
        <v>5.4</v>
      </c>
      <c r="N20" s="80">
        <v>8.726828449371947</v>
      </c>
      <c r="O20" s="74">
        <v>0.45</v>
      </c>
      <c r="P20" s="73">
        <v>0.35</v>
      </c>
      <c r="Q20" s="73">
        <v>0.7</v>
      </c>
      <c r="R20" s="73">
        <v>0.6</v>
      </c>
      <c r="S20" s="75">
        <v>1.7</v>
      </c>
      <c r="T20" s="49">
        <f t="shared" si="2"/>
        <v>2.75</v>
      </c>
      <c r="U20" s="49">
        <f t="shared" si="0"/>
        <v>3.15</v>
      </c>
      <c r="V20" s="49">
        <f t="shared" si="0"/>
        <v>4.3</v>
      </c>
      <c r="W20" s="49">
        <f t="shared" si="0"/>
        <v>4.8000000000000007</v>
      </c>
      <c r="X20" s="49">
        <f t="shared" si="0"/>
        <v>7.0268284493719468</v>
      </c>
      <c r="Y20" s="82">
        <f t="shared" si="3"/>
        <v>0</v>
      </c>
      <c r="Z20" s="82">
        <f t="shared" si="4"/>
        <v>0</v>
      </c>
      <c r="AA20" s="82">
        <f t="shared" si="5"/>
        <v>0</v>
      </c>
      <c r="AB20" s="82">
        <f t="shared" si="6"/>
        <v>5574.3601118637162</v>
      </c>
      <c r="AC20" s="82">
        <f t="shared" si="7"/>
        <v>0</v>
      </c>
      <c r="AD20" s="93">
        <f t="shared" si="8"/>
        <v>5574.3601118637162</v>
      </c>
      <c r="AE20" s="95">
        <f t="shared" si="9"/>
        <v>4.0904623116707803</v>
      </c>
      <c r="AF20" s="95">
        <f t="shared" si="9"/>
        <v>4.0904623116707803</v>
      </c>
      <c r="AG20" s="97">
        <f t="shared" si="10"/>
        <v>2.8035752922687367</v>
      </c>
      <c r="AH20" s="97">
        <f t="shared" si="10"/>
        <v>2.8035752922687367</v>
      </c>
      <c r="AI20" s="98">
        <f t="shared" si="11"/>
        <v>2.0682112811818554</v>
      </c>
      <c r="AK20">
        <v>0</v>
      </c>
      <c r="AL20">
        <v>0</v>
      </c>
      <c r="AM20">
        <v>0</v>
      </c>
      <c r="AN20">
        <v>1</v>
      </c>
      <c r="AO20">
        <v>0</v>
      </c>
      <c r="AP20">
        <f t="shared" si="12"/>
        <v>1</v>
      </c>
      <c r="AR20" s="152">
        <f t="shared" si="15"/>
        <v>0</v>
      </c>
      <c r="AS20" s="152">
        <f t="shared" si="1"/>
        <v>1</v>
      </c>
      <c r="AT20" s="152">
        <f t="shared" si="13"/>
        <v>0</v>
      </c>
      <c r="AV20">
        <f t="shared" si="16"/>
        <v>0</v>
      </c>
      <c r="AW20">
        <f t="shared" si="14"/>
        <v>0</v>
      </c>
      <c r="AX20">
        <f t="shared" si="17"/>
        <v>0</v>
      </c>
    </row>
    <row r="21" spans="1:50" x14ac:dyDescent="0.3">
      <c r="A21" s="44">
        <v>17</v>
      </c>
      <c r="B21" s="45">
        <v>4.700000000000002</v>
      </c>
      <c r="C21" s="45">
        <v>4.9000000000000021</v>
      </c>
      <c r="D21" s="46">
        <v>0.88493032977829267</v>
      </c>
      <c r="E21" s="46">
        <v>0.38837210996642374</v>
      </c>
      <c r="F21" s="47">
        <v>4065.0005911908997</v>
      </c>
      <c r="G21" s="48">
        <v>4.7933862636305529</v>
      </c>
      <c r="H21" s="44" t="s">
        <v>27</v>
      </c>
      <c r="I21" s="45" t="s">
        <v>26</v>
      </c>
      <c r="J21" s="49">
        <v>3.2</v>
      </c>
      <c r="K21" s="50">
        <v>3.5</v>
      </c>
      <c r="L21" s="49">
        <v>5</v>
      </c>
      <c r="M21" s="54">
        <v>5.4</v>
      </c>
      <c r="N21" s="80">
        <v>8.7408630231915065</v>
      </c>
      <c r="O21" s="74">
        <v>0.45</v>
      </c>
      <c r="P21" s="73">
        <v>0.35</v>
      </c>
      <c r="Q21" s="73">
        <v>0.7</v>
      </c>
      <c r="R21" s="73">
        <v>0.6</v>
      </c>
      <c r="S21" s="75">
        <v>1.7</v>
      </c>
      <c r="T21" s="49">
        <f t="shared" si="2"/>
        <v>2.75</v>
      </c>
      <c r="U21" s="49">
        <f t="shared" si="2"/>
        <v>3.15</v>
      </c>
      <c r="V21" s="49">
        <f t="shared" si="2"/>
        <v>4.3</v>
      </c>
      <c r="W21" s="49">
        <f t="shared" si="2"/>
        <v>4.8000000000000007</v>
      </c>
      <c r="X21" s="49">
        <f t="shared" si="2"/>
        <v>7.0408630231915064</v>
      </c>
      <c r="Y21" s="82">
        <f t="shared" si="3"/>
        <v>0</v>
      </c>
      <c r="Z21" s="82">
        <f t="shared" si="4"/>
        <v>0</v>
      </c>
      <c r="AA21" s="82">
        <f t="shared" si="5"/>
        <v>0</v>
      </c>
      <c r="AB21" s="82">
        <f t="shared" si="6"/>
        <v>4065.0005911908997</v>
      </c>
      <c r="AC21" s="82">
        <f t="shared" si="7"/>
        <v>0</v>
      </c>
      <c r="AD21" s="93">
        <f>SUM(Z21,AB21,AC21)</f>
        <v>4065.0005911908997</v>
      </c>
      <c r="AE21" s="95">
        <f t="shared" si="9"/>
        <v>4.2661137746311919</v>
      </c>
      <c r="AF21" s="95">
        <f t="shared" si="9"/>
        <v>4.2661137746311919</v>
      </c>
      <c r="AG21" s="97">
        <f t="shared" si="10"/>
        <v>2.9239656208146374</v>
      </c>
      <c r="AH21" s="97">
        <f t="shared" si="10"/>
        <v>2.9239656208146374</v>
      </c>
      <c r="AI21" s="98">
        <f t="shared" si="11"/>
        <v>2.1570238186337489</v>
      </c>
      <c r="AK21">
        <v>0</v>
      </c>
      <c r="AL21">
        <v>0</v>
      </c>
      <c r="AM21">
        <v>0</v>
      </c>
      <c r="AN21">
        <v>1</v>
      </c>
      <c r="AO21">
        <v>0</v>
      </c>
      <c r="AP21">
        <f t="shared" si="12"/>
        <v>1</v>
      </c>
      <c r="AR21" s="152">
        <f t="shared" si="15"/>
        <v>0</v>
      </c>
      <c r="AS21" s="152">
        <f t="shared" si="1"/>
        <v>1</v>
      </c>
      <c r="AT21" s="152">
        <f t="shared" si="13"/>
        <v>0</v>
      </c>
      <c r="AV21">
        <f t="shared" si="16"/>
        <v>0</v>
      </c>
      <c r="AW21">
        <f t="shared" si="14"/>
        <v>0</v>
      </c>
      <c r="AX21">
        <f t="shared" si="17"/>
        <v>0</v>
      </c>
    </row>
    <row r="22" spans="1:50" x14ac:dyDescent="0.3">
      <c r="A22" s="44">
        <v>18</v>
      </c>
      <c r="B22" s="45">
        <v>4.9000000000000021</v>
      </c>
      <c r="C22" s="45">
        <v>5.1000000000000023</v>
      </c>
      <c r="D22" s="46">
        <v>0.94520070830044256</v>
      </c>
      <c r="E22" s="46">
        <v>0.22184166935890937</v>
      </c>
      <c r="F22" s="47">
        <v>2531.3558979302957</v>
      </c>
      <c r="G22" s="48">
        <v>4.9907640398604469</v>
      </c>
      <c r="H22" s="44" t="s">
        <v>27</v>
      </c>
      <c r="I22" s="45" t="s">
        <v>26</v>
      </c>
      <c r="J22" s="49">
        <v>3.2</v>
      </c>
      <c r="K22" s="50">
        <v>3.5</v>
      </c>
      <c r="L22" s="49">
        <v>5</v>
      </c>
      <c r="M22" s="54">
        <v>5.4</v>
      </c>
      <c r="N22" s="80">
        <v>8.7548987761678525</v>
      </c>
      <c r="O22" s="74">
        <v>0.45</v>
      </c>
      <c r="P22" s="73">
        <v>0.35</v>
      </c>
      <c r="Q22" s="73">
        <v>0.7</v>
      </c>
      <c r="R22" s="73">
        <v>0.6</v>
      </c>
      <c r="S22" s="75">
        <v>1.7</v>
      </c>
      <c r="T22" s="49">
        <f t="shared" si="2"/>
        <v>2.75</v>
      </c>
      <c r="U22" s="49">
        <f t="shared" si="2"/>
        <v>3.15</v>
      </c>
      <c r="V22" s="49">
        <f t="shared" si="2"/>
        <v>4.3</v>
      </c>
      <c r="W22" s="49">
        <f t="shared" si="2"/>
        <v>4.8000000000000007</v>
      </c>
      <c r="X22" s="49">
        <f t="shared" si="2"/>
        <v>7.0548987761678523</v>
      </c>
      <c r="Y22" s="82">
        <f t="shared" si="3"/>
        <v>0</v>
      </c>
      <c r="Z22" s="82">
        <f t="shared" si="4"/>
        <v>0</v>
      </c>
      <c r="AA22" s="82">
        <f t="shared" si="5"/>
        <v>0</v>
      </c>
      <c r="AB22" s="82">
        <f t="shared" si="6"/>
        <v>2531.3558979302957</v>
      </c>
      <c r="AC22" s="82">
        <f t="shared" si="7"/>
        <v>0</v>
      </c>
      <c r="AD22" s="93">
        <f t="shared" si="8"/>
        <v>2531.3558979302957</v>
      </c>
      <c r="AE22" s="95">
        <f t="shared" si="9"/>
        <v>4.4417799954757982</v>
      </c>
      <c r="AF22" s="95">
        <f t="shared" si="9"/>
        <v>4.4417799954757982</v>
      </c>
      <c r="AG22" s="97">
        <f t="shared" si="10"/>
        <v>3.0443660643148727</v>
      </c>
      <c r="AH22" s="97">
        <f t="shared" si="10"/>
        <v>3.0443660643148727</v>
      </c>
      <c r="AI22" s="98">
        <f t="shared" si="11"/>
        <v>2.2458438179372013</v>
      </c>
      <c r="AK22">
        <v>0</v>
      </c>
      <c r="AL22">
        <v>0</v>
      </c>
      <c r="AM22">
        <v>0</v>
      </c>
      <c r="AN22">
        <v>1</v>
      </c>
      <c r="AO22">
        <v>0</v>
      </c>
      <c r="AP22">
        <f t="shared" si="12"/>
        <v>1</v>
      </c>
      <c r="AR22" s="152">
        <f t="shared" si="15"/>
        <v>0</v>
      </c>
      <c r="AS22" s="152">
        <f t="shared" si="1"/>
        <v>1</v>
      </c>
      <c r="AT22" s="152">
        <f t="shared" si="13"/>
        <v>0</v>
      </c>
      <c r="AV22">
        <f t="shared" si="16"/>
        <v>0</v>
      </c>
      <c r="AW22">
        <f t="shared" si="14"/>
        <v>0</v>
      </c>
      <c r="AX22">
        <f t="shared" si="17"/>
        <v>0</v>
      </c>
    </row>
    <row r="23" spans="1:50" x14ac:dyDescent="0.3">
      <c r="A23" s="44">
        <v>19</v>
      </c>
      <c r="B23" s="45">
        <v>5.1000000000000023</v>
      </c>
      <c r="C23" s="45">
        <v>5.3000000000000025</v>
      </c>
      <c r="D23" s="46">
        <v>0.97724986805182112</v>
      </c>
      <c r="E23" s="46">
        <v>0.10798193302637497</v>
      </c>
      <c r="F23" s="47">
        <v>1346.0647095578997</v>
      </c>
      <c r="G23" s="48">
        <v>5.1881647538952782</v>
      </c>
      <c r="H23" s="44" t="s">
        <v>27</v>
      </c>
      <c r="I23" s="45" t="s">
        <v>26</v>
      </c>
      <c r="J23" s="49">
        <v>3.2</v>
      </c>
      <c r="K23" s="50">
        <v>3.5</v>
      </c>
      <c r="L23" s="49">
        <v>5</v>
      </c>
      <c r="M23" s="54">
        <v>5.4</v>
      </c>
      <c r="N23" s="80">
        <v>8.7689361602769971</v>
      </c>
      <c r="O23" s="74">
        <v>0.45</v>
      </c>
      <c r="P23" s="73">
        <v>0.35</v>
      </c>
      <c r="Q23" s="73">
        <v>0.7</v>
      </c>
      <c r="R23" s="73">
        <v>0.6</v>
      </c>
      <c r="S23" s="75">
        <v>1.7</v>
      </c>
      <c r="T23" s="49">
        <f t="shared" si="2"/>
        <v>2.75</v>
      </c>
      <c r="U23" s="49">
        <f t="shared" si="2"/>
        <v>3.15</v>
      </c>
      <c r="V23" s="49">
        <f t="shared" si="2"/>
        <v>4.3</v>
      </c>
      <c r="W23" s="49">
        <f t="shared" si="2"/>
        <v>4.8000000000000007</v>
      </c>
      <c r="X23" s="49">
        <f t="shared" si="2"/>
        <v>7.0689361602769969</v>
      </c>
      <c r="Y23" s="82">
        <f t="shared" si="3"/>
        <v>0</v>
      </c>
      <c r="Z23" s="82">
        <f t="shared" si="4"/>
        <v>0</v>
      </c>
      <c r="AA23" s="82">
        <f t="shared" si="5"/>
        <v>0</v>
      </c>
      <c r="AB23" s="82">
        <f t="shared" si="6"/>
        <v>1346.0647095578997</v>
      </c>
      <c r="AC23" s="82">
        <f t="shared" si="7"/>
        <v>0</v>
      </c>
      <c r="AD23" s="93">
        <f t="shared" si="8"/>
        <v>1346.0647095578997</v>
      </c>
      <c r="AE23" s="95">
        <f t="shared" si="9"/>
        <v>4.6174666309667973</v>
      </c>
      <c r="AF23" s="95">
        <f t="shared" si="9"/>
        <v>4.6174666309667973</v>
      </c>
      <c r="AG23" s="97">
        <f t="shared" si="10"/>
        <v>3.1647804998761195</v>
      </c>
      <c r="AH23" s="97">
        <f t="shared" si="10"/>
        <v>3.1647804998761195</v>
      </c>
      <c r="AI23" s="98">
        <f t="shared" si="11"/>
        <v>2.3346741392528751</v>
      </c>
      <c r="AK23">
        <v>0</v>
      </c>
      <c r="AL23">
        <v>0</v>
      </c>
      <c r="AM23">
        <v>0</v>
      </c>
      <c r="AN23">
        <v>1</v>
      </c>
      <c r="AO23">
        <v>0</v>
      </c>
      <c r="AP23">
        <f t="shared" si="12"/>
        <v>1</v>
      </c>
      <c r="AR23" s="152">
        <f t="shared" si="15"/>
        <v>0</v>
      </c>
      <c r="AS23" s="152">
        <f t="shared" si="1"/>
        <v>1</v>
      </c>
      <c r="AT23" s="152">
        <f t="shared" si="13"/>
        <v>0</v>
      </c>
      <c r="AV23">
        <f t="shared" si="16"/>
        <v>0</v>
      </c>
      <c r="AW23">
        <f t="shared" si="14"/>
        <v>0</v>
      </c>
      <c r="AX23">
        <f t="shared" si="17"/>
        <v>0</v>
      </c>
    </row>
    <row r="24" spans="1:50" x14ac:dyDescent="0.3">
      <c r="A24" s="44">
        <v>20</v>
      </c>
      <c r="B24" s="45">
        <v>5.3000000000000025</v>
      </c>
      <c r="C24" s="45">
        <v>5.5000000000000027</v>
      </c>
      <c r="D24" s="46">
        <v>0.99180246407540396</v>
      </c>
      <c r="E24" s="46">
        <v>4.4789060589685188E-2</v>
      </c>
      <c r="F24" s="47">
        <v>611.20903299047893</v>
      </c>
      <c r="G24" s="48">
        <v>5.3855944934890685</v>
      </c>
      <c r="H24" s="44" t="s">
        <v>27</v>
      </c>
      <c r="I24" s="45" t="s">
        <v>26</v>
      </c>
      <c r="J24" s="49">
        <v>3.2</v>
      </c>
      <c r="K24" s="50">
        <v>3.5</v>
      </c>
      <c r="L24" s="49">
        <v>5</v>
      </c>
      <c r="M24" s="54">
        <v>5.4</v>
      </c>
      <c r="N24" s="80">
        <v>8.7829756084258879</v>
      </c>
      <c r="O24" s="74">
        <v>0.45</v>
      </c>
      <c r="P24" s="73">
        <v>0.35</v>
      </c>
      <c r="Q24" s="73">
        <v>0.7</v>
      </c>
      <c r="R24" s="73">
        <v>0.6</v>
      </c>
      <c r="S24" s="75">
        <v>1.7</v>
      </c>
      <c r="T24" s="49">
        <f t="shared" si="2"/>
        <v>2.75</v>
      </c>
      <c r="U24" s="49">
        <f t="shared" si="2"/>
        <v>3.15</v>
      </c>
      <c r="V24" s="49">
        <f t="shared" si="2"/>
        <v>4.3</v>
      </c>
      <c r="W24" s="49">
        <f t="shared" si="2"/>
        <v>4.8000000000000007</v>
      </c>
      <c r="X24" s="49">
        <f t="shared" si="2"/>
        <v>7.0829756084258877</v>
      </c>
      <c r="Y24" s="82">
        <f t="shared" si="3"/>
        <v>0</v>
      </c>
      <c r="Z24" s="82">
        <f t="shared" si="4"/>
        <v>0</v>
      </c>
      <c r="AA24" s="82">
        <f t="shared" si="5"/>
        <v>0</v>
      </c>
      <c r="AB24" s="82">
        <f t="shared" si="6"/>
        <v>611.20903299047893</v>
      </c>
      <c r="AC24" s="82">
        <f t="shared" si="7"/>
        <v>0</v>
      </c>
      <c r="AD24" s="93">
        <f t="shared" si="8"/>
        <v>611.20903299047893</v>
      </c>
      <c r="AE24" s="95">
        <f t="shared" si="9"/>
        <v>4.793179099205271</v>
      </c>
      <c r="AF24" s="95">
        <f t="shared" si="9"/>
        <v>4.793179099205271</v>
      </c>
      <c r="AG24" s="97">
        <f t="shared" si="10"/>
        <v>3.2852126410283318</v>
      </c>
      <c r="AH24" s="97">
        <f t="shared" si="10"/>
        <v>3.2852126410283318</v>
      </c>
      <c r="AI24" s="98">
        <f t="shared" si="11"/>
        <v>2.4235175220700809</v>
      </c>
      <c r="AK24">
        <v>0</v>
      </c>
      <c r="AL24">
        <v>0</v>
      </c>
      <c r="AM24">
        <v>0</v>
      </c>
      <c r="AN24">
        <v>1</v>
      </c>
      <c r="AO24">
        <v>0</v>
      </c>
      <c r="AP24">
        <f t="shared" si="12"/>
        <v>1</v>
      </c>
      <c r="AR24" s="152">
        <f t="shared" si="15"/>
        <v>0</v>
      </c>
      <c r="AS24" s="152">
        <f t="shared" si="1"/>
        <v>1</v>
      </c>
      <c r="AT24" s="152">
        <f t="shared" si="13"/>
        <v>0</v>
      </c>
      <c r="AV24">
        <f t="shared" si="16"/>
        <v>0</v>
      </c>
      <c r="AW24">
        <f t="shared" si="14"/>
        <v>0</v>
      </c>
      <c r="AX24">
        <f t="shared" si="17"/>
        <v>0</v>
      </c>
    </row>
    <row r="25" spans="1:50" x14ac:dyDescent="0.3">
      <c r="A25" s="44">
        <v>21</v>
      </c>
      <c r="B25" s="45">
        <v>5.5000000000000027</v>
      </c>
      <c r="C25" s="45">
        <v>5.7000000000000028</v>
      </c>
      <c r="D25" s="46">
        <v>0.99744486966957213</v>
      </c>
      <c r="E25" s="46">
        <v>1.5830903165959663E-2</v>
      </c>
      <c r="F25" s="47">
        <v>236.98103495506339</v>
      </c>
      <c r="G25" s="48">
        <v>5.5830590135905789</v>
      </c>
      <c r="H25" s="44" t="s">
        <v>27</v>
      </c>
      <c r="I25" s="45" t="s">
        <v>26</v>
      </c>
      <c r="J25" s="49">
        <v>3.2</v>
      </c>
      <c r="K25" s="50">
        <v>3.5</v>
      </c>
      <c r="L25" s="49">
        <v>5</v>
      </c>
      <c r="M25" s="54">
        <v>5.4</v>
      </c>
      <c r="N25" s="80">
        <v>8.7970175298553297</v>
      </c>
      <c r="O25" s="74">
        <v>0.45</v>
      </c>
      <c r="P25" s="73">
        <v>0.35</v>
      </c>
      <c r="Q25" s="73">
        <v>0.7</v>
      </c>
      <c r="R25" s="73">
        <v>0.6</v>
      </c>
      <c r="S25" s="75">
        <v>1.7</v>
      </c>
      <c r="T25" s="49">
        <f t="shared" si="2"/>
        <v>2.75</v>
      </c>
      <c r="U25" s="49">
        <f t="shared" si="2"/>
        <v>3.15</v>
      </c>
      <c r="V25" s="49">
        <f t="shared" si="2"/>
        <v>4.3</v>
      </c>
      <c r="W25" s="49">
        <f t="shared" si="2"/>
        <v>4.8000000000000007</v>
      </c>
      <c r="X25" s="49">
        <f t="shared" si="2"/>
        <v>7.0970175298553295</v>
      </c>
      <c r="Y25" s="82">
        <f t="shared" si="3"/>
        <v>0</v>
      </c>
      <c r="Z25" s="82">
        <f t="shared" si="4"/>
        <v>0</v>
      </c>
      <c r="AA25" s="82">
        <f t="shared" si="5"/>
        <v>236.98103495506339</v>
      </c>
      <c r="AB25" s="82">
        <f t="shared" si="6"/>
        <v>0</v>
      </c>
      <c r="AC25" s="82">
        <f t="shared" si="7"/>
        <v>0</v>
      </c>
      <c r="AD25" s="93">
        <f t="shared" si="8"/>
        <v>0</v>
      </c>
      <c r="AE25" s="95">
        <f t="shared" si="9"/>
        <v>4.9689225220956157</v>
      </c>
      <c r="AF25" s="95">
        <f t="shared" si="9"/>
        <v>4.9689225220956157</v>
      </c>
      <c r="AG25" s="97">
        <f t="shared" si="10"/>
        <v>3.4056659982902531</v>
      </c>
      <c r="AH25" s="97">
        <f t="shared" si="10"/>
        <v>3.4056659982902531</v>
      </c>
      <c r="AI25" s="98">
        <f t="shared" si="11"/>
        <v>2.5123765561157607</v>
      </c>
      <c r="AK25">
        <v>0</v>
      </c>
      <c r="AL25">
        <v>0</v>
      </c>
      <c r="AM25">
        <v>1</v>
      </c>
      <c r="AN25">
        <v>0</v>
      </c>
      <c r="AO25">
        <v>0</v>
      </c>
      <c r="AP25">
        <f t="shared" si="12"/>
        <v>1</v>
      </c>
      <c r="AR25" s="152">
        <f t="shared" si="15"/>
        <v>0</v>
      </c>
      <c r="AS25" s="152">
        <f t="shared" si="1"/>
        <v>1</v>
      </c>
      <c r="AT25" s="152">
        <f t="shared" si="13"/>
        <v>0</v>
      </c>
      <c r="AV25">
        <f t="shared" si="16"/>
        <v>0</v>
      </c>
      <c r="AW25">
        <f t="shared" si="14"/>
        <v>0</v>
      </c>
      <c r="AX25">
        <f t="shared" si="17"/>
        <v>0</v>
      </c>
    </row>
    <row r="26" spans="1:50" x14ac:dyDescent="0.3">
      <c r="A26" s="44">
        <v>22</v>
      </c>
      <c r="B26" s="45">
        <v>5.7000000000000028</v>
      </c>
      <c r="C26" s="45">
        <v>5.900000000000003</v>
      </c>
      <c r="D26" s="46">
        <v>0.99931286206208414</v>
      </c>
      <c r="E26" s="46">
        <v>4.7681764029295871E-3</v>
      </c>
      <c r="F26" s="47">
        <v>78.455680485504331</v>
      </c>
      <c r="G26" s="48">
        <v>5.7805636799400073</v>
      </c>
      <c r="H26" s="44" t="s">
        <v>28</v>
      </c>
      <c r="I26" s="45" t="s">
        <v>26</v>
      </c>
      <c r="J26" s="49">
        <v>0</v>
      </c>
      <c r="K26" s="50">
        <v>0</v>
      </c>
      <c r="L26" s="49">
        <v>5</v>
      </c>
      <c r="M26" s="54">
        <v>5.4</v>
      </c>
      <c r="N26" s="80">
        <v>8.8110623061290667</v>
      </c>
      <c r="O26" s="74">
        <v>0.45</v>
      </c>
      <c r="P26" s="73">
        <v>0.35</v>
      </c>
      <c r="Q26" s="73">
        <v>0.7</v>
      </c>
      <c r="R26" s="73">
        <v>0.6</v>
      </c>
      <c r="S26" s="75">
        <v>1.7</v>
      </c>
      <c r="T26" s="49">
        <v>0</v>
      </c>
      <c r="U26" s="49">
        <v>0</v>
      </c>
      <c r="V26" s="49">
        <f t="shared" ref="V26:X31" si="18">L26-Q26</f>
        <v>4.3</v>
      </c>
      <c r="W26" s="49">
        <f t="shared" si="18"/>
        <v>4.8000000000000007</v>
      </c>
      <c r="X26" s="49">
        <f t="shared" si="18"/>
        <v>7.1110623061290665</v>
      </c>
      <c r="Y26" s="82">
        <f t="shared" si="3"/>
        <v>0</v>
      </c>
      <c r="Z26" s="82">
        <f t="shared" si="4"/>
        <v>0</v>
      </c>
      <c r="AA26" s="82">
        <f t="shared" si="5"/>
        <v>0</v>
      </c>
      <c r="AB26" s="82">
        <f t="shared" si="6"/>
        <v>78.455680485504331</v>
      </c>
      <c r="AC26" s="82">
        <f t="shared" si="7"/>
        <v>0</v>
      </c>
      <c r="AD26" s="93">
        <f t="shared" si="8"/>
        <v>78.455680485504331</v>
      </c>
      <c r="AE26" s="95">
        <f t="shared" si="9"/>
        <v>5.1447016751466066</v>
      </c>
      <c r="AF26" s="95">
        <f t="shared" si="9"/>
        <v>5.1447016751466066</v>
      </c>
      <c r="AG26" s="97">
        <f t="shared" si="10"/>
        <v>3.5261438447634044</v>
      </c>
      <c r="AH26" s="97">
        <f t="shared" si="10"/>
        <v>3.5261438447634044</v>
      </c>
      <c r="AI26" s="98">
        <f t="shared" si="11"/>
        <v>2.6012536559730033</v>
      </c>
      <c r="AK26">
        <v>0</v>
      </c>
      <c r="AL26">
        <v>0</v>
      </c>
      <c r="AM26">
        <v>0</v>
      </c>
      <c r="AN26">
        <v>1</v>
      </c>
      <c r="AO26">
        <v>0</v>
      </c>
      <c r="AP26">
        <f t="shared" si="12"/>
        <v>1</v>
      </c>
      <c r="AR26" s="152">
        <f t="shared" si="15"/>
        <v>0</v>
      </c>
      <c r="AS26" s="152">
        <f t="shared" si="1"/>
        <v>1</v>
      </c>
      <c r="AT26" s="152">
        <f t="shared" si="13"/>
        <v>0</v>
      </c>
      <c r="AV26">
        <f t="shared" si="16"/>
        <v>0</v>
      </c>
      <c r="AW26">
        <f t="shared" si="14"/>
        <v>0</v>
      </c>
      <c r="AX26">
        <f t="shared" si="17"/>
        <v>0</v>
      </c>
    </row>
    <row r="27" spans="1:50" x14ac:dyDescent="0.3">
      <c r="A27" s="44">
        <v>23</v>
      </c>
      <c r="B27" s="45">
        <v>5.900000000000003</v>
      </c>
      <c r="C27" s="45">
        <v>6.1000000000000032</v>
      </c>
      <c r="D27" s="46">
        <v>0.99984089140984245</v>
      </c>
      <c r="E27" s="46">
        <v>1.2238038602275145E-3</v>
      </c>
      <c r="F27" s="47">
        <v>22.177232605848918</v>
      </c>
      <c r="G27" s="48">
        <v>5.9781134219856007</v>
      </c>
      <c r="H27" s="44" t="s">
        <v>28</v>
      </c>
      <c r="I27" s="45" t="s">
        <v>27</v>
      </c>
      <c r="J27" s="49">
        <v>0</v>
      </c>
      <c r="K27" s="50">
        <v>0</v>
      </c>
      <c r="L27" s="49">
        <v>5.2</v>
      </c>
      <c r="M27" s="54">
        <v>5.7</v>
      </c>
      <c r="N27" s="80">
        <v>8.8251102877856429</v>
      </c>
      <c r="O27" s="74">
        <v>0.45</v>
      </c>
      <c r="P27" s="73">
        <v>0.35</v>
      </c>
      <c r="Q27" s="73">
        <v>0.7</v>
      </c>
      <c r="R27" s="73">
        <v>0.6</v>
      </c>
      <c r="S27" s="75">
        <v>1.7</v>
      </c>
      <c r="T27" s="49">
        <v>0</v>
      </c>
      <c r="U27" s="49">
        <v>0</v>
      </c>
      <c r="V27" s="49">
        <f t="shared" si="18"/>
        <v>4.5</v>
      </c>
      <c r="W27" s="49">
        <f t="shared" si="18"/>
        <v>5.1000000000000005</v>
      </c>
      <c r="X27" s="49">
        <f t="shared" si="18"/>
        <v>7.1251102877856427</v>
      </c>
      <c r="Y27" s="82">
        <f t="shared" si="3"/>
        <v>0</v>
      </c>
      <c r="Z27" s="82">
        <f t="shared" si="4"/>
        <v>0</v>
      </c>
      <c r="AA27" s="82">
        <f t="shared" si="5"/>
        <v>0</v>
      </c>
      <c r="AB27" s="82">
        <f t="shared" si="6"/>
        <v>22.177232605848918</v>
      </c>
      <c r="AC27" s="82">
        <f t="shared" si="7"/>
        <v>0</v>
      </c>
      <c r="AD27" s="93">
        <f t="shared" si="8"/>
        <v>22.177232605848918</v>
      </c>
      <c r="AE27" s="95">
        <f t="shared" si="9"/>
        <v>5.3205209455671847</v>
      </c>
      <c r="AF27" s="95">
        <f t="shared" si="9"/>
        <v>5.3205209455671847</v>
      </c>
      <c r="AG27" s="97">
        <f t="shared" si="10"/>
        <v>3.6466491874112164</v>
      </c>
      <c r="AH27" s="97">
        <f t="shared" si="10"/>
        <v>3.6466491874112164</v>
      </c>
      <c r="AI27" s="98">
        <f t="shared" si="11"/>
        <v>2.6901510398935202</v>
      </c>
      <c r="AK27">
        <v>0</v>
      </c>
      <c r="AL27">
        <v>0</v>
      </c>
      <c r="AM27">
        <v>0</v>
      </c>
      <c r="AN27">
        <v>1</v>
      </c>
      <c r="AO27">
        <v>0</v>
      </c>
      <c r="AP27">
        <f t="shared" si="12"/>
        <v>1</v>
      </c>
      <c r="AR27" s="152">
        <f t="shared" si="15"/>
        <v>0</v>
      </c>
      <c r="AS27" s="152">
        <f t="shared" si="1"/>
        <v>1</v>
      </c>
      <c r="AT27" s="152">
        <f t="shared" si="13"/>
        <v>0</v>
      </c>
      <c r="AV27">
        <f t="shared" si="16"/>
        <v>0</v>
      </c>
      <c r="AW27">
        <f t="shared" si="14"/>
        <v>0</v>
      </c>
      <c r="AX27">
        <f t="shared" si="17"/>
        <v>0</v>
      </c>
    </row>
    <row r="28" spans="1:50" x14ac:dyDescent="0.3">
      <c r="A28" s="44">
        <v>24</v>
      </c>
      <c r="B28" s="45">
        <v>6.1000000000000032</v>
      </c>
      <c r="C28" s="45">
        <v>6.3000000000000034</v>
      </c>
      <c r="D28" s="46">
        <v>0.99996832875816688</v>
      </c>
      <c r="E28" s="46">
        <v>2.6766045152976315E-4</v>
      </c>
      <c r="F28" s="47">
        <v>5.3523686296261808</v>
      </c>
      <c r="G28" s="48">
        <v>6.1757126958252071</v>
      </c>
      <c r="H28" s="44" t="s">
        <v>28</v>
      </c>
      <c r="I28" s="45" t="s">
        <v>27</v>
      </c>
      <c r="J28" s="49">
        <v>0</v>
      </c>
      <c r="K28" s="50">
        <v>0</v>
      </c>
      <c r="L28" s="49">
        <v>5.2</v>
      </c>
      <c r="M28" s="54">
        <v>5.7</v>
      </c>
      <c r="N28" s="80">
        <v>8.8391617917031251</v>
      </c>
      <c r="O28" s="74">
        <v>0.45</v>
      </c>
      <c r="P28" s="73">
        <v>0.35</v>
      </c>
      <c r="Q28" s="73">
        <v>0.7</v>
      </c>
      <c r="R28" s="73">
        <v>0.6</v>
      </c>
      <c r="S28" s="75">
        <v>1.7</v>
      </c>
      <c r="T28" s="49">
        <v>0</v>
      </c>
      <c r="U28" s="49">
        <v>0</v>
      </c>
      <c r="V28" s="49">
        <f t="shared" si="18"/>
        <v>4.5</v>
      </c>
      <c r="W28" s="49">
        <f t="shared" si="18"/>
        <v>5.1000000000000005</v>
      </c>
      <c r="X28" s="49">
        <f t="shared" si="18"/>
        <v>7.1391617917031249</v>
      </c>
      <c r="Y28" s="82">
        <f t="shared" si="3"/>
        <v>0</v>
      </c>
      <c r="Z28" s="82">
        <f t="shared" si="4"/>
        <v>0</v>
      </c>
      <c r="AA28" s="82">
        <f t="shared" si="5"/>
        <v>0</v>
      </c>
      <c r="AB28" s="82">
        <f t="shared" si="6"/>
        <v>5.3523686296261808</v>
      </c>
      <c r="AC28" s="82">
        <f t="shared" si="7"/>
        <v>0</v>
      </c>
      <c r="AD28" s="93">
        <f t="shared" si="8"/>
        <v>5.3523686296261808</v>
      </c>
      <c r="AE28" s="95">
        <f t="shared" si="9"/>
        <v>5.4963842992844345</v>
      </c>
      <c r="AF28" s="95">
        <f t="shared" si="9"/>
        <v>5.4963842992844345</v>
      </c>
      <c r="AG28" s="97">
        <f t="shared" si="10"/>
        <v>3.7671847444533761</v>
      </c>
      <c r="AH28" s="97">
        <f t="shared" si="10"/>
        <v>3.7671847444533761</v>
      </c>
      <c r="AI28" s="98">
        <f t="shared" si="11"/>
        <v>2.7790707131213432</v>
      </c>
      <c r="AK28">
        <v>0</v>
      </c>
      <c r="AL28">
        <v>0</v>
      </c>
      <c r="AM28">
        <v>0</v>
      </c>
      <c r="AN28">
        <v>1</v>
      </c>
      <c r="AO28">
        <v>0</v>
      </c>
      <c r="AP28">
        <f t="shared" si="12"/>
        <v>1</v>
      </c>
      <c r="AR28" s="152">
        <f t="shared" si="15"/>
        <v>0</v>
      </c>
      <c r="AS28" s="152">
        <f t="shared" si="1"/>
        <v>1</v>
      </c>
      <c r="AT28" s="152">
        <f t="shared" si="13"/>
        <v>0</v>
      </c>
      <c r="AV28">
        <f t="shared" si="16"/>
        <v>0</v>
      </c>
      <c r="AW28">
        <f t="shared" si="14"/>
        <v>0</v>
      </c>
      <c r="AX28">
        <f t="shared" si="17"/>
        <v>0</v>
      </c>
    </row>
    <row r="29" spans="1:50" x14ac:dyDescent="0.3">
      <c r="A29" s="44">
        <v>25</v>
      </c>
      <c r="B29" s="45">
        <v>6.3000000000000034</v>
      </c>
      <c r="C29" s="45">
        <v>6.5000000000000036</v>
      </c>
      <c r="D29" s="46">
        <v>0.99999458745609227</v>
      </c>
      <c r="E29" s="46">
        <v>4.9884942580105471E-5</v>
      </c>
      <c r="F29" s="47">
        <v>1.1028653128661858</v>
      </c>
      <c r="G29" s="48">
        <v>6.3733654574997507</v>
      </c>
      <c r="H29" s="44" t="s">
        <v>28</v>
      </c>
      <c r="I29" s="45" t="s">
        <v>27</v>
      </c>
      <c r="J29" s="49">
        <v>0</v>
      </c>
      <c r="K29" s="50">
        <v>0</v>
      </c>
      <c r="L29" s="49">
        <v>5.2</v>
      </c>
      <c r="M29" s="54">
        <v>5.7</v>
      </c>
      <c r="N29" s="80">
        <v>8.8532170991999823</v>
      </c>
      <c r="O29" s="74">
        <v>0.45</v>
      </c>
      <c r="P29" s="73">
        <v>0.35</v>
      </c>
      <c r="Q29" s="73">
        <v>0.7</v>
      </c>
      <c r="R29" s="73">
        <v>0.6</v>
      </c>
      <c r="S29" s="75">
        <v>1.7</v>
      </c>
      <c r="T29" s="49">
        <v>0</v>
      </c>
      <c r="U29" s="49">
        <v>0</v>
      </c>
      <c r="V29" s="49">
        <f t="shared" si="18"/>
        <v>4.5</v>
      </c>
      <c r="W29" s="49">
        <f t="shared" si="18"/>
        <v>5.1000000000000005</v>
      </c>
      <c r="X29" s="49">
        <f t="shared" si="18"/>
        <v>7.1532170991999822</v>
      </c>
      <c r="Y29" s="82">
        <f t="shared" si="3"/>
        <v>0</v>
      </c>
      <c r="Z29" s="82">
        <f t="shared" si="4"/>
        <v>0</v>
      </c>
      <c r="AA29" s="82">
        <f t="shared" si="5"/>
        <v>0</v>
      </c>
      <c r="AB29" s="82">
        <f t="shared" si="6"/>
        <v>1.1028653128661858</v>
      </c>
      <c r="AC29" s="82">
        <f t="shared" si="7"/>
        <v>0</v>
      </c>
      <c r="AD29" s="93">
        <f t="shared" si="8"/>
        <v>1.1028653128661858</v>
      </c>
      <c r="AE29" s="95">
        <f t="shared" si="9"/>
        <v>5.6722952571747784</v>
      </c>
      <c r="AF29" s="95">
        <f t="shared" si="9"/>
        <v>5.6722952571747784</v>
      </c>
      <c r="AG29" s="97">
        <f t="shared" si="10"/>
        <v>3.887752929074848</v>
      </c>
      <c r="AH29" s="97">
        <f t="shared" si="10"/>
        <v>3.887752929074848</v>
      </c>
      <c r="AI29" s="98">
        <f t="shared" si="11"/>
        <v>2.8680144558748877</v>
      </c>
      <c r="AK29">
        <v>0</v>
      </c>
      <c r="AL29">
        <v>0</v>
      </c>
      <c r="AM29">
        <v>0</v>
      </c>
      <c r="AN29">
        <v>1</v>
      </c>
      <c r="AO29">
        <v>0</v>
      </c>
      <c r="AP29">
        <f t="shared" si="12"/>
        <v>1</v>
      </c>
      <c r="AR29" s="152">
        <f t="shared" si="15"/>
        <v>0</v>
      </c>
      <c r="AS29" s="152">
        <f t="shared" si="1"/>
        <v>1</v>
      </c>
      <c r="AT29" s="152">
        <f t="shared" si="13"/>
        <v>0</v>
      </c>
      <c r="AV29">
        <f t="shared" si="16"/>
        <v>0</v>
      </c>
      <c r="AW29">
        <f t="shared" si="14"/>
        <v>0</v>
      </c>
      <c r="AX29">
        <f t="shared" si="17"/>
        <v>0</v>
      </c>
    </row>
    <row r="30" spans="1:50" x14ac:dyDescent="0.3">
      <c r="A30" s="44">
        <v>26</v>
      </c>
      <c r="B30" s="45">
        <v>6.5000000000000036</v>
      </c>
      <c r="C30" s="45">
        <v>6.7000000000000037</v>
      </c>
      <c r="D30" s="46">
        <v>0.99999920667184805</v>
      </c>
      <c r="E30" s="46">
        <v>7.9225981820638558E-6</v>
      </c>
      <c r="F30" s="47">
        <v>0.19400706174299565</v>
      </c>
      <c r="G30" s="48">
        <v>6.5710751465485986</v>
      </c>
      <c r="H30" s="44" t="s">
        <v>28</v>
      </c>
      <c r="I30" s="45" t="s">
        <v>27</v>
      </c>
      <c r="J30" s="49">
        <v>0</v>
      </c>
      <c r="K30" s="50">
        <v>0</v>
      </c>
      <c r="L30" s="49">
        <v>5.2</v>
      </c>
      <c r="M30" s="54">
        <v>5.7</v>
      </c>
      <c r="N30" s="80">
        <v>8.8672764548656779</v>
      </c>
      <c r="O30" s="74">
        <v>0.45</v>
      </c>
      <c r="P30" s="73">
        <v>0.35</v>
      </c>
      <c r="Q30" s="73">
        <v>0.7</v>
      </c>
      <c r="R30" s="73">
        <v>0.6</v>
      </c>
      <c r="S30" s="75">
        <v>1.7</v>
      </c>
      <c r="T30" s="49">
        <v>0</v>
      </c>
      <c r="U30" s="49">
        <v>0</v>
      </c>
      <c r="V30" s="49">
        <f t="shared" si="18"/>
        <v>4.5</v>
      </c>
      <c r="W30" s="49">
        <f t="shared" si="18"/>
        <v>5.1000000000000005</v>
      </c>
      <c r="X30" s="49">
        <f t="shared" si="18"/>
        <v>7.1672764548656778</v>
      </c>
      <c r="Y30" s="82">
        <f t="shared" si="3"/>
        <v>0</v>
      </c>
      <c r="Z30" s="82">
        <f t="shared" si="4"/>
        <v>0</v>
      </c>
      <c r="AA30" s="82">
        <f t="shared" si="5"/>
        <v>0</v>
      </c>
      <c r="AB30" s="82">
        <f t="shared" si="6"/>
        <v>0.19400706174299565</v>
      </c>
      <c r="AC30" s="82">
        <f t="shared" si="7"/>
        <v>0</v>
      </c>
      <c r="AD30" s="93">
        <f t="shared" si="8"/>
        <v>0.19400706174299565</v>
      </c>
      <c r="AE30" s="95">
        <f t="shared" si="9"/>
        <v>5.8482568804282531</v>
      </c>
      <c r="AF30" s="95">
        <f t="shared" si="9"/>
        <v>5.8482568804282531</v>
      </c>
      <c r="AG30" s="97">
        <f t="shared" si="10"/>
        <v>4.0083558393946452</v>
      </c>
      <c r="AH30" s="97">
        <f t="shared" si="10"/>
        <v>4.0083558393946452</v>
      </c>
      <c r="AI30" s="98">
        <f t="shared" si="11"/>
        <v>2.9569838159468693</v>
      </c>
      <c r="AK30">
        <v>0</v>
      </c>
      <c r="AL30">
        <v>0</v>
      </c>
      <c r="AM30">
        <v>0</v>
      </c>
      <c r="AN30">
        <v>1</v>
      </c>
      <c r="AO30">
        <v>0</v>
      </c>
      <c r="AP30">
        <f t="shared" si="12"/>
        <v>1</v>
      </c>
      <c r="AR30" s="152">
        <f t="shared" si="15"/>
        <v>0</v>
      </c>
      <c r="AS30" s="152">
        <f t="shared" si="1"/>
        <v>1</v>
      </c>
      <c r="AT30" s="152">
        <f t="shared" si="13"/>
        <v>0</v>
      </c>
      <c r="AV30">
        <f t="shared" si="16"/>
        <v>0</v>
      </c>
      <c r="AW30">
        <f t="shared" si="14"/>
        <v>0</v>
      </c>
      <c r="AX30">
        <f t="shared" si="17"/>
        <v>0</v>
      </c>
    </row>
    <row r="31" spans="1:50" x14ac:dyDescent="0.3">
      <c r="A31" s="55">
        <v>27</v>
      </c>
      <c r="B31" s="56">
        <v>6.7000000000000037</v>
      </c>
      <c r="C31" s="56">
        <v>6.9000000000000039</v>
      </c>
      <c r="D31" s="57">
        <v>0.99999990035573683</v>
      </c>
      <c r="E31" s="57">
        <v>1.0722070689394789E-6</v>
      </c>
      <c r="F31" s="58">
        <v>2.9134723328549939E-2</v>
      </c>
      <c r="G31" s="59">
        <v>6.7688446798230126</v>
      </c>
      <c r="H31" s="55" t="s">
        <v>28</v>
      </c>
      <c r="I31" s="56" t="s">
        <v>27</v>
      </c>
      <c r="J31" s="60">
        <v>0</v>
      </c>
      <c r="K31" s="61">
        <v>0</v>
      </c>
      <c r="L31" s="60">
        <v>5.2</v>
      </c>
      <c r="M31" s="62">
        <v>5.7</v>
      </c>
      <c r="N31" s="63">
        <v>8.8813400661207478</v>
      </c>
      <c r="O31" s="76">
        <v>0.45</v>
      </c>
      <c r="P31" s="77">
        <v>0.35</v>
      </c>
      <c r="Q31" s="77">
        <v>0.7</v>
      </c>
      <c r="R31" s="77">
        <v>0.6</v>
      </c>
      <c r="S31" s="78">
        <v>1.7</v>
      </c>
      <c r="T31" s="49">
        <v>0</v>
      </c>
      <c r="U31" s="49">
        <v>0</v>
      </c>
      <c r="V31" s="49">
        <f t="shared" si="18"/>
        <v>4.5</v>
      </c>
      <c r="W31" s="49">
        <f t="shared" si="18"/>
        <v>5.1000000000000005</v>
      </c>
      <c r="X31" s="49">
        <f t="shared" si="18"/>
        <v>7.1813400661207476</v>
      </c>
      <c r="Y31" s="82">
        <f t="shared" si="3"/>
        <v>0</v>
      </c>
      <c r="Z31" s="82">
        <f t="shared" si="4"/>
        <v>0</v>
      </c>
      <c r="AA31" s="82">
        <f t="shared" si="5"/>
        <v>0</v>
      </c>
      <c r="AB31" s="82">
        <f t="shared" si="6"/>
        <v>2.9134723328549939E-2</v>
      </c>
      <c r="AC31" s="82">
        <f t="shared" si="7"/>
        <v>0</v>
      </c>
      <c r="AD31" s="94">
        <f t="shared" si="8"/>
        <v>2.9134723328549939E-2</v>
      </c>
      <c r="AE31" s="96">
        <f t="shared" si="9"/>
        <v>6.0242717650424815</v>
      </c>
      <c r="AF31" s="96">
        <f t="shared" si="9"/>
        <v>6.0242717650424815</v>
      </c>
      <c r="AG31" s="100">
        <f t="shared" si="10"/>
        <v>4.1289952546920379</v>
      </c>
      <c r="AH31" s="100">
        <f t="shared" si="10"/>
        <v>4.1289952546920379</v>
      </c>
      <c r="AI31" s="101">
        <f t="shared" si="11"/>
        <v>3.0459801059203557</v>
      </c>
      <c r="AK31">
        <v>0</v>
      </c>
      <c r="AL31">
        <v>0</v>
      </c>
      <c r="AM31">
        <v>0</v>
      </c>
      <c r="AN31">
        <v>1</v>
      </c>
      <c r="AO31">
        <v>0</v>
      </c>
      <c r="AP31">
        <f t="shared" si="12"/>
        <v>1</v>
      </c>
      <c r="AR31" s="152">
        <f t="shared" si="15"/>
        <v>0</v>
      </c>
      <c r="AS31" s="152">
        <f>SUM(AM31:AN31)</f>
        <v>1</v>
      </c>
      <c r="AT31" s="152">
        <f t="shared" si="13"/>
        <v>0</v>
      </c>
      <c r="AV31">
        <f>AR30-AR31</f>
        <v>0</v>
      </c>
      <c r="AW31">
        <f>AS31-AS30</f>
        <v>0</v>
      </c>
      <c r="AX31">
        <f t="shared" si="17"/>
        <v>0</v>
      </c>
    </row>
    <row r="32" spans="1:50" x14ac:dyDescent="0.3">
      <c r="A32" s="25" t="s">
        <v>29</v>
      </c>
      <c r="B32" s="25"/>
      <c r="C32" s="25"/>
      <c r="D32" s="64"/>
      <c r="E32" s="64"/>
      <c r="F32" s="47">
        <v>41999.99581494095</v>
      </c>
      <c r="G32" s="48">
        <v>4.2999997319482048</v>
      </c>
      <c r="H32" s="25"/>
      <c r="I32" s="25"/>
      <c r="J32" s="25"/>
      <c r="K32" s="25"/>
      <c r="L32" s="25"/>
      <c r="M32" s="25"/>
      <c r="N32" s="25"/>
      <c r="AC32" s="92"/>
      <c r="AV32">
        <f>SUM(AV6:AV31)</f>
        <v>1</v>
      </c>
      <c r="AW32">
        <f>SUM(AW6:AW31)</f>
        <v>1</v>
      </c>
      <c r="AX32">
        <f>SUM(AX6:AX31)</f>
        <v>0</v>
      </c>
    </row>
    <row r="34" spans="1:6" x14ac:dyDescent="0.3">
      <c r="A34" s="69" t="s">
        <v>30</v>
      </c>
      <c r="B34" s="73">
        <f>SUMPRODUCT(T5:X31,AE5:AI31,Y5:AC31)</f>
        <v>485903.96587372682</v>
      </c>
    </row>
    <row r="36" spans="1:6" x14ac:dyDescent="0.3">
      <c r="A36" s="69" t="s">
        <v>31</v>
      </c>
      <c r="B36" s="81"/>
    </row>
    <row r="37" spans="1:6" x14ac:dyDescent="0.3">
      <c r="A37" s="65" t="s">
        <v>17</v>
      </c>
      <c r="B37" s="65" t="s">
        <v>32</v>
      </c>
      <c r="F37" s="65" t="s">
        <v>33</v>
      </c>
    </row>
    <row r="38" spans="1:6" x14ac:dyDescent="0.3">
      <c r="A38">
        <v>1</v>
      </c>
      <c r="B38" s="92">
        <f>SUM(Y5:AC5)</f>
        <v>4.1850590531120647E-3</v>
      </c>
      <c r="C38" s="69" t="s">
        <v>34</v>
      </c>
      <c r="F38" s="47">
        <v>4.1850590531120647E-3</v>
      </c>
    </row>
    <row r="39" spans="1:6" x14ac:dyDescent="0.3">
      <c r="A39">
        <v>2</v>
      </c>
      <c r="B39" s="92">
        <f t="shared" ref="B39:B64" si="19">SUM(Y6:AC6)</f>
        <v>2.9134723329862919E-2</v>
      </c>
      <c r="C39" s="69" t="s">
        <v>34</v>
      </c>
      <c r="F39" s="47">
        <v>2.9134723329862919E-2</v>
      </c>
    </row>
    <row r="40" spans="1:6" x14ac:dyDescent="0.3">
      <c r="A40">
        <v>3</v>
      </c>
      <c r="B40" s="92">
        <f t="shared" si="19"/>
        <v>0.19400706174058757</v>
      </c>
      <c r="C40" s="69" t="s">
        <v>34</v>
      </c>
      <c r="F40" s="47">
        <v>0.19400706174058757</v>
      </c>
    </row>
    <row r="41" spans="1:6" x14ac:dyDescent="0.3">
      <c r="A41">
        <v>4</v>
      </c>
      <c r="B41" s="92">
        <f t="shared" si="19"/>
        <v>1.1028653128674761</v>
      </c>
      <c r="C41" s="69" t="s">
        <v>34</v>
      </c>
      <c r="F41" s="47">
        <v>1.1028653128674761</v>
      </c>
    </row>
    <row r="42" spans="1:6" x14ac:dyDescent="0.3">
      <c r="A42">
        <v>5</v>
      </c>
      <c r="B42" s="92">
        <f t="shared" si="19"/>
        <v>5.352368629625408</v>
      </c>
      <c r="C42" s="69" t="s">
        <v>34</v>
      </c>
      <c r="F42" s="47">
        <v>5.352368629625408</v>
      </c>
    </row>
    <row r="43" spans="1:6" x14ac:dyDescent="0.3">
      <c r="A43">
        <v>6</v>
      </c>
      <c r="B43" s="92">
        <f t="shared" si="19"/>
        <v>22.177232605849323</v>
      </c>
      <c r="C43" s="69" t="s">
        <v>34</v>
      </c>
      <c r="F43" s="47">
        <v>22.177232605849323</v>
      </c>
    </row>
    <row r="44" spans="1:6" x14ac:dyDescent="0.3">
      <c r="A44">
        <v>7</v>
      </c>
      <c r="B44" s="92">
        <f t="shared" si="19"/>
        <v>78.455680485507969</v>
      </c>
      <c r="C44" s="69" t="s">
        <v>34</v>
      </c>
      <c r="F44" s="47">
        <v>78.455680485507969</v>
      </c>
    </row>
    <row r="45" spans="1:6" x14ac:dyDescent="0.3">
      <c r="A45">
        <v>8</v>
      </c>
      <c r="B45" s="92">
        <f t="shared" si="19"/>
        <v>236.98103495506567</v>
      </c>
      <c r="C45" s="69" t="s">
        <v>34</v>
      </c>
      <c r="F45" s="47">
        <v>236.98103495506567</v>
      </c>
    </row>
    <row r="46" spans="1:6" x14ac:dyDescent="0.3">
      <c r="A46">
        <v>9</v>
      </c>
      <c r="B46" s="92">
        <f t="shared" si="19"/>
        <v>611.20903299049257</v>
      </c>
      <c r="C46" s="69" t="s">
        <v>34</v>
      </c>
      <c r="F46" s="47">
        <v>611.20903299049257</v>
      </c>
    </row>
    <row r="47" spans="1:6" x14ac:dyDescent="0.3">
      <c r="A47">
        <v>10</v>
      </c>
      <c r="B47" s="92">
        <f t="shared" si="19"/>
        <v>1346.0647095579172</v>
      </c>
      <c r="C47" s="69" t="s">
        <v>34</v>
      </c>
      <c r="F47" s="47">
        <v>1346.0647095579172</v>
      </c>
    </row>
    <row r="48" spans="1:6" x14ac:dyDescent="0.3">
      <c r="A48">
        <v>11</v>
      </c>
      <c r="B48" s="92">
        <f t="shared" si="19"/>
        <v>2531.3558979303257</v>
      </c>
      <c r="C48" s="69" t="s">
        <v>34</v>
      </c>
      <c r="F48" s="47">
        <v>2531.3558979303257</v>
      </c>
    </row>
    <row r="49" spans="1:6" x14ac:dyDescent="0.3">
      <c r="A49">
        <v>12</v>
      </c>
      <c r="B49" s="92">
        <f t="shared" si="19"/>
        <v>4065.0005911909302</v>
      </c>
      <c r="C49" s="69" t="s">
        <v>34</v>
      </c>
      <c r="F49" s="47">
        <v>4065.0005911909302</v>
      </c>
    </row>
    <row r="50" spans="1:6" x14ac:dyDescent="0.3">
      <c r="A50">
        <v>13</v>
      </c>
      <c r="B50" s="92">
        <f t="shared" si="19"/>
        <v>5574.3601118637253</v>
      </c>
      <c r="C50" s="69" t="s">
        <v>34</v>
      </c>
      <c r="F50" s="47">
        <v>5574.3601118637253</v>
      </c>
    </row>
    <row r="51" spans="1:6" x14ac:dyDescent="0.3">
      <c r="A51">
        <v>14</v>
      </c>
      <c r="B51" s="92">
        <f t="shared" si="19"/>
        <v>6527.7131476336299</v>
      </c>
      <c r="C51" s="69" t="s">
        <v>34</v>
      </c>
      <c r="F51" s="47">
        <v>6527.7131476336299</v>
      </c>
    </row>
    <row r="52" spans="1:6" x14ac:dyDescent="0.3">
      <c r="A52">
        <v>15</v>
      </c>
      <c r="B52" s="92">
        <f t="shared" si="19"/>
        <v>6527.7131476336153</v>
      </c>
      <c r="C52" s="69" t="s">
        <v>34</v>
      </c>
      <c r="F52" s="47">
        <v>6527.7131476336153</v>
      </c>
    </row>
    <row r="53" spans="1:6" x14ac:dyDescent="0.3">
      <c r="A53">
        <v>16</v>
      </c>
      <c r="B53" s="92">
        <f t="shared" si="19"/>
        <v>5574.3601118637162</v>
      </c>
      <c r="C53" s="69" t="s">
        <v>34</v>
      </c>
      <c r="F53" s="47">
        <v>5574.3601118637162</v>
      </c>
    </row>
    <row r="54" spans="1:6" x14ac:dyDescent="0.3">
      <c r="A54">
        <v>17</v>
      </c>
      <c r="B54" s="92">
        <f>SUM(Y21:AC21)</f>
        <v>4065.0005911908997</v>
      </c>
      <c r="C54" s="69" t="s">
        <v>34</v>
      </c>
      <c r="F54" s="47">
        <v>4065.0005911908997</v>
      </c>
    </row>
    <row r="55" spans="1:6" x14ac:dyDescent="0.3">
      <c r="A55">
        <v>18</v>
      </c>
      <c r="B55" s="92">
        <f t="shared" si="19"/>
        <v>2531.3558979302957</v>
      </c>
      <c r="C55" s="69" t="s">
        <v>34</v>
      </c>
      <c r="F55" s="47">
        <v>2531.3558979302957</v>
      </c>
    </row>
    <row r="56" spans="1:6" x14ac:dyDescent="0.3">
      <c r="A56">
        <v>19</v>
      </c>
      <c r="B56" s="92">
        <f t="shared" si="19"/>
        <v>1346.0647095578997</v>
      </c>
      <c r="C56" s="69" t="s">
        <v>34</v>
      </c>
      <c r="F56" s="47">
        <v>1346.0647095578997</v>
      </c>
    </row>
    <row r="57" spans="1:6" x14ac:dyDescent="0.3">
      <c r="A57">
        <v>20</v>
      </c>
      <c r="B57" s="92">
        <f t="shared" si="19"/>
        <v>611.20903299047893</v>
      </c>
      <c r="C57" s="69" t="s">
        <v>34</v>
      </c>
      <c r="F57" s="47">
        <v>611.20903299047893</v>
      </c>
    </row>
    <row r="58" spans="1:6" x14ac:dyDescent="0.3">
      <c r="A58">
        <v>21</v>
      </c>
      <c r="B58" s="92">
        <f t="shared" si="19"/>
        <v>236.98103495506339</v>
      </c>
      <c r="C58" s="69" t="s">
        <v>34</v>
      </c>
      <c r="F58" s="47">
        <v>236.98103495506339</v>
      </c>
    </row>
    <row r="59" spans="1:6" x14ac:dyDescent="0.3">
      <c r="A59">
        <v>22</v>
      </c>
      <c r="B59" s="92">
        <f t="shared" si="19"/>
        <v>78.455680485504331</v>
      </c>
      <c r="C59" s="69" t="s">
        <v>34</v>
      </c>
      <c r="F59" s="47">
        <v>78.455680485504331</v>
      </c>
    </row>
    <row r="60" spans="1:6" x14ac:dyDescent="0.3">
      <c r="A60">
        <v>23</v>
      </c>
      <c r="B60" s="92">
        <f t="shared" si="19"/>
        <v>22.177232605848918</v>
      </c>
      <c r="C60" s="69" t="s">
        <v>34</v>
      </c>
      <c r="F60" s="47">
        <v>22.177232605848918</v>
      </c>
    </row>
    <row r="61" spans="1:6" x14ac:dyDescent="0.3">
      <c r="A61">
        <v>24</v>
      </c>
      <c r="B61" s="92">
        <f t="shared" si="19"/>
        <v>5.3523686296261808</v>
      </c>
      <c r="C61" s="69" t="s">
        <v>34</v>
      </c>
      <c r="F61" s="47">
        <v>5.3523686296261808</v>
      </c>
    </row>
    <row r="62" spans="1:6" x14ac:dyDescent="0.3">
      <c r="A62">
        <v>25</v>
      </c>
      <c r="B62" s="92">
        <f t="shared" si="19"/>
        <v>1.1028653128661858</v>
      </c>
      <c r="C62" s="69" t="s">
        <v>34</v>
      </c>
      <c r="F62" s="47">
        <v>1.1028653128661858</v>
      </c>
    </row>
    <row r="63" spans="1:6" x14ac:dyDescent="0.3">
      <c r="A63">
        <v>26</v>
      </c>
      <c r="B63" s="92">
        <f t="shared" si="19"/>
        <v>0.19400706174299565</v>
      </c>
      <c r="C63" s="69" t="s">
        <v>34</v>
      </c>
      <c r="F63" s="47">
        <v>0.19400706174299565</v>
      </c>
    </row>
    <row r="64" spans="1:6" x14ac:dyDescent="0.3">
      <c r="A64">
        <v>27</v>
      </c>
      <c r="B64" s="92">
        <f t="shared" si="19"/>
        <v>2.9134723328549939E-2</v>
      </c>
      <c r="C64" s="69" t="s">
        <v>34</v>
      </c>
      <c r="F64" s="58">
        <v>2.9134723328549939E-2</v>
      </c>
    </row>
    <row r="66" spans="1:7" x14ac:dyDescent="0.3">
      <c r="A66" s="69" t="s">
        <v>35</v>
      </c>
      <c r="B66" s="92">
        <f>SUM(AA5:AC31)</f>
        <v>27527.708962574514</v>
      </c>
      <c r="C66" s="69" t="s">
        <v>36</v>
      </c>
      <c r="F66" s="148">
        <v>28800</v>
      </c>
    </row>
    <row r="68" spans="1:7" x14ac:dyDescent="0.3">
      <c r="A68" s="69" t="s">
        <v>37</v>
      </c>
      <c r="B68" s="92">
        <f>SUM(AC5:AC31)</f>
        <v>6527.7131476336299</v>
      </c>
      <c r="C68" s="69" t="s">
        <v>36</v>
      </c>
      <c r="F68" s="149">
        <v>11200</v>
      </c>
      <c r="G68" t="s">
        <v>38</v>
      </c>
    </row>
    <row r="70" spans="1:7" x14ac:dyDescent="0.3">
      <c r="A70" s="69" t="s">
        <v>39</v>
      </c>
      <c r="B70">
        <f>SUM(SUMPRODUCT(Z5:Z31,AF5:AF31),SUMPRODUCT(AB5:AB31,AH5:AH31),SUMPRODUCT(AC5:AC31,AI5:AI31))</f>
        <v>54423.53245057819</v>
      </c>
      <c r="C70" t="s">
        <v>36</v>
      </c>
      <c r="F70">
        <f>120000*0.453592</f>
        <v>54431.040000000001</v>
      </c>
    </row>
    <row r="72" spans="1:7" x14ac:dyDescent="0.3">
      <c r="A72" s="69" t="s">
        <v>40</v>
      </c>
      <c r="B72" s="92">
        <f>SUM(AA5:AC31)</f>
        <v>27527.708962574514</v>
      </c>
      <c r="C72" t="s">
        <v>36</v>
      </c>
      <c r="F72" s="125">
        <v>33600</v>
      </c>
    </row>
  </sheetData>
  <mergeCells count="19">
    <mergeCell ref="V3:W3"/>
    <mergeCell ref="Y3:Z3"/>
    <mergeCell ref="J3:K3"/>
    <mergeCell ref="L3:M3"/>
    <mergeCell ref="O3:P3"/>
    <mergeCell ref="Q3:R3"/>
    <mergeCell ref="T3:U3"/>
    <mergeCell ref="H2:I2"/>
    <mergeCell ref="J2:M2"/>
    <mergeCell ref="O2:S2"/>
    <mergeCell ref="T2:X2"/>
    <mergeCell ref="Y2:AC2"/>
    <mergeCell ref="AA3:AB3"/>
    <mergeCell ref="AE3:AF3"/>
    <mergeCell ref="AD2:AD4"/>
    <mergeCell ref="AK3:AL3"/>
    <mergeCell ref="AM3:AN3"/>
    <mergeCell ref="AG3:AH3"/>
    <mergeCell ref="AE2:AI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AA289-72FB-48A1-9DDB-59460AA06F5B}">
  <dimension ref="A2:AV70"/>
  <sheetViews>
    <sheetView workbookViewId="0">
      <pane xSplit="7" topLeftCell="H1" activePane="topRight" state="frozen"/>
      <selection pane="topRight" activeCell="H1" sqref="H1"/>
    </sheetView>
  </sheetViews>
  <sheetFormatPr defaultRowHeight="14.4" x14ac:dyDescent="0.3"/>
  <cols>
    <col min="1" max="1" width="20.109375" bestFit="1" customWidth="1"/>
    <col min="2" max="2" width="11.88671875" bestFit="1" customWidth="1"/>
    <col min="3" max="3" width="13.44140625" bestFit="1" customWidth="1"/>
    <col min="4" max="4" width="9.88671875" hidden="1" customWidth="1"/>
    <col min="5" max="5" width="6.88671875" hidden="1" customWidth="1"/>
    <col min="6" max="6" width="14.44140625" bestFit="1" customWidth="1"/>
    <col min="7" max="7" width="6.5546875" bestFit="1" customWidth="1"/>
    <col min="8" max="9" width="9.109375" customWidth="1"/>
    <col min="10" max="10" width="5.44140625" bestFit="1" customWidth="1"/>
    <col min="11" max="11" width="6.44140625" bestFit="1" customWidth="1"/>
    <col min="12" max="12" width="5.44140625" bestFit="1" customWidth="1"/>
    <col min="13" max="13" width="6.44140625" bestFit="1" customWidth="1"/>
    <col min="14" max="14" width="14" bestFit="1" customWidth="1"/>
    <col min="30" max="30" width="11.44140625" bestFit="1" customWidth="1"/>
    <col min="31" max="31" width="15.5546875" bestFit="1" customWidth="1"/>
  </cols>
  <sheetData>
    <row r="2" spans="1:48" x14ac:dyDescent="0.3">
      <c r="A2" s="31"/>
      <c r="B2" s="32"/>
      <c r="C2" s="33"/>
      <c r="D2" s="33" t="s">
        <v>0</v>
      </c>
      <c r="E2" s="33" t="s">
        <v>0</v>
      </c>
      <c r="F2" s="33"/>
      <c r="G2" s="33"/>
      <c r="H2" s="164" t="s">
        <v>1</v>
      </c>
      <c r="I2" s="165"/>
      <c r="J2" s="164" t="s">
        <v>2</v>
      </c>
      <c r="K2" s="166"/>
      <c r="L2" s="166"/>
      <c r="M2" s="165"/>
      <c r="N2" s="34" t="s">
        <v>3</v>
      </c>
      <c r="O2" s="161" t="s">
        <v>4</v>
      </c>
      <c r="P2" s="162"/>
      <c r="Q2" s="162"/>
      <c r="R2" s="162"/>
      <c r="S2" s="163"/>
      <c r="T2" s="161" t="s">
        <v>5</v>
      </c>
      <c r="U2" s="162"/>
      <c r="V2" s="162"/>
      <c r="W2" s="162"/>
      <c r="X2" s="163"/>
      <c r="Y2" s="161" t="s">
        <v>6</v>
      </c>
      <c r="Z2" s="162"/>
      <c r="AA2" s="162"/>
      <c r="AB2" s="162"/>
      <c r="AC2" s="163"/>
      <c r="AD2" s="156" t="s">
        <v>7</v>
      </c>
      <c r="AE2" s="153" t="s">
        <v>8</v>
      </c>
      <c r="AF2" s="155"/>
      <c r="AG2" s="155"/>
      <c r="AH2" s="155"/>
      <c r="AI2" s="155"/>
      <c r="AJ2" s="161" t="s">
        <v>52</v>
      </c>
      <c r="AK2" s="162"/>
      <c r="AL2" s="162"/>
      <c r="AM2" s="162"/>
      <c r="AN2" s="162"/>
      <c r="AO2" s="169" t="s">
        <v>53</v>
      </c>
      <c r="AP2" s="170"/>
      <c r="AQ2" s="170"/>
      <c r="AR2" s="170"/>
      <c r="AS2" s="171"/>
      <c r="AT2" s="168" t="s">
        <v>54</v>
      </c>
      <c r="AU2" s="167"/>
      <c r="AV2" s="167"/>
    </row>
    <row r="3" spans="1:48" x14ac:dyDescent="0.3">
      <c r="A3" s="35" t="s">
        <v>9</v>
      </c>
      <c r="B3" s="36"/>
      <c r="C3" s="36"/>
      <c r="D3" s="36" t="s">
        <v>10</v>
      </c>
      <c r="E3" s="36" t="s">
        <v>11</v>
      </c>
      <c r="F3" s="36" t="s">
        <v>12</v>
      </c>
      <c r="G3" s="36" t="s">
        <v>13</v>
      </c>
      <c r="H3" s="37"/>
      <c r="I3" s="36"/>
      <c r="J3" s="159" t="s">
        <v>14</v>
      </c>
      <c r="K3" s="160"/>
      <c r="L3" s="159" t="s">
        <v>15</v>
      </c>
      <c r="M3" s="160"/>
      <c r="N3" s="38" t="s">
        <v>16</v>
      </c>
      <c r="O3" s="159" t="s">
        <v>14</v>
      </c>
      <c r="P3" s="160"/>
      <c r="Q3" s="159" t="s">
        <v>15</v>
      </c>
      <c r="R3" s="160"/>
      <c r="S3" s="38" t="s">
        <v>16</v>
      </c>
      <c r="T3" s="159" t="s">
        <v>14</v>
      </c>
      <c r="U3" s="160"/>
      <c r="V3" s="159" t="s">
        <v>15</v>
      </c>
      <c r="W3" s="160"/>
      <c r="X3" s="38" t="s">
        <v>16</v>
      </c>
      <c r="Y3" s="159" t="s">
        <v>14</v>
      </c>
      <c r="Z3" s="160"/>
      <c r="AA3" s="159" t="s">
        <v>15</v>
      </c>
      <c r="AB3" s="160"/>
      <c r="AC3" s="38" t="s">
        <v>16</v>
      </c>
      <c r="AD3" s="157"/>
      <c r="AE3" s="153" t="s">
        <v>14</v>
      </c>
      <c r="AF3" s="154"/>
      <c r="AG3" s="153" t="s">
        <v>15</v>
      </c>
      <c r="AH3" s="154"/>
      <c r="AI3" s="127" t="s">
        <v>16</v>
      </c>
      <c r="AJ3" s="159" t="s">
        <v>14</v>
      </c>
      <c r="AK3" s="160"/>
      <c r="AL3" s="159" t="s">
        <v>15</v>
      </c>
      <c r="AM3" s="160"/>
      <c r="AN3" s="35" t="s">
        <v>16</v>
      </c>
      <c r="AO3" s="168" t="s">
        <v>14</v>
      </c>
      <c r="AP3" s="167"/>
      <c r="AQ3" s="167" t="s">
        <v>15</v>
      </c>
      <c r="AR3" s="167"/>
      <c r="AS3" s="131" t="s">
        <v>16</v>
      </c>
      <c r="AT3" s="167" t="s">
        <v>15</v>
      </c>
      <c r="AU3" s="167"/>
      <c r="AV3" s="131" t="s">
        <v>16</v>
      </c>
    </row>
    <row r="4" spans="1:48" x14ac:dyDescent="0.3">
      <c r="A4" s="39" t="s">
        <v>17</v>
      </c>
      <c r="B4" s="40" t="s">
        <v>18</v>
      </c>
      <c r="C4" s="40" t="s">
        <v>19</v>
      </c>
      <c r="D4" s="41">
        <v>0</v>
      </c>
      <c r="E4" s="41">
        <v>0</v>
      </c>
      <c r="F4" s="40" t="s">
        <v>20</v>
      </c>
      <c r="G4" s="40" t="s">
        <v>21</v>
      </c>
      <c r="H4" s="39" t="s">
        <v>14</v>
      </c>
      <c r="I4" s="40" t="s">
        <v>15</v>
      </c>
      <c r="J4" s="39" t="s">
        <v>22</v>
      </c>
      <c r="K4" s="40" t="s">
        <v>23</v>
      </c>
      <c r="L4" s="39" t="s">
        <v>22</v>
      </c>
      <c r="M4" s="42" t="s">
        <v>23</v>
      </c>
      <c r="N4" s="43" t="s">
        <v>23</v>
      </c>
      <c r="O4" s="39" t="s">
        <v>22</v>
      </c>
      <c r="P4" s="40" t="s">
        <v>23</v>
      </c>
      <c r="Q4" s="39" t="s">
        <v>22</v>
      </c>
      <c r="R4" s="42" t="s">
        <v>23</v>
      </c>
      <c r="S4" s="43" t="s">
        <v>23</v>
      </c>
      <c r="T4" s="39" t="s">
        <v>22</v>
      </c>
      <c r="U4" s="40" t="s">
        <v>23</v>
      </c>
      <c r="V4" s="39" t="s">
        <v>22</v>
      </c>
      <c r="W4" s="42" t="s">
        <v>23</v>
      </c>
      <c r="X4" s="43" t="s">
        <v>23</v>
      </c>
      <c r="Y4" s="39" t="s">
        <v>22</v>
      </c>
      <c r="Z4" s="40" t="s">
        <v>23</v>
      </c>
      <c r="AA4" s="39" t="s">
        <v>22</v>
      </c>
      <c r="AB4" s="42" t="s">
        <v>23</v>
      </c>
      <c r="AC4" s="43" t="s">
        <v>23</v>
      </c>
      <c r="AD4" s="158"/>
      <c r="AE4" s="102" t="s">
        <v>22</v>
      </c>
      <c r="AF4" s="103" t="s">
        <v>23</v>
      </c>
      <c r="AG4" s="104" t="s">
        <v>22</v>
      </c>
      <c r="AH4" s="103" t="s">
        <v>23</v>
      </c>
      <c r="AI4" s="128" t="s">
        <v>23</v>
      </c>
      <c r="AJ4" s="39" t="s">
        <v>22</v>
      </c>
      <c r="AK4" s="40" t="s">
        <v>23</v>
      </c>
      <c r="AL4" s="39" t="s">
        <v>22</v>
      </c>
      <c r="AM4" s="42" t="s">
        <v>23</v>
      </c>
      <c r="AN4" s="39" t="s">
        <v>23</v>
      </c>
      <c r="AO4" s="136" t="s">
        <v>22</v>
      </c>
      <c r="AP4" s="137" t="s">
        <v>23</v>
      </c>
      <c r="AQ4" s="137" t="s">
        <v>22</v>
      </c>
      <c r="AR4" s="137" t="s">
        <v>23</v>
      </c>
      <c r="AS4" s="138" t="s">
        <v>23</v>
      </c>
      <c r="AT4" s="137" t="s">
        <v>22</v>
      </c>
      <c r="AU4" s="137" t="s">
        <v>23</v>
      </c>
      <c r="AV4" s="138" t="s">
        <v>23</v>
      </c>
    </row>
    <row r="5" spans="1:48" x14ac:dyDescent="0.3">
      <c r="A5" s="44">
        <v>1</v>
      </c>
      <c r="B5" s="45">
        <v>1.5</v>
      </c>
      <c r="C5" s="45">
        <v>1.7</v>
      </c>
      <c r="D5" s="106">
        <v>9.9644263169334873E-8</v>
      </c>
      <c r="E5" s="106">
        <v>1.0722070689395284E-6</v>
      </c>
      <c r="F5" s="47">
        <v>4.1850590531120647E-3</v>
      </c>
      <c r="G5" s="48">
        <v>1.6099126963349961</v>
      </c>
      <c r="H5" s="44" t="s">
        <v>24</v>
      </c>
      <c r="I5" s="45" t="s">
        <v>24</v>
      </c>
      <c r="J5" s="49">
        <v>2</v>
      </c>
      <c r="K5" s="107">
        <v>2.2999999999999998</v>
      </c>
      <c r="L5" s="51">
        <v>3</v>
      </c>
      <c r="M5" s="52">
        <v>3.2</v>
      </c>
      <c r="N5" s="79">
        <v>8.5144826806282659</v>
      </c>
      <c r="O5" s="74">
        <v>0.45</v>
      </c>
      <c r="P5" s="73">
        <v>0.35</v>
      </c>
      <c r="Q5" s="73">
        <v>0.7</v>
      </c>
      <c r="R5" s="73">
        <v>0.6</v>
      </c>
      <c r="S5" s="75">
        <v>1.7</v>
      </c>
      <c r="T5" s="49">
        <f t="shared" ref="T5:T25" si="0">J5-O5</f>
        <v>1.55</v>
      </c>
      <c r="U5" s="49">
        <f t="shared" ref="U5:U25" si="1">K5-P5</f>
        <v>1.9499999999999997</v>
      </c>
      <c r="V5" s="49">
        <f t="shared" ref="V5:V25" si="2">L5-Q5</f>
        <v>2.2999999999999998</v>
      </c>
      <c r="W5" s="49">
        <f t="shared" ref="W5:W25" si="3">M5-R5</f>
        <v>2.6</v>
      </c>
      <c r="X5" s="49">
        <f t="shared" ref="X5:X25" si="4">N5-S5</f>
        <v>6.8144826806282657</v>
      </c>
      <c r="Y5" s="82">
        <v>4.1850590531120647E-3</v>
      </c>
      <c r="Z5" s="122">
        <v>0</v>
      </c>
      <c r="AA5" s="84">
        <v>0</v>
      </c>
      <c r="AB5" s="85">
        <v>0</v>
      </c>
      <c r="AC5" s="86">
        <v>0</v>
      </c>
      <c r="AD5" s="93">
        <f t="shared" ref="AD5:AD31" si="5">SUM(Z5,AB5,AC5)</f>
        <v>0</v>
      </c>
      <c r="AE5" s="95">
        <f t="shared" ref="AE5:AF31" si="6">$G5*0.89</f>
        <v>1.4328222997381466</v>
      </c>
      <c r="AF5" s="95">
        <f t="shared" si="6"/>
        <v>1.4328222997381466</v>
      </c>
      <c r="AG5" s="97">
        <f t="shared" ref="AG5:AH31" si="7">$G5*0.61</f>
        <v>0.98204674476434761</v>
      </c>
      <c r="AH5" s="97">
        <f t="shared" si="7"/>
        <v>0.98204674476434761</v>
      </c>
      <c r="AI5" s="111">
        <f t="shared" ref="AI5:AI31" si="8">G5*0.45</f>
        <v>0.72446071335074824</v>
      </c>
      <c r="AJ5" s="82">
        <f t="shared" ref="AJ5:AJ31" si="9">Y5/$F5</f>
        <v>1</v>
      </c>
      <c r="AK5" s="82">
        <f t="shared" ref="AK5:AK31" si="10">Z5/$F5</f>
        <v>0</v>
      </c>
      <c r="AL5" s="82">
        <f t="shared" ref="AL5:AL31" si="11">AA5/$F5</f>
        <v>0</v>
      </c>
      <c r="AM5" s="82">
        <f t="shared" ref="AM5:AM31" si="12">AB5/$F5</f>
        <v>0</v>
      </c>
      <c r="AN5" s="82">
        <f t="shared" ref="AN5:AN31" si="13">AC5/$F5</f>
        <v>0</v>
      </c>
      <c r="AO5" s="135">
        <v>1</v>
      </c>
      <c r="AP5">
        <v>0</v>
      </c>
      <c r="AQ5">
        <v>0</v>
      </c>
      <c r="AR5">
        <v>0</v>
      </c>
      <c r="AS5" s="131">
        <v>0</v>
      </c>
      <c r="AT5">
        <f>1-AQ5</f>
        <v>1</v>
      </c>
      <c r="AU5">
        <v>0</v>
      </c>
      <c r="AV5" s="131">
        <v>0</v>
      </c>
    </row>
    <row r="6" spans="1:48" x14ac:dyDescent="0.3">
      <c r="A6" s="44">
        <v>2</v>
      </c>
      <c r="B6" s="45">
        <v>1.7</v>
      </c>
      <c r="C6" s="45">
        <v>1.9</v>
      </c>
      <c r="D6" s="106">
        <v>7.933281519755948E-7</v>
      </c>
      <c r="E6" s="106">
        <v>7.9225981820641506E-6</v>
      </c>
      <c r="F6" s="47">
        <v>2.9134723329862919E-2</v>
      </c>
      <c r="G6" s="48">
        <v>1.8311553202881583</v>
      </c>
      <c r="H6" s="44" t="s">
        <v>24</v>
      </c>
      <c r="I6" s="45" t="s">
        <v>24</v>
      </c>
      <c r="J6" s="49">
        <v>2</v>
      </c>
      <c r="K6" s="107">
        <v>2.2999999999999998</v>
      </c>
      <c r="L6" s="49">
        <v>3</v>
      </c>
      <c r="M6" s="54">
        <v>3.2</v>
      </c>
      <c r="N6" s="80">
        <v>8.5302154894427122</v>
      </c>
      <c r="O6" s="74">
        <v>0.45</v>
      </c>
      <c r="P6" s="73">
        <v>0.35</v>
      </c>
      <c r="Q6" s="73">
        <v>0.7</v>
      </c>
      <c r="R6" s="73">
        <v>0.6</v>
      </c>
      <c r="S6" s="75">
        <v>1.7</v>
      </c>
      <c r="T6" s="49">
        <f t="shared" si="0"/>
        <v>1.55</v>
      </c>
      <c r="U6" s="49">
        <f t="shared" si="1"/>
        <v>1.9499999999999997</v>
      </c>
      <c r="V6" s="49">
        <f t="shared" si="2"/>
        <v>2.2999999999999998</v>
      </c>
      <c r="W6" s="49">
        <f t="shared" si="3"/>
        <v>2.6</v>
      </c>
      <c r="X6" s="49">
        <f t="shared" si="4"/>
        <v>6.8302154894427121</v>
      </c>
      <c r="Y6" s="82">
        <v>2.9134723329862919E-2</v>
      </c>
      <c r="Z6" s="122">
        <v>0</v>
      </c>
      <c r="AA6" s="82">
        <v>0</v>
      </c>
      <c r="AB6" s="87">
        <v>0</v>
      </c>
      <c r="AC6" s="86">
        <v>0</v>
      </c>
      <c r="AD6" s="93">
        <f t="shared" si="5"/>
        <v>0</v>
      </c>
      <c r="AE6" s="95">
        <f t="shared" si="6"/>
        <v>1.629728235056461</v>
      </c>
      <c r="AF6" s="95">
        <f t="shared" si="6"/>
        <v>1.629728235056461</v>
      </c>
      <c r="AG6" s="97">
        <f t="shared" si="7"/>
        <v>1.1170047453757765</v>
      </c>
      <c r="AH6" s="97">
        <f t="shared" si="7"/>
        <v>1.1170047453757765</v>
      </c>
      <c r="AI6" s="111">
        <f t="shared" si="8"/>
        <v>0.82401989412967125</v>
      </c>
      <c r="AJ6" s="82">
        <f t="shared" si="9"/>
        <v>1</v>
      </c>
      <c r="AK6" s="82">
        <f t="shared" si="10"/>
        <v>0</v>
      </c>
      <c r="AL6" s="82">
        <f t="shared" si="11"/>
        <v>0</v>
      </c>
      <c r="AM6" s="82">
        <f t="shared" si="12"/>
        <v>0</v>
      </c>
      <c r="AN6" s="82">
        <f t="shared" si="13"/>
        <v>0</v>
      </c>
      <c r="AO6" s="135">
        <v>1</v>
      </c>
      <c r="AP6">
        <v>0</v>
      </c>
      <c r="AQ6">
        <v>0</v>
      </c>
      <c r="AR6">
        <v>0</v>
      </c>
      <c r="AS6" s="131">
        <v>0</v>
      </c>
      <c r="AT6">
        <v>0</v>
      </c>
      <c r="AU6">
        <v>0</v>
      </c>
      <c r="AV6" s="131">
        <v>0</v>
      </c>
    </row>
    <row r="7" spans="1:48" x14ac:dyDescent="0.3">
      <c r="A7" s="44">
        <v>3</v>
      </c>
      <c r="B7" s="45">
        <v>1.9</v>
      </c>
      <c r="C7" s="45">
        <v>2.1</v>
      </c>
      <c r="D7" s="106">
        <v>5.4125439077038704E-6</v>
      </c>
      <c r="E7" s="106">
        <v>4.988494258010724E-5</v>
      </c>
      <c r="F7" s="47">
        <v>0.19400706174058757</v>
      </c>
      <c r="G7" s="48">
        <v>2.0289248534231317</v>
      </c>
      <c r="H7" s="44" t="s">
        <v>24</v>
      </c>
      <c r="I7" s="45" t="s">
        <v>24</v>
      </c>
      <c r="J7" s="49">
        <v>2</v>
      </c>
      <c r="K7" s="107">
        <v>2.2999999999999998</v>
      </c>
      <c r="L7" s="49">
        <v>3</v>
      </c>
      <c r="M7" s="54">
        <v>3.2</v>
      </c>
      <c r="N7" s="80">
        <v>8.5442791006878664</v>
      </c>
      <c r="O7" s="74">
        <v>0.45</v>
      </c>
      <c r="P7" s="73">
        <v>0.35</v>
      </c>
      <c r="Q7" s="73">
        <v>0.7</v>
      </c>
      <c r="R7" s="73">
        <v>0.6</v>
      </c>
      <c r="S7" s="75">
        <v>1.7</v>
      </c>
      <c r="T7" s="49">
        <f t="shared" si="0"/>
        <v>1.55</v>
      </c>
      <c r="U7" s="49">
        <f t="shared" si="1"/>
        <v>1.9499999999999997</v>
      </c>
      <c r="V7" s="49">
        <f t="shared" si="2"/>
        <v>2.2999999999999998</v>
      </c>
      <c r="W7" s="49">
        <f t="shared" si="3"/>
        <v>2.6</v>
      </c>
      <c r="X7" s="49">
        <f t="shared" si="4"/>
        <v>6.8442791006878663</v>
      </c>
      <c r="Y7" s="82">
        <v>0.19400706174058757</v>
      </c>
      <c r="Z7" s="122">
        <v>0</v>
      </c>
      <c r="AA7" s="82">
        <v>0</v>
      </c>
      <c r="AB7" s="87">
        <v>0</v>
      </c>
      <c r="AC7" s="86">
        <v>0</v>
      </c>
      <c r="AD7" s="93">
        <f t="shared" si="5"/>
        <v>0</v>
      </c>
      <c r="AE7" s="95">
        <f t="shared" si="6"/>
        <v>1.8057431195465872</v>
      </c>
      <c r="AF7" s="95">
        <f t="shared" si="6"/>
        <v>1.8057431195465872</v>
      </c>
      <c r="AG7" s="97">
        <f t="shared" si="7"/>
        <v>1.2376441605881103</v>
      </c>
      <c r="AH7" s="97">
        <f t="shared" si="7"/>
        <v>1.2376441605881103</v>
      </c>
      <c r="AI7" s="111">
        <f t="shared" si="8"/>
        <v>0.9130161840404093</v>
      </c>
      <c r="AJ7" s="82">
        <f t="shared" si="9"/>
        <v>1</v>
      </c>
      <c r="AK7" s="82">
        <f t="shared" si="10"/>
        <v>0</v>
      </c>
      <c r="AL7" s="82">
        <f t="shared" si="11"/>
        <v>0</v>
      </c>
      <c r="AM7" s="82">
        <f t="shared" si="12"/>
        <v>0</v>
      </c>
      <c r="AN7" s="82">
        <f t="shared" si="13"/>
        <v>0</v>
      </c>
      <c r="AO7" s="135">
        <v>1</v>
      </c>
      <c r="AP7">
        <v>0</v>
      </c>
      <c r="AQ7">
        <v>0</v>
      </c>
      <c r="AR7">
        <v>0</v>
      </c>
      <c r="AS7" s="131">
        <v>0</v>
      </c>
      <c r="AT7">
        <v>0</v>
      </c>
      <c r="AU7">
        <v>0</v>
      </c>
      <c r="AV7" s="131">
        <v>0</v>
      </c>
    </row>
    <row r="8" spans="1:48" x14ac:dyDescent="0.3">
      <c r="A8" s="44">
        <v>4</v>
      </c>
      <c r="B8" s="45">
        <v>2.1</v>
      </c>
      <c r="C8" s="45">
        <v>2.3000000000000003</v>
      </c>
      <c r="D8" s="106">
        <v>3.1671241833119972E-5</v>
      </c>
      <c r="E8" s="106">
        <v>2.6766045152977166E-4</v>
      </c>
      <c r="F8" s="47">
        <v>1.1028653128674761</v>
      </c>
      <c r="G8" s="48">
        <v>2.2266345425026102</v>
      </c>
      <c r="H8" s="44" t="s">
        <v>24</v>
      </c>
      <c r="I8" s="45" t="s">
        <v>24</v>
      </c>
      <c r="J8" s="49">
        <v>2</v>
      </c>
      <c r="K8" s="107">
        <v>2.2999999999999998</v>
      </c>
      <c r="L8" s="49">
        <v>3</v>
      </c>
      <c r="M8" s="54">
        <v>3.2</v>
      </c>
      <c r="N8" s="80">
        <v>8.5583384563557399</v>
      </c>
      <c r="O8" s="74">
        <v>0.45</v>
      </c>
      <c r="P8" s="73">
        <v>0.35</v>
      </c>
      <c r="Q8" s="73">
        <v>0.7</v>
      </c>
      <c r="R8" s="73">
        <v>0.6</v>
      </c>
      <c r="S8" s="75">
        <v>1.7</v>
      </c>
      <c r="T8" s="49">
        <f t="shared" si="0"/>
        <v>1.55</v>
      </c>
      <c r="U8" s="49">
        <f t="shared" si="1"/>
        <v>1.9499999999999997</v>
      </c>
      <c r="V8" s="49">
        <f t="shared" si="2"/>
        <v>2.2999999999999998</v>
      </c>
      <c r="W8" s="49">
        <f t="shared" si="3"/>
        <v>2.6</v>
      </c>
      <c r="X8" s="49">
        <f t="shared" si="4"/>
        <v>6.8583384563557397</v>
      </c>
      <c r="Y8" s="82">
        <v>1.1028653128674761</v>
      </c>
      <c r="Z8" s="122">
        <v>0</v>
      </c>
      <c r="AA8" s="82">
        <v>0</v>
      </c>
      <c r="AB8" s="87">
        <v>0</v>
      </c>
      <c r="AC8" s="86">
        <v>0</v>
      </c>
      <c r="AD8" s="93">
        <f t="shared" si="5"/>
        <v>0</v>
      </c>
      <c r="AE8" s="95">
        <f t="shared" si="6"/>
        <v>1.9817047428273231</v>
      </c>
      <c r="AF8" s="95">
        <f t="shared" si="6"/>
        <v>1.9817047428273231</v>
      </c>
      <c r="AG8" s="97">
        <f t="shared" si="7"/>
        <v>1.3582470709265921</v>
      </c>
      <c r="AH8" s="97">
        <f t="shared" si="7"/>
        <v>1.3582470709265921</v>
      </c>
      <c r="AI8" s="111">
        <f t="shared" si="8"/>
        <v>1.0019855441261747</v>
      </c>
      <c r="AJ8" s="82">
        <f t="shared" si="9"/>
        <v>1</v>
      </c>
      <c r="AK8" s="82">
        <f t="shared" si="10"/>
        <v>0</v>
      </c>
      <c r="AL8" s="82">
        <f t="shared" si="11"/>
        <v>0</v>
      </c>
      <c r="AM8" s="82">
        <f t="shared" si="12"/>
        <v>0</v>
      </c>
      <c r="AN8" s="82">
        <f t="shared" si="13"/>
        <v>0</v>
      </c>
      <c r="AO8" s="135">
        <v>1</v>
      </c>
      <c r="AP8">
        <v>0</v>
      </c>
      <c r="AQ8">
        <v>0</v>
      </c>
      <c r="AR8">
        <v>0</v>
      </c>
      <c r="AS8" s="131">
        <v>0</v>
      </c>
      <c r="AT8">
        <v>0</v>
      </c>
      <c r="AU8">
        <v>0</v>
      </c>
      <c r="AV8" s="131">
        <v>0</v>
      </c>
    </row>
    <row r="9" spans="1:48" x14ac:dyDescent="0.3">
      <c r="A9" s="44">
        <v>5</v>
      </c>
      <c r="B9" s="45">
        <v>2.3000000000000003</v>
      </c>
      <c r="C9" s="45">
        <v>2.5000000000000004</v>
      </c>
      <c r="D9" s="106">
        <v>1.5910859015753445E-4</v>
      </c>
      <c r="E9" s="106">
        <v>1.2238038602275503E-3</v>
      </c>
      <c r="F9" s="47">
        <v>5.352368629625408</v>
      </c>
      <c r="G9" s="48">
        <v>2.4242873041744692</v>
      </c>
      <c r="H9" s="44" t="s">
        <v>25</v>
      </c>
      <c r="I9" s="45" t="s">
        <v>24</v>
      </c>
      <c r="J9" s="49">
        <v>2.8</v>
      </c>
      <c r="K9" s="107">
        <v>3.1</v>
      </c>
      <c r="L9" s="49">
        <v>3</v>
      </c>
      <c r="M9" s="54">
        <v>3.2</v>
      </c>
      <c r="N9" s="80">
        <v>8.572393763852407</v>
      </c>
      <c r="O9" s="74">
        <v>0.45</v>
      </c>
      <c r="P9" s="73">
        <v>0.35</v>
      </c>
      <c r="Q9" s="73">
        <v>0.7</v>
      </c>
      <c r="R9" s="73">
        <v>0.6</v>
      </c>
      <c r="S9" s="75">
        <v>1.7</v>
      </c>
      <c r="T9" s="49">
        <f t="shared" si="0"/>
        <v>2.3499999999999996</v>
      </c>
      <c r="U9" s="49">
        <f t="shared" si="1"/>
        <v>2.75</v>
      </c>
      <c r="V9" s="49">
        <f t="shared" si="2"/>
        <v>2.2999999999999998</v>
      </c>
      <c r="W9" s="49">
        <f t="shared" si="3"/>
        <v>2.6</v>
      </c>
      <c r="X9" s="49">
        <f t="shared" si="4"/>
        <v>6.8723937638524069</v>
      </c>
      <c r="Y9" s="82">
        <v>5.352368629625408</v>
      </c>
      <c r="Z9" s="122">
        <v>0</v>
      </c>
      <c r="AA9" s="82">
        <v>0</v>
      </c>
      <c r="AB9" s="87">
        <v>0</v>
      </c>
      <c r="AC9" s="86">
        <v>0</v>
      </c>
      <c r="AD9" s="93">
        <f t="shared" si="5"/>
        <v>0</v>
      </c>
      <c r="AE9" s="95">
        <f t="shared" si="6"/>
        <v>2.1576157007152776</v>
      </c>
      <c r="AF9" s="95">
        <f t="shared" si="6"/>
        <v>2.1576157007152776</v>
      </c>
      <c r="AG9" s="97">
        <f t="shared" si="7"/>
        <v>1.4788152555464262</v>
      </c>
      <c r="AH9" s="97">
        <f t="shared" si="7"/>
        <v>1.4788152555464262</v>
      </c>
      <c r="AI9" s="111">
        <f t="shared" si="8"/>
        <v>1.0909292868785112</v>
      </c>
      <c r="AJ9" s="82">
        <f t="shared" si="9"/>
        <v>1</v>
      </c>
      <c r="AK9" s="82">
        <f t="shared" si="10"/>
        <v>0</v>
      </c>
      <c r="AL9" s="82">
        <f t="shared" si="11"/>
        <v>0</v>
      </c>
      <c r="AM9" s="82">
        <f t="shared" si="12"/>
        <v>0</v>
      </c>
      <c r="AN9" s="82">
        <f t="shared" si="13"/>
        <v>0</v>
      </c>
      <c r="AO9" s="135">
        <v>1</v>
      </c>
      <c r="AP9">
        <v>0</v>
      </c>
      <c r="AQ9">
        <v>0</v>
      </c>
      <c r="AR9">
        <v>0</v>
      </c>
      <c r="AS9" s="131">
        <v>0</v>
      </c>
      <c r="AT9">
        <v>0</v>
      </c>
      <c r="AU9">
        <v>0</v>
      </c>
      <c r="AV9" s="131">
        <v>0</v>
      </c>
    </row>
    <row r="10" spans="1:48" x14ac:dyDescent="0.3">
      <c r="A10" s="44">
        <v>6</v>
      </c>
      <c r="B10" s="45">
        <v>2.5000000000000004</v>
      </c>
      <c r="C10" s="45">
        <v>2.7000000000000006</v>
      </c>
      <c r="D10" s="106">
        <v>6.8713793791585164E-4</v>
      </c>
      <c r="E10" s="106">
        <v>4.7681764029297103E-3</v>
      </c>
      <c r="F10" s="47">
        <v>22.177232605849323</v>
      </c>
      <c r="G10" s="48">
        <v>2.6218865780143883</v>
      </c>
      <c r="H10" s="44" t="s">
        <v>25</v>
      </c>
      <c r="I10" s="45" t="s">
        <v>24</v>
      </c>
      <c r="J10" s="49">
        <v>2.8</v>
      </c>
      <c r="K10" s="107">
        <v>3.1</v>
      </c>
      <c r="L10" s="49">
        <v>3</v>
      </c>
      <c r="M10" s="54">
        <v>3.2</v>
      </c>
      <c r="N10" s="80">
        <v>8.5864452677699123</v>
      </c>
      <c r="O10" s="74">
        <v>0.45</v>
      </c>
      <c r="P10" s="73">
        <v>0.35</v>
      </c>
      <c r="Q10" s="73">
        <v>0.7</v>
      </c>
      <c r="R10" s="73">
        <v>0.6</v>
      </c>
      <c r="S10" s="75">
        <v>1.7</v>
      </c>
      <c r="T10" s="49">
        <f t="shared" si="0"/>
        <v>2.3499999999999996</v>
      </c>
      <c r="U10" s="49">
        <f t="shared" si="1"/>
        <v>2.75</v>
      </c>
      <c r="V10" s="49">
        <f t="shared" si="2"/>
        <v>2.2999999999999998</v>
      </c>
      <c r="W10" s="49">
        <f t="shared" si="3"/>
        <v>2.6</v>
      </c>
      <c r="X10" s="49">
        <f t="shared" si="4"/>
        <v>6.8864452677699122</v>
      </c>
      <c r="Y10" s="82">
        <v>0</v>
      </c>
      <c r="Z10" s="122">
        <v>0</v>
      </c>
      <c r="AA10" s="82">
        <v>0</v>
      </c>
      <c r="AB10" s="87">
        <v>0</v>
      </c>
      <c r="AC10" s="86">
        <v>22.177232605849323</v>
      </c>
      <c r="AD10" s="93">
        <f t="shared" si="5"/>
        <v>22.177232605849323</v>
      </c>
      <c r="AE10" s="95">
        <f t="shared" si="6"/>
        <v>2.3334790544328055</v>
      </c>
      <c r="AF10" s="95">
        <f t="shared" si="6"/>
        <v>2.3334790544328055</v>
      </c>
      <c r="AG10" s="97">
        <f t="shared" si="7"/>
        <v>1.5993508125887768</v>
      </c>
      <c r="AH10" s="97">
        <f t="shared" si="7"/>
        <v>1.5993508125887768</v>
      </c>
      <c r="AI10" s="111">
        <f t="shared" si="8"/>
        <v>1.1798489601064748</v>
      </c>
      <c r="AJ10" s="82">
        <f t="shared" si="9"/>
        <v>0</v>
      </c>
      <c r="AK10" s="82">
        <f t="shared" si="10"/>
        <v>0</v>
      </c>
      <c r="AL10" s="82">
        <f t="shared" si="11"/>
        <v>0</v>
      </c>
      <c r="AM10" s="82">
        <f t="shared" si="12"/>
        <v>0</v>
      </c>
      <c r="AN10" s="82">
        <f t="shared" si="13"/>
        <v>1</v>
      </c>
      <c r="AO10" s="135">
        <v>0</v>
      </c>
      <c r="AP10">
        <v>0</v>
      </c>
      <c r="AQ10">
        <v>0</v>
      </c>
      <c r="AR10">
        <v>0</v>
      </c>
      <c r="AS10" s="131">
        <v>1</v>
      </c>
      <c r="AT10">
        <v>0</v>
      </c>
      <c r="AU10">
        <v>0</v>
      </c>
      <c r="AV10" s="131">
        <v>1</v>
      </c>
    </row>
    <row r="11" spans="1:48" x14ac:dyDescent="0.3">
      <c r="A11" s="44">
        <v>7</v>
      </c>
      <c r="B11" s="45">
        <v>2.7000000000000006</v>
      </c>
      <c r="C11" s="45">
        <v>2.9000000000000008</v>
      </c>
      <c r="D11" s="106">
        <v>2.5551303304279464E-3</v>
      </c>
      <c r="E11" s="106">
        <v>1.5830903165960013E-2</v>
      </c>
      <c r="F11" s="47">
        <v>78.455680485507969</v>
      </c>
      <c r="G11" s="48">
        <v>2.8194363200600296</v>
      </c>
      <c r="H11" s="44" t="s">
        <v>25</v>
      </c>
      <c r="I11" s="45" t="s">
        <v>24</v>
      </c>
      <c r="J11" s="49">
        <v>2.8</v>
      </c>
      <c r="K11" s="107">
        <v>3.1</v>
      </c>
      <c r="L11" s="49">
        <v>3</v>
      </c>
      <c r="M11" s="54">
        <v>3.2</v>
      </c>
      <c r="N11" s="80">
        <v>8.6004932494264903</v>
      </c>
      <c r="O11" s="74">
        <v>0.45</v>
      </c>
      <c r="P11" s="73">
        <v>0.35</v>
      </c>
      <c r="Q11" s="73">
        <v>0.7</v>
      </c>
      <c r="R11" s="73">
        <v>0.6</v>
      </c>
      <c r="S11" s="75">
        <v>1.7</v>
      </c>
      <c r="T11" s="49">
        <f t="shared" si="0"/>
        <v>2.3499999999999996</v>
      </c>
      <c r="U11" s="49">
        <f t="shared" si="1"/>
        <v>2.75</v>
      </c>
      <c r="V11" s="49">
        <f t="shared" si="2"/>
        <v>2.2999999999999998</v>
      </c>
      <c r="W11" s="49">
        <f t="shared" si="3"/>
        <v>2.6</v>
      </c>
      <c r="X11" s="49">
        <f t="shared" si="4"/>
        <v>6.9004932494264901</v>
      </c>
      <c r="Y11" s="82">
        <v>0</v>
      </c>
      <c r="Z11" s="122">
        <v>0</v>
      </c>
      <c r="AA11" s="82">
        <v>0</v>
      </c>
      <c r="AB11" s="87">
        <v>0</v>
      </c>
      <c r="AC11" s="86">
        <v>78.455680485507969</v>
      </c>
      <c r="AD11" s="93">
        <f t="shared" si="5"/>
        <v>78.455680485507969</v>
      </c>
      <c r="AE11" s="95">
        <f t="shared" si="6"/>
        <v>2.5092983248534266</v>
      </c>
      <c r="AF11" s="95">
        <f t="shared" si="6"/>
        <v>2.5092983248534266</v>
      </c>
      <c r="AG11" s="97">
        <f t="shared" si="7"/>
        <v>1.7198561552366181</v>
      </c>
      <c r="AH11" s="97">
        <f t="shared" si="7"/>
        <v>1.7198561552366181</v>
      </c>
      <c r="AI11" s="111">
        <f t="shared" si="8"/>
        <v>1.2687463440270135</v>
      </c>
      <c r="AJ11" s="82">
        <f t="shared" si="9"/>
        <v>0</v>
      </c>
      <c r="AK11" s="82">
        <f t="shared" si="10"/>
        <v>0</v>
      </c>
      <c r="AL11" s="82">
        <f t="shared" si="11"/>
        <v>0</v>
      </c>
      <c r="AM11" s="82">
        <f t="shared" si="12"/>
        <v>0</v>
      </c>
      <c r="AN11" s="82">
        <f t="shared" si="13"/>
        <v>1</v>
      </c>
      <c r="AO11" s="135">
        <v>0</v>
      </c>
      <c r="AP11">
        <v>0</v>
      </c>
      <c r="AQ11">
        <v>0</v>
      </c>
      <c r="AR11">
        <v>0</v>
      </c>
      <c r="AS11" s="131">
        <v>1</v>
      </c>
      <c r="AT11">
        <v>0</v>
      </c>
      <c r="AU11">
        <v>0</v>
      </c>
      <c r="AV11" s="131">
        <v>1</v>
      </c>
    </row>
    <row r="12" spans="1:48" x14ac:dyDescent="0.3">
      <c r="A12" s="44">
        <v>8</v>
      </c>
      <c r="B12" s="45">
        <v>2.9000000000000008</v>
      </c>
      <c r="C12" s="45">
        <v>3.100000000000001</v>
      </c>
      <c r="D12" s="106">
        <v>8.1975359245961762E-3</v>
      </c>
      <c r="E12" s="106">
        <v>4.4789060589686035E-2</v>
      </c>
      <c r="F12" s="47">
        <v>236.98103495506567</v>
      </c>
      <c r="G12" s="48">
        <v>3.0169409864094114</v>
      </c>
      <c r="H12" s="44" t="s">
        <v>25</v>
      </c>
      <c r="I12" s="45" t="s">
        <v>25</v>
      </c>
      <c r="J12" s="49">
        <v>2.8</v>
      </c>
      <c r="K12" s="107">
        <v>3.1</v>
      </c>
      <c r="L12" s="49">
        <v>4.8</v>
      </c>
      <c r="M12" s="54">
        <v>5.0999999999999996</v>
      </c>
      <c r="N12" s="80">
        <v>8.6145380257002238</v>
      </c>
      <c r="O12" s="74">
        <v>0.45</v>
      </c>
      <c r="P12" s="73">
        <v>0.35</v>
      </c>
      <c r="Q12" s="73">
        <v>0.7</v>
      </c>
      <c r="R12" s="73">
        <v>0.6</v>
      </c>
      <c r="S12" s="75">
        <v>1.7</v>
      </c>
      <c r="T12" s="49">
        <f t="shared" si="0"/>
        <v>2.3499999999999996</v>
      </c>
      <c r="U12" s="49">
        <f t="shared" si="1"/>
        <v>2.75</v>
      </c>
      <c r="V12" s="49">
        <f t="shared" si="2"/>
        <v>4.0999999999999996</v>
      </c>
      <c r="W12" s="49">
        <f t="shared" si="3"/>
        <v>4.5</v>
      </c>
      <c r="X12" s="49">
        <f t="shared" si="4"/>
        <v>6.9145380257002236</v>
      </c>
      <c r="Y12" s="82">
        <v>0</v>
      </c>
      <c r="Z12" s="122">
        <v>0</v>
      </c>
      <c r="AA12" s="82">
        <v>236.98103495506567</v>
      </c>
      <c r="AB12" s="87">
        <v>0</v>
      </c>
      <c r="AC12" s="86">
        <v>0</v>
      </c>
      <c r="AD12" s="93">
        <f t="shared" si="5"/>
        <v>0</v>
      </c>
      <c r="AE12" s="95">
        <f t="shared" si="6"/>
        <v>2.6850774779043762</v>
      </c>
      <c r="AF12" s="95">
        <f t="shared" si="6"/>
        <v>2.6850774779043762</v>
      </c>
      <c r="AG12" s="97">
        <f t="shared" si="7"/>
        <v>1.8403340017097409</v>
      </c>
      <c r="AH12" s="97">
        <f t="shared" si="7"/>
        <v>1.8403340017097409</v>
      </c>
      <c r="AI12" s="111">
        <f t="shared" si="8"/>
        <v>1.3576234438842352</v>
      </c>
      <c r="AJ12" s="82">
        <f t="shared" si="9"/>
        <v>0</v>
      </c>
      <c r="AK12" s="82">
        <f t="shared" si="10"/>
        <v>0</v>
      </c>
      <c r="AL12" s="82">
        <f t="shared" si="11"/>
        <v>1</v>
      </c>
      <c r="AM12" s="82">
        <f t="shared" si="12"/>
        <v>0</v>
      </c>
      <c r="AN12" s="82">
        <f t="shared" si="13"/>
        <v>0</v>
      </c>
      <c r="AO12" s="135">
        <v>0</v>
      </c>
      <c r="AP12">
        <v>0</v>
      </c>
      <c r="AQ12">
        <v>1</v>
      </c>
      <c r="AR12">
        <v>0</v>
      </c>
      <c r="AS12" s="131">
        <v>0</v>
      </c>
      <c r="AT12">
        <v>1</v>
      </c>
      <c r="AU12">
        <v>0</v>
      </c>
      <c r="AV12" s="131">
        <v>0</v>
      </c>
    </row>
    <row r="13" spans="1:48" x14ac:dyDescent="0.3">
      <c r="A13" s="44">
        <v>9</v>
      </c>
      <c r="B13" s="45">
        <v>3.100000000000001</v>
      </c>
      <c r="C13" s="45">
        <v>3.3000000000000012</v>
      </c>
      <c r="D13" s="106">
        <v>2.2750131948179333E-2</v>
      </c>
      <c r="E13" s="106">
        <v>0.10798193302637669</v>
      </c>
      <c r="F13" s="47">
        <v>611.20903299049257</v>
      </c>
      <c r="G13" s="48">
        <v>3.21440550651094</v>
      </c>
      <c r="H13" s="44" t="s">
        <v>25</v>
      </c>
      <c r="I13" s="45" t="s">
        <v>25</v>
      </c>
      <c r="J13" s="49">
        <v>2.8</v>
      </c>
      <c r="K13" s="107">
        <v>3.1</v>
      </c>
      <c r="L13" s="49">
        <v>4.8</v>
      </c>
      <c r="M13" s="54">
        <v>5.0999999999999996</v>
      </c>
      <c r="N13" s="80">
        <v>8.6285799471296656</v>
      </c>
      <c r="O13" s="74">
        <v>0.45</v>
      </c>
      <c r="P13" s="73">
        <v>0.35</v>
      </c>
      <c r="Q13" s="73">
        <v>0.7</v>
      </c>
      <c r="R13" s="73">
        <v>0.6</v>
      </c>
      <c r="S13" s="75">
        <v>1.7</v>
      </c>
      <c r="T13" s="49">
        <f t="shared" si="0"/>
        <v>2.3499999999999996</v>
      </c>
      <c r="U13" s="49">
        <f t="shared" si="1"/>
        <v>2.75</v>
      </c>
      <c r="V13" s="49">
        <f t="shared" si="2"/>
        <v>4.0999999999999996</v>
      </c>
      <c r="W13" s="49">
        <f t="shared" si="3"/>
        <v>4.5</v>
      </c>
      <c r="X13" s="49">
        <f t="shared" si="4"/>
        <v>6.9285799471296654</v>
      </c>
      <c r="Y13" s="82">
        <v>0</v>
      </c>
      <c r="Z13" s="122">
        <v>0</v>
      </c>
      <c r="AA13" s="82">
        <v>611.20903299049257</v>
      </c>
      <c r="AB13" s="87">
        <v>0</v>
      </c>
      <c r="AC13" s="86">
        <v>0</v>
      </c>
      <c r="AD13" s="93">
        <f t="shared" si="5"/>
        <v>0</v>
      </c>
      <c r="AE13" s="95">
        <f t="shared" si="6"/>
        <v>2.8608209007947365</v>
      </c>
      <c r="AF13" s="95">
        <f t="shared" si="6"/>
        <v>2.8608209007947365</v>
      </c>
      <c r="AG13" s="97">
        <f t="shared" si="7"/>
        <v>1.9607873589716733</v>
      </c>
      <c r="AH13" s="97">
        <f t="shared" si="7"/>
        <v>1.9607873589716733</v>
      </c>
      <c r="AI13" s="111">
        <f t="shared" si="8"/>
        <v>1.446482477929923</v>
      </c>
      <c r="AJ13" s="82">
        <f t="shared" si="9"/>
        <v>0</v>
      </c>
      <c r="AK13" s="82">
        <f t="shared" si="10"/>
        <v>0</v>
      </c>
      <c r="AL13" s="82">
        <f t="shared" si="11"/>
        <v>1</v>
      </c>
      <c r="AM13" s="82">
        <f t="shared" si="12"/>
        <v>0</v>
      </c>
      <c r="AN13" s="82">
        <f t="shared" si="13"/>
        <v>0</v>
      </c>
      <c r="AO13" s="135">
        <v>0</v>
      </c>
      <c r="AP13">
        <v>0</v>
      </c>
      <c r="AQ13">
        <v>1</v>
      </c>
      <c r="AR13">
        <v>0</v>
      </c>
      <c r="AS13" s="131">
        <v>0</v>
      </c>
      <c r="AT13">
        <v>1</v>
      </c>
      <c r="AU13">
        <v>0</v>
      </c>
      <c r="AV13" s="131">
        <v>0</v>
      </c>
    </row>
    <row r="14" spans="1:48" x14ac:dyDescent="0.3">
      <c r="A14" s="44">
        <v>10</v>
      </c>
      <c r="B14" s="45">
        <v>3.3000000000000012</v>
      </c>
      <c r="C14" s="45">
        <v>3.5000000000000013</v>
      </c>
      <c r="D14" s="106">
        <v>5.4799291699558314E-2</v>
      </c>
      <c r="E14" s="106">
        <v>0.2218416693589122</v>
      </c>
      <c r="F14" s="47">
        <v>1346.0647095579172</v>
      </c>
      <c r="G14" s="48">
        <v>3.411835246104725</v>
      </c>
      <c r="H14" s="44" t="s">
        <v>26</v>
      </c>
      <c r="I14" s="45" t="s">
        <v>25</v>
      </c>
      <c r="J14" s="49">
        <v>3</v>
      </c>
      <c r="K14" s="107">
        <v>3.3</v>
      </c>
      <c r="L14" s="49">
        <v>4.8</v>
      </c>
      <c r="M14" s="54">
        <v>5.0999999999999996</v>
      </c>
      <c r="N14" s="80">
        <v>8.6426193952785582</v>
      </c>
      <c r="O14" s="74">
        <v>0.45</v>
      </c>
      <c r="P14" s="73">
        <v>0.35</v>
      </c>
      <c r="Q14" s="73">
        <v>0.7</v>
      </c>
      <c r="R14" s="73">
        <v>0.6</v>
      </c>
      <c r="S14" s="75">
        <v>1.7</v>
      </c>
      <c r="T14" s="49">
        <f t="shared" si="0"/>
        <v>2.5499999999999998</v>
      </c>
      <c r="U14" s="49">
        <f t="shared" si="1"/>
        <v>2.9499999999999997</v>
      </c>
      <c r="V14" s="49">
        <f t="shared" si="2"/>
        <v>4.0999999999999996</v>
      </c>
      <c r="W14" s="49">
        <f t="shared" si="3"/>
        <v>4.5</v>
      </c>
      <c r="X14" s="49">
        <f t="shared" si="4"/>
        <v>6.942619395278558</v>
      </c>
      <c r="Y14" s="82">
        <v>0</v>
      </c>
      <c r="Z14" s="122">
        <v>0</v>
      </c>
      <c r="AA14" s="82">
        <v>1346.0647095579172</v>
      </c>
      <c r="AB14" s="87">
        <v>0</v>
      </c>
      <c r="AC14" s="86">
        <v>0</v>
      </c>
      <c r="AD14" s="93">
        <f t="shared" si="5"/>
        <v>0</v>
      </c>
      <c r="AE14" s="95">
        <f t="shared" si="6"/>
        <v>3.0365333690332053</v>
      </c>
      <c r="AF14" s="95">
        <f t="shared" si="6"/>
        <v>3.0365333690332053</v>
      </c>
      <c r="AG14" s="97">
        <f t="shared" si="7"/>
        <v>2.0812195001238822</v>
      </c>
      <c r="AH14" s="97">
        <f t="shared" si="7"/>
        <v>2.0812195001238822</v>
      </c>
      <c r="AI14" s="111">
        <f t="shared" si="8"/>
        <v>1.5353258607471263</v>
      </c>
      <c r="AJ14" s="82">
        <f t="shared" si="9"/>
        <v>0</v>
      </c>
      <c r="AK14" s="82">
        <f t="shared" si="10"/>
        <v>0</v>
      </c>
      <c r="AL14" s="82">
        <f t="shared" si="11"/>
        <v>1</v>
      </c>
      <c r="AM14" s="82">
        <f t="shared" si="12"/>
        <v>0</v>
      </c>
      <c r="AN14" s="82">
        <f t="shared" si="13"/>
        <v>0</v>
      </c>
      <c r="AO14" s="135">
        <v>0</v>
      </c>
      <c r="AP14">
        <v>0</v>
      </c>
      <c r="AQ14">
        <v>1</v>
      </c>
      <c r="AR14">
        <v>0</v>
      </c>
      <c r="AS14" s="131">
        <v>0</v>
      </c>
      <c r="AT14">
        <v>1</v>
      </c>
      <c r="AU14">
        <v>0</v>
      </c>
      <c r="AV14" s="131">
        <v>0</v>
      </c>
    </row>
    <row r="15" spans="1:48" x14ac:dyDescent="0.3">
      <c r="A15" s="44">
        <v>11</v>
      </c>
      <c r="B15" s="45">
        <v>3.5000000000000013</v>
      </c>
      <c r="C15" s="45">
        <v>3.7000000000000015</v>
      </c>
      <c r="D15" s="106">
        <v>0.11506967022170893</v>
      </c>
      <c r="E15" s="106">
        <v>0.38837210996642746</v>
      </c>
      <c r="F15" s="47">
        <v>2531.3558979303257</v>
      </c>
      <c r="G15" s="48">
        <v>3.6092359601395572</v>
      </c>
      <c r="H15" s="44" t="s">
        <v>26</v>
      </c>
      <c r="I15" s="45" t="s">
        <v>25</v>
      </c>
      <c r="J15" s="49">
        <v>3</v>
      </c>
      <c r="K15" s="107">
        <v>3.3</v>
      </c>
      <c r="L15" s="49">
        <v>4.8</v>
      </c>
      <c r="M15" s="54">
        <v>5.0999999999999996</v>
      </c>
      <c r="N15" s="80">
        <v>8.656656779387701</v>
      </c>
      <c r="O15" s="74">
        <v>0.45</v>
      </c>
      <c r="P15" s="73">
        <v>0.35</v>
      </c>
      <c r="Q15" s="73">
        <v>0.7</v>
      </c>
      <c r="R15" s="73">
        <v>0.6</v>
      </c>
      <c r="S15" s="75">
        <v>1.7</v>
      </c>
      <c r="T15" s="49">
        <f t="shared" si="0"/>
        <v>2.5499999999999998</v>
      </c>
      <c r="U15" s="49">
        <f t="shared" si="1"/>
        <v>2.9499999999999997</v>
      </c>
      <c r="V15" s="49">
        <f t="shared" si="2"/>
        <v>4.0999999999999996</v>
      </c>
      <c r="W15" s="49">
        <f t="shared" si="3"/>
        <v>4.5</v>
      </c>
      <c r="X15" s="49">
        <f t="shared" si="4"/>
        <v>6.9566567793877008</v>
      </c>
      <c r="Y15" s="82">
        <v>0</v>
      </c>
      <c r="Z15" s="122">
        <v>0</v>
      </c>
      <c r="AA15" s="82">
        <v>2531.3558979303257</v>
      </c>
      <c r="AB15" s="87">
        <v>0</v>
      </c>
      <c r="AC15" s="86">
        <v>0</v>
      </c>
      <c r="AD15" s="93">
        <f t="shared" si="5"/>
        <v>0</v>
      </c>
      <c r="AE15" s="95">
        <f t="shared" si="6"/>
        <v>3.2122200045242058</v>
      </c>
      <c r="AF15" s="95">
        <f t="shared" si="6"/>
        <v>3.2122200045242058</v>
      </c>
      <c r="AG15" s="97">
        <f t="shared" si="7"/>
        <v>2.20163393568513</v>
      </c>
      <c r="AH15" s="97">
        <f t="shared" si="7"/>
        <v>2.20163393568513</v>
      </c>
      <c r="AI15" s="111">
        <f t="shared" si="8"/>
        <v>1.6241561820628008</v>
      </c>
      <c r="AJ15" s="82">
        <f t="shared" si="9"/>
        <v>0</v>
      </c>
      <c r="AK15" s="82">
        <f t="shared" si="10"/>
        <v>0</v>
      </c>
      <c r="AL15" s="82">
        <f t="shared" si="11"/>
        <v>1</v>
      </c>
      <c r="AM15" s="82">
        <f t="shared" si="12"/>
        <v>0</v>
      </c>
      <c r="AN15" s="82">
        <f t="shared" si="13"/>
        <v>0</v>
      </c>
      <c r="AO15" s="135">
        <v>0</v>
      </c>
      <c r="AP15">
        <v>0</v>
      </c>
      <c r="AQ15">
        <v>1</v>
      </c>
      <c r="AR15">
        <v>0</v>
      </c>
      <c r="AS15" s="131">
        <v>0</v>
      </c>
      <c r="AT15">
        <v>1</v>
      </c>
      <c r="AU15">
        <v>0</v>
      </c>
      <c r="AV15" s="131">
        <v>0</v>
      </c>
    </row>
    <row r="16" spans="1:48" x14ac:dyDescent="0.3">
      <c r="A16" s="44">
        <v>12</v>
      </c>
      <c r="B16" s="45">
        <v>3.7000000000000015</v>
      </c>
      <c r="C16" s="45">
        <v>3.9000000000000017</v>
      </c>
      <c r="D16" s="106">
        <v>0.21185539858339775</v>
      </c>
      <c r="E16" s="106">
        <v>0.57938310552296723</v>
      </c>
      <c r="F16" s="47">
        <v>4065.0005911909302</v>
      </c>
      <c r="G16" s="48">
        <v>3.8066137363694503</v>
      </c>
      <c r="H16" s="44" t="s">
        <v>26</v>
      </c>
      <c r="I16" s="45" t="s">
        <v>25</v>
      </c>
      <c r="J16" s="49">
        <v>3</v>
      </c>
      <c r="K16" s="107">
        <v>3.3</v>
      </c>
      <c r="L16" s="49">
        <v>4.8</v>
      </c>
      <c r="M16" s="54">
        <v>5.0999999999999996</v>
      </c>
      <c r="N16" s="80">
        <v>8.6706925323640487</v>
      </c>
      <c r="O16" s="74">
        <v>0.45</v>
      </c>
      <c r="P16" s="73">
        <v>0.35</v>
      </c>
      <c r="Q16" s="73">
        <v>0.7</v>
      </c>
      <c r="R16" s="73">
        <v>0.6</v>
      </c>
      <c r="S16" s="75">
        <v>1.7</v>
      </c>
      <c r="T16" s="49">
        <f t="shared" si="0"/>
        <v>2.5499999999999998</v>
      </c>
      <c r="U16" s="49">
        <f t="shared" si="1"/>
        <v>2.9499999999999997</v>
      </c>
      <c r="V16" s="49">
        <f t="shared" si="2"/>
        <v>4.0999999999999996</v>
      </c>
      <c r="W16" s="49">
        <f t="shared" si="3"/>
        <v>4.5</v>
      </c>
      <c r="X16" s="49">
        <f t="shared" si="4"/>
        <v>6.9706925323640485</v>
      </c>
      <c r="Y16" s="82">
        <v>0</v>
      </c>
      <c r="Z16" s="122">
        <v>0</v>
      </c>
      <c r="AA16" s="82">
        <v>4065.0005911909302</v>
      </c>
      <c r="AB16" s="87">
        <v>0</v>
      </c>
      <c r="AC16" s="86">
        <v>0</v>
      </c>
      <c r="AD16" s="93">
        <f t="shared" si="5"/>
        <v>0</v>
      </c>
      <c r="AE16" s="95">
        <f t="shared" si="6"/>
        <v>3.3878862253688107</v>
      </c>
      <c r="AF16" s="95">
        <f t="shared" si="6"/>
        <v>3.3878862253688107</v>
      </c>
      <c r="AG16" s="97">
        <f t="shared" si="7"/>
        <v>2.3220343791853648</v>
      </c>
      <c r="AH16" s="97">
        <f t="shared" si="7"/>
        <v>2.3220343791853648</v>
      </c>
      <c r="AI16" s="111">
        <f t="shared" si="8"/>
        <v>1.7129761813662527</v>
      </c>
      <c r="AJ16" s="82">
        <f t="shared" si="9"/>
        <v>0</v>
      </c>
      <c r="AK16" s="82">
        <f t="shared" si="10"/>
        <v>0</v>
      </c>
      <c r="AL16" s="82">
        <f t="shared" si="11"/>
        <v>1</v>
      </c>
      <c r="AM16" s="82">
        <f t="shared" si="12"/>
        <v>0</v>
      </c>
      <c r="AN16" s="82">
        <f t="shared" si="13"/>
        <v>0</v>
      </c>
      <c r="AO16" s="135">
        <v>0</v>
      </c>
      <c r="AP16">
        <v>0</v>
      </c>
      <c r="AQ16">
        <v>1</v>
      </c>
      <c r="AR16">
        <v>0</v>
      </c>
      <c r="AS16" s="131">
        <v>0</v>
      </c>
      <c r="AT16">
        <v>1</v>
      </c>
      <c r="AU16">
        <v>0</v>
      </c>
      <c r="AV16" s="131">
        <v>0</v>
      </c>
    </row>
    <row r="17" spans="1:48" x14ac:dyDescent="0.3">
      <c r="A17" s="44">
        <v>13</v>
      </c>
      <c r="B17" s="45">
        <v>3.9000000000000017</v>
      </c>
      <c r="C17" s="45">
        <v>4.1000000000000014</v>
      </c>
      <c r="D17" s="106">
        <v>0.34457825838967693</v>
      </c>
      <c r="E17" s="106">
        <v>0.73654028060664767</v>
      </c>
      <c r="F17" s="47">
        <v>5574.3601118637253</v>
      </c>
      <c r="G17" s="48">
        <v>4.003974930706991</v>
      </c>
      <c r="H17" s="44" t="s">
        <v>26</v>
      </c>
      <c r="I17" s="45" t="s">
        <v>25</v>
      </c>
      <c r="J17" s="49">
        <v>3</v>
      </c>
      <c r="K17" s="107">
        <v>3.3</v>
      </c>
      <c r="L17" s="49">
        <v>4.8</v>
      </c>
      <c r="M17" s="54">
        <v>5.0999999999999996</v>
      </c>
      <c r="N17" s="80">
        <v>8.6847271061836082</v>
      </c>
      <c r="O17" s="74">
        <v>0.45</v>
      </c>
      <c r="P17" s="73">
        <v>0.35</v>
      </c>
      <c r="Q17" s="73">
        <v>0.7</v>
      </c>
      <c r="R17" s="73">
        <v>0.6</v>
      </c>
      <c r="S17" s="75">
        <v>1.7</v>
      </c>
      <c r="T17" s="49">
        <f t="shared" si="0"/>
        <v>2.5499999999999998</v>
      </c>
      <c r="U17" s="49">
        <f t="shared" si="1"/>
        <v>2.9499999999999997</v>
      </c>
      <c r="V17" s="49">
        <f t="shared" si="2"/>
        <v>4.0999999999999996</v>
      </c>
      <c r="W17" s="49">
        <f t="shared" si="3"/>
        <v>4.5</v>
      </c>
      <c r="X17" s="49">
        <f t="shared" si="4"/>
        <v>6.984727106183608</v>
      </c>
      <c r="Y17" s="82">
        <v>0</v>
      </c>
      <c r="Z17" s="122">
        <v>0</v>
      </c>
      <c r="AA17" s="82">
        <v>0</v>
      </c>
      <c r="AB17" s="87">
        <v>0</v>
      </c>
      <c r="AC17" s="86">
        <v>5574.3601118637253</v>
      </c>
      <c r="AD17" s="93">
        <f t="shared" si="5"/>
        <v>5574.3601118637253</v>
      </c>
      <c r="AE17" s="95">
        <f t="shared" si="6"/>
        <v>3.5635376883292218</v>
      </c>
      <c r="AF17" s="95">
        <f t="shared" si="6"/>
        <v>3.5635376883292218</v>
      </c>
      <c r="AG17" s="97">
        <f t="shared" si="7"/>
        <v>2.4424247077312646</v>
      </c>
      <c r="AH17" s="97">
        <f t="shared" si="7"/>
        <v>2.4424247077312646</v>
      </c>
      <c r="AI17" s="111">
        <f t="shared" si="8"/>
        <v>1.8017887188181461</v>
      </c>
      <c r="AJ17" s="82">
        <f t="shared" si="9"/>
        <v>0</v>
      </c>
      <c r="AK17" s="82">
        <f t="shared" si="10"/>
        <v>0</v>
      </c>
      <c r="AL17" s="82">
        <f t="shared" si="11"/>
        <v>0</v>
      </c>
      <c r="AM17" s="82">
        <f t="shared" si="12"/>
        <v>0</v>
      </c>
      <c r="AN17" s="82">
        <f t="shared" si="13"/>
        <v>1</v>
      </c>
      <c r="AO17" s="135">
        <v>0</v>
      </c>
      <c r="AP17">
        <v>0</v>
      </c>
      <c r="AQ17">
        <v>0</v>
      </c>
      <c r="AR17">
        <v>0</v>
      </c>
      <c r="AS17" s="131">
        <v>1</v>
      </c>
      <c r="AT17">
        <v>0</v>
      </c>
      <c r="AU17">
        <v>0</v>
      </c>
      <c r="AV17" s="131">
        <v>1</v>
      </c>
    </row>
    <row r="18" spans="1:48" x14ac:dyDescent="0.3">
      <c r="A18" s="44">
        <v>14</v>
      </c>
      <c r="B18" s="45">
        <v>4.1000000000000014</v>
      </c>
      <c r="C18" s="45">
        <v>4.3000000000000016</v>
      </c>
      <c r="D18" s="106">
        <v>0.50000000000000144</v>
      </c>
      <c r="E18" s="106">
        <v>0.79788456080286541</v>
      </c>
      <c r="F18" s="47">
        <v>6527.7131476336299</v>
      </c>
      <c r="G18" s="48">
        <v>4.2013260957562464</v>
      </c>
      <c r="H18" s="44" t="s">
        <v>26</v>
      </c>
      <c r="I18" s="45" t="s">
        <v>25</v>
      </c>
      <c r="J18" s="49">
        <v>3</v>
      </c>
      <c r="K18" s="107">
        <v>3.3</v>
      </c>
      <c r="L18" s="49">
        <v>4.8</v>
      </c>
      <c r="M18" s="54">
        <v>5.0999999999999996</v>
      </c>
      <c r="N18" s="80">
        <v>8.6987609668093313</v>
      </c>
      <c r="O18" s="74">
        <v>0.45</v>
      </c>
      <c r="P18" s="73">
        <v>0.35</v>
      </c>
      <c r="Q18" s="73">
        <v>0.7</v>
      </c>
      <c r="R18" s="73">
        <v>0.6</v>
      </c>
      <c r="S18" s="75">
        <v>1.7</v>
      </c>
      <c r="T18" s="49">
        <f t="shared" si="0"/>
        <v>2.5499999999999998</v>
      </c>
      <c r="U18" s="49">
        <f t="shared" si="1"/>
        <v>2.9499999999999997</v>
      </c>
      <c r="V18" s="49">
        <f t="shared" si="2"/>
        <v>4.0999999999999996</v>
      </c>
      <c r="W18" s="49">
        <f t="shared" si="3"/>
        <v>4.5</v>
      </c>
      <c r="X18" s="49">
        <f t="shared" si="4"/>
        <v>6.9987609668093311</v>
      </c>
      <c r="Y18" s="82">
        <v>0</v>
      </c>
      <c r="Z18" s="122">
        <v>0</v>
      </c>
      <c r="AA18" s="82">
        <v>0</v>
      </c>
      <c r="AB18" s="87">
        <v>0</v>
      </c>
      <c r="AC18" s="86">
        <v>6527.7131476336299</v>
      </c>
      <c r="AD18" s="93">
        <f t="shared" si="5"/>
        <v>6527.7131476336299</v>
      </c>
      <c r="AE18" s="95">
        <f t="shared" si="6"/>
        <v>3.7391802252230595</v>
      </c>
      <c r="AF18" s="95">
        <f t="shared" si="6"/>
        <v>3.7391802252230595</v>
      </c>
      <c r="AG18" s="97">
        <f t="shared" si="7"/>
        <v>2.5628089184113101</v>
      </c>
      <c r="AH18" s="97">
        <f t="shared" si="7"/>
        <v>2.5628089184113101</v>
      </c>
      <c r="AI18" s="111">
        <f t="shared" si="8"/>
        <v>1.890596743090311</v>
      </c>
      <c r="AJ18" s="82">
        <f t="shared" si="9"/>
        <v>0</v>
      </c>
      <c r="AK18" s="82">
        <f t="shared" si="10"/>
        <v>0</v>
      </c>
      <c r="AL18" s="82">
        <f t="shared" si="11"/>
        <v>0</v>
      </c>
      <c r="AM18" s="82">
        <f t="shared" si="12"/>
        <v>0</v>
      </c>
      <c r="AN18" s="82">
        <f t="shared" si="13"/>
        <v>1</v>
      </c>
      <c r="AO18" s="135">
        <v>0</v>
      </c>
      <c r="AP18">
        <v>0</v>
      </c>
      <c r="AQ18">
        <v>0</v>
      </c>
      <c r="AR18">
        <v>0</v>
      </c>
      <c r="AS18" s="131">
        <v>1</v>
      </c>
      <c r="AT18">
        <v>0</v>
      </c>
      <c r="AU18">
        <v>0</v>
      </c>
      <c r="AV18" s="131">
        <v>1</v>
      </c>
    </row>
    <row r="19" spans="1:48" x14ac:dyDescent="0.3">
      <c r="A19" s="44">
        <v>15</v>
      </c>
      <c r="B19" s="45">
        <v>4.3000000000000016</v>
      </c>
      <c r="C19" s="45">
        <v>4.5000000000000018</v>
      </c>
      <c r="D19" s="106">
        <v>0.65542174161032563</v>
      </c>
      <c r="E19" s="106">
        <v>0.73654028060664545</v>
      </c>
      <c r="F19" s="47">
        <v>6527.7131476336153</v>
      </c>
      <c r="G19" s="48">
        <v>4.3986739042437559</v>
      </c>
      <c r="H19" s="44" t="s">
        <v>26</v>
      </c>
      <c r="I19" s="45" t="s">
        <v>25</v>
      </c>
      <c r="J19" s="49">
        <v>3</v>
      </c>
      <c r="K19" s="107">
        <v>3.3</v>
      </c>
      <c r="L19" s="49">
        <v>4.8</v>
      </c>
      <c r="M19" s="54">
        <v>5.0999999999999996</v>
      </c>
      <c r="N19" s="80">
        <v>8.7127945887462221</v>
      </c>
      <c r="O19" s="74">
        <v>0.45</v>
      </c>
      <c r="P19" s="73">
        <v>0.35</v>
      </c>
      <c r="Q19" s="73">
        <v>0.7</v>
      </c>
      <c r="R19" s="73">
        <v>0.6</v>
      </c>
      <c r="S19" s="75">
        <v>1.7</v>
      </c>
      <c r="T19" s="49">
        <f t="shared" si="0"/>
        <v>2.5499999999999998</v>
      </c>
      <c r="U19" s="49">
        <f t="shared" si="1"/>
        <v>2.9499999999999997</v>
      </c>
      <c r="V19" s="49">
        <f t="shared" si="2"/>
        <v>4.0999999999999996</v>
      </c>
      <c r="W19" s="49">
        <f t="shared" si="3"/>
        <v>4.5</v>
      </c>
      <c r="X19" s="49">
        <f t="shared" si="4"/>
        <v>7.012794588746222</v>
      </c>
      <c r="Y19" s="82">
        <v>0</v>
      </c>
      <c r="Z19" s="122">
        <v>0</v>
      </c>
      <c r="AA19" s="82">
        <v>0</v>
      </c>
      <c r="AB19" s="87">
        <v>0</v>
      </c>
      <c r="AC19" s="86">
        <v>6527.7131476336153</v>
      </c>
      <c r="AD19" s="93">
        <f t="shared" si="5"/>
        <v>6527.7131476336153</v>
      </c>
      <c r="AE19" s="95">
        <f t="shared" si="6"/>
        <v>3.9148197747769427</v>
      </c>
      <c r="AF19" s="95">
        <f t="shared" si="6"/>
        <v>3.9148197747769427</v>
      </c>
      <c r="AG19" s="97">
        <f t="shared" si="7"/>
        <v>2.6831910815886912</v>
      </c>
      <c r="AH19" s="97">
        <f t="shared" si="7"/>
        <v>2.6831910815886912</v>
      </c>
      <c r="AI19" s="111">
        <f t="shared" si="8"/>
        <v>1.9794032569096902</v>
      </c>
      <c r="AJ19" s="82">
        <f t="shared" si="9"/>
        <v>0</v>
      </c>
      <c r="AK19" s="82">
        <f t="shared" si="10"/>
        <v>0</v>
      </c>
      <c r="AL19" s="82">
        <f t="shared" si="11"/>
        <v>0</v>
      </c>
      <c r="AM19" s="82">
        <f t="shared" si="12"/>
        <v>0</v>
      </c>
      <c r="AN19" s="82">
        <f t="shared" si="13"/>
        <v>1</v>
      </c>
      <c r="AO19" s="135">
        <v>0</v>
      </c>
      <c r="AP19">
        <v>0</v>
      </c>
      <c r="AQ19">
        <v>0</v>
      </c>
      <c r="AR19">
        <v>0</v>
      </c>
      <c r="AS19" s="131">
        <v>1</v>
      </c>
      <c r="AT19">
        <v>0</v>
      </c>
      <c r="AU19">
        <v>0</v>
      </c>
      <c r="AV19" s="131">
        <v>1</v>
      </c>
    </row>
    <row r="20" spans="1:48" x14ac:dyDescent="0.3">
      <c r="A20" s="44">
        <v>16</v>
      </c>
      <c r="B20" s="45">
        <v>4.5000000000000018</v>
      </c>
      <c r="C20" s="45">
        <v>4.700000000000002</v>
      </c>
      <c r="D20" s="106">
        <v>0.78814460141660458</v>
      </c>
      <c r="E20" s="106">
        <v>0.57938310552296357</v>
      </c>
      <c r="F20" s="47">
        <v>5574.3601118637162</v>
      </c>
      <c r="G20" s="48">
        <v>4.5960250692930114</v>
      </c>
      <c r="H20" s="44" t="s">
        <v>27</v>
      </c>
      <c r="I20" s="45" t="s">
        <v>26</v>
      </c>
      <c r="J20" s="49">
        <v>3.2</v>
      </c>
      <c r="K20" s="107">
        <v>3.5</v>
      </c>
      <c r="L20" s="49">
        <v>5</v>
      </c>
      <c r="M20" s="54">
        <v>5.4</v>
      </c>
      <c r="N20" s="80">
        <v>8.726828449371947</v>
      </c>
      <c r="O20" s="74">
        <v>0.45</v>
      </c>
      <c r="P20" s="73">
        <v>0.35</v>
      </c>
      <c r="Q20" s="73">
        <v>0.7</v>
      </c>
      <c r="R20" s="73">
        <v>0.6</v>
      </c>
      <c r="S20" s="75">
        <v>1.7</v>
      </c>
      <c r="T20" s="49">
        <f t="shared" si="0"/>
        <v>2.75</v>
      </c>
      <c r="U20" s="49">
        <f t="shared" si="1"/>
        <v>3.15</v>
      </c>
      <c r="V20" s="49">
        <f t="shared" si="2"/>
        <v>4.3</v>
      </c>
      <c r="W20" s="49">
        <f t="shared" si="3"/>
        <v>4.8000000000000007</v>
      </c>
      <c r="X20" s="49">
        <f t="shared" si="4"/>
        <v>7.0268284493719468</v>
      </c>
      <c r="Y20" s="82">
        <v>0</v>
      </c>
      <c r="Z20" s="122">
        <v>0</v>
      </c>
      <c r="AA20" s="82">
        <v>5574.3601118637162</v>
      </c>
      <c r="AB20" s="87">
        <v>0</v>
      </c>
      <c r="AC20" s="86">
        <v>0</v>
      </c>
      <c r="AD20" s="93">
        <f t="shared" si="5"/>
        <v>0</v>
      </c>
      <c r="AE20" s="95">
        <f t="shared" si="6"/>
        <v>4.0904623116707803</v>
      </c>
      <c r="AF20" s="95">
        <f t="shared" si="6"/>
        <v>4.0904623116707803</v>
      </c>
      <c r="AG20" s="97">
        <f t="shared" si="7"/>
        <v>2.8035752922687367</v>
      </c>
      <c r="AH20" s="97">
        <f t="shared" si="7"/>
        <v>2.8035752922687367</v>
      </c>
      <c r="AI20" s="111">
        <f t="shared" si="8"/>
        <v>2.0682112811818554</v>
      </c>
      <c r="AJ20" s="82">
        <f t="shared" si="9"/>
        <v>0</v>
      </c>
      <c r="AK20" s="82">
        <f t="shared" si="10"/>
        <v>0</v>
      </c>
      <c r="AL20" s="82">
        <f t="shared" si="11"/>
        <v>1</v>
      </c>
      <c r="AM20" s="82">
        <f t="shared" si="12"/>
        <v>0</v>
      </c>
      <c r="AN20" s="82">
        <f t="shared" si="13"/>
        <v>0</v>
      </c>
      <c r="AO20" s="135">
        <v>0</v>
      </c>
      <c r="AP20">
        <v>0</v>
      </c>
      <c r="AQ20">
        <v>1</v>
      </c>
      <c r="AR20">
        <v>0</v>
      </c>
      <c r="AS20" s="131">
        <v>0</v>
      </c>
      <c r="AT20">
        <v>1</v>
      </c>
      <c r="AU20">
        <v>0</v>
      </c>
      <c r="AV20" s="131">
        <v>0</v>
      </c>
    </row>
    <row r="21" spans="1:48" x14ac:dyDescent="0.3">
      <c r="A21" s="44">
        <v>17</v>
      </c>
      <c r="B21" s="45">
        <v>4.700000000000002</v>
      </c>
      <c r="C21" s="45">
        <v>4.9000000000000021</v>
      </c>
      <c r="D21" s="106">
        <v>0.88493032977829267</v>
      </c>
      <c r="E21" s="106">
        <v>0.38837210996642374</v>
      </c>
      <c r="F21" s="47">
        <v>4065.0005911908997</v>
      </c>
      <c r="G21" s="48">
        <v>4.7933862636305529</v>
      </c>
      <c r="H21" s="44" t="s">
        <v>27</v>
      </c>
      <c r="I21" s="45" t="s">
        <v>26</v>
      </c>
      <c r="J21" s="49">
        <v>3.2</v>
      </c>
      <c r="K21" s="107">
        <v>3.5</v>
      </c>
      <c r="L21" s="49">
        <v>5</v>
      </c>
      <c r="M21" s="54">
        <v>5.4</v>
      </c>
      <c r="N21" s="80">
        <v>8.7408630231915065</v>
      </c>
      <c r="O21" s="74">
        <v>0.45</v>
      </c>
      <c r="P21" s="73">
        <v>0.35</v>
      </c>
      <c r="Q21" s="73">
        <v>0.7</v>
      </c>
      <c r="R21" s="73">
        <v>0.6</v>
      </c>
      <c r="S21" s="75">
        <v>1.7</v>
      </c>
      <c r="T21" s="49">
        <f t="shared" si="0"/>
        <v>2.75</v>
      </c>
      <c r="U21" s="49">
        <f t="shared" si="1"/>
        <v>3.15</v>
      </c>
      <c r="V21" s="49">
        <f t="shared" si="2"/>
        <v>4.3</v>
      </c>
      <c r="W21" s="49">
        <f t="shared" si="3"/>
        <v>4.8000000000000007</v>
      </c>
      <c r="X21" s="49">
        <f t="shared" si="4"/>
        <v>7.0408630231915064</v>
      </c>
      <c r="Y21" s="82">
        <v>0</v>
      </c>
      <c r="Z21" s="122">
        <v>0</v>
      </c>
      <c r="AA21" s="82">
        <v>531.26413656814475</v>
      </c>
      <c r="AB21" s="87">
        <v>3533.7364546227554</v>
      </c>
      <c r="AC21" s="86">
        <v>0</v>
      </c>
      <c r="AD21" s="93">
        <f t="shared" si="5"/>
        <v>3533.7364546227554</v>
      </c>
      <c r="AE21" s="95">
        <f t="shared" si="6"/>
        <v>4.2661137746311919</v>
      </c>
      <c r="AF21" s="95">
        <f t="shared" si="6"/>
        <v>4.2661137746311919</v>
      </c>
      <c r="AG21" s="97">
        <f t="shared" si="7"/>
        <v>2.9239656208146374</v>
      </c>
      <c r="AH21" s="97">
        <f t="shared" si="7"/>
        <v>2.9239656208146374</v>
      </c>
      <c r="AI21" s="111">
        <f t="shared" si="8"/>
        <v>2.1570238186337489</v>
      </c>
      <c r="AJ21" s="82">
        <f t="shared" si="9"/>
        <v>0</v>
      </c>
      <c r="AK21" s="82">
        <f t="shared" si="10"/>
        <v>0</v>
      </c>
      <c r="AL21" s="82">
        <f t="shared" si="11"/>
        <v>0.13069226551145552</v>
      </c>
      <c r="AM21" s="82">
        <f t="shared" si="12"/>
        <v>0.86930773448854459</v>
      </c>
      <c r="AN21" s="82">
        <f t="shared" si="13"/>
        <v>0</v>
      </c>
      <c r="AO21" s="135">
        <v>0</v>
      </c>
      <c r="AP21">
        <v>0</v>
      </c>
      <c r="AQ21">
        <v>0.13069226551145552</v>
      </c>
      <c r="AR21">
        <v>0.86930773448854459</v>
      </c>
      <c r="AS21" s="131">
        <v>0</v>
      </c>
      <c r="AT21">
        <v>0.13069226551145552</v>
      </c>
      <c r="AU21">
        <v>0.86930773448854459</v>
      </c>
      <c r="AV21" s="131">
        <v>0</v>
      </c>
    </row>
    <row r="22" spans="1:48" x14ac:dyDescent="0.3">
      <c r="A22" s="44">
        <v>18</v>
      </c>
      <c r="B22" s="45">
        <v>4.9000000000000021</v>
      </c>
      <c r="C22" s="45">
        <v>5.1000000000000023</v>
      </c>
      <c r="D22" s="106">
        <v>0.94520070830044256</v>
      </c>
      <c r="E22" s="106">
        <v>0.22184166935890937</v>
      </c>
      <c r="F22" s="47">
        <v>2531.3558979302957</v>
      </c>
      <c r="G22" s="48">
        <v>4.9907640398604469</v>
      </c>
      <c r="H22" s="44" t="s">
        <v>27</v>
      </c>
      <c r="I22" s="45" t="s">
        <v>26</v>
      </c>
      <c r="J22" s="49">
        <v>3.2</v>
      </c>
      <c r="K22" s="107">
        <v>3.5</v>
      </c>
      <c r="L22" s="49">
        <v>5</v>
      </c>
      <c r="M22" s="54">
        <v>5.4</v>
      </c>
      <c r="N22" s="80">
        <v>8.7548987761678525</v>
      </c>
      <c r="O22" s="74">
        <v>0.45</v>
      </c>
      <c r="P22" s="73">
        <v>0.35</v>
      </c>
      <c r="Q22" s="73">
        <v>0.7</v>
      </c>
      <c r="R22" s="73">
        <v>0.6</v>
      </c>
      <c r="S22" s="75">
        <v>1.7</v>
      </c>
      <c r="T22" s="49">
        <f t="shared" si="0"/>
        <v>2.75</v>
      </c>
      <c r="U22" s="49">
        <f t="shared" si="1"/>
        <v>3.15</v>
      </c>
      <c r="V22" s="49">
        <f t="shared" si="2"/>
        <v>4.3</v>
      </c>
      <c r="W22" s="49">
        <f t="shared" si="3"/>
        <v>4.8000000000000007</v>
      </c>
      <c r="X22" s="49">
        <f t="shared" si="4"/>
        <v>7.0548987761678523</v>
      </c>
      <c r="Y22" s="82">
        <v>0</v>
      </c>
      <c r="Z22" s="122">
        <v>0</v>
      </c>
      <c r="AA22" s="82">
        <v>1134.4856761415715</v>
      </c>
      <c r="AB22" s="87">
        <v>0</v>
      </c>
      <c r="AC22" s="86">
        <v>1396.8702217887242</v>
      </c>
      <c r="AD22" s="93">
        <f t="shared" si="5"/>
        <v>1396.8702217887242</v>
      </c>
      <c r="AE22" s="95">
        <f t="shared" si="6"/>
        <v>4.4417799954757982</v>
      </c>
      <c r="AF22" s="95">
        <f t="shared" si="6"/>
        <v>4.4417799954757982</v>
      </c>
      <c r="AG22" s="97">
        <f t="shared" si="7"/>
        <v>3.0443660643148727</v>
      </c>
      <c r="AH22" s="97">
        <f t="shared" si="7"/>
        <v>3.0443660643148727</v>
      </c>
      <c r="AI22" s="111">
        <f t="shared" si="8"/>
        <v>2.2458438179372013</v>
      </c>
      <c r="AJ22" s="82">
        <f t="shared" si="9"/>
        <v>0</v>
      </c>
      <c r="AK22" s="82">
        <f t="shared" si="10"/>
        <v>0</v>
      </c>
      <c r="AL22" s="82">
        <f t="shared" si="11"/>
        <v>0.44817312218687122</v>
      </c>
      <c r="AM22" s="82">
        <f t="shared" si="12"/>
        <v>0</v>
      </c>
      <c r="AN22" s="82">
        <f t="shared" si="13"/>
        <v>0.55182687781312878</v>
      </c>
      <c r="AO22" s="135">
        <v>0</v>
      </c>
      <c r="AP22">
        <v>0</v>
      </c>
      <c r="AQ22">
        <v>0.44817312218687122</v>
      </c>
      <c r="AR22">
        <v>0</v>
      </c>
      <c r="AS22" s="131">
        <v>0.55182687781312878</v>
      </c>
      <c r="AT22">
        <v>0.44817312218687122</v>
      </c>
      <c r="AU22">
        <v>0</v>
      </c>
      <c r="AV22" s="131">
        <v>0.55182687781312878</v>
      </c>
    </row>
    <row r="23" spans="1:48" x14ac:dyDescent="0.3">
      <c r="A23" s="44">
        <v>19</v>
      </c>
      <c r="B23" s="45">
        <v>5.1000000000000023</v>
      </c>
      <c r="C23" s="45">
        <v>5.3000000000000025</v>
      </c>
      <c r="D23" s="106">
        <v>0.97724986805182112</v>
      </c>
      <c r="E23" s="106">
        <v>0.10798193302637497</v>
      </c>
      <c r="F23" s="47">
        <v>1346.0647095578997</v>
      </c>
      <c r="G23" s="48">
        <v>5.1881647538952782</v>
      </c>
      <c r="H23" s="44" t="s">
        <v>27</v>
      </c>
      <c r="I23" s="45" t="s">
        <v>26</v>
      </c>
      <c r="J23" s="49">
        <v>3.2</v>
      </c>
      <c r="K23" s="107">
        <v>3.5</v>
      </c>
      <c r="L23" s="49">
        <v>5</v>
      </c>
      <c r="M23" s="54">
        <v>5.4</v>
      </c>
      <c r="N23" s="80">
        <v>8.7689361602769971</v>
      </c>
      <c r="O23" s="74">
        <v>0.45</v>
      </c>
      <c r="P23" s="73">
        <v>0.35</v>
      </c>
      <c r="Q23" s="73">
        <v>0.7</v>
      </c>
      <c r="R23" s="73">
        <v>0.6</v>
      </c>
      <c r="S23" s="75">
        <v>1.7</v>
      </c>
      <c r="T23" s="49">
        <f t="shared" si="0"/>
        <v>2.75</v>
      </c>
      <c r="U23" s="49">
        <f t="shared" si="1"/>
        <v>3.15</v>
      </c>
      <c r="V23" s="49">
        <f t="shared" si="2"/>
        <v>4.3</v>
      </c>
      <c r="W23" s="49">
        <f t="shared" si="3"/>
        <v>4.8000000000000007</v>
      </c>
      <c r="X23" s="49">
        <f t="shared" si="4"/>
        <v>7.0689361602769969</v>
      </c>
      <c r="Y23" s="82">
        <v>0</v>
      </c>
      <c r="Z23" s="122">
        <v>0</v>
      </c>
      <c r="AA23" s="82">
        <v>0</v>
      </c>
      <c r="AB23" s="87">
        <v>0</v>
      </c>
      <c r="AC23" s="86">
        <v>1346.0647095578997</v>
      </c>
      <c r="AD23" s="93">
        <f t="shared" si="5"/>
        <v>1346.0647095578997</v>
      </c>
      <c r="AE23" s="95">
        <f t="shared" si="6"/>
        <v>4.6174666309667973</v>
      </c>
      <c r="AF23" s="95">
        <f t="shared" si="6"/>
        <v>4.6174666309667973</v>
      </c>
      <c r="AG23" s="97">
        <f t="shared" si="7"/>
        <v>3.1647804998761195</v>
      </c>
      <c r="AH23" s="97">
        <f t="shared" si="7"/>
        <v>3.1647804998761195</v>
      </c>
      <c r="AI23" s="111">
        <f t="shared" si="8"/>
        <v>2.3346741392528751</v>
      </c>
      <c r="AJ23" s="82">
        <f t="shared" si="9"/>
        <v>0</v>
      </c>
      <c r="AK23" s="82">
        <f t="shared" si="10"/>
        <v>0</v>
      </c>
      <c r="AL23" s="82">
        <f t="shared" si="11"/>
        <v>0</v>
      </c>
      <c r="AM23" s="82">
        <f t="shared" si="12"/>
        <v>0</v>
      </c>
      <c r="AN23" s="82">
        <f t="shared" si="13"/>
        <v>1</v>
      </c>
      <c r="AO23" s="135">
        <v>0</v>
      </c>
      <c r="AP23">
        <v>0</v>
      </c>
      <c r="AQ23">
        <v>0</v>
      </c>
      <c r="AR23">
        <v>0</v>
      </c>
      <c r="AS23" s="131">
        <v>1</v>
      </c>
      <c r="AT23">
        <v>0</v>
      </c>
      <c r="AU23">
        <v>0</v>
      </c>
      <c r="AV23" s="131">
        <v>1</v>
      </c>
    </row>
    <row r="24" spans="1:48" x14ac:dyDescent="0.3">
      <c r="A24" s="44">
        <v>20</v>
      </c>
      <c r="B24" s="45">
        <v>5.3000000000000025</v>
      </c>
      <c r="C24" s="45">
        <v>5.5000000000000027</v>
      </c>
      <c r="D24" s="106">
        <v>0.99180246407540396</v>
      </c>
      <c r="E24" s="106">
        <v>4.4789060589685188E-2</v>
      </c>
      <c r="F24" s="47">
        <v>611.20903299047893</v>
      </c>
      <c r="G24" s="48">
        <v>5.3855944934890685</v>
      </c>
      <c r="H24" s="44" t="s">
        <v>27</v>
      </c>
      <c r="I24" s="45" t="s">
        <v>26</v>
      </c>
      <c r="J24" s="49">
        <v>3.2</v>
      </c>
      <c r="K24" s="107">
        <v>3.5</v>
      </c>
      <c r="L24" s="49">
        <v>5</v>
      </c>
      <c r="M24" s="54">
        <v>5.4</v>
      </c>
      <c r="N24" s="80">
        <v>8.7829756084258879</v>
      </c>
      <c r="O24" s="74">
        <v>0.45</v>
      </c>
      <c r="P24" s="73">
        <v>0.35</v>
      </c>
      <c r="Q24" s="73">
        <v>0.7</v>
      </c>
      <c r="R24" s="73">
        <v>0.6</v>
      </c>
      <c r="S24" s="75">
        <v>1.7</v>
      </c>
      <c r="T24" s="49">
        <f t="shared" si="0"/>
        <v>2.75</v>
      </c>
      <c r="U24" s="49">
        <f t="shared" si="1"/>
        <v>3.15</v>
      </c>
      <c r="V24" s="49">
        <f t="shared" si="2"/>
        <v>4.3</v>
      </c>
      <c r="W24" s="49">
        <f t="shared" si="3"/>
        <v>4.8000000000000007</v>
      </c>
      <c r="X24" s="49">
        <f t="shared" si="4"/>
        <v>7.0829756084258877</v>
      </c>
      <c r="Y24" s="82">
        <v>0</v>
      </c>
      <c r="Z24" s="122">
        <v>0</v>
      </c>
      <c r="AA24" s="82">
        <v>0</v>
      </c>
      <c r="AB24" s="87">
        <v>0</v>
      </c>
      <c r="AC24" s="86">
        <v>611.20903299047893</v>
      </c>
      <c r="AD24" s="93">
        <f t="shared" si="5"/>
        <v>611.20903299047893</v>
      </c>
      <c r="AE24" s="95">
        <f t="shared" si="6"/>
        <v>4.793179099205271</v>
      </c>
      <c r="AF24" s="95">
        <f t="shared" si="6"/>
        <v>4.793179099205271</v>
      </c>
      <c r="AG24" s="97">
        <f t="shared" si="7"/>
        <v>3.2852126410283318</v>
      </c>
      <c r="AH24" s="97">
        <f t="shared" si="7"/>
        <v>3.2852126410283318</v>
      </c>
      <c r="AI24" s="111">
        <f t="shared" si="8"/>
        <v>2.4235175220700809</v>
      </c>
      <c r="AJ24" s="82">
        <f t="shared" si="9"/>
        <v>0</v>
      </c>
      <c r="AK24" s="82">
        <f t="shared" si="10"/>
        <v>0</v>
      </c>
      <c r="AL24" s="82">
        <f t="shared" si="11"/>
        <v>0</v>
      </c>
      <c r="AM24" s="82">
        <f t="shared" si="12"/>
        <v>0</v>
      </c>
      <c r="AN24" s="82">
        <f t="shared" si="13"/>
        <v>1</v>
      </c>
      <c r="AO24" s="135">
        <v>0</v>
      </c>
      <c r="AP24">
        <v>0</v>
      </c>
      <c r="AQ24">
        <v>0</v>
      </c>
      <c r="AR24">
        <v>0</v>
      </c>
      <c r="AS24" s="131">
        <v>1</v>
      </c>
      <c r="AT24">
        <v>0</v>
      </c>
      <c r="AU24">
        <v>0</v>
      </c>
      <c r="AV24" s="131">
        <v>1</v>
      </c>
    </row>
    <row r="25" spans="1:48" x14ac:dyDescent="0.3">
      <c r="A25" s="44">
        <v>21</v>
      </c>
      <c r="B25" s="45">
        <v>5.5000000000000027</v>
      </c>
      <c r="C25" s="45">
        <v>5.7000000000000028</v>
      </c>
      <c r="D25" s="106">
        <v>0.99744486966957213</v>
      </c>
      <c r="E25" s="106">
        <v>1.5830903165959663E-2</v>
      </c>
      <c r="F25" s="47">
        <v>236.98103495506339</v>
      </c>
      <c r="G25" s="48">
        <v>5.5830590135905789</v>
      </c>
      <c r="H25" s="44" t="s">
        <v>27</v>
      </c>
      <c r="I25" s="45" t="s">
        <v>26</v>
      </c>
      <c r="J25" s="49">
        <v>3.2</v>
      </c>
      <c r="K25" s="107">
        <v>3.5</v>
      </c>
      <c r="L25" s="49">
        <v>5</v>
      </c>
      <c r="M25" s="54">
        <v>5.4</v>
      </c>
      <c r="N25" s="80">
        <v>8.7970175298553297</v>
      </c>
      <c r="O25" s="74">
        <v>0.45</v>
      </c>
      <c r="P25" s="73">
        <v>0.35</v>
      </c>
      <c r="Q25" s="73">
        <v>0.7</v>
      </c>
      <c r="R25" s="73">
        <v>0.6</v>
      </c>
      <c r="S25" s="75">
        <v>1.7</v>
      </c>
      <c r="T25" s="49">
        <f t="shared" si="0"/>
        <v>2.75</v>
      </c>
      <c r="U25" s="49">
        <f t="shared" si="1"/>
        <v>3.15</v>
      </c>
      <c r="V25" s="49">
        <f t="shared" si="2"/>
        <v>4.3</v>
      </c>
      <c r="W25" s="49">
        <f t="shared" si="3"/>
        <v>4.8000000000000007</v>
      </c>
      <c r="X25" s="49">
        <f t="shared" si="4"/>
        <v>7.0970175298553295</v>
      </c>
      <c r="Y25" s="82">
        <v>0</v>
      </c>
      <c r="Z25" s="122">
        <v>0</v>
      </c>
      <c r="AA25" s="82">
        <v>0</v>
      </c>
      <c r="AB25" s="87">
        <v>0</v>
      </c>
      <c r="AC25" s="86">
        <v>236.98103495506339</v>
      </c>
      <c r="AD25" s="93">
        <f t="shared" si="5"/>
        <v>236.98103495506339</v>
      </c>
      <c r="AE25" s="95">
        <f t="shared" si="6"/>
        <v>4.9689225220956157</v>
      </c>
      <c r="AF25" s="95">
        <f t="shared" si="6"/>
        <v>4.9689225220956157</v>
      </c>
      <c r="AG25" s="97">
        <f t="shared" si="7"/>
        <v>3.4056659982902531</v>
      </c>
      <c r="AH25" s="97">
        <f t="shared" si="7"/>
        <v>3.4056659982902531</v>
      </c>
      <c r="AI25" s="111">
        <f t="shared" si="8"/>
        <v>2.5123765561157607</v>
      </c>
      <c r="AJ25" s="82">
        <f t="shared" si="9"/>
        <v>0</v>
      </c>
      <c r="AK25" s="82">
        <f t="shared" si="10"/>
        <v>0</v>
      </c>
      <c r="AL25" s="82">
        <f t="shared" si="11"/>
        <v>0</v>
      </c>
      <c r="AM25" s="82">
        <f t="shared" si="12"/>
        <v>0</v>
      </c>
      <c r="AN25" s="82">
        <f t="shared" si="13"/>
        <v>1</v>
      </c>
      <c r="AO25" s="135">
        <v>0</v>
      </c>
      <c r="AP25">
        <v>0</v>
      </c>
      <c r="AQ25">
        <v>0</v>
      </c>
      <c r="AR25">
        <v>0</v>
      </c>
      <c r="AS25" s="131">
        <v>1</v>
      </c>
      <c r="AT25">
        <v>0</v>
      </c>
      <c r="AU25">
        <v>0</v>
      </c>
      <c r="AV25" s="131">
        <v>1</v>
      </c>
    </row>
    <row r="26" spans="1:48" x14ac:dyDescent="0.3">
      <c r="A26" s="44">
        <v>22</v>
      </c>
      <c r="B26" s="45">
        <v>5.7000000000000028</v>
      </c>
      <c r="C26" s="45">
        <v>5.900000000000003</v>
      </c>
      <c r="D26" s="106">
        <v>0.99931286206208414</v>
      </c>
      <c r="E26" s="106">
        <v>4.7681764029295871E-3</v>
      </c>
      <c r="F26" s="47">
        <v>78.455680485504331</v>
      </c>
      <c r="G26" s="48">
        <v>5.7805636799400073</v>
      </c>
      <c r="H26" s="44" t="s">
        <v>28</v>
      </c>
      <c r="I26" s="45" t="s">
        <v>26</v>
      </c>
      <c r="J26" s="49">
        <v>0</v>
      </c>
      <c r="K26" s="107">
        <v>0</v>
      </c>
      <c r="L26" s="49">
        <v>5</v>
      </c>
      <c r="M26" s="54">
        <v>5.4</v>
      </c>
      <c r="N26" s="80">
        <v>8.8110623061290667</v>
      </c>
      <c r="O26" s="74">
        <v>0.45</v>
      </c>
      <c r="P26" s="73">
        <v>0.35</v>
      </c>
      <c r="Q26" s="73">
        <v>0.7</v>
      </c>
      <c r="R26" s="73">
        <v>0.6</v>
      </c>
      <c r="S26" s="75">
        <v>1.7</v>
      </c>
      <c r="T26" s="49">
        <v>0</v>
      </c>
      <c r="U26" s="49">
        <v>0</v>
      </c>
      <c r="V26" s="49">
        <f t="shared" ref="V26:X31" si="14">L26-Q26</f>
        <v>4.3</v>
      </c>
      <c r="W26" s="49">
        <f t="shared" si="14"/>
        <v>4.8000000000000007</v>
      </c>
      <c r="X26" s="49">
        <f t="shared" si="14"/>
        <v>7.1110623061290665</v>
      </c>
      <c r="Y26" s="82">
        <v>0</v>
      </c>
      <c r="Z26" s="122">
        <v>0</v>
      </c>
      <c r="AA26" s="82">
        <v>0</v>
      </c>
      <c r="AB26" s="87">
        <v>0</v>
      </c>
      <c r="AC26" s="86">
        <v>78.455680485504331</v>
      </c>
      <c r="AD26" s="93">
        <f t="shared" si="5"/>
        <v>78.455680485504331</v>
      </c>
      <c r="AE26" s="95">
        <f t="shared" si="6"/>
        <v>5.1447016751466066</v>
      </c>
      <c r="AF26" s="95">
        <f t="shared" si="6"/>
        <v>5.1447016751466066</v>
      </c>
      <c r="AG26" s="97">
        <f t="shared" si="7"/>
        <v>3.5261438447634044</v>
      </c>
      <c r="AH26" s="97">
        <f t="shared" si="7"/>
        <v>3.5261438447634044</v>
      </c>
      <c r="AI26" s="111">
        <f t="shared" si="8"/>
        <v>2.6012536559730033</v>
      </c>
      <c r="AJ26" s="82">
        <f t="shared" si="9"/>
        <v>0</v>
      </c>
      <c r="AK26" s="82">
        <f t="shared" si="10"/>
        <v>0</v>
      </c>
      <c r="AL26" s="82">
        <f t="shared" si="11"/>
        <v>0</v>
      </c>
      <c r="AM26" s="82">
        <f t="shared" si="12"/>
        <v>0</v>
      </c>
      <c r="AN26" s="82">
        <f t="shared" si="13"/>
        <v>1</v>
      </c>
      <c r="AO26" s="135">
        <v>0</v>
      </c>
      <c r="AP26">
        <v>0</v>
      </c>
      <c r="AQ26">
        <v>0</v>
      </c>
      <c r="AR26">
        <v>0</v>
      </c>
      <c r="AS26" s="131">
        <v>1</v>
      </c>
      <c r="AT26">
        <v>0</v>
      </c>
      <c r="AU26">
        <v>0</v>
      </c>
      <c r="AV26" s="131">
        <v>1</v>
      </c>
    </row>
    <row r="27" spans="1:48" x14ac:dyDescent="0.3">
      <c r="A27" s="44">
        <v>23</v>
      </c>
      <c r="B27" s="45">
        <v>5.900000000000003</v>
      </c>
      <c r="C27" s="45">
        <v>6.1000000000000032</v>
      </c>
      <c r="D27" s="106">
        <v>0.99984089140984245</v>
      </c>
      <c r="E27" s="106">
        <v>1.2238038602275145E-3</v>
      </c>
      <c r="F27" s="47">
        <v>22.177232605848918</v>
      </c>
      <c r="G27" s="48">
        <v>5.9781134219856007</v>
      </c>
      <c r="H27" s="44" t="s">
        <v>28</v>
      </c>
      <c r="I27" s="45" t="s">
        <v>27</v>
      </c>
      <c r="J27" s="49">
        <v>0</v>
      </c>
      <c r="K27" s="107">
        <v>0</v>
      </c>
      <c r="L27" s="49">
        <v>5.2</v>
      </c>
      <c r="M27" s="54">
        <v>5.7</v>
      </c>
      <c r="N27" s="80">
        <v>8.8251102877856429</v>
      </c>
      <c r="O27" s="74">
        <v>0.45</v>
      </c>
      <c r="P27" s="73">
        <v>0.35</v>
      </c>
      <c r="Q27" s="73">
        <v>0.7</v>
      </c>
      <c r="R27" s="73">
        <v>0.6</v>
      </c>
      <c r="S27" s="75">
        <v>1.7</v>
      </c>
      <c r="T27" s="49">
        <v>0</v>
      </c>
      <c r="U27" s="49">
        <v>0</v>
      </c>
      <c r="V27" s="49">
        <f t="shared" si="14"/>
        <v>4.5</v>
      </c>
      <c r="W27" s="49">
        <f t="shared" si="14"/>
        <v>5.1000000000000005</v>
      </c>
      <c r="X27" s="49">
        <f t="shared" si="14"/>
        <v>7.1251102877856427</v>
      </c>
      <c r="Y27" s="82">
        <v>0</v>
      </c>
      <c r="Z27" s="122">
        <v>0</v>
      </c>
      <c r="AA27" s="82">
        <v>0</v>
      </c>
      <c r="AB27" s="87">
        <v>22.177232605848918</v>
      </c>
      <c r="AC27" s="86">
        <v>0</v>
      </c>
      <c r="AD27" s="93">
        <f t="shared" si="5"/>
        <v>22.177232605848918</v>
      </c>
      <c r="AE27" s="95">
        <f t="shared" si="6"/>
        <v>5.3205209455671847</v>
      </c>
      <c r="AF27" s="95">
        <f t="shared" si="6"/>
        <v>5.3205209455671847</v>
      </c>
      <c r="AG27" s="97">
        <f t="shared" si="7"/>
        <v>3.6466491874112164</v>
      </c>
      <c r="AH27" s="97">
        <f t="shared" si="7"/>
        <v>3.6466491874112164</v>
      </c>
      <c r="AI27" s="111">
        <f t="shared" si="8"/>
        <v>2.6901510398935202</v>
      </c>
      <c r="AJ27" s="82">
        <f t="shared" si="9"/>
        <v>0</v>
      </c>
      <c r="AK27" s="82">
        <f t="shared" si="10"/>
        <v>0</v>
      </c>
      <c r="AL27" s="82">
        <f t="shared" si="11"/>
        <v>0</v>
      </c>
      <c r="AM27" s="82">
        <f t="shared" si="12"/>
        <v>1</v>
      </c>
      <c r="AN27" s="82">
        <f t="shared" si="13"/>
        <v>0</v>
      </c>
      <c r="AO27" s="135">
        <v>0</v>
      </c>
      <c r="AP27">
        <v>0</v>
      </c>
      <c r="AQ27">
        <v>0</v>
      </c>
      <c r="AR27">
        <v>1</v>
      </c>
      <c r="AS27" s="131">
        <v>0</v>
      </c>
      <c r="AT27">
        <v>0</v>
      </c>
      <c r="AU27">
        <v>1</v>
      </c>
      <c r="AV27" s="131">
        <v>0</v>
      </c>
    </row>
    <row r="28" spans="1:48" x14ac:dyDescent="0.3">
      <c r="A28" s="44">
        <v>24</v>
      </c>
      <c r="B28" s="45">
        <v>6.1000000000000032</v>
      </c>
      <c r="C28" s="45">
        <v>6.3000000000000034</v>
      </c>
      <c r="D28" s="106">
        <v>0.99996832875816688</v>
      </c>
      <c r="E28" s="106">
        <v>2.6766045152976315E-4</v>
      </c>
      <c r="F28" s="47">
        <v>5.3523686296261808</v>
      </c>
      <c r="G28" s="48">
        <v>6.1757126958252071</v>
      </c>
      <c r="H28" s="44" t="s">
        <v>28</v>
      </c>
      <c r="I28" s="45" t="s">
        <v>27</v>
      </c>
      <c r="J28" s="49">
        <v>0</v>
      </c>
      <c r="K28" s="107">
        <v>0</v>
      </c>
      <c r="L28" s="49">
        <v>5.2</v>
      </c>
      <c r="M28" s="54">
        <v>5.7</v>
      </c>
      <c r="N28" s="80">
        <v>8.8391617917031251</v>
      </c>
      <c r="O28" s="74">
        <v>0.45</v>
      </c>
      <c r="P28" s="73">
        <v>0.35</v>
      </c>
      <c r="Q28" s="73">
        <v>0.7</v>
      </c>
      <c r="R28" s="73">
        <v>0.6</v>
      </c>
      <c r="S28" s="75">
        <v>1.7</v>
      </c>
      <c r="T28" s="49">
        <v>0</v>
      </c>
      <c r="U28" s="49">
        <v>0</v>
      </c>
      <c r="V28" s="49">
        <f t="shared" si="14"/>
        <v>4.5</v>
      </c>
      <c r="W28" s="49">
        <f t="shared" si="14"/>
        <v>5.1000000000000005</v>
      </c>
      <c r="X28" s="49">
        <f t="shared" si="14"/>
        <v>7.1391617917031249</v>
      </c>
      <c r="Y28" s="82">
        <v>0</v>
      </c>
      <c r="Z28" s="122">
        <v>0</v>
      </c>
      <c r="AA28" s="82">
        <v>0</v>
      </c>
      <c r="AB28" s="87">
        <v>5.3523686296261808</v>
      </c>
      <c r="AC28" s="86">
        <v>0</v>
      </c>
      <c r="AD28" s="93">
        <f t="shared" si="5"/>
        <v>5.3523686296261808</v>
      </c>
      <c r="AE28" s="95">
        <f t="shared" si="6"/>
        <v>5.4963842992844345</v>
      </c>
      <c r="AF28" s="95">
        <f t="shared" si="6"/>
        <v>5.4963842992844345</v>
      </c>
      <c r="AG28" s="97">
        <f t="shared" si="7"/>
        <v>3.7671847444533761</v>
      </c>
      <c r="AH28" s="97">
        <f t="shared" si="7"/>
        <v>3.7671847444533761</v>
      </c>
      <c r="AI28" s="111">
        <f t="shared" si="8"/>
        <v>2.7790707131213432</v>
      </c>
      <c r="AJ28" s="82">
        <f t="shared" si="9"/>
        <v>0</v>
      </c>
      <c r="AK28" s="82">
        <f t="shared" si="10"/>
        <v>0</v>
      </c>
      <c r="AL28" s="82">
        <f t="shared" si="11"/>
        <v>0</v>
      </c>
      <c r="AM28" s="82">
        <f t="shared" si="12"/>
        <v>1</v>
      </c>
      <c r="AN28" s="82">
        <f t="shared" si="13"/>
        <v>0</v>
      </c>
      <c r="AO28" s="135">
        <v>0</v>
      </c>
      <c r="AP28">
        <v>0</v>
      </c>
      <c r="AQ28">
        <v>0</v>
      </c>
      <c r="AR28">
        <v>1</v>
      </c>
      <c r="AS28" s="131">
        <v>0</v>
      </c>
      <c r="AT28">
        <v>0</v>
      </c>
      <c r="AU28">
        <v>1</v>
      </c>
      <c r="AV28" s="131">
        <v>0</v>
      </c>
    </row>
    <row r="29" spans="1:48" x14ac:dyDescent="0.3">
      <c r="A29" s="44">
        <v>25</v>
      </c>
      <c r="B29" s="45">
        <v>6.3000000000000034</v>
      </c>
      <c r="C29" s="45">
        <v>6.5000000000000036</v>
      </c>
      <c r="D29" s="106">
        <v>0.99999458745609227</v>
      </c>
      <c r="E29" s="106">
        <v>4.9884942580105471E-5</v>
      </c>
      <c r="F29" s="47">
        <v>1.1028653128661858</v>
      </c>
      <c r="G29" s="48">
        <v>6.3733654574997507</v>
      </c>
      <c r="H29" s="44" t="s">
        <v>28</v>
      </c>
      <c r="I29" s="45" t="s">
        <v>27</v>
      </c>
      <c r="J29" s="49">
        <v>0</v>
      </c>
      <c r="K29" s="107">
        <v>0</v>
      </c>
      <c r="L29" s="49">
        <v>5.2</v>
      </c>
      <c r="M29" s="54">
        <v>5.7</v>
      </c>
      <c r="N29" s="80">
        <v>8.8532170991999823</v>
      </c>
      <c r="O29" s="74">
        <v>0.45</v>
      </c>
      <c r="P29" s="73">
        <v>0.35</v>
      </c>
      <c r="Q29" s="73">
        <v>0.7</v>
      </c>
      <c r="R29" s="73">
        <v>0.6</v>
      </c>
      <c r="S29" s="75">
        <v>1.7</v>
      </c>
      <c r="T29" s="49">
        <v>0</v>
      </c>
      <c r="U29" s="49">
        <v>0</v>
      </c>
      <c r="V29" s="49">
        <f t="shared" si="14"/>
        <v>4.5</v>
      </c>
      <c r="W29" s="49">
        <f t="shared" si="14"/>
        <v>5.1000000000000005</v>
      </c>
      <c r="X29" s="49">
        <f t="shared" si="14"/>
        <v>7.1532170991999822</v>
      </c>
      <c r="Y29" s="82">
        <v>0</v>
      </c>
      <c r="Z29" s="122">
        <v>0</v>
      </c>
      <c r="AA29" s="82">
        <v>0</v>
      </c>
      <c r="AB29" s="87">
        <v>1.1028653128661858</v>
      </c>
      <c r="AC29" s="86">
        <v>0</v>
      </c>
      <c r="AD29" s="93">
        <f t="shared" si="5"/>
        <v>1.1028653128661858</v>
      </c>
      <c r="AE29" s="95">
        <f t="shared" si="6"/>
        <v>5.6722952571747784</v>
      </c>
      <c r="AF29" s="95">
        <f t="shared" si="6"/>
        <v>5.6722952571747784</v>
      </c>
      <c r="AG29" s="97">
        <f t="shared" si="7"/>
        <v>3.887752929074848</v>
      </c>
      <c r="AH29" s="97">
        <f t="shared" si="7"/>
        <v>3.887752929074848</v>
      </c>
      <c r="AI29" s="111">
        <f t="shared" si="8"/>
        <v>2.8680144558748877</v>
      </c>
      <c r="AJ29" s="82">
        <f t="shared" si="9"/>
        <v>0</v>
      </c>
      <c r="AK29" s="82">
        <f t="shared" si="10"/>
        <v>0</v>
      </c>
      <c r="AL29" s="82">
        <f t="shared" si="11"/>
        <v>0</v>
      </c>
      <c r="AM29" s="82">
        <f t="shared" si="12"/>
        <v>1</v>
      </c>
      <c r="AN29" s="82">
        <f t="shared" si="13"/>
        <v>0</v>
      </c>
      <c r="AO29" s="135">
        <v>0</v>
      </c>
      <c r="AP29">
        <v>0</v>
      </c>
      <c r="AQ29">
        <v>0</v>
      </c>
      <c r="AR29">
        <v>1</v>
      </c>
      <c r="AS29" s="131">
        <v>0</v>
      </c>
      <c r="AT29">
        <v>0</v>
      </c>
      <c r="AU29">
        <v>1</v>
      </c>
      <c r="AV29" s="131">
        <v>0</v>
      </c>
    </row>
    <row r="30" spans="1:48" x14ac:dyDescent="0.3">
      <c r="A30" s="44">
        <v>26</v>
      </c>
      <c r="B30" s="45">
        <v>6.5000000000000036</v>
      </c>
      <c r="C30" s="45">
        <v>6.7000000000000037</v>
      </c>
      <c r="D30" s="106">
        <v>0.99999920667184805</v>
      </c>
      <c r="E30" s="106">
        <v>7.9225981820638558E-6</v>
      </c>
      <c r="F30" s="47">
        <v>0.19400706174299565</v>
      </c>
      <c r="G30" s="48">
        <v>6.5710751465485986</v>
      </c>
      <c r="H30" s="44" t="s">
        <v>28</v>
      </c>
      <c r="I30" s="45" t="s">
        <v>27</v>
      </c>
      <c r="J30" s="49">
        <v>0</v>
      </c>
      <c r="K30" s="107">
        <v>0</v>
      </c>
      <c r="L30" s="49">
        <v>5.2</v>
      </c>
      <c r="M30" s="54">
        <v>5.7</v>
      </c>
      <c r="N30" s="80">
        <v>8.8672764548656779</v>
      </c>
      <c r="O30" s="74">
        <v>0.45</v>
      </c>
      <c r="P30" s="73">
        <v>0.35</v>
      </c>
      <c r="Q30" s="73">
        <v>0.7</v>
      </c>
      <c r="R30" s="73">
        <v>0.6</v>
      </c>
      <c r="S30" s="75">
        <v>1.7</v>
      </c>
      <c r="T30" s="49">
        <v>0</v>
      </c>
      <c r="U30" s="49">
        <v>0</v>
      </c>
      <c r="V30" s="49">
        <f t="shared" si="14"/>
        <v>4.5</v>
      </c>
      <c r="W30" s="49">
        <f t="shared" si="14"/>
        <v>5.1000000000000005</v>
      </c>
      <c r="X30" s="49">
        <f t="shared" si="14"/>
        <v>7.1672764548656778</v>
      </c>
      <c r="Y30" s="82">
        <v>0</v>
      </c>
      <c r="Z30" s="122">
        <v>0</v>
      </c>
      <c r="AA30" s="82">
        <v>0</v>
      </c>
      <c r="AB30" s="87">
        <v>0.19400706174299565</v>
      </c>
      <c r="AC30" s="86">
        <v>0</v>
      </c>
      <c r="AD30" s="93">
        <f t="shared" si="5"/>
        <v>0.19400706174299565</v>
      </c>
      <c r="AE30" s="95">
        <f t="shared" si="6"/>
        <v>5.8482568804282531</v>
      </c>
      <c r="AF30" s="95">
        <f t="shared" si="6"/>
        <v>5.8482568804282531</v>
      </c>
      <c r="AG30" s="97">
        <f t="shared" si="7"/>
        <v>4.0083558393946452</v>
      </c>
      <c r="AH30" s="97">
        <f t="shared" si="7"/>
        <v>4.0083558393946452</v>
      </c>
      <c r="AI30" s="111">
        <f t="shared" si="8"/>
        <v>2.9569838159468693</v>
      </c>
      <c r="AJ30" s="82">
        <f t="shared" si="9"/>
        <v>0</v>
      </c>
      <c r="AK30" s="82">
        <f t="shared" si="10"/>
        <v>0</v>
      </c>
      <c r="AL30" s="82">
        <f t="shared" si="11"/>
        <v>0</v>
      </c>
      <c r="AM30" s="82">
        <f t="shared" si="12"/>
        <v>1</v>
      </c>
      <c r="AN30" s="82">
        <f t="shared" si="13"/>
        <v>0</v>
      </c>
      <c r="AO30" s="135">
        <v>0</v>
      </c>
      <c r="AP30">
        <v>0</v>
      </c>
      <c r="AQ30">
        <v>0</v>
      </c>
      <c r="AR30">
        <v>1</v>
      </c>
      <c r="AS30" s="131">
        <v>0</v>
      </c>
      <c r="AT30">
        <v>0</v>
      </c>
      <c r="AU30">
        <v>1</v>
      </c>
      <c r="AV30" s="131">
        <v>0</v>
      </c>
    </row>
    <row r="31" spans="1:48" x14ac:dyDescent="0.3">
      <c r="A31" s="55">
        <v>27</v>
      </c>
      <c r="B31" s="56">
        <v>6.7000000000000037</v>
      </c>
      <c r="C31" s="56">
        <v>6.9000000000000039</v>
      </c>
      <c r="D31" s="57">
        <v>0.99999990035573683</v>
      </c>
      <c r="E31" s="57">
        <v>1.0722070689394789E-6</v>
      </c>
      <c r="F31" s="58">
        <v>2.9134723328549939E-2</v>
      </c>
      <c r="G31" s="59">
        <v>6.7688446798230126</v>
      </c>
      <c r="H31" s="55" t="s">
        <v>28</v>
      </c>
      <c r="I31" s="56" t="s">
        <v>27</v>
      </c>
      <c r="J31" s="60">
        <v>0</v>
      </c>
      <c r="K31" s="61">
        <v>0</v>
      </c>
      <c r="L31" s="60">
        <v>5.2</v>
      </c>
      <c r="M31" s="62">
        <v>5.7</v>
      </c>
      <c r="N31" s="63">
        <v>8.8813400661207478</v>
      </c>
      <c r="O31" s="76">
        <v>0.45</v>
      </c>
      <c r="P31" s="77">
        <v>0.35</v>
      </c>
      <c r="Q31" s="77">
        <v>0.7</v>
      </c>
      <c r="R31" s="77">
        <v>0.6</v>
      </c>
      <c r="S31" s="78">
        <v>1.7</v>
      </c>
      <c r="T31" s="49">
        <v>0</v>
      </c>
      <c r="U31" s="49">
        <v>0</v>
      </c>
      <c r="V31" s="49">
        <f t="shared" si="14"/>
        <v>4.5</v>
      </c>
      <c r="W31" s="49">
        <f t="shared" si="14"/>
        <v>5.1000000000000005</v>
      </c>
      <c r="X31" s="49">
        <f t="shared" si="14"/>
        <v>7.1813400661207476</v>
      </c>
      <c r="Y31" s="88">
        <v>0</v>
      </c>
      <c r="Z31" s="89">
        <v>0</v>
      </c>
      <c r="AA31" s="88">
        <v>0</v>
      </c>
      <c r="AB31" s="90">
        <v>2.9134723328549939E-2</v>
      </c>
      <c r="AC31" s="91">
        <v>0</v>
      </c>
      <c r="AD31" s="94">
        <f t="shared" si="5"/>
        <v>2.9134723328549939E-2</v>
      </c>
      <c r="AE31" s="96">
        <f t="shared" si="6"/>
        <v>6.0242717650424815</v>
      </c>
      <c r="AF31" s="96">
        <f t="shared" si="6"/>
        <v>6.0242717650424815</v>
      </c>
      <c r="AG31" s="100">
        <f t="shared" si="7"/>
        <v>4.1289952546920379</v>
      </c>
      <c r="AH31" s="100">
        <f t="shared" si="7"/>
        <v>4.1289952546920379</v>
      </c>
      <c r="AI31" s="112">
        <f t="shared" si="8"/>
        <v>3.0459801059203557</v>
      </c>
      <c r="AJ31" s="88">
        <f t="shared" si="9"/>
        <v>0</v>
      </c>
      <c r="AK31" s="88">
        <f t="shared" si="10"/>
        <v>0</v>
      </c>
      <c r="AL31" s="88">
        <f t="shared" si="11"/>
        <v>0</v>
      </c>
      <c r="AM31" s="88">
        <f t="shared" si="12"/>
        <v>1</v>
      </c>
      <c r="AN31" s="88">
        <f t="shared" si="13"/>
        <v>0</v>
      </c>
      <c r="AO31" s="136">
        <v>0</v>
      </c>
      <c r="AP31" s="137">
        <v>0</v>
      </c>
      <c r="AQ31" s="137">
        <v>0</v>
      </c>
      <c r="AR31" s="137">
        <v>1</v>
      </c>
      <c r="AS31" s="138">
        <v>0</v>
      </c>
      <c r="AT31" s="137">
        <v>0</v>
      </c>
      <c r="AU31" s="137">
        <v>1</v>
      </c>
      <c r="AV31" s="138">
        <v>0</v>
      </c>
    </row>
    <row r="32" spans="1:48" x14ac:dyDescent="0.3">
      <c r="A32" s="25" t="s">
        <v>29</v>
      </c>
      <c r="B32" s="25"/>
      <c r="C32" s="25"/>
      <c r="D32" s="64"/>
      <c r="E32" s="64"/>
      <c r="F32" s="47">
        <v>41999.99581494095</v>
      </c>
      <c r="G32" s="48">
        <v>4.2999997319482048</v>
      </c>
      <c r="H32" s="25"/>
      <c r="I32" s="25"/>
      <c r="J32" s="25"/>
      <c r="K32" s="25"/>
      <c r="L32" s="25"/>
      <c r="M32" s="25"/>
      <c r="N32" s="25"/>
    </row>
    <row r="34" spans="1:6" x14ac:dyDescent="0.3">
      <c r="A34" s="69" t="s">
        <v>30</v>
      </c>
      <c r="B34" s="73">
        <f>SUMPRODUCT(T5:X31,AE5:AI31,Y5:AC31)</f>
        <v>527160.62635726924</v>
      </c>
    </row>
    <row r="36" spans="1:6" x14ac:dyDescent="0.3">
      <c r="A36" s="69" t="s">
        <v>31</v>
      </c>
      <c r="B36" s="81"/>
    </row>
    <row r="37" spans="1:6" x14ac:dyDescent="0.3">
      <c r="A37" s="65" t="s">
        <v>17</v>
      </c>
      <c r="B37" s="65" t="s">
        <v>32</v>
      </c>
      <c r="F37" s="65" t="s">
        <v>33</v>
      </c>
    </row>
    <row r="38" spans="1:6" x14ac:dyDescent="0.3">
      <c r="A38">
        <v>1</v>
      </c>
      <c r="B38" s="92">
        <f t="shared" ref="B38:B64" si="15">SUM(Y5:AC5)</f>
        <v>4.1850590531120647E-3</v>
      </c>
      <c r="C38" s="69" t="s">
        <v>34</v>
      </c>
      <c r="F38" s="47">
        <v>4.1850590531120647E-3</v>
      </c>
    </row>
    <row r="39" spans="1:6" x14ac:dyDescent="0.3">
      <c r="A39">
        <v>2</v>
      </c>
      <c r="B39" s="92">
        <f t="shared" si="15"/>
        <v>2.9134723329862919E-2</v>
      </c>
      <c r="C39" s="69" t="s">
        <v>34</v>
      </c>
      <c r="F39" s="47">
        <v>2.9134723329862919E-2</v>
      </c>
    </row>
    <row r="40" spans="1:6" x14ac:dyDescent="0.3">
      <c r="A40">
        <v>3</v>
      </c>
      <c r="B40" s="92">
        <f t="shared" si="15"/>
        <v>0.19400706174058757</v>
      </c>
      <c r="C40" s="69" t="s">
        <v>34</v>
      </c>
      <c r="F40" s="47">
        <v>0.19400706174058757</v>
      </c>
    </row>
    <row r="41" spans="1:6" x14ac:dyDescent="0.3">
      <c r="A41">
        <v>4</v>
      </c>
      <c r="B41" s="92">
        <f t="shared" si="15"/>
        <v>1.1028653128674761</v>
      </c>
      <c r="C41" s="69" t="s">
        <v>34</v>
      </c>
      <c r="F41" s="47">
        <v>1.1028653128674761</v>
      </c>
    </row>
    <row r="42" spans="1:6" x14ac:dyDescent="0.3">
      <c r="A42">
        <v>5</v>
      </c>
      <c r="B42" s="92">
        <f t="shared" si="15"/>
        <v>5.352368629625408</v>
      </c>
      <c r="C42" s="69" t="s">
        <v>34</v>
      </c>
      <c r="F42" s="47">
        <v>5.352368629625408</v>
      </c>
    </row>
    <row r="43" spans="1:6" x14ac:dyDescent="0.3">
      <c r="A43">
        <v>6</v>
      </c>
      <c r="B43" s="92">
        <f t="shared" si="15"/>
        <v>22.177232605849323</v>
      </c>
      <c r="C43" s="69" t="s">
        <v>34</v>
      </c>
      <c r="F43" s="47">
        <v>22.177232605849323</v>
      </c>
    </row>
    <row r="44" spans="1:6" x14ac:dyDescent="0.3">
      <c r="A44">
        <v>7</v>
      </c>
      <c r="B44" s="92">
        <f t="shared" si="15"/>
        <v>78.455680485507969</v>
      </c>
      <c r="C44" s="69" t="s">
        <v>34</v>
      </c>
      <c r="F44" s="47">
        <v>78.455680485507969</v>
      </c>
    </row>
    <row r="45" spans="1:6" x14ac:dyDescent="0.3">
      <c r="A45">
        <v>8</v>
      </c>
      <c r="B45" s="92">
        <f t="shared" si="15"/>
        <v>236.98103495506567</v>
      </c>
      <c r="C45" s="69" t="s">
        <v>34</v>
      </c>
      <c r="F45" s="47">
        <v>236.98103495506567</v>
      </c>
    </row>
    <row r="46" spans="1:6" x14ac:dyDescent="0.3">
      <c r="A46">
        <v>9</v>
      </c>
      <c r="B46" s="92">
        <f t="shared" si="15"/>
        <v>611.20903299049257</v>
      </c>
      <c r="C46" s="69" t="s">
        <v>34</v>
      </c>
      <c r="F46" s="47">
        <v>611.20903299049257</v>
      </c>
    </row>
    <row r="47" spans="1:6" x14ac:dyDescent="0.3">
      <c r="A47">
        <v>10</v>
      </c>
      <c r="B47" s="92">
        <f t="shared" si="15"/>
        <v>1346.0647095579172</v>
      </c>
      <c r="C47" s="69" t="s">
        <v>34</v>
      </c>
      <c r="F47" s="47">
        <v>1346.0647095579172</v>
      </c>
    </row>
    <row r="48" spans="1:6" x14ac:dyDescent="0.3">
      <c r="A48">
        <v>11</v>
      </c>
      <c r="B48" s="92">
        <f t="shared" si="15"/>
        <v>2531.3558979303257</v>
      </c>
      <c r="C48" s="69" t="s">
        <v>34</v>
      </c>
      <c r="F48" s="47">
        <v>2531.3558979303257</v>
      </c>
    </row>
    <row r="49" spans="1:6" x14ac:dyDescent="0.3">
      <c r="A49">
        <v>12</v>
      </c>
      <c r="B49" s="92">
        <f t="shared" si="15"/>
        <v>4065.0005911909302</v>
      </c>
      <c r="C49" s="69" t="s">
        <v>34</v>
      </c>
      <c r="F49" s="47">
        <v>4065.0005911909302</v>
      </c>
    </row>
    <row r="50" spans="1:6" x14ac:dyDescent="0.3">
      <c r="A50">
        <v>13</v>
      </c>
      <c r="B50" s="92">
        <f t="shared" si="15"/>
        <v>5574.3601118637253</v>
      </c>
      <c r="C50" s="69" t="s">
        <v>34</v>
      </c>
      <c r="F50" s="47">
        <v>5574.3601118637253</v>
      </c>
    </row>
    <row r="51" spans="1:6" x14ac:dyDescent="0.3">
      <c r="A51">
        <v>14</v>
      </c>
      <c r="B51" s="92">
        <f t="shared" si="15"/>
        <v>6527.7131476336299</v>
      </c>
      <c r="C51" s="69" t="s">
        <v>34</v>
      </c>
      <c r="F51" s="47">
        <v>6527.7131476336299</v>
      </c>
    </row>
    <row r="52" spans="1:6" x14ac:dyDescent="0.3">
      <c r="A52">
        <v>15</v>
      </c>
      <c r="B52" s="92">
        <f t="shared" si="15"/>
        <v>6527.7131476336153</v>
      </c>
      <c r="C52" s="69" t="s">
        <v>34</v>
      </c>
      <c r="F52" s="47">
        <v>6527.7131476336153</v>
      </c>
    </row>
    <row r="53" spans="1:6" x14ac:dyDescent="0.3">
      <c r="A53">
        <v>16</v>
      </c>
      <c r="B53" s="92">
        <f t="shared" si="15"/>
        <v>5574.3601118637162</v>
      </c>
      <c r="C53" s="69" t="s">
        <v>34</v>
      </c>
      <c r="F53" s="47">
        <v>5574.3601118637162</v>
      </c>
    </row>
    <row r="54" spans="1:6" x14ac:dyDescent="0.3">
      <c r="A54">
        <v>17</v>
      </c>
      <c r="B54" s="92">
        <f t="shared" si="15"/>
        <v>4065.0005911909002</v>
      </c>
      <c r="C54" s="69" t="s">
        <v>34</v>
      </c>
      <c r="F54" s="47">
        <v>4065.0005911908997</v>
      </c>
    </row>
    <row r="55" spans="1:6" x14ac:dyDescent="0.3">
      <c r="A55">
        <v>18</v>
      </c>
      <c r="B55" s="92">
        <f t="shared" si="15"/>
        <v>2531.3558979302957</v>
      </c>
      <c r="C55" s="69" t="s">
        <v>34</v>
      </c>
      <c r="F55" s="47">
        <v>2531.3558979302957</v>
      </c>
    </row>
    <row r="56" spans="1:6" x14ac:dyDescent="0.3">
      <c r="A56">
        <v>19</v>
      </c>
      <c r="B56" s="92">
        <f t="shared" si="15"/>
        <v>1346.0647095578997</v>
      </c>
      <c r="C56" s="69" t="s">
        <v>34</v>
      </c>
      <c r="F56" s="47">
        <v>1346.0647095578997</v>
      </c>
    </row>
    <row r="57" spans="1:6" x14ac:dyDescent="0.3">
      <c r="A57">
        <v>20</v>
      </c>
      <c r="B57" s="92">
        <f t="shared" si="15"/>
        <v>611.20903299047893</v>
      </c>
      <c r="C57" s="69" t="s">
        <v>34</v>
      </c>
      <c r="F57" s="47">
        <v>611.20903299047893</v>
      </c>
    </row>
    <row r="58" spans="1:6" x14ac:dyDescent="0.3">
      <c r="A58">
        <v>21</v>
      </c>
      <c r="B58" s="92">
        <f t="shared" si="15"/>
        <v>236.98103495506339</v>
      </c>
      <c r="C58" s="69" t="s">
        <v>34</v>
      </c>
      <c r="F58" s="47">
        <v>236.98103495506339</v>
      </c>
    </row>
    <row r="59" spans="1:6" x14ac:dyDescent="0.3">
      <c r="A59">
        <v>22</v>
      </c>
      <c r="B59" s="92">
        <f t="shared" si="15"/>
        <v>78.455680485504331</v>
      </c>
      <c r="C59" s="69" t="s">
        <v>34</v>
      </c>
      <c r="F59" s="47">
        <v>78.455680485504331</v>
      </c>
    </row>
    <row r="60" spans="1:6" x14ac:dyDescent="0.3">
      <c r="A60">
        <v>23</v>
      </c>
      <c r="B60" s="92">
        <f t="shared" si="15"/>
        <v>22.177232605848918</v>
      </c>
      <c r="C60" s="69" t="s">
        <v>34</v>
      </c>
      <c r="F60" s="47">
        <v>22.177232605848918</v>
      </c>
    </row>
    <row r="61" spans="1:6" x14ac:dyDescent="0.3">
      <c r="A61">
        <v>24</v>
      </c>
      <c r="B61" s="92">
        <f t="shared" si="15"/>
        <v>5.3523686296261808</v>
      </c>
      <c r="C61" s="69" t="s">
        <v>34</v>
      </c>
      <c r="F61" s="47">
        <v>5.3523686296261808</v>
      </c>
    </row>
    <row r="62" spans="1:6" x14ac:dyDescent="0.3">
      <c r="A62">
        <v>25</v>
      </c>
      <c r="B62" s="92">
        <f t="shared" si="15"/>
        <v>1.1028653128661858</v>
      </c>
      <c r="C62" s="69" t="s">
        <v>34</v>
      </c>
      <c r="F62" s="47">
        <v>1.1028653128661858</v>
      </c>
    </row>
    <row r="63" spans="1:6" x14ac:dyDescent="0.3">
      <c r="A63">
        <v>26</v>
      </c>
      <c r="B63" s="92">
        <f t="shared" si="15"/>
        <v>0.19400706174299565</v>
      </c>
      <c r="C63" s="69" t="s">
        <v>34</v>
      </c>
      <c r="F63" s="47">
        <v>0.19400706174299565</v>
      </c>
    </row>
    <row r="64" spans="1:6" x14ac:dyDescent="0.3">
      <c r="A64">
        <v>27</v>
      </c>
      <c r="B64" s="92">
        <f t="shared" si="15"/>
        <v>2.9134723328549939E-2</v>
      </c>
      <c r="C64" s="69" t="s">
        <v>34</v>
      </c>
      <c r="F64" s="58">
        <v>2.9134723328549939E-2</v>
      </c>
    </row>
    <row r="66" spans="1:7" x14ac:dyDescent="0.3">
      <c r="A66" s="69" t="s">
        <v>35</v>
      </c>
      <c r="B66" s="92">
        <f>SUM(AA5:AB31)</f>
        <v>19593.313254154331</v>
      </c>
      <c r="C66" s="69" t="s">
        <v>36</v>
      </c>
      <c r="F66" s="47">
        <v>96000</v>
      </c>
    </row>
    <row r="68" spans="1:7" x14ac:dyDescent="0.3">
      <c r="A68" s="69" t="s">
        <v>37</v>
      </c>
      <c r="B68" s="92">
        <f>SUM(AC5:AC31)</f>
        <v>22400.000000000004</v>
      </c>
      <c r="C68" s="69" t="s">
        <v>36</v>
      </c>
      <c r="F68" s="47">
        <v>22400</v>
      </c>
      <c r="G68" t="s">
        <v>38</v>
      </c>
    </row>
    <row r="70" spans="1:7" x14ac:dyDescent="0.3">
      <c r="A70" s="69" t="s">
        <v>39</v>
      </c>
      <c r="B70">
        <f>SUM(SUMPRODUCT(Z5:Z31,AF5:AF31),SUMPRODUCT(AB5:AB31,AH5:AH31),SUMPRODUCT(AC5:AC31,AI5:AI31))</f>
        <v>54431.040000000008</v>
      </c>
      <c r="C70" t="s">
        <v>36</v>
      </c>
      <c r="F70">
        <f>120000*0.453592</f>
        <v>54431.040000000001</v>
      </c>
    </row>
  </sheetData>
  <mergeCells count="25">
    <mergeCell ref="V3:W3"/>
    <mergeCell ref="Y3:Z3"/>
    <mergeCell ref="AA3:AB3"/>
    <mergeCell ref="AE3:AF3"/>
    <mergeCell ref="H2:I2"/>
    <mergeCell ref="J2:M2"/>
    <mergeCell ref="O2:S2"/>
    <mergeCell ref="T2:X2"/>
    <mergeCell ref="Y2:AC2"/>
    <mergeCell ref="AD2:AD4"/>
    <mergeCell ref="J3:K3"/>
    <mergeCell ref="L3:M3"/>
    <mergeCell ref="O3:P3"/>
    <mergeCell ref="Q3:R3"/>
    <mergeCell ref="T3:U3"/>
    <mergeCell ref="AT3:AU3"/>
    <mergeCell ref="AT2:AV2"/>
    <mergeCell ref="AG3:AH3"/>
    <mergeCell ref="AJ2:AN2"/>
    <mergeCell ref="AJ3:AK3"/>
    <mergeCell ref="AL3:AM3"/>
    <mergeCell ref="AO2:AS2"/>
    <mergeCell ref="AO3:AP3"/>
    <mergeCell ref="AQ3:AR3"/>
    <mergeCell ref="AE2:AI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314A5-9900-49B0-957F-DA080F2EA8D3}">
  <dimension ref="A2:AQ70"/>
  <sheetViews>
    <sheetView workbookViewId="0">
      <pane xSplit="7" topLeftCell="H1" activePane="topRight" state="frozen"/>
      <selection pane="topRight" activeCell="H1" sqref="H1"/>
    </sheetView>
  </sheetViews>
  <sheetFormatPr defaultRowHeight="14.4" x14ac:dyDescent="0.3"/>
  <cols>
    <col min="1" max="1" width="20.109375" bestFit="1" customWidth="1"/>
    <col min="2" max="2" width="11.88671875" bestFit="1" customWidth="1"/>
    <col min="3" max="3" width="13.44140625" bestFit="1" customWidth="1"/>
    <col min="4" max="4" width="9.88671875" hidden="1" customWidth="1"/>
    <col min="5" max="5" width="6.88671875" hidden="1" customWidth="1"/>
    <col min="6" max="6" width="14.44140625" bestFit="1" customWidth="1"/>
    <col min="7" max="7" width="6.5546875" bestFit="1" customWidth="1"/>
    <col min="8" max="9" width="9.109375" customWidth="1"/>
    <col min="10" max="10" width="5.44140625" bestFit="1" customWidth="1"/>
    <col min="11" max="11" width="6.44140625" bestFit="1" customWidth="1"/>
    <col min="12" max="12" width="5.44140625" bestFit="1" customWidth="1"/>
    <col min="13" max="13" width="6.44140625" bestFit="1" customWidth="1"/>
    <col min="14" max="14" width="14" bestFit="1" customWidth="1"/>
    <col min="30" max="30" width="11.44140625" bestFit="1" customWidth="1"/>
    <col min="31" max="31" width="5.88671875" bestFit="1" customWidth="1"/>
    <col min="32" max="32" width="7" bestFit="1" customWidth="1"/>
    <col min="33" max="33" width="6" bestFit="1" customWidth="1"/>
    <col min="34" max="34" width="7" bestFit="1" customWidth="1"/>
    <col min="35" max="35" width="7.5546875" bestFit="1" customWidth="1"/>
  </cols>
  <sheetData>
    <row r="2" spans="1:43" x14ac:dyDescent="0.3">
      <c r="A2" s="31"/>
      <c r="B2" s="32"/>
      <c r="C2" s="33"/>
      <c r="D2" s="33" t="s">
        <v>0</v>
      </c>
      <c r="E2" s="33" t="s">
        <v>0</v>
      </c>
      <c r="F2" s="33"/>
      <c r="G2" s="33"/>
      <c r="H2" s="164" t="s">
        <v>1</v>
      </c>
      <c r="I2" s="165"/>
      <c r="J2" s="164" t="s">
        <v>2</v>
      </c>
      <c r="K2" s="166"/>
      <c r="L2" s="166"/>
      <c r="M2" s="165"/>
      <c r="N2" s="34" t="s">
        <v>3</v>
      </c>
      <c r="O2" s="161" t="s">
        <v>4</v>
      </c>
      <c r="P2" s="162"/>
      <c r="Q2" s="162"/>
      <c r="R2" s="162"/>
      <c r="S2" s="163"/>
      <c r="T2" s="161" t="s">
        <v>5</v>
      </c>
      <c r="U2" s="162"/>
      <c r="V2" s="162"/>
      <c r="W2" s="162"/>
      <c r="X2" s="163"/>
      <c r="Y2" s="161" t="s">
        <v>6</v>
      </c>
      <c r="Z2" s="162"/>
      <c r="AA2" s="162"/>
      <c r="AB2" s="162"/>
      <c r="AC2" s="163"/>
      <c r="AD2" s="156" t="s">
        <v>7</v>
      </c>
      <c r="AE2" s="153" t="s">
        <v>8</v>
      </c>
      <c r="AF2" s="155"/>
      <c r="AG2" s="155"/>
      <c r="AH2" s="155"/>
      <c r="AI2" s="155"/>
      <c r="AJ2" s="126" t="s">
        <v>52</v>
      </c>
      <c r="AK2" s="127"/>
      <c r="AL2" s="99"/>
      <c r="AM2" s="126" t="s">
        <v>55</v>
      </c>
      <c r="AN2" s="127"/>
      <c r="AO2" s="99"/>
      <c r="AP2" s="129"/>
      <c r="AQ2" s="130"/>
    </row>
    <row r="3" spans="1:43" x14ac:dyDescent="0.3">
      <c r="A3" s="35" t="s">
        <v>9</v>
      </c>
      <c r="B3" s="36"/>
      <c r="C3" s="36"/>
      <c r="D3" s="36" t="s">
        <v>10</v>
      </c>
      <c r="E3" s="36" t="s">
        <v>11</v>
      </c>
      <c r="F3" s="36" t="s">
        <v>12</v>
      </c>
      <c r="G3" s="36" t="s">
        <v>13</v>
      </c>
      <c r="H3" s="37"/>
      <c r="I3" s="36"/>
      <c r="J3" s="159" t="s">
        <v>14</v>
      </c>
      <c r="K3" s="160"/>
      <c r="L3" s="159" t="s">
        <v>15</v>
      </c>
      <c r="M3" s="160"/>
      <c r="N3" s="38" t="s">
        <v>16</v>
      </c>
      <c r="O3" s="159" t="s">
        <v>14</v>
      </c>
      <c r="P3" s="160"/>
      <c r="Q3" s="159" t="s">
        <v>15</v>
      </c>
      <c r="R3" s="160"/>
      <c r="S3" s="38" t="s">
        <v>16</v>
      </c>
      <c r="T3" s="159" t="s">
        <v>14</v>
      </c>
      <c r="U3" s="160"/>
      <c r="V3" s="159" t="s">
        <v>15</v>
      </c>
      <c r="W3" s="160"/>
      <c r="X3" s="38" t="s">
        <v>16</v>
      </c>
      <c r="Y3" s="159" t="s">
        <v>14</v>
      </c>
      <c r="Z3" s="160"/>
      <c r="AA3" s="159" t="s">
        <v>15</v>
      </c>
      <c r="AB3" s="160"/>
      <c r="AC3" s="38" t="s">
        <v>16</v>
      </c>
      <c r="AD3" s="157"/>
      <c r="AE3" s="153" t="s">
        <v>14</v>
      </c>
      <c r="AF3" s="154"/>
      <c r="AG3" s="153" t="s">
        <v>15</v>
      </c>
      <c r="AH3" s="154"/>
      <c r="AI3" s="127" t="s">
        <v>16</v>
      </c>
      <c r="AJ3" s="123" t="s">
        <v>14</v>
      </c>
      <c r="AK3" s="36" t="s">
        <v>16</v>
      </c>
      <c r="AL3" s="124" t="s">
        <v>15</v>
      </c>
      <c r="AM3" s="35" t="s">
        <v>14</v>
      </c>
      <c r="AN3" s="36" t="s">
        <v>16</v>
      </c>
      <c r="AO3" s="105" t="s">
        <v>15</v>
      </c>
      <c r="AP3" s="36" t="s">
        <v>56</v>
      </c>
      <c r="AQ3" s="105" t="s">
        <v>57</v>
      </c>
    </row>
    <row r="4" spans="1:43" x14ac:dyDescent="0.3">
      <c r="A4" s="39" t="s">
        <v>17</v>
      </c>
      <c r="B4" s="40" t="s">
        <v>18</v>
      </c>
      <c r="C4" s="40" t="s">
        <v>19</v>
      </c>
      <c r="D4" s="41">
        <v>0</v>
      </c>
      <c r="E4" s="41">
        <v>0</v>
      </c>
      <c r="F4" s="40" t="s">
        <v>20</v>
      </c>
      <c r="G4" s="40" t="s">
        <v>21</v>
      </c>
      <c r="H4" s="39" t="s">
        <v>14</v>
      </c>
      <c r="I4" s="40" t="s">
        <v>15</v>
      </c>
      <c r="J4" s="39" t="s">
        <v>22</v>
      </c>
      <c r="K4" s="40" t="s">
        <v>23</v>
      </c>
      <c r="L4" s="39" t="s">
        <v>22</v>
      </c>
      <c r="M4" s="42" t="s">
        <v>23</v>
      </c>
      <c r="N4" s="43" t="s">
        <v>23</v>
      </c>
      <c r="O4" s="39" t="s">
        <v>22</v>
      </c>
      <c r="P4" s="40" t="s">
        <v>23</v>
      </c>
      <c r="Q4" s="39" t="s">
        <v>22</v>
      </c>
      <c r="R4" s="42" t="s">
        <v>23</v>
      </c>
      <c r="S4" s="43" t="s">
        <v>23</v>
      </c>
      <c r="T4" s="39" t="s">
        <v>22</v>
      </c>
      <c r="U4" s="40" t="s">
        <v>23</v>
      </c>
      <c r="V4" s="39" t="s">
        <v>22</v>
      </c>
      <c r="W4" s="42" t="s">
        <v>23</v>
      </c>
      <c r="X4" s="43" t="s">
        <v>23</v>
      </c>
      <c r="Y4" s="39" t="s">
        <v>22</v>
      </c>
      <c r="Z4" s="40" t="s">
        <v>23</v>
      </c>
      <c r="AA4" s="39" t="s">
        <v>22</v>
      </c>
      <c r="AB4" s="42" t="s">
        <v>23</v>
      </c>
      <c r="AC4" s="43" t="s">
        <v>23</v>
      </c>
      <c r="AD4" s="158"/>
      <c r="AE4" s="102" t="s">
        <v>22</v>
      </c>
      <c r="AF4" s="103" t="s">
        <v>23</v>
      </c>
      <c r="AG4" s="104" t="s">
        <v>22</v>
      </c>
      <c r="AH4" s="103" t="s">
        <v>23</v>
      </c>
      <c r="AI4" s="128" t="s">
        <v>23</v>
      </c>
      <c r="AJ4" s="35"/>
      <c r="AK4" s="36"/>
      <c r="AL4" s="105"/>
      <c r="AM4" s="35"/>
      <c r="AN4" s="36"/>
      <c r="AO4" s="105"/>
      <c r="AQ4" s="131"/>
    </row>
    <row r="5" spans="1:43" x14ac:dyDescent="0.3">
      <c r="A5" s="44">
        <v>1</v>
      </c>
      <c r="B5" s="45">
        <v>1.5</v>
      </c>
      <c r="C5" s="45">
        <v>1.7</v>
      </c>
      <c r="D5" s="106">
        <v>9.9644263169334873E-8</v>
      </c>
      <c r="E5" s="106">
        <v>1.0722070689395284E-6</v>
      </c>
      <c r="F5" s="47">
        <v>4.1850590531120647E-3</v>
      </c>
      <c r="G5" s="48">
        <v>1.6099126963349961</v>
      </c>
      <c r="H5" s="44" t="s">
        <v>24</v>
      </c>
      <c r="I5" s="45" t="s">
        <v>24</v>
      </c>
      <c r="J5" s="49">
        <v>2</v>
      </c>
      <c r="K5" s="107">
        <v>2.2999999999999998</v>
      </c>
      <c r="L5" s="51">
        <v>3</v>
      </c>
      <c r="M5" s="52">
        <v>3.2</v>
      </c>
      <c r="N5" s="79">
        <v>8.5144826806282659</v>
      </c>
      <c r="O5" s="74">
        <v>0.45</v>
      </c>
      <c r="P5" s="73">
        <v>0.35</v>
      </c>
      <c r="Q5" s="73">
        <v>0.7</v>
      </c>
      <c r="R5" s="73">
        <v>0.6</v>
      </c>
      <c r="S5" s="75">
        <v>1.7</v>
      </c>
      <c r="T5" s="49">
        <f t="shared" ref="T5:T25" si="0">J5-O5</f>
        <v>1.55</v>
      </c>
      <c r="U5" s="49">
        <f t="shared" ref="U5:U25" si="1">K5-P5</f>
        <v>1.9499999999999997</v>
      </c>
      <c r="V5" s="49">
        <f t="shared" ref="V5:V25" si="2">L5-Q5</f>
        <v>2.2999999999999998</v>
      </c>
      <c r="W5" s="49">
        <f t="shared" ref="W5:W25" si="3">M5-R5</f>
        <v>2.6</v>
      </c>
      <c r="X5" s="49">
        <f t="shared" ref="X5:X25" si="4">N5-S5</f>
        <v>6.8144826806282657</v>
      </c>
      <c r="Y5" s="82">
        <v>0</v>
      </c>
      <c r="Z5" s="122">
        <v>0</v>
      </c>
      <c r="AA5" s="84">
        <v>0</v>
      </c>
      <c r="AB5" s="85">
        <v>0</v>
      </c>
      <c r="AC5" s="86">
        <v>0</v>
      </c>
      <c r="AD5" s="93">
        <f t="shared" ref="AD5:AD31" si="5">SUM(Z5,AB5,AC5)</f>
        <v>0</v>
      </c>
      <c r="AE5" s="95">
        <f t="shared" ref="AE5:AF31" si="6">$G5*0.89</f>
        <v>1.4328222997381466</v>
      </c>
      <c r="AF5" s="95">
        <f t="shared" si="6"/>
        <v>1.4328222997381466</v>
      </c>
      <c r="AG5" s="97">
        <f t="shared" ref="AG5:AH31" si="7">$G5*0.61</f>
        <v>0.98204674476434761</v>
      </c>
      <c r="AH5" s="97">
        <f t="shared" si="7"/>
        <v>0.98204674476434761</v>
      </c>
      <c r="AI5" s="111">
        <f t="shared" ref="AI5:AI31" si="8">G5*0.45</f>
        <v>0.72446071335074824</v>
      </c>
      <c r="AJ5" s="109">
        <f t="shared" ref="AJ5:AJ31" si="9">SUM(Y5,Z5)/$F5</f>
        <v>0</v>
      </c>
      <c r="AK5" s="113">
        <f t="shared" ref="AK5:AK31" si="10">AC5/$F5</f>
        <v>0</v>
      </c>
      <c r="AL5" s="116">
        <f t="shared" ref="AL5:AL31" si="11">SUM(AA5,AB5)/$F5</f>
        <v>0</v>
      </c>
      <c r="AM5" s="109">
        <v>0</v>
      </c>
      <c r="AN5" s="113">
        <v>0</v>
      </c>
      <c r="AO5" s="116">
        <v>0</v>
      </c>
      <c r="AP5" s="121">
        <f t="shared" ref="AP5:AP31" si="12">1-AN5</f>
        <v>1</v>
      </c>
      <c r="AQ5" s="132">
        <f t="shared" ref="AQ5:AQ31" si="13">1-AO5</f>
        <v>1</v>
      </c>
    </row>
    <row r="6" spans="1:43" x14ac:dyDescent="0.3">
      <c r="A6" s="44">
        <v>2</v>
      </c>
      <c r="B6" s="45">
        <v>1.7</v>
      </c>
      <c r="C6" s="45">
        <v>1.9</v>
      </c>
      <c r="D6" s="106">
        <v>7.933281519755948E-7</v>
      </c>
      <c r="E6" s="106">
        <v>7.9225981820641506E-6</v>
      </c>
      <c r="F6" s="47">
        <v>2.9134723329862919E-2</v>
      </c>
      <c r="G6" s="48">
        <v>1.8311553202881583</v>
      </c>
      <c r="H6" s="44" t="s">
        <v>24</v>
      </c>
      <c r="I6" s="45" t="s">
        <v>24</v>
      </c>
      <c r="J6" s="49">
        <v>2</v>
      </c>
      <c r="K6" s="107">
        <v>2.2999999999999998</v>
      </c>
      <c r="L6" s="49">
        <v>3</v>
      </c>
      <c r="M6" s="54">
        <v>3.2</v>
      </c>
      <c r="N6" s="80">
        <v>8.5302154894427122</v>
      </c>
      <c r="O6" s="74">
        <v>0.45</v>
      </c>
      <c r="P6" s="73">
        <v>0.35</v>
      </c>
      <c r="Q6" s="73">
        <v>0.7</v>
      </c>
      <c r="R6" s="73">
        <v>0.6</v>
      </c>
      <c r="S6" s="75">
        <v>1.7</v>
      </c>
      <c r="T6" s="49">
        <f t="shared" si="0"/>
        <v>1.55</v>
      </c>
      <c r="U6" s="49">
        <f t="shared" si="1"/>
        <v>1.9499999999999997</v>
      </c>
      <c r="V6" s="49">
        <f t="shared" si="2"/>
        <v>2.2999999999999998</v>
      </c>
      <c r="W6" s="49">
        <f t="shared" si="3"/>
        <v>2.6</v>
      </c>
      <c r="X6" s="49">
        <f t="shared" si="4"/>
        <v>6.8302154894427121</v>
      </c>
      <c r="Y6" s="82">
        <v>0</v>
      </c>
      <c r="Z6" s="122">
        <v>0</v>
      </c>
      <c r="AA6" s="82">
        <v>0</v>
      </c>
      <c r="AB6" s="87">
        <v>0</v>
      </c>
      <c r="AC6" s="86">
        <v>0</v>
      </c>
      <c r="AD6" s="93">
        <f t="shared" si="5"/>
        <v>0</v>
      </c>
      <c r="AE6" s="95">
        <f t="shared" si="6"/>
        <v>1.629728235056461</v>
      </c>
      <c r="AF6" s="95">
        <f t="shared" si="6"/>
        <v>1.629728235056461</v>
      </c>
      <c r="AG6" s="97">
        <f t="shared" si="7"/>
        <v>1.1170047453757765</v>
      </c>
      <c r="AH6" s="97">
        <f t="shared" si="7"/>
        <v>1.1170047453757765</v>
      </c>
      <c r="AI6" s="111">
        <f t="shared" si="8"/>
        <v>0.82401989412967125</v>
      </c>
      <c r="AJ6" s="109">
        <f t="shared" si="9"/>
        <v>0</v>
      </c>
      <c r="AK6" s="113">
        <f t="shared" si="10"/>
        <v>0</v>
      </c>
      <c r="AL6" s="116">
        <f t="shared" si="11"/>
        <v>0</v>
      </c>
      <c r="AM6" s="109">
        <v>0</v>
      </c>
      <c r="AN6" s="113">
        <v>0</v>
      </c>
      <c r="AO6" s="116">
        <v>0</v>
      </c>
      <c r="AP6" s="121">
        <f t="shared" si="12"/>
        <v>1</v>
      </c>
      <c r="AQ6" s="132">
        <f t="shared" si="13"/>
        <v>1</v>
      </c>
    </row>
    <row r="7" spans="1:43" x14ac:dyDescent="0.3">
      <c r="A7" s="44">
        <v>3</v>
      </c>
      <c r="B7" s="45">
        <v>1.9</v>
      </c>
      <c r="C7" s="45">
        <v>2.1</v>
      </c>
      <c r="D7" s="106">
        <v>5.4125439077038704E-6</v>
      </c>
      <c r="E7" s="106">
        <v>4.988494258010724E-5</v>
      </c>
      <c r="F7" s="47">
        <v>0.19400706174058757</v>
      </c>
      <c r="G7" s="48">
        <v>2.0289248534231317</v>
      </c>
      <c r="H7" s="44" t="s">
        <v>24</v>
      </c>
      <c r="I7" s="45" t="s">
        <v>24</v>
      </c>
      <c r="J7" s="49">
        <v>2</v>
      </c>
      <c r="K7" s="107">
        <v>2.2999999999999998</v>
      </c>
      <c r="L7" s="49">
        <v>3</v>
      </c>
      <c r="M7" s="54">
        <v>3.2</v>
      </c>
      <c r="N7" s="80">
        <v>8.5442791006878664</v>
      </c>
      <c r="O7" s="74">
        <v>0.45</v>
      </c>
      <c r="P7" s="73">
        <v>0.35</v>
      </c>
      <c r="Q7" s="73">
        <v>0.7</v>
      </c>
      <c r="R7" s="73">
        <v>0.6</v>
      </c>
      <c r="S7" s="75">
        <v>1.7</v>
      </c>
      <c r="T7" s="49">
        <f t="shared" si="0"/>
        <v>1.55</v>
      </c>
      <c r="U7" s="49">
        <f t="shared" si="1"/>
        <v>1.9499999999999997</v>
      </c>
      <c r="V7" s="49">
        <f t="shared" si="2"/>
        <v>2.2999999999999998</v>
      </c>
      <c r="W7" s="49">
        <f t="shared" si="3"/>
        <v>2.6</v>
      </c>
      <c r="X7" s="49">
        <f t="shared" si="4"/>
        <v>6.8442791006878663</v>
      </c>
      <c r="Y7" s="82">
        <v>0</v>
      </c>
      <c r="Z7" s="122">
        <v>0</v>
      </c>
      <c r="AA7" s="82">
        <v>0</v>
      </c>
      <c r="AB7" s="87">
        <v>0</v>
      </c>
      <c r="AC7" s="86">
        <v>0</v>
      </c>
      <c r="AD7" s="93">
        <f t="shared" si="5"/>
        <v>0</v>
      </c>
      <c r="AE7" s="95">
        <f t="shared" si="6"/>
        <v>1.8057431195465872</v>
      </c>
      <c r="AF7" s="95">
        <f t="shared" si="6"/>
        <v>1.8057431195465872</v>
      </c>
      <c r="AG7" s="97">
        <f t="shared" si="7"/>
        <v>1.2376441605881103</v>
      </c>
      <c r="AH7" s="97">
        <f t="shared" si="7"/>
        <v>1.2376441605881103</v>
      </c>
      <c r="AI7" s="111">
        <f t="shared" si="8"/>
        <v>0.9130161840404093</v>
      </c>
      <c r="AJ7" s="109">
        <f t="shared" si="9"/>
        <v>0</v>
      </c>
      <c r="AK7" s="113">
        <f t="shared" si="10"/>
        <v>0</v>
      </c>
      <c r="AL7" s="116">
        <f t="shared" si="11"/>
        <v>0</v>
      </c>
      <c r="AM7" s="109">
        <v>0</v>
      </c>
      <c r="AN7" s="113">
        <v>0</v>
      </c>
      <c r="AO7" s="116">
        <v>0</v>
      </c>
      <c r="AP7" s="121">
        <f t="shared" si="12"/>
        <v>1</v>
      </c>
      <c r="AQ7" s="132">
        <f t="shared" si="13"/>
        <v>1</v>
      </c>
    </row>
    <row r="8" spans="1:43" x14ac:dyDescent="0.3">
      <c r="A8" s="44">
        <v>4</v>
      </c>
      <c r="B8" s="45">
        <v>2.1</v>
      </c>
      <c r="C8" s="45">
        <v>2.3000000000000003</v>
      </c>
      <c r="D8" s="106">
        <v>3.1671241833119972E-5</v>
      </c>
      <c r="E8" s="106">
        <v>2.6766045152977166E-4</v>
      </c>
      <c r="F8" s="47">
        <v>1.1028653128674761</v>
      </c>
      <c r="G8" s="48">
        <v>2.2266345425026102</v>
      </c>
      <c r="H8" s="44" t="s">
        <v>24</v>
      </c>
      <c r="I8" s="45" t="s">
        <v>24</v>
      </c>
      <c r="J8" s="49">
        <v>2</v>
      </c>
      <c r="K8" s="107">
        <v>2.2999999999999998</v>
      </c>
      <c r="L8" s="49">
        <v>3</v>
      </c>
      <c r="M8" s="54">
        <v>3.2</v>
      </c>
      <c r="N8" s="80">
        <v>8.5583384563557399</v>
      </c>
      <c r="O8" s="74">
        <v>0.45</v>
      </c>
      <c r="P8" s="73">
        <v>0.35</v>
      </c>
      <c r="Q8" s="73">
        <v>0.7</v>
      </c>
      <c r="R8" s="73">
        <v>0.6</v>
      </c>
      <c r="S8" s="75">
        <v>1.7</v>
      </c>
      <c r="T8" s="49">
        <f t="shared" si="0"/>
        <v>1.55</v>
      </c>
      <c r="U8" s="49">
        <f t="shared" si="1"/>
        <v>1.9499999999999997</v>
      </c>
      <c r="V8" s="49">
        <f t="shared" si="2"/>
        <v>2.2999999999999998</v>
      </c>
      <c r="W8" s="49">
        <f t="shared" si="3"/>
        <v>2.6</v>
      </c>
      <c r="X8" s="49">
        <f t="shared" si="4"/>
        <v>6.8583384563557397</v>
      </c>
      <c r="Y8" s="82">
        <v>0</v>
      </c>
      <c r="Z8" s="122">
        <v>0</v>
      </c>
      <c r="AA8" s="82">
        <v>0</v>
      </c>
      <c r="AB8" s="87">
        <v>0</v>
      </c>
      <c r="AC8" s="86">
        <v>0</v>
      </c>
      <c r="AD8" s="93">
        <f t="shared" si="5"/>
        <v>0</v>
      </c>
      <c r="AE8" s="95">
        <f t="shared" si="6"/>
        <v>1.9817047428273231</v>
      </c>
      <c r="AF8" s="95">
        <f t="shared" si="6"/>
        <v>1.9817047428273231</v>
      </c>
      <c r="AG8" s="97">
        <f t="shared" si="7"/>
        <v>1.3582470709265921</v>
      </c>
      <c r="AH8" s="97">
        <f t="shared" si="7"/>
        <v>1.3582470709265921</v>
      </c>
      <c r="AI8" s="111">
        <f t="shared" si="8"/>
        <v>1.0019855441261747</v>
      </c>
      <c r="AJ8" s="109">
        <f t="shared" si="9"/>
        <v>0</v>
      </c>
      <c r="AK8" s="113">
        <f t="shared" si="10"/>
        <v>0</v>
      </c>
      <c r="AL8" s="116">
        <f t="shared" si="11"/>
        <v>0</v>
      </c>
      <c r="AM8" s="109">
        <v>0</v>
      </c>
      <c r="AN8" s="113">
        <v>0</v>
      </c>
      <c r="AO8" s="116">
        <v>0</v>
      </c>
      <c r="AP8" s="121">
        <f t="shared" si="12"/>
        <v>1</v>
      </c>
      <c r="AQ8" s="132">
        <f t="shared" si="13"/>
        <v>1</v>
      </c>
    </row>
    <row r="9" spans="1:43" x14ac:dyDescent="0.3">
      <c r="A9" s="44">
        <v>5</v>
      </c>
      <c r="B9" s="45">
        <v>2.3000000000000003</v>
      </c>
      <c r="C9" s="45">
        <v>2.5000000000000004</v>
      </c>
      <c r="D9" s="106">
        <v>1.5910859015753445E-4</v>
      </c>
      <c r="E9" s="106">
        <v>1.2238038602275503E-3</v>
      </c>
      <c r="F9" s="47">
        <v>5.352368629625408</v>
      </c>
      <c r="G9" s="48">
        <v>2.4242873041744692</v>
      </c>
      <c r="H9" s="44" t="s">
        <v>25</v>
      </c>
      <c r="I9" s="45" t="s">
        <v>24</v>
      </c>
      <c r="J9" s="49">
        <v>2.8</v>
      </c>
      <c r="K9" s="107">
        <v>3.1</v>
      </c>
      <c r="L9" s="49">
        <v>3</v>
      </c>
      <c r="M9" s="54">
        <v>3.2</v>
      </c>
      <c r="N9" s="80">
        <v>8.572393763852407</v>
      </c>
      <c r="O9" s="74">
        <v>0.45</v>
      </c>
      <c r="P9" s="73">
        <v>0.35</v>
      </c>
      <c r="Q9" s="73">
        <v>0.7</v>
      </c>
      <c r="R9" s="73">
        <v>0.6</v>
      </c>
      <c r="S9" s="75">
        <v>1.7</v>
      </c>
      <c r="T9" s="49">
        <f t="shared" si="0"/>
        <v>2.3499999999999996</v>
      </c>
      <c r="U9" s="49">
        <f t="shared" si="1"/>
        <v>2.75</v>
      </c>
      <c r="V9" s="49">
        <f t="shared" si="2"/>
        <v>2.2999999999999998</v>
      </c>
      <c r="W9" s="49">
        <f t="shared" si="3"/>
        <v>2.6</v>
      </c>
      <c r="X9" s="49">
        <f t="shared" si="4"/>
        <v>6.8723937638524069</v>
      </c>
      <c r="Y9" s="82">
        <v>0</v>
      </c>
      <c r="Z9" s="122">
        <v>0</v>
      </c>
      <c r="AA9" s="82">
        <v>0</v>
      </c>
      <c r="AB9" s="87">
        <v>0</v>
      </c>
      <c r="AC9" s="86">
        <v>0</v>
      </c>
      <c r="AD9" s="93">
        <f t="shared" si="5"/>
        <v>0</v>
      </c>
      <c r="AE9" s="95">
        <f t="shared" si="6"/>
        <v>2.1576157007152776</v>
      </c>
      <c r="AF9" s="95">
        <f t="shared" si="6"/>
        <v>2.1576157007152776</v>
      </c>
      <c r="AG9" s="97">
        <f t="shared" si="7"/>
        <v>1.4788152555464262</v>
      </c>
      <c r="AH9" s="97">
        <f t="shared" si="7"/>
        <v>1.4788152555464262</v>
      </c>
      <c r="AI9" s="111">
        <f t="shared" si="8"/>
        <v>1.0909292868785112</v>
      </c>
      <c r="AJ9" s="109">
        <f t="shared" si="9"/>
        <v>0</v>
      </c>
      <c r="AK9" s="113">
        <f t="shared" si="10"/>
        <v>0</v>
      </c>
      <c r="AL9" s="116">
        <f t="shared" si="11"/>
        <v>0</v>
      </c>
      <c r="AM9" s="109">
        <v>0</v>
      </c>
      <c r="AN9" s="113">
        <v>0</v>
      </c>
      <c r="AO9" s="116">
        <v>0</v>
      </c>
      <c r="AP9" s="121">
        <f t="shared" si="12"/>
        <v>1</v>
      </c>
      <c r="AQ9" s="132">
        <f t="shared" si="13"/>
        <v>1</v>
      </c>
    </row>
    <row r="10" spans="1:43" x14ac:dyDescent="0.3">
      <c r="A10" s="44">
        <v>6</v>
      </c>
      <c r="B10" s="45">
        <v>2.5000000000000004</v>
      </c>
      <c r="C10" s="45">
        <v>2.7000000000000006</v>
      </c>
      <c r="D10" s="106">
        <v>6.8713793791585164E-4</v>
      </c>
      <c r="E10" s="106">
        <v>4.7681764029297103E-3</v>
      </c>
      <c r="F10" s="47">
        <v>22.177232605849323</v>
      </c>
      <c r="G10" s="48">
        <v>2.6218865780143883</v>
      </c>
      <c r="H10" s="44" t="s">
        <v>25</v>
      </c>
      <c r="I10" s="45" t="s">
        <v>24</v>
      </c>
      <c r="J10" s="49">
        <v>2.8</v>
      </c>
      <c r="K10" s="107">
        <v>3.1</v>
      </c>
      <c r="L10" s="49">
        <v>3</v>
      </c>
      <c r="M10" s="54">
        <v>3.2</v>
      </c>
      <c r="N10" s="80">
        <v>8.5864452677699123</v>
      </c>
      <c r="O10" s="74">
        <v>0.45</v>
      </c>
      <c r="P10" s="73">
        <v>0.35</v>
      </c>
      <c r="Q10" s="73">
        <v>0.7</v>
      </c>
      <c r="R10" s="73">
        <v>0.6</v>
      </c>
      <c r="S10" s="75">
        <v>1.7</v>
      </c>
      <c r="T10" s="49">
        <f t="shared" si="0"/>
        <v>2.3499999999999996</v>
      </c>
      <c r="U10" s="49">
        <f t="shared" si="1"/>
        <v>2.75</v>
      </c>
      <c r="V10" s="49">
        <f t="shared" si="2"/>
        <v>2.2999999999999998</v>
      </c>
      <c r="W10" s="49">
        <f t="shared" si="3"/>
        <v>2.6</v>
      </c>
      <c r="X10" s="49">
        <f t="shared" si="4"/>
        <v>6.8864452677699122</v>
      </c>
      <c r="Y10" s="82">
        <v>0</v>
      </c>
      <c r="Z10" s="122">
        <v>0</v>
      </c>
      <c r="AA10" s="82">
        <v>0</v>
      </c>
      <c r="AB10" s="87">
        <v>0</v>
      </c>
      <c r="AC10" s="86">
        <v>0</v>
      </c>
      <c r="AD10" s="93">
        <f t="shared" si="5"/>
        <v>0</v>
      </c>
      <c r="AE10" s="95">
        <f t="shared" si="6"/>
        <v>2.3334790544328055</v>
      </c>
      <c r="AF10" s="95">
        <f t="shared" si="6"/>
        <v>2.3334790544328055</v>
      </c>
      <c r="AG10" s="97">
        <f t="shared" si="7"/>
        <v>1.5993508125887768</v>
      </c>
      <c r="AH10" s="97">
        <f t="shared" si="7"/>
        <v>1.5993508125887768</v>
      </c>
      <c r="AI10" s="111">
        <f t="shared" si="8"/>
        <v>1.1798489601064748</v>
      </c>
      <c r="AJ10" s="109">
        <f t="shared" si="9"/>
        <v>0</v>
      </c>
      <c r="AK10" s="113">
        <f t="shared" si="10"/>
        <v>0</v>
      </c>
      <c r="AL10" s="116">
        <f t="shared" si="11"/>
        <v>0</v>
      </c>
      <c r="AM10" s="109">
        <v>0</v>
      </c>
      <c r="AN10" s="113">
        <v>0</v>
      </c>
      <c r="AO10" s="116">
        <v>0</v>
      </c>
      <c r="AP10" s="121">
        <f t="shared" si="12"/>
        <v>1</v>
      </c>
      <c r="AQ10" s="132">
        <f t="shared" si="13"/>
        <v>1</v>
      </c>
    </row>
    <row r="11" spans="1:43" x14ac:dyDescent="0.3">
      <c r="A11" s="44">
        <v>7</v>
      </c>
      <c r="B11" s="45">
        <v>2.7000000000000006</v>
      </c>
      <c r="C11" s="45">
        <v>2.9000000000000008</v>
      </c>
      <c r="D11" s="106">
        <v>2.5551303304279464E-3</v>
      </c>
      <c r="E11" s="106">
        <v>1.5830903165960013E-2</v>
      </c>
      <c r="F11" s="47">
        <v>78.455680485507969</v>
      </c>
      <c r="G11" s="48">
        <v>2.8194363200600296</v>
      </c>
      <c r="H11" s="44" t="s">
        <v>25</v>
      </c>
      <c r="I11" s="45" t="s">
        <v>24</v>
      </c>
      <c r="J11" s="49">
        <v>2.8</v>
      </c>
      <c r="K11" s="107">
        <v>3.1</v>
      </c>
      <c r="L11" s="49">
        <v>3</v>
      </c>
      <c r="M11" s="54">
        <v>3.2</v>
      </c>
      <c r="N11" s="80">
        <v>8.6004932494264903</v>
      </c>
      <c r="O11" s="74">
        <v>0.45</v>
      </c>
      <c r="P11" s="73">
        <v>0.35</v>
      </c>
      <c r="Q11" s="73">
        <v>0.7</v>
      </c>
      <c r="R11" s="73">
        <v>0.6</v>
      </c>
      <c r="S11" s="75">
        <v>1.7</v>
      </c>
      <c r="T11" s="49">
        <f t="shared" si="0"/>
        <v>2.3499999999999996</v>
      </c>
      <c r="U11" s="49">
        <f t="shared" si="1"/>
        <v>2.75</v>
      </c>
      <c r="V11" s="49">
        <f t="shared" si="2"/>
        <v>2.2999999999999998</v>
      </c>
      <c r="W11" s="49">
        <f t="shared" si="3"/>
        <v>2.6</v>
      </c>
      <c r="X11" s="49">
        <f t="shared" si="4"/>
        <v>6.9004932494264901</v>
      </c>
      <c r="Y11" s="82">
        <v>0</v>
      </c>
      <c r="Z11" s="122">
        <v>0</v>
      </c>
      <c r="AA11" s="82">
        <v>0</v>
      </c>
      <c r="AB11" s="87">
        <v>0</v>
      </c>
      <c r="AC11" s="86">
        <v>0</v>
      </c>
      <c r="AD11" s="93">
        <f t="shared" si="5"/>
        <v>0</v>
      </c>
      <c r="AE11" s="95">
        <f t="shared" si="6"/>
        <v>2.5092983248534266</v>
      </c>
      <c r="AF11" s="95">
        <f t="shared" si="6"/>
        <v>2.5092983248534266</v>
      </c>
      <c r="AG11" s="97">
        <f t="shared" si="7"/>
        <v>1.7198561552366181</v>
      </c>
      <c r="AH11" s="97">
        <f t="shared" si="7"/>
        <v>1.7198561552366181</v>
      </c>
      <c r="AI11" s="111">
        <f t="shared" si="8"/>
        <v>1.2687463440270135</v>
      </c>
      <c r="AJ11" s="109">
        <f t="shared" si="9"/>
        <v>0</v>
      </c>
      <c r="AK11" s="113">
        <f t="shared" si="10"/>
        <v>0</v>
      </c>
      <c r="AL11" s="116">
        <f t="shared" si="11"/>
        <v>0</v>
      </c>
      <c r="AM11" s="109">
        <v>0</v>
      </c>
      <c r="AN11" s="113">
        <v>0</v>
      </c>
      <c r="AO11" s="116">
        <v>0</v>
      </c>
      <c r="AP11" s="121">
        <f t="shared" si="12"/>
        <v>1</v>
      </c>
      <c r="AQ11" s="132">
        <f t="shared" si="13"/>
        <v>1</v>
      </c>
    </row>
    <row r="12" spans="1:43" x14ac:dyDescent="0.3">
      <c r="A12" s="44">
        <v>8</v>
      </c>
      <c r="B12" s="45">
        <v>2.9000000000000008</v>
      </c>
      <c r="C12" s="45">
        <v>3.100000000000001</v>
      </c>
      <c r="D12" s="106">
        <v>8.1975359245961762E-3</v>
      </c>
      <c r="E12" s="106">
        <v>4.4789060589686035E-2</v>
      </c>
      <c r="F12" s="47">
        <v>236.98103495506567</v>
      </c>
      <c r="G12" s="48">
        <v>3.0169409864094114</v>
      </c>
      <c r="H12" s="44" t="s">
        <v>25</v>
      </c>
      <c r="I12" s="45" t="s">
        <v>25</v>
      </c>
      <c r="J12" s="49">
        <v>2.8</v>
      </c>
      <c r="K12" s="107">
        <v>3.1</v>
      </c>
      <c r="L12" s="49">
        <v>4.8</v>
      </c>
      <c r="M12" s="54">
        <v>5.0999999999999996</v>
      </c>
      <c r="N12" s="80">
        <v>8.6145380257002238</v>
      </c>
      <c r="O12" s="74">
        <v>0.45</v>
      </c>
      <c r="P12" s="73">
        <v>0.35</v>
      </c>
      <c r="Q12" s="73">
        <v>0.7</v>
      </c>
      <c r="R12" s="73">
        <v>0.6</v>
      </c>
      <c r="S12" s="75">
        <v>1.7</v>
      </c>
      <c r="T12" s="49">
        <f t="shared" si="0"/>
        <v>2.3499999999999996</v>
      </c>
      <c r="U12" s="49">
        <f t="shared" si="1"/>
        <v>2.75</v>
      </c>
      <c r="V12" s="49">
        <f t="shared" si="2"/>
        <v>4.0999999999999996</v>
      </c>
      <c r="W12" s="49">
        <f t="shared" si="3"/>
        <v>4.5</v>
      </c>
      <c r="X12" s="49">
        <f t="shared" si="4"/>
        <v>6.9145380257002236</v>
      </c>
      <c r="Y12" s="82">
        <v>0</v>
      </c>
      <c r="Z12" s="122">
        <v>0</v>
      </c>
      <c r="AA12" s="82">
        <v>0</v>
      </c>
      <c r="AB12" s="87">
        <v>0</v>
      </c>
      <c r="AC12" s="86">
        <v>0</v>
      </c>
      <c r="AD12" s="93">
        <f t="shared" si="5"/>
        <v>0</v>
      </c>
      <c r="AE12" s="95">
        <f t="shared" si="6"/>
        <v>2.6850774779043762</v>
      </c>
      <c r="AF12" s="95">
        <f t="shared" si="6"/>
        <v>2.6850774779043762</v>
      </c>
      <c r="AG12" s="97">
        <f t="shared" si="7"/>
        <v>1.8403340017097409</v>
      </c>
      <c r="AH12" s="97">
        <f t="shared" si="7"/>
        <v>1.8403340017097409</v>
      </c>
      <c r="AI12" s="111">
        <f t="shared" si="8"/>
        <v>1.3576234438842352</v>
      </c>
      <c r="AJ12" s="109">
        <f t="shared" si="9"/>
        <v>0</v>
      </c>
      <c r="AK12" s="113">
        <f t="shared" si="10"/>
        <v>0</v>
      </c>
      <c r="AL12" s="116">
        <f t="shared" si="11"/>
        <v>0</v>
      </c>
      <c r="AM12" s="109">
        <v>0</v>
      </c>
      <c r="AN12" s="113">
        <v>0</v>
      </c>
      <c r="AO12" s="116">
        <v>0</v>
      </c>
      <c r="AP12" s="121">
        <f t="shared" si="12"/>
        <v>1</v>
      </c>
      <c r="AQ12" s="132">
        <f t="shared" si="13"/>
        <v>1</v>
      </c>
    </row>
    <row r="13" spans="1:43" x14ac:dyDescent="0.3">
      <c r="A13" s="44">
        <v>9</v>
      </c>
      <c r="B13" s="45">
        <v>3.100000000000001</v>
      </c>
      <c r="C13" s="45">
        <v>3.3000000000000012</v>
      </c>
      <c r="D13" s="106">
        <v>2.2750131948179333E-2</v>
      </c>
      <c r="E13" s="106">
        <v>0.10798193302637669</v>
      </c>
      <c r="F13" s="47">
        <v>611.20903299049257</v>
      </c>
      <c r="G13" s="48">
        <v>3.21440550651094</v>
      </c>
      <c r="H13" s="44" t="s">
        <v>25</v>
      </c>
      <c r="I13" s="45" t="s">
        <v>25</v>
      </c>
      <c r="J13" s="49">
        <v>2.8</v>
      </c>
      <c r="K13" s="107">
        <v>3.1</v>
      </c>
      <c r="L13" s="49">
        <v>4.8</v>
      </c>
      <c r="M13" s="54">
        <v>5.0999999999999996</v>
      </c>
      <c r="N13" s="80">
        <v>8.6285799471296656</v>
      </c>
      <c r="O13" s="74">
        <v>0.45</v>
      </c>
      <c r="P13" s="73">
        <v>0.35</v>
      </c>
      <c r="Q13" s="73">
        <v>0.7</v>
      </c>
      <c r="R13" s="73">
        <v>0.6</v>
      </c>
      <c r="S13" s="75">
        <v>1.7</v>
      </c>
      <c r="T13" s="49">
        <f t="shared" si="0"/>
        <v>2.3499999999999996</v>
      </c>
      <c r="U13" s="49">
        <f t="shared" si="1"/>
        <v>2.75</v>
      </c>
      <c r="V13" s="49">
        <f t="shared" si="2"/>
        <v>4.0999999999999996</v>
      </c>
      <c r="W13" s="49">
        <f t="shared" si="3"/>
        <v>4.5</v>
      </c>
      <c r="X13" s="49">
        <f t="shared" si="4"/>
        <v>6.9285799471296654</v>
      </c>
      <c r="Y13" s="82">
        <v>0</v>
      </c>
      <c r="Z13" s="122">
        <v>0</v>
      </c>
      <c r="AA13" s="82">
        <v>0</v>
      </c>
      <c r="AB13" s="87">
        <v>0</v>
      </c>
      <c r="AC13" s="86">
        <v>0</v>
      </c>
      <c r="AD13" s="93">
        <f t="shared" si="5"/>
        <v>0</v>
      </c>
      <c r="AE13" s="95">
        <f t="shared" si="6"/>
        <v>2.8608209007947365</v>
      </c>
      <c r="AF13" s="95">
        <f t="shared" si="6"/>
        <v>2.8608209007947365</v>
      </c>
      <c r="AG13" s="97">
        <f t="shared" si="7"/>
        <v>1.9607873589716733</v>
      </c>
      <c r="AH13" s="97">
        <f t="shared" si="7"/>
        <v>1.9607873589716733</v>
      </c>
      <c r="AI13" s="111">
        <f t="shared" si="8"/>
        <v>1.446482477929923</v>
      </c>
      <c r="AJ13" s="109">
        <f t="shared" si="9"/>
        <v>0</v>
      </c>
      <c r="AK13" s="113">
        <f t="shared" si="10"/>
        <v>0</v>
      </c>
      <c r="AL13" s="116">
        <f t="shared" si="11"/>
        <v>0</v>
      </c>
      <c r="AM13" s="109">
        <v>0</v>
      </c>
      <c r="AN13" s="113">
        <v>0</v>
      </c>
      <c r="AO13" s="116">
        <v>0</v>
      </c>
      <c r="AP13" s="121">
        <f t="shared" si="12"/>
        <v>1</v>
      </c>
      <c r="AQ13" s="132">
        <f t="shared" si="13"/>
        <v>1</v>
      </c>
    </row>
    <row r="14" spans="1:43" x14ac:dyDescent="0.3">
      <c r="A14" s="44">
        <v>10</v>
      </c>
      <c r="B14" s="45">
        <v>3.3000000000000012</v>
      </c>
      <c r="C14" s="45">
        <v>3.5000000000000013</v>
      </c>
      <c r="D14" s="106">
        <v>5.4799291699558314E-2</v>
      </c>
      <c r="E14" s="106">
        <v>0.2218416693589122</v>
      </c>
      <c r="F14" s="47">
        <v>1346.0647095579172</v>
      </c>
      <c r="G14" s="48">
        <v>3.411835246104725</v>
      </c>
      <c r="H14" s="44" t="s">
        <v>26</v>
      </c>
      <c r="I14" s="45" t="s">
        <v>25</v>
      </c>
      <c r="J14" s="49">
        <v>3</v>
      </c>
      <c r="K14" s="107">
        <v>3.3</v>
      </c>
      <c r="L14" s="49">
        <v>4.8</v>
      </c>
      <c r="M14" s="54">
        <v>5.0999999999999996</v>
      </c>
      <c r="N14" s="80">
        <v>8.6426193952785582</v>
      </c>
      <c r="O14" s="74">
        <v>0.45</v>
      </c>
      <c r="P14" s="73">
        <v>0.35</v>
      </c>
      <c r="Q14" s="73">
        <v>0.7</v>
      </c>
      <c r="R14" s="73">
        <v>0.6</v>
      </c>
      <c r="S14" s="75">
        <v>1.7</v>
      </c>
      <c r="T14" s="49">
        <f t="shared" si="0"/>
        <v>2.5499999999999998</v>
      </c>
      <c r="U14" s="49">
        <f t="shared" si="1"/>
        <v>2.9499999999999997</v>
      </c>
      <c r="V14" s="49">
        <f t="shared" si="2"/>
        <v>4.0999999999999996</v>
      </c>
      <c r="W14" s="49">
        <f t="shared" si="3"/>
        <v>4.5</v>
      </c>
      <c r="X14" s="49">
        <f t="shared" si="4"/>
        <v>6.942619395278558</v>
      </c>
      <c r="Y14" s="82">
        <v>0</v>
      </c>
      <c r="Z14" s="122">
        <v>0</v>
      </c>
      <c r="AA14" s="82">
        <v>0</v>
      </c>
      <c r="AB14" s="87">
        <v>0</v>
      </c>
      <c r="AC14" s="86">
        <v>0</v>
      </c>
      <c r="AD14" s="93">
        <f t="shared" si="5"/>
        <v>0</v>
      </c>
      <c r="AE14" s="95">
        <f t="shared" si="6"/>
        <v>3.0365333690332053</v>
      </c>
      <c r="AF14" s="95">
        <f t="shared" si="6"/>
        <v>3.0365333690332053</v>
      </c>
      <c r="AG14" s="97">
        <f t="shared" si="7"/>
        <v>2.0812195001238822</v>
      </c>
      <c r="AH14" s="97">
        <f t="shared" si="7"/>
        <v>2.0812195001238822</v>
      </c>
      <c r="AI14" s="111">
        <f t="shared" si="8"/>
        <v>1.5353258607471263</v>
      </c>
      <c r="AJ14" s="109">
        <f t="shared" si="9"/>
        <v>0</v>
      </c>
      <c r="AK14" s="113">
        <f t="shared" si="10"/>
        <v>0</v>
      </c>
      <c r="AL14" s="116">
        <f t="shared" si="11"/>
        <v>0</v>
      </c>
      <c r="AM14" s="109">
        <v>0</v>
      </c>
      <c r="AN14" s="113">
        <v>0</v>
      </c>
      <c r="AO14" s="116">
        <v>0</v>
      </c>
      <c r="AP14" s="121">
        <f t="shared" si="12"/>
        <v>1</v>
      </c>
      <c r="AQ14" s="132">
        <f t="shared" si="13"/>
        <v>1</v>
      </c>
    </row>
    <row r="15" spans="1:43" x14ac:dyDescent="0.3">
      <c r="A15" s="44">
        <v>11</v>
      </c>
      <c r="B15" s="45">
        <v>3.5000000000000013</v>
      </c>
      <c r="C15" s="45">
        <v>3.7000000000000015</v>
      </c>
      <c r="D15" s="106">
        <v>0.11506967022170893</v>
      </c>
      <c r="E15" s="106">
        <v>0.38837210996642746</v>
      </c>
      <c r="F15" s="47">
        <v>2531.3558979303257</v>
      </c>
      <c r="G15" s="48">
        <v>3.6092359601395572</v>
      </c>
      <c r="H15" s="44" t="s">
        <v>26</v>
      </c>
      <c r="I15" s="45" t="s">
        <v>25</v>
      </c>
      <c r="J15" s="49">
        <v>3</v>
      </c>
      <c r="K15" s="107">
        <v>3.3</v>
      </c>
      <c r="L15" s="49">
        <v>4.8</v>
      </c>
      <c r="M15" s="54">
        <v>5.0999999999999996</v>
      </c>
      <c r="N15" s="80">
        <v>8.656656779387701</v>
      </c>
      <c r="O15" s="74">
        <v>0.45</v>
      </c>
      <c r="P15" s="73">
        <v>0.35</v>
      </c>
      <c r="Q15" s="73">
        <v>0.7</v>
      </c>
      <c r="R15" s="73">
        <v>0.6</v>
      </c>
      <c r="S15" s="75">
        <v>1.7</v>
      </c>
      <c r="T15" s="49">
        <f t="shared" si="0"/>
        <v>2.5499999999999998</v>
      </c>
      <c r="U15" s="49">
        <f t="shared" si="1"/>
        <v>2.9499999999999997</v>
      </c>
      <c r="V15" s="49">
        <f t="shared" si="2"/>
        <v>4.0999999999999996</v>
      </c>
      <c r="W15" s="49">
        <f t="shared" si="3"/>
        <v>4.5</v>
      </c>
      <c r="X15" s="49">
        <f t="shared" si="4"/>
        <v>6.9566567793877008</v>
      </c>
      <c r="Y15" s="82">
        <v>0</v>
      </c>
      <c r="Z15" s="122">
        <v>0</v>
      </c>
      <c r="AA15" s="82">
        <v>0</v>
      </c>
      <c r="AB15" s="87">
        <v>0</v>
      </c>
      <c r="AC15" s="86">
        <v>0</v>
      </c>
      <c r="AD15" s="93">
        <f t="shared" si="5"/>
        <v>0</v>
      </c>
      <c r="AE15" s="95">
        <f t="shared" si="6"/>
        <v>3.2122200045242058</v>
      </c>
      <c r="AF15" s="95">
        <f t="shared" si="6"/>
        <v>3.2122200045242058</v>
      </c>
      <c r="AG15" s="97">
        <f t="shared" si="7"/>
        <v>2.20163393568513</v>
      </c>
      <c r="AH15" s="97">
        <f t="shared" si="7"/>
        <v>2.20163393568513</v>
      </c>
      <c r="AI15" s="111">
        <f t="shared" si="8"/>
        <v>1.6241561820628008</v>
      </c>
      <c r="AJ15" s="109">
        <f t="shared" si="9"/>
        <v>0</v>
      </c>
      <c r="AK15" s="113">
        <f t="shared" si="10"/>
        <v>0</v>
      </c>
      <c r="AL15" s="116">
        <f t="shared" si="11"/>
        <v>0</v>
      </c>
      <c r="AM15" s="109">
        <v>0</v>
      </c>
      <c r="AN15" s="113">
        <v>0</v>
      </c>
      <c r="AO15" s="116">
        <v>0</v>
      </c>
      <c r="AP15" s="121">
        <f t="shared" si="12"/>
        <v>1</v>
      </c>
      <c r="AQ15" s="132">
        <f t="shared" si="13"/>
        <v>1</v>
      </c>
    </row>
    <row r="16" spans="1:43" x14ac:dyDescent="0.3">
      <c r="A16" s="44">
        <v>12</v>
      </c>
      <c r="B16" s="45">
        <v>3.7000000000000015</v>
      </c>
      <c r="C16" s="45">
        <v>3.9000000000000017</v>
      </c>
      <c r="D16" s="106">
        <v>0.21185539858339775</v>
      </c>
      <c r="E16" s="106">
        <v>0.57938310552296723</v>
      </c>
      <c r="F16" s="47">
        <v>4065.0005911909302</v>
      </c>
      <c r="G16" s="48">
        <v>3.8066137363694503</v>
      </c>
      <c r="H16" s="44" t="s">
        <v>26</v>
      </c>
      <c r="I16" s="45" t="s">
        <v>25</v>
      </c>
      <c r="J16" s="49">
        <v>3</v>
      </c>
      <c r="K16" s="107">
        <v>3.3</v>
      </c>
      <c r="L16" s="49">
        <v>4.8</v>
      </c>
      <c r="M16" s="54">
        <v>5.0999999999999996</v>
      </c>
      <c r="N16" s="80">
        <v>8.6706925323640487</v>
      </c>
      <c r="O16" s="74">
        <v>0.45</v>
      </c>
      <c r="P16" s="73">
        <v>0.35</v>
      </c>
      <c r="Q16" s="73">
        <v>0.7</v>
      </c>
      <c r="R16" s="73">
        <v>0.6</v>
      </c>
      <c r="S16" s="75">
        <v>1.7</v>
      </c>
      <c r="T16" s="49">
        <f t="shared" si="0"/>
        <v>2.5499999999999998</v>
      </c>
      <c r="U16" s="49">
        <f t="shared" si="1"/>
        <v>2.9499999999999997</v>
      </c>
      <c r="V16" s="49">
        <f t="shared" si="2"/>
        <v>4.0999999999999996</v>
      </c>
      <c r="W16" s="49">
        <f t="shared" si="3"/>
        <v>4.5</v>
      </c>
      <c r="X16" s="49">
        <f t="shared" si="4"/>
        <v>6.9706925323640485</v>
      </c>
      <c r="Y16" s="82">
        <v>0</v>
      </c>
      <c r="Z16" s="122">
        <v>0</v>
      </c>
      <c r="AA16" s="82">
        <v>0</v>
      </c>
      <c r="AB16" s="87">
        <v>0</v>
      </c>
      <c r="AC16" s="86">
        <v>0</v>
      </c>
      <c r="AD16" s="93">
        <f t="shared" si="5"/>
        <v>0</v>
      </c>
      <c r="AE16" s="95">
        <f t="shared" si="6"/>
        <v>3.3878862253688107</v>
      </c>
      <c r="AF16" s="95">
        <f t="shared" si="6"/>
        <v>3.3878862253688107</v>
      </c>
      <c r="AG16" s="97">
        <f t="shared" si="7"/>
        <v>2.3220343791853648</v>
      </c>
      <c r="AH16" s="97">
        <f t="shared" si="7"/>
        <v>2.3220343791853648</v>
      </c>
      <c r="AI16" s="111">
        <f t="shared" si="8"/>
        <v>1.7129761813662527</v>
      </c>
      <c r="AJ16" s="109">
        <f t="shared" si="9"/>
        <v>0</v>
      </c>
      <c r="AK16" s="113">
        <f t="shared" si="10"/>
        <v>0</v>
      </c>
      <c r="AL16" s="116">
        <f t="shared" si="11"/>
        <v>0</v>
      </c>
      <c r="AM16" s="109">
        <v>0</v>
      </c>
      <c r="AN16" s="113">
        <v>0</v>
      </c>
      <c r="AO16" s="116">
        <v>0</v>
      </c>
      <c r="AP16" s="121">
        <f t="shared" si="12"/>
        <v>1</v>
      </c>
      <c r="AQ16" s="132">
        <f t="shared" si="13"/>
        <v>1</v>
      </c>
    </row>
    <row r="17" spans="1:43" x14ac:dyDescent="0.3">
      <c r="A17" s="44">
        <v>13</v>
      </c>
      <c r="B17" s="45">
        <v>3.9000000000000017</v>
      </c>
      <c r="C17" s="45">
        <v>4.1000000000000014</v>
      </c>
      <c r="D17" s="106">
        <v>0.34457825838967693</v>
      </c>
      <c r="E17" s="106">
        <v>0.73654028060664767</v>
      </c>
      <c r="F17" s="47">
        <v>5574.3601118637253</v>
      </c>
      <c r="G17" s="48">
        <v>4.003974930706991</v>
      </c>
      <c r="H17" s="44" t="s">
        <v>26</v>
      </c>
      <c r="I17" s="45" t="s">
        <v>25</v>
      </c>
      <c r="J17" s="49">
        <v>3</v>
      </c>
      <c r="K17" s="107">
        <v>3.3</v>
      </c>
      <c r="L17" s="49">
        <v>4.8</v>
      </c>
      <c r="M17" s="54">
        <v>5.0999999999999996</v>
      </c>
      <c r="N17" s="80">
        <v>8.6847271061836082</v>
      </c>
      <c r="O17" s="74">
        <v>0.45</v>
      </c>
      <c r="P17" s="73">
        <v>0.35</v>
      </c>
      <c r="Q17" s="73">
        <v>0.7</v>
      </c>
      <c r="R17" s="73">
        <v>0.6</v>
      </c>
      <c r="S17" s="75">
        <v>1.7</v>
      </c>
      <c r="T17" s="49">
        <f t="shared" si="0"/>
        <v>2.5499999999999998</v>
      </c>
      <c r="U17" s="49">
        <f t="shared" si="1"/>
        <v>2.9499999999999997</v>
      </c>
      <c r="V17" s="49">
        <f t="shared" si="2"/>
        <v>4.0999999999999996</v>
      </c>
      <c r="W17" s="49">
        <f t="shared" si="3"/>
        <v>4.5</v>
      </c>
      <c r="X17" s="49">
        <f t="shared" si="4"/>
        <v>6.984727106183608</v>
      </c>
      <c r="Y17" s="82">
        <v>0</v>
      </c>
      <c r="Z17" s="122">
        <v>0</v>
      </c>
      <c r="AA17" s="82">
        <v>0</v>
      </c>
      <c r="AB17" s="87">
        <v>0</v>
      </c>
      <c r="AC17" s="86">
        <v>0</v>
      </c>
      <c r="AD17" s="93">
        <f t="shared" si="5"/>
        <v>0</v>
      </c>
      <c r="AE17" s="95">
        <f t="shared" si="6"/>
        <v>3.5635376883292218</v>
      </c>
      <c r="AF17" s="95">
        <f t="shared" si="6"/>
        <v>3.5635376883292218</v>
      </c>
      <c r="AG17" s="97">
        <f t="shared" si="7"/>
        <v>2.4424247077312646</v>
      </c>
      <c r="AH17" s="97">
        <f t="shared" si="7"/>
        <v>2.4424247077312646</v>
      </c>
      <c r="AI17" s="111">
        <f t="shared" si="8"/>
        <v>1.8017887188181461</v>
      </c>
      <c r="AJ17" s="109">
        <f t="shared" si="9"/>
        <v>0</v>
      </c>
      <c r="AK17" s="113">
        <f t="shared" si="10"/>
        <v>0</v>
      </c>
      <c r="AL17" s="116">
        <f t="shared" si="11"/>
        <v>0</v>
      </c>
      <c r="AM17" s="109">
        <v>0</v>
      </c>
      <c r="AN17" s="113">
        <v>0</v>
      </c>
      <c r="AO17" s="116">
        <v>0</v>
      </c>
      <c r="AP17" s="121">
        <f t="shared" si="12"/>
        <v>1</v>
      </c>
      <c r="AQ17" s="132">
        <f t="shared" si="13"/>
        <v>1</v>
      </c>
    </row>
    <row r="18" spans="1:43" x14ac:dyDescent="0.3">
      <c r="A18" s="44">
        <v>14</v>
      </c>
      <c r="B18" s="45">
        <v>4.1000000000000014</v>
      </c>
      <c r="C18" s="45">
        <v>4.3000000000000016</v>
      </c>
      <c r="D18" s="106">
        <v>0.50000000000000144</v>
      </c>
      <c r="E18" s="106">
        <v>0.79788456080286541</v>
      </c>
      <c r="F18" s="47">
        <v>6527.7131476336299</v>
      </c>
      <c r="G18" s="48">
        <v>4.2013260957562464</v>
      </c>
      <c r="H18" s="44" t="s">
        <v>26</v>
      </c>
      <c r="I18" s="45" t="s">
        <v>25</v>
      </c>
      <c r="J18" s="49">
        <v>3</v>
      </c>
      <c r="K18" s="107">
        <v>3.3</v>
      </c>
      <c r="L18" s="49">
        <v>4.8</v>
      </c>
      <c r="M18" s="54">
        <v>5.0999999999999996</v>
      </c>
      <c r="N18" s="80">
        <v>8.6987609668093313</v>
      </c>
      <c r="O18" s="74">
        <v>0.45</v>
      </c>
      <c r="P18" s="73">
        <v>0.35</v>
      </c>
      <c r="Q18" s="73">
        <v>0.7</v>
      </c>
      <c r="R18" s="73">
        <v>0.6</v>
      </c>
      <c r="S18" s="75">
        <v>1.7</v>
      </c>
      <c r="T18" s="49">
        <f t="shared" si="0"/>
        <v>2.5499999999999998</v>
      </c>
      <c r="U18" s="49">
        <f t="shared" si="1"/>
        <v>2.9499999999999997</v>
      </c>
      <c r="V18" s="49">
        <f t="shared" si="2"/>
        <v>4.0999999999999996</v>
      </c>
      <c r="W18" s="49">
        <f t="shared" si="3"/>
        <v>4.5</v>
      </c>
      <c r="X18" s="49">
        <f t="shared" si="4"/>
        <v>6.9987609668093311</v>
      </c>
      <c r="Y18" s="82">
        <v>0</v>
      </c>
      <c r="Z18" s="122">
        <v>0</v>
      </c>
      <c r="AA18" s="82">
        <v>0</v>
      </c>
      <c r="AB18" s="87">
        <v>0</v>
      </c>
      <c r="AC18" s="86">
        <v>0</v>
      </c>
      <c r="AD18" s="93">
        <f t="shared" si="5"/>
        <v>0</v>
      </c>
      <c r="AE18" s="95">
        <f t="shared" si="6"/>
        <v>3.7391802252230595</v>
      </c>
      <c r="AF18" s="95">
        <f t="shared" si="6"/>
        <v>3.7391802252230595</v>
      </c>
      <c r="AG18" s="97">
        <f t="shared" si="7"/>
        <v>2.5628089184113101</v>
      </c>
      <c r="AH18" s="97">
        <f t="shared" si="7"/>
        <v>2.5628089184113101</v>
      </c>
      <c r="AI18" s="111">
        <f t="shared" si="8"/>
        <v>1.890596743090311</v>
      </c>
      <c r="AJ18" s="109">
        <f t="shared" si="9"/>
        <v>0</v>
      </c>
      <c r="AK18" s="113">
        <f t="shared" si="10"/>
        <v>0</v>
      </c>
      <c r="AL18" s="116">
        <f t="shared" si="11"/>
        <v>0</v>
      </c>
      <c r="AM18" s="109">
        <v>0</v>
      </c>
      <c r="AN18" s="113">
        <v>0</v>
      </c>
      <c r="AO18" s="116">
        <v>0</v>
      </c>
      <c r="AP18" s="121">
        <f t="shared" si="12"/>
        <v>1</v>
      </c>
      <c r="AQ18" s="132">
        <f t="shared" si="13"/>
        <v>1</v>
      </c>
    </row>
    <row r="19" spans="1:43" x14ac:dyDescent="0.3">
      <c r="A19" s="44">
        <v>15</v>
      </c>
      <c r="B19" s="45">
        <v>4.3000000000000016</v>
      </c>
      <c r="C19" s="45">
        <v>4.5000000000000018</v>
      </c>
      <c r="D19" s="106">
        <v>0.65542174161032563</v>
      </c>
      <c r="E19" s="106">
        <v>0.73654028060664545</v>
      </c>
      <c r="F19" s="47">
        <v>6527.7131476336153</v>
      </c>
      <c r="G19" s="48">
        <v>4.3986739042437559</v>
      </c>
      <c r="H19" s="44" t="s">
        <v>26</v>
      </c>
      <c r="I19" s="45" t="s">
        <v>25</v>
      </c>
      <c r="J19" s="49">
        <v>3</v>
      </c>
      <c r="K19" s="107">
        <v>3.3</v>
      </c>
      <c r="L19" s="49">
        <v>4.8</v>
      </c>
      <c r="M19" s="54">
        <v>5.0999999999999996</v>
      </c>
      <c r="N19" s="80">
        <v>8.7127945887462221</v>
      </c>
      <c r="O19" s="74">
        <v>0.45</v>
      </c>
      <c r="P19" s="73">
        <v>0.35</v>
      </c>
      <c r="Q19" s="73">
        <v>0.7</v>
      </c>
      <c r="R19" s="73">
        <v>0.6</v>
      </c>
      <c r="S19" s="75">
        <v>1.7</v>
      </c>
      <c r="T19" s="49">
        <f t="shared" si="0"/>
        <v>2.5499999999999998</v>
      </c>
      <c r="U19" s="49">
        <f t="shared" si="1"/>
        <v>2.9499999999999997</v>
      </c>
      <c r="V19" s="49">
        <f t="shared" si="2"/>
        <v>4.0999999999999996</v>
      </c>
      <c r="W19" s="49">
        <f t="shared" si="3"/>
        <v>4.5</v>
      </c>
      <c r="X19" s="49">
        <f t="shared" si="4"/>
        <v>7.012794588746222</v>
      </c>
      <c r="Y19" s="82">
        <v>0</v>
      </c>
      <c r="Z19" s="122">
        <v>0</v>
      </c>
      <c r="AA19" s="82">
        <v>0</v>
      </c>
      <c r="AB19" s="87">
        <v>0</v>
      </c>
      <c r="AC19" s="86">
        <v>0</v>
      </c>
      <c r="AD19" s="93">
        <f t="shared" si="5"/>
        <v>0</v>
      </c>
      <c r="AE19" s="95">
        <f t="shared" si="6"/>
        <v>3.9148197747769427</v>
      </c>
      <c r="AF19" s="95">
        <f t="shared" si="6"/>
        <v>3.9148197747769427</v>
      </c>
      <c r="AG19" s="97">
        <f t="shared" si="7"/>
        <v>2.6831910815886912</v>
      </c>
      <c r="AH19" s="97">
        <f t="shared" si="7"/>
        <v>2.6831910815886912</v>
      </c>
      <c r="AI19" s="111">
        <f t="shared" si="8"/>
        <v>1.9794032569096902</v>
      </c>
      <c r="AJ19" s="109">
        <f t="shared" si="9"/>
        <v>0</v>
      </c>
      <c r="AK19" s="113">
        <f t="shared" si="10"/>
        <v>0</v>
      </c>
      <c r="AL19" s="116">
        <f t="shared" si="11"/>
        <v>0</v>
      </c>
      <c r="AM19" s="109">
        <v>0</v>
      </c>
      <c r="AN19" s="113">
        <v>0</v>
      </c>
      <c r="AO19" s="116">
        <v>0</v>
      </c>
      <c r="AP19" s="121">
        <f t="shared" si="12"/>
        <v>1</v>
      </c>
      <c r="AQ19" s="132">
        <f t="shared" si="13"/>
        <v>1</v>
      </c>
    </row>
    <row r="20" spans="1:43" x14ac:dyDescent="0.3">
      <c r="A20" s="44">
        <v>16</v>
      </c>
      <c r="B20" s="45">
        <v>4.5000000000000018</v>
      </c>
      <c r="C20" s="45">
        <v>4.700000000000002</v>
      </c>
      <c r="D20" s="106">
        <v>0.78814460141660458</v>
      </c>
      <c r="E20" s="106">
        <v>0.57938310552296357</v>
      </c>
      <c r="F20" s="47">
        <v>5574.3601118637162</v>
      </c>
      <c r="G20" s="48">
        <v>4.5960250692930114</v>
      </c>
      <c r="H20" s="44" t="s">
        <v>27</v>
      </c>
      <c r="I20" s="45" t="s">
        <v>26</v>
      </c>
      <c r="J20" s="49">
        <v>3.2</v>
      </c>
      <c r="K20" s="107">
        <v>3.5</v>
      </c>
      <c r="L20" s="49">
        <v>5</v>
      </c>
      <c r="M20" s="54">
        <v>5.4</v>
      </c>
      <c r="N20" s="80">
        <v>8.726828449371947</v>
      </c>
      <c r="O20" s="74">
        <v>0.45</v>
      </c>
      <c r="P20" s="73">
        <v>0.35</v>
      </c>
      <c r="Q20" s="73">
        <v>0.7</v>
      </c>
      <c r="R20" s="73">
        <v>0.6</v>
      </c>
      <c r="S20" s="75">
        <v>1.7</v>
      </c>
      <c r="T20" s="49">
        <f t="shared" si="0"/>
        <v>2.75</v>
      </c>
      <c r="U20" s="49">
        <f t="shared" si="1"/>
        <v>3.15</v>
      </c>
      <c r="V20" s="49">
        <f t="shared" si="2"/>
        <v>4.3</v>
      </c>
      <c r="W20" s="49">
        <f t="shared" si="3"/>
        <v>4.8000000000000007</v>
      </c>
      <c r="X20" s="49">
        <f t="shared" si="4"/>
        <v>7.0268284493719468</v>
      </c>
      <c r="Y20" s="82">
        <v>0</v>
      </c>
      <c r="Z20" s="122">
        <v>0</v>
      </c>
      <c r="AA20" s="82">
        <v>0</v>
      </c>
      <c r="AB20" s="87">
        <v>0</v>
      </c>
      <c r="AC20" s="86">
        <v>0</v>
      </c>
      <c r="AD20" s="93">
        <f t="shared" si="5"/>
        <v>0</v>
      </c>
      <c r="AE20" s="95">
        <f t="shared" si="6"/>
        <v>4.0904623116707803</v>
      </c>
      <c r="AF20" s="95">
        <f t="shared" si="6"/>
        <v>4.0904623116707803</v>
      </c>
      <c r="AG20" s="97">
        <f t="shared" si="7"/>
        <v>2.8035752922687367</v>
      </c>
      <c r="AH20" s="97">
        <f t="shared" si="7"/>
        <v>2.8035752922687367</v>
      </c>
      <c r="AI20" s="111">
        <f t="shared" si="8"/>
        <v>2.0682112811818554</v>
      </c>
      <c r="AJ20" s="109">
        <f t="shared" si="9"/>
        <v>0</v>
      </c>
      <c r="AK20" s="113">
        <f t="shared" si="10"/>
        <v>0</v>
      </c>
      <c r="AL20" s="116">
        <f t="shared" si="11"/>
        <v>0</v>
      </c>
      <c r="AM20" s="109">
        <v>0</v>
      </c>
      <c r="AN20" s="113">
        <v>0</v>
      </c>
      <c r="AO20" s="116">
        <v>0</v>
      </c>
      <c r="AP20" s="121">
        <f t="shared" si="12"/>
        <v>1</v>
      </c>
      <c r="AQ20" s="132">
        <f t="shared" si="13"/>
        <v>1</v>
      </c>
    </row>
    <row r="21" spans="1:43" x14ac:dyDescent="0.3">
      <c r="A21" s="44">
        <v>17</v>
      </c>
      <c r="B21" s="45">
        <v>4.700000000000002</v>
      </c>
      <c r="C21" s="45">
        <v>4.9000000000000021</v>
      </c>
      <c r="D21" s="106">
        <v>0.88493032977829267</v>
      </c>
      <c r="E21" s="106">
        <v>0.38837210996642374</v>
      </c>
      <c r="F21" s="47">
        <v>4065.0005911908997</v>
      </c>
      <c r="G21" s="48">
        <v>4.7933862636305529</v>
      </c>
      <c r="H21" s="44" t="s">
        <v>27</v>
      </c>
      <c r="I21" s="45" t="s">
        <v>26</v>
      </c>
      <c r="J21" s="49">
        <v>3.2</v>
      </c>
      <c r="K21" s="107">
        <v>3.5</v>
      </c>
      <c r="L21" s="49">
        <v>5</v>
      </c>
      <c r="M21" s="54">
        <v>5.4</v>
      </c>
      <c r="N21" s="80">
        <v>8.7408630231915065</v>
      </c>
      <c r="O21" s="74">
        <v>0.45</v>
      </c>
      <c r="P21" s="73">
        <v>0.35</v>
      </c>
      <c r="Q21" s="73">
        <v>0.7</v>
      </c>
      <c r="R21" s="73">
        <v>0.6</v>
      </c>
      <c r="S21" s="75">
        <v>1.7</v>
      </c>
      <c r="T21" s="49">
        <f t="shared" si="0"/>
        <v>2.75</v>
      </c>
      <c r="U21" s="49">
        <f t="shared" si="1"/>
        <v>3.15</v>
      </c>
      <c r="V21" s="49">
        <f t="shared" si="2"/>
        <v>4.3</v>
      </c>
      <c r="W21" s="49">
        <f t="shared" si="3"/>
        <v>4.8000000000000007</v>
      </c>
      <c r="X21" s="49">
        <f t="shared" si="4"/>
        <v>7.0408630231915064</v>
      </c>
      <c r="Y21" s="82">
        <v>0</v>
      </c>
      <c r="Z21" s="122">
        <v>0</v>
      </c>
      <c r="AA21" s="82">
        <v>0</v>
      </c>
      <c r="AB21" s="87">
        <v>0</v>
      </c>
      <c r="AC21" s="86">
        <v>0</v>
      </c>
      <c r="AD21" s="93">
        <f t="shared" si="5"/>
        <v>0</v>
      </c>
      <c r="AE21" s="95">
        <f t="shared" si="6"/>
        <v>4.2661137746311919</v>
      </c>
      <c r="AF21" s="95">
        <f t="shared" si="6"/>
        <v>4.2661137746311919</v>
      </c>
      <c r="AG21" s="97">
        <f t="shared" si="7"/>
        <v>2.9239656208146374</v>
      </c>
      <c r="AH21" s="97">
        <f t="shared" si="7"/>
        <v>2.9239656208146374</v>
      </c>
      <c r="AI21" s="111">
        <f t="shared" si="8"/>
        <v>2.1570238186337489</v>
      </c>
      <c r="AJ21" s="109">
        <f t="shared" si="9"/>
        <v>0</v>
      </c>
      <c r="AK21" s="113">
        <f t="shared" si="10"/>
        <v>0</v>
      </c>
      <c r="AL21" s="116">
        <f t="shared" si="11"/>
        <v>0</v>
      </c>
      <c r="AM21" s="109">
        <v>0</v>
      </c>
      <c r="AN21" s="113">
        <v>0</v>
      </c>
      <c r="AO21" s="116">
        <v>0</v>
      </c>
      <c r="AP21" s="121">
        <f t="shared" si="12"/>
        <v>1</v>
      </c>
      <c r="AQ21" s="132">
        <f t="shared" si="13"/>
        <v>1</v>
      </c>
    </row>
    <row r="22" spans="1:43" x14ac:dyDescent="0.3">
      <c r="A22" s="44">
        <v>18</v>
      </c>
      <c r="B22" s="45">
        <v>4.9000000000000021</v>
      </c>
      <c r="C22" s="45">
        <v>5.1000000000000023</v>
      </c>
      <c r="D22" s="106">
        <v>0.94520070830044256</v>
      </c>
      <c r="E22" s="106">
        <v>0.22184166935890937</v>
      </c>
      <c r="F22" s="47">
        <v>2531.3558979302957</v>
      </c>
      <c r="G22" s="48">
        <v>4.9907640398604469</v>
      </c>
      <c r="H22" s="44" t="s">
        <v>27</v>
      </c>
      <c r="I22" s="45" t="s">
        <v>26</v>
      </c>
      <c r="J22" s="49">
        <v>3.2</v>
      </c>
      <c r="K22" s="107">
        <v>3.5</v>
      </c>
      <c r="L22" s="49">
        <v>5</v>
      </c>
      <c r="M22" s="54">
        <v>5.4</v>
      </c>
      <c r="N22" s="80">
        <v>8.7548987761678525</v>
      </c>
      <c r="O22" s="74">
        <v>0.45</v>
      </c>
      <c r="P22" s="73">
        <v>0.35</v>
      </c>
      <c r="Q22" s="73">
        <v>0.7</v>
      </c>
      <c r="R22" s="73">
        <v>0.6</v>
      </c>
      <c r="S22" s="75">
        <v>1.7</v>
      </c>
      <c r="T22" s="49">
        <f t="shared" si="0"/>
        <v>2.75</v>
      </c>
      <c r="U22" s="49">
        <f t="shared" si="1"/>
        <v>3.15</v>
      </c>
      <c r="V22" s="49">
        <f t="shared" si="2"/>
        <v>4.3</v>
      </c>
      <c r="W22" s="49">
        <f t="shared" si="3"/>
        <v>4.8000000000000007</v>
      </c>
      <c r="X22" s="49">
        <f t="shared" si="4"/>
        <v>7.0548987761678523</v>
      </c>
      <c r="Y22" s="82">
        <v>0</v>
      </c>
      <c r="Z22" s="122">
        <v>0</v>
      </c>
      <c r="AA22" s="82">
        <v>0</v>
      </c>
      <c r="AB22" s="87">
        <v>0</v>
      </c>
      <c r="AC22" s="86">
        <v>0</v>
      </c>
      <c r="AD22" s="93">
        <f t="shared" si="5"/>
        <v>0</v>
      </c>
      <c r="AE22" s="95">
        <f t="shared" si="6"/>
        <v>4.4417799954757982</v>
      </c>
      <c r="AF22" s="95">
        <f t="shared" si="6"/>
        <v>4.4417799954757982</v>
      </c>
      <c r="AG22" s="97">
        <f t="shared" si="7"/>
        <v>3.0443660643148727</v>
      </c>
      <c r="AH22" s="97">
        <f t="shared" si="7"/>
        <v>3.0443660643148727</v>
      </c>
      <c r="AI22" s="111">
        <f t="shared" si="8"/>
        <v>2.2458438179372013</v>
      </c>
      <c r="AJ22" s="109">
        <f t="shared" si="9"/>
        <v>0</v>
      </c>
      <c r="AK22" s="113">
        <f t="shared" si="10"/>
        <v>0</v>
      </c>
      <c r="AL22" s="116">
        <f t="shared" si="11"/>
        <v>0</v>
      </c>
      <c r="AM22" s="109">
        <v>0</v>
      </c>
      <c r="AN22" s="113">
        <v>0</v>
      </c>
      <c r="AO22" s="116">
        <v>0</v>
      </c>
      <c r="AP22" s="121">
        <f t="shared" si="12"/>
        <v>1</v>
      </c>
      <c r="AQ22" s="132">
        <f t="shared" si="13"/>
        <v>1</v>
      </c>
    </row>
    <row r="23" spans="1:43" x14ac:dyDescent="0.3">
      <c r="A23" s="44">
        <v>19</v>
      </c>
      <c r="B23" s="45">
        <v>5.1000000000000023</v>
      </c>
      <c r="C23" s="45">
        <v>5.3000000000000025</v>
      </c>
      <c r="D23" s="106">
        <v>0.97724986805182112</v>
      </c>
      <c r="E23" s="106">
        <v>0.10798193302637497</v>
      </c>
      <c r="F23" s="47">
        <v>1346.0647095578997</v>
      </c>
      <c r="G23" s="48">
        <v>5.1881647538952782</v>
      </c>
      <c r="H23" s="44" t="s">
        <v>27</v>
      </c>
      <c r="I23" s="45" t="s">
        <v>26</v>
      </c>
      <c r="J23" s="49">
        <v>3.2</v>
      </c>
      <c r="K23" s="107">
        <v>3.5</v>
      </c>
      <c r="L23" s="49">
        <v>5</v>
      </c>
      <c r="M23" s="54">
        <v>5.4</v>
      </c>
      <c r="N23" s="80">
        <v>8.7689361602769971</v>
      </c>
      <c r="O23" s="74">
        <v>0.45</v>
      </c>
      <c r="P23" s="73">
        <v>0.35</v>
      </c>
      <c r="Q23" s="73">
        <v>0.7</v>
      </c>
      <c r="R23" s="73">
        <v>0.6</v>
      </c>
      <c r="S23" s="75">
        <v>1.7</v>
      </c>
      <c r="T23" s="49">
        <f t="shared" si="0"/>
        <v>2.75</v>
      </c>
      <c r="U23" s="49">
        <f t="shared" si="1"/>
        <v>3.15</v>
      </c>
      <c r="V23" s="49">
        <f t="shared" si="2"/>
        <v>4.3</v>
      </c>
      <c r="W23" s="49">
        <f t="shared" si="3"/>
        <v>4.8000000000000007</v>
      </c>
      <c r="X23" s="49">
        <f t="shared" si="4"/>
        <v>7.0689361602769969</v>
      </c>
      <c r="Y23" s="82">
        <v>0</v>
      </c>
      <c r="Z23" s="122">
        <v>0</v>
      </c>
      <c r="AA23" s="82">
        <v>0</v>
      </c>
      <c r="AB23" s="87">
        <v>0</v>
      </c>
      <c r="AC23" s="86">
        <v>0</v>
      </c>
      <c r="AD23" s="93">
        <f t="shared" si="5"/>
        <v>0</v>
      </c>
      <c r="AE23" s="95">
        <f t="shared" si="6"/>
        <v>4.6174666309667973</v>
      </c>
      <c r="AF23" s="95">
        <f t="shared" si="6"/>
        <v>4.6174666309667973</v>
      </c>
      <c r="AG23" s="97">
        <f t="shared" si="7"/>
        <v>3.1647804998761195</v>
      </c>
      <c r="AH23" s="97">
        <f t="shared" si="7"/>
        <v>3.1647804998761195</v>
      </c>
      <c r="AI23" s="111">
        <f t="shared" si="8"/>
        <v>2.3346741392528751</v>
      </c>
      <c r="AJ23" s="109">
        <f t="shared" si="9"/>
        <v>0</v>
      </c>
      <c r="AK23" s="113">
        <f t="shared" si="10"/>
        <v>0</v>
      </c>
      <c r="AL23" s="116">
        <f t="shared" si="11"/>
        <v>0</v>
      </c>
      <c r="AM23" s="109">
        <v>0</v>
      </c>
      <c r="AN23" s="113">
        <v>0</v>
      </c>
      <c r="AO23" s="116">
        <v>0</v>
      </c>
      <c r="AP23" s="121">
        <f t="shared" si="12"/>
        <v>1</v>
      </c>
      <c r="AQ23" s="132">
        <f t="shared" si="13"/>
        <v>1</v>
      </c>
    </row>
    <row r="24" spans="1:43" x14ac:dyDescent="0.3">
      <c r="A24" s="44">
        <v>20</v>
      </c>
      <c r="B24" s="45">
        <v>5.3000000000000025</v>
      </c>
      <c r="C24" s="45">
        <v>5.5000000000000027</v>
      </c>
      <c r="D24" s="106">
        <v>0.99180246407540396</v>
      </c>
      <c r="E24" s="106">
        <v>4.4789060589685188E-2</v>
      </c>
      <c r="F24" s="47">
        <v>611.20903299047893</v>
      </c>
      <c r="G24" s="48">
        <v>5.3855944934890685</v>
      </c>
      <c r="H24" s="44" t="s">
        <v>27</v>
      </c>
      <c r="I24" s="45" t="s">
        <v>26</v>
      </c>
      <c r="J24" s="49">
        <v>3.2</v>
      </c>
      <c r="K24" s="107">
        <v>3.5</v>
      </c>
      <c r="L24" s="49">
        <v>5</v>
      </c>
      <c r="M24" s="54">
        <v>5.4</v>
      </c>
      <c r="N24" s="80">
        <v>8.7829756084258879</v>
      </c>
      <c r="O24" s="74">
        <v>0.45</v>
      </c>
      <c r="P24" s="73">
        <v>0.35</v>
      </c>
      <c r="Q24" s="73">
        <v>0.7</v>
      </c>
      <c r="R24" s="73">
        <v>0.6</v>
      </c>
      <c r="S24" s="75">
        <v>1.7</v>
      </c>
      <c r="T24" s="49">
        <f t="shared" si="0"/>
        <v>2.75</v>
      </c>
      <c r="U24" s="49">
        <f t="shared" si="1"/>
        <v>3.15</v>
      </c>
      <c r="V24" s="49">
        <f t="shared" si="2"/>
        <v>4.3</v>
      </c>
      <c r="W24" s="49">
        <f t="shared" si="3"/>
        <v>4.8000000000000007</v>
      </c>
      <c r="X24" s="49">
        <f t="shared" si="4"/>
        <v>7.0829756084258877</v>
      </c>
      <c r="Y24" s="82">
        <v>0</v>
      </c>
      <c r="Z24" s="122">
        <v>0</v>
      </c>
      <c r="AA24" s="82">
        <v>0</v>
      </c>
      <c r="AB24" s="87">
        <v>0</v>
      </c>
      <c r="AC24" s="86">
        <v>0</v>
      </c>
      <c r="AD24" s="93">
        <f t="shared" si="5"/>
        <v>0</v>
      </c>
      <c r="AE24" s="95">
        <f t="shared" si="6"/>
        <v>4.793179099205271</v>
      </c>
      <c r="AF24" s="95">
        <f t="shared" si="6"/>
        <v>4.793179099205271</v>
      </c>
      <c r="AG24" s="97">
        <f t="shared" si="7"/>
        <v>3.2852126410283318</v>
      </c>
      <c r="AH24" s="97">
        <f t="shared" si="7"/>
        <v>3.2852126410283318</v>
      </c>
      <c r="AI24" s="111">
        <f t="shared" si="8"/>
        <v>2.4235175220700809</v>
      </c>
      <c r="AJ24" s="109">
        <f t="shared" si="9"/>
        <v>0</v>
      </c>
      <c r="AK24" s="113">
        <f t="shared" si="10"/>
        <v>0</v>
      </c>
      <c r="AL24" s="116">
        <f t="shared" si="11"/>
        <v>0</v>
      </c>
      <c r="AM24" s="109">
        <v>0</v>
      </c>
      <c r="AN24" s="113">
        <v>0</v>
      </c>
      <c r="AO24" s="116">
        <v>0</v>
      </c>
      <c r="AP24" s="121">
        <f t="shared" si="12"/>
        <v>1</v>
      </c>
      <c r="AQ24" s="132">
        <f t="shared" si="13"/>
        <v>1</v>
      </c>
    </row>
    <row r="25" spans="1:43" x14ac:dyDescent="0.3">
      <c r="A25" s="44">
        <v>21</v>
      </c>
      <c r="B25" s="45">
        <v>5.5000000000000027</v>
      </c>
      <c r="C25" s="45">
        <v>5.7000000000000028</v>
      </c>
      <c r="D25" s="106">
        <v>0.99744486966957213</v>
      </c>
      <c r="E25" s="106">
        <v>1.5830903165959663E-2</v>
      </c>
      <c r="F25" s="47">
        <v>236.98103495506339</v>
      </c>
      <c r="G25" s="48">
        <v>5.5830590135905789</v>
      </c>
      <c r="H25" s="44" t="s">
        <v>27</v>
      </c>
      <c r="I25" s="45" t="s">
        <v>26</v>
      </c>
      <c r="J25" s="49">
        <v>3.2</v>
      </c>
      <c r="K25" s="107">
        <v>3.5</v>
      </c>
      <c r="L25" s="49">
        <v>5</v>
      </c>
      <c r="M25" s="54">
        <v>5.4</v>
      </c>
      <c r="N25" s="80">
        <v>8.7970175298553297</v>
      </c>
      <c r="O25" s="74">
        <v>0.45</v>
      </c>
      <c r="P25" s="73">
        <v>0.35</v>
      </c>
      <c r="Q25" s="73">
        <v>0.7</v>
      </c>
      <c r="R25" s="73">
        <v>0.6</v>
      </c>
      <c r="S25" s="75">
        <v>1.7</v>
      </c>
      <c r="T25" s="49">
        <f t="shared" si="0"/>
        <v>2.75</v>
      </c>
      <c r="U25" s="49">
        <f t="shared" si="1"/>
        <v>3.15</v>
      </c>
      <c r="V25" s="49">
        <f t="shared" si="2"/>
        <v>4.3</v>
      </c>
      <c r="W25" s="49">
        <f t="shared" si="3"/>
        <v>4.8000000000000007</v>
      </c>
      <c r="X25" s="49">
        <f t="shared" si="4"/>
        <v>7.0970175298553295</v>
      </c>
      <c r="Y25" s="82">
        <v>0</v>
      </c>
      <c r="Z25" s="122">
        <v>0</v>
      </c>
      <c r="AA25" s="82">
        <v>0</v>
      </c>
      <c r="AB25" s="87">
        <v>0</v>
      </c>
      <c r="AC25" s="86">
        <v>0</v>
      </c>
      <c r="AD25" s="93">
        <f t="shared" si="5"/>
        <v>0</v>
      </c>
      <c r="AE25" s="95">
        <f t="shared" si="6"/>
        <v>4.9689225220956157</v>
      </c>
      <c r="AF25" s="95">
        <f t="shared" si="6"/>
        <v>4.9689225220956157</v>
      </c>
      <c r="AG25" s="97">
        <f t="shared" si="7"/>
        <v>3.4056659982902531</v>
      </c>
      <c r="AH25" s="97">
        <f t="shared" si="7"/>
        <v>3.4056659982902531</v>
      </c>
      <c r="AI25" s="111">
        <f t="shared" si="8"/>
        <v>2.5123765561157607</v>
      </c>
      <c r="AJ25" s="109">
        <f t="shared" si="9"/>
        <v>0</v>
      </c>
      <c r="AK25" s="113">
        <f t="shared" si="10"/>
        <v>0</v>
      </c>
      <c r="AL25" s="116">
        <f t="shared" si="11"/>
        <v>0</v>
      </c>
      <c r="AM25" s="109">
        <v>0</v>
      </c>
      <c r="AN25" s="113">
        <v>0</v>
      </c>
      <c r="AO25" s="116">
        <v>0</v>
      </c>
      <c r="AP25" s="121">
        <f t="shared" si="12"/>
        <v>1</v>
      </c>
      <c r="AQ25" s="132">
        <f t="shared" si="13"/>
        <v>1</v>
      </c>
    </row>
    <row r="26" spans="1:43" x14ac:dyDescent="0.3">
      <c r="A26" s="44">
        <v>22</v>
      </c>
      <c r="B26" s="45">
        <v>5.7000000000000028</v>
      </c>
      <c r="C26" s="45">
        <v>5.900000000000003</v>
      </c>
      <c r="D26" s="106">
        <v>0.99931286206208414</v>
      </c>
      <c r="E26" s="106">
        <v>4.7681764029295871E-3</v>
      </c>
      <c r="F26" s="47">
        <v>78.455680485504331</v>
      </c>
      <c r="G26" s="48">
        <v>5.7805636799400073</v>
      </c>
      <c r="H26" s="44" t="s">
        <v>28</v>
      </c>
      <c r="I26" s="45" t="s">
        <v>26</v>
      </c>
      <c r="J26" s="49">
        <v>0</v>
      </c>
      <c r="K26" s="107">
        <v>0</v>
      </c>
      <c r="L26" s="49">
        <v>5</v>
      </c>
      <c r="M26" s="54">
        <v>5.4</v>
      </c>
      <c r="N26" s="80">
        <v>8.8110623061290667</v>
      </c>
      <c r="O26" s="74">
        <v>0.45</v>
      </c>
      <c r="P26" s="73">
        <v>0.35</v>
      </c>
      <c r="Q26" s="73">
        <v>0.7</v>
      </c>
      <c r="R26" s="73">
        <v>0.6</v>
      </c>
      <c r="S26" s="75">
        <v>1.7</v>
      </c>
      <c r="T26" s="49">
        <v>0</v>
      </c>
      <c r="U26" s="49">
        <v>0</v>
      </c>
      <c r="V26" s="49">
        <f t="shared" ref="V26:X31" si="14">L26-Q26</f>
        <v>4.3</v>
      </c>
      <c r="W26" s="49">
        <f t="shared" si="14"/>
        <v>4.8000000000000007</v>
      </c>
      <c r="X26" s="49">
        <f t="shared" si="14"/>
        <v>7.1110623061290665</v>
      </c>
      <c r="Y26" s="82">
        <v>0</v>
      </c>
      <c r="Z26" s="122">
        <v>0</v>
      </c>
      <c r="AA26" s="82">
        <v>0</v>
      </c>
      <c r="AB26" s="87">
        <v>0</v>
      </c>
      <c r="AC26" s="86">
        <v>0</v>
      </c>
      <c r="AD26" s="93">
        <f t="shared" si="5"/>
        <v>0</v>
      </c>
      <c r="AE26" s="95">
        <f t="shared" si="6"/>
        <v>5.1447016751466066</v>
      </c>
      <c r="AF26" s="95">
        <f t="shared" si="6"/>
        <v>5.1447016751466066</v>
      </c>
      <c r="AG26" s="97">
        <f t="shared" si="7"/>
        <v>3.5261438447634044</v>
      </c>
      <c r="AH26" s="97">
        <f t="shared" si="7"/>
        <v>3.5261438447634044</v>
      </c>
      <c r="AI26" s="111">
        <f t="shared" si="8"/>
        <v>2.6012536559730033</v>
      </c>
      <c r="AJ26" s="109">
        <f t="shared" si="9"/>
        <v>0</v>
      </c>
      <c r="AK26" s="113">
        <f t="shared" si="10"/>
        <v>0</v>
      </c>
      <c r="AL26" s="116">
        <f t="shared" si="11"/>
        <v>0</v>
      </c>
      <c r="AM26" s="109">
        <v>0</v>
      </c>
      <c r="AN26" s="113">
        <v>0</v>
      </c>
      <c r="AO26" s="116">
        <v>0</v>
      </c>
      <c r="AP26" s="121">
        <f t="shared" si="12"/>
        <v>1</v>
      </c>
      <c r="AQ26" s="132">
        <f t="shared" si="13"/>
        <v>1</v>
      </c>
    </row>
    <row r="27" spans="1:43" x14ac:dyDescent="0.3">
      <c r="A27" s="44">
        <v>23</v>
      </c>
      <c r="B27" s="45">
        <v>5.900000000000003</v>
      </c>
      <c r="C27" s="45">
        <v>6.1000000000000032</v>
      </c>
      <c r="D27" s="106">
        <v>0.99984089140984245</v>
      </c>
      <c r="E27" s="106">
        <v>1.2238038602275145E-3</v>
      </c>
      <c r="F27" s="47">
        <v>22.177232605848918</v>
      </c>
      <c r="G27" s="48">
        <v>5.9781134219856007</v>
      </c>
      <c r="H27" s="44" t="s">
        <v>28</v>
      </c>
      <c r="I27" s="45" t="s">
        <v>27</v>
      </c>
      <c r="J27" s="49">
        <v>0</v>
      </c>
      <c r="K27" s="107">
        <v>0</v>
      </c>
      <c r="L27" s="49">
        <v>5.2</v>
      </c>
      <c r="M27" s="54">
        <v>5.7</v>
      </c>
      <c r="N27" s="80">
        <v>8.8251102877856429</v>
      </c>
      <c r="O27" s="74">
        <v>0.45</v>
      </c>
      <c r="P27" s="73">
        <v>0.35</v>
      </c>
      <c r="Q27" s="73">
        <v>0.7</v>
      </c>
      <c r="R27" s="73">
        <v>0.6</v>
      </c>
      <c r="S27" s="75">
        <v>1.7</v>
      </c>
      <c r="T27" s="49">
        <v>0</v>
      </c>
      <c r="U27" s="49">
        <v>0</v>
      </c>
      <c r="V27" s="49">
        <f t="shared" si="14"/>
        <v>4.5</v>
      </c>
      <c r="W27" s="49">
        <f t="shared" si="14"/>
        <v>5.1000000000000005</v>
      </c>
      <c r="X27" s="49">
        <f t="shared" si="14"/>
        <v>7.1251102877856427</v>
      </c>
      <c r="Y27" s="82">
        <v>0</v>
      </c>
      <c r="Z27" s="122">
        <v>0</v>
      </c>
      <c r="AA27" s="82">
        <v>0</v>
      </c>
      <c r="AB27" s="87">
        <v>0</v>
      </c>
      <c r="AC27" s="86">
        <v>0</v>
      </c>
      <c r="AD27" s="93">
        <f t="shared" si="5"/>
        <v>0</v>
      </c>
      <c r="AE27" s="95">
        <f t="shared" si="6"/>
        <v>5.3205209455671847</v>
      </c>
      <c r="AF27" s="95">
        <f t="shared" si="6"/>
        <v>5.3205209455671847</v>
      </c>
      <c r="AG27" s="97">
        <f t="shared" si="7"/>
        <v>3.6466491874112164</v>
      </c>
      <c r="AH27" s="97">
        <f t="shared" si="7"/>
        <v>3.6466491874112164</v>
      </c>
      <c r="AI27" s="111">
        <f t="shared" si="8"/>
        <v>2.6901510398935202</v>
      </c>
      <c r="AJ27" s="109">
        <f t="shared" si="9"/>
        <v>0</v>
      </c>
      <c r="AK27" s="113">
        <f t="shared" si="10"/>
        <v>0</v>
      </c>
      <c r="AL27" s="116">
        <f t="shared" si="11"/>
        <v>0</v>
      </c>
      <c r="AM27" s="109">
        <v>0</v>
      </c>
      <c r="AN27" s="113">
        <v>0</v>
      </c>
      <c r="AO27" s="116">
        <v>0</v>
      </c>
      <c r="AP27" s="121">
        <f t="shared" si="12"/>
        <v>1</v>
      </c>
      <c r="AQ27" s="132">
        <f t="shared" si="13"/>
        <v>1</v>
      </c>
    </row>
    <row r="28" spans="1:43" x14ac:dyDescent="0.3">
      <c r="A28" s="44">
        <v>24</v>
      </c>
      <c r="B28" s="45">
        <v>6.1000000000000032</v>
      </c>
      <c r="C28" s="45">
        <v>6.3000000000000034</v>
      </c>
      <c r="D28" s="106">
        <v>0.99996832875816688</v>
      </c>
      <c r="E28" s="106">
        <v>2.6766045152976315E-4</v>
      </c>
      <c r="F28" s="47">
        <v>5.3523686296261808</v>
      </c>
      <c r="G28" s="48">
        <v>6.1757126958252071</v>
      </c>
      <c r="H28" s="44" t="s">
        <v>28</v>
      </c>
      <c r="I28" s="45" t="s">
        <v>27</v>
      </c>
      <c r="J28" s="49">
        <v>0</v>
      </c>
      <c r="K28" s="107">
        <v>0</v>
      </c>
      <c r="L28" s="49">
        <v>5.2</v>
      </c>
      <c r="M28" s="54">
        <v>5.7</v>
      </c>
      <c r="N28" s="80">
        <v>8.8391617917031251</v>
      </c>
      <c r="O28" s="74">
        <v>0.45</v>
      </c>
      <c r="P28" s="73">
        <v>0.35</v>
      </c>
      <c r="Q28" s="73">
        <v>0.7</v>
      </c>
      <c r="R28" s="73">
        <v>0.6</v>
      </c>
      <c r="S28" s="75">
        <v>1.7</v>
      </c>
      <c r="T28" s="49">
        <v>0</v>
      </c>
      <c r="U28" s="49">
        <v>0</v>
      </c>
      <c r="V28" s="49">
        <f t="shared" si="14"/>
        <v>4.5</v>
      </c>
      <c r="W28" s="49">
        <f t="shared" si="14"/>
        <v>5.1000000000000005</v>
      </c>
      <c r="X28" s="49">
        <f t="shared" si="14"/>
        <v>7.1391617917031249</v>
      </c>
      <c r="Y28" s="82">
        <v>0</v>
      </c>
      <c r="Z28" s="122">
        <v>0</v>
      </c>
      <c r="AA28" s="82">
        <v>0</v>
      </c>
      <c r="AB28" s="87">
        <v>0</v>
      </c>
      <c r="AC28" s="86">
        <v>0</v>
      </c>
      <c r="AD28" s="93">
        <f t="shared" si="5"/>
        <v>0</v>
      </c>
      <c r="AE28" s="95">
        <f t="shared" si="6"/>
        <v>5.4963842992844345</v>
      </c>
      <c r="AF28" s="95">
        <f t="shared" si="6"/>
        <v>5.4963842992844345</v>
      </c>
      <c r="AG28" s="97">
        <f t="shared" si="7"/>
        <v>3.7671847444533761</v>
      </c>
      <c r="AH28" s="97">
        <f t="shared" si="7"/>
        <v>3.7671847444533761</v>
      </c>
      <c r="AI28" s="111">
        <f t="shared" si="8"/>
        <v>2.7790707131213432</v>
      </c>
      <c r="AJ28" s="109">
        <f t="shared" si="9"/>
        <v>0</v>
      </c>
      <c r="AK28" s="113">
        <f t="shared" si="10"/>
        <v>0</v>
      </c>
      <c r="AL28" s="116">
        <f t="shared" si="11"/>
        <v>0</v>
      </c>
      <c r="AM28" s="109">
        <v>0</v>
      </c>
      <c r="AN28" s="113">
        <v>0</v>
      </c>
      <c r="AO28" s="116">
        <v>0</v>
      </c>
      <c r="AP28" s="121">
        <f t="shared" si="12"/>
        <v>1</v>
      </c>
      <c r="AQ28" s="132">
        <f t="shared" si="13"/>
        <v>1</v>
      </c>
    </row>
    <row r="29" spans="1:43" x14ac:dyDescent="0.3">
      <c r="A29" s="44">
        <v>25</v>
      </c>
      <c r="B29" s="45">
        <v>6.3000000000000034</v>
      </c>
      <c r="C29" s="45">
        <v>6.5000000000000036</v>
      </c>
      <c r="D29" s="106">
        <v>0.99999458745609227</v>
      </c>
      <c r="E29" s="106">
        <v>4.9884942580105471E-5</v>
      </c>
      <c r="F29" s="47">
        <v>1.1028653128661858</v>
      </c>
      <c r="G29" s="48">
        <v>6.3733654574997507</v>
      </c>
      <c r="H29" s="44" t="s">
        <v>28</v>
      </c>
      <c r="I29" s="45" t="s">
        <v>27</v>
      </c>
      <c r="J29" s="49">
        <v>0</v>
      </c>
      <c r="K29" s="107">
        <v>0</v>
      </c>
      <c r="L29" s="49">
        <v>5.2</v>
      </c>
      <c r="M29" s="54">
        <v>5.7</v>
      </c>
      <c r="N29" s="80">
        <v>8.8532170991999823</v>
      </c>
      <c r="O29" s="74">
        <v>0.45</v>
      </c>
      <c r="P29" s="73">
        <v>0.35</v>
      </c>
      <c r="Q29" s="73">
        <v>0.7</v>
      </c>
      <c r="R29" s="73">
        <v>0.6</v>
      </c>
      <c r="S29" s="75">
        <v>1.7</v>
      </c>
      <c r="T29" s="49">
        <v>0</v>
      </c>
      <c r="U29" s="49">
        <v>0</v>
      </c>
      <c r="V29" s="49">
        <f t="shared" si="14"/>
        <v>4.5</v>
      </c>
      <c r="W29" s="49">
        <f t="shared" si="14"/>
        <v>5.1000000000000005</v>
      </c>
      <c r="X29" s="49">
        <f t="shared" si="14"/>
        <v>7.1532170991999822</v>
      </c>
      <c r="Y29" s="82">
        <v>0</v>
      </c>
      <c r="Z29" s="122">
        <v>0</v>
      </c>
      <c r="AA29" s="82">
        <v>0</v>
      </c>
      <c r="AB29" s="87">
        <v>0</v>
      </c>
      <c r="AC29" s="86">
        <v>0</v>
      </c>
      <c r="AD29" s="93">
        <f t="shared" si="5"/>
        <v>0</v>
      </c>
      <c r="AE29" s="95">
        <f t="shared" si="6"/>
        <v>5.6722952571747784</v>
      </c>
      <c r="AF29" s="95">
        <f t="shared" si="6"/>
        <v>5.6722952571747784</v>
      </c>
      <c r="AG29" s="97">
        <f t="shared" si="7"/>
        <v>3.887752929074848</v>
      </c>
      <c r="AH29" s="97">
        <f t="shared" si="7"/>
        <v>3.887752929074848</v>
      </c>
      <c r="AI29" s="111">
        <f t="shared" si="8"/>
        <v>2.8680144558748877</v>
      </c>
      <c r="AJ29" s="109">
        <f t="shared" si="9"/>
        <v>0</v>
      </c>
      <c r="AK29" s="113">
        <f t="shared" si="10"/>
        <v>0</v>
      </c>
      <c r="AL29" s="116">
        <f t="shared" si="11"/>
        <v>0</v>
      </c>
      <c r="AM29" s="109">
        <v>0</v>
      </c>
      <c r="AN29" s="113">
        <v>0</v>
      </c>
      <c r="AO29" s="116">
        <v>0</v>
      </c>
      <c r="AP29" s="121">
        <f t="shared" si="12"/>
        <v>1</v>
      </c>
      <c r="AQ29" s="132">
        <f t="shared" si="13"/>
        <v>1</v>
      </c>
    </row>
    <row r="30" spans="1:43" x14ac:dyDescent="0.3">
      <c r="A30" s="44">
        <v>26</v>
      </c>
      <c r="B30" s="45">
        <v>6.5000000000000036</v>
      </c>
      <c r="C30" s="45">
        <v>6.7000000000000037</v>
      </c>
      <c r="D30" s="106">
        <v>0.99999920667184805</v>
      </c>
      <c r="E30" s="106">
        <v>7.9225981820638558E-6</v>
      </c>
      <c r="F30" s="47">
        <v>0.19400706174299565</v>
      </c>
      <c r="G30" s="48">
        <v>6.5710751465485986</v>
      </c>
      <c r="H30" s="44" t="s">
        <v>28</v>
      </c>
      <c r="I30" s="45" t="s">
        <v>27</v>
      </c>
      <c r="J30" s="49">
        <v>0</v>
      </c>
      <c r="K30" s="107">
        <v>0</v>
      </c>
      <c r="L30" s="49">
        <v>5.2</v>
      </c>
      <c r="M30" s="54">
        <v>5.7</v>
      </c>
      <c r="N30" s="80">
        <v>8.8672764548656779</v>
      </c>
      <c r="O30" s="74">
        <v>0.45</v>
      </c>
      <c r="P30" s="73">
        <v>0.35</v>
      </c>
      <c r="Q30" s="73">
        <v>0.7</v>
      </c>
      <c r="R30" s="73">
        <v>0.6</v>
      </c>
      <c r="S30" s="75">
        <v>1.7</v>
      </c>
      <c r="T30" s="49">
        <v>0</v>
      </c>
      <c r="U30" s="49">
        <v>0</v>
      </c>
      <c r="V30" s="49">
        <f t="shared" si="14"/>
        <v>4.5</v>
      </c>
      <c r="W30" s="49">
        <f t="shared" si="14"/>
        <v>5.1000000000000005</v>
      </c>
      <c r="X30" s="49">
        <f t="shared" si="14"/>
        <v>7.1672764548656778</v>
      </c>
      <c r="Y30" s="82">
        <v>0</v>
      </c>
      <c r="Z30" s="122">
        <v>0</v>
      </c>
      <c r="AA30" s="82">
        <v>0</v>
      </c>
      <c r="AB30" s="87">
        <v>0</v>
      </c>
      <c r="AC30" s="86">
        <v>0</v>
      </c>
      <c r="AD30" s="93">
        <f t="shared" si="5"/>
        <v>0</v>
      </c>
      <c r="AE30" s="95">
        <f t="shared" si="6"/>
        <v>5.8482568804282531</v>
      </c>
      <c r="AF30" s="95">
        <f t="shared" si="6"/>
        <v>5.8482568804282531</v>
      </c>
      <c r="AG30" s="97">
        <f t="shared" si="7"/>
        <v>4.0083558393946452</v>
      </c>
      <c r="AH30" s="97">
        <f t="shared" si="7"/>
        <v>4.0083558393946452</v>
      </c>
      <c r="AI30" s="111">
        <f t="shared" si="8"/>
        <v>2.9569838159468693</v>
      </c>
      <c r="AJ30" s="109">
        <f t="shared" si="9"/>
        <v>0</v>
      </c>
      <c r="AK30" s="113">
        <f t="shared" si="10"/>
        <v>0</v>
      </c>
      <c r="AL30" s="116">
        <f t="shared" si="11"/>
        <v>0</v>
      </c>
      <c r="AM30" s="109">
        <v>0</v>
      </c>
      <c r="AN30" s="113">
        <v>0</v>
      </c>
      <c r="AO30" s="116">
        <v>0</v>
      </c>
      <c r="AP30" s="121">
        <f t="shared" si="12"/>
        <v>1</v>
      </c>
      <c r="AQ30" s="132">
        <f t="shared" si="13"/>
        <v>1</v>
      </c>
    </row>
    <row r="31" spans="1:43" x14ac:dyDescent="0.3">
      <c r="A31" s="55">
        <v>27</v>
      </c>
      <c r="B31" s="56">
        <v>6.7000000000000037</v>
      </c>
      <c r="C31" s="56">
        <v>6.9000000000000039</v>
      </c>
      <c r="D31" s="57">
        <v>0.99999990035573683</v>
      </c>
      <c r="E31" s="57">
        <v>1.0722070689394789E-6</v>
      </c>
      <c r="F31" s="58">
        <v>2.9134723328549939E-2</v>
      </c>
      <c r="G31" s="59">
        <v>6.7688446798230126</v>
      </c>
      <c r="H31" s="55" t="s">
        <v>28</v>
      </c>
      <c r="I31" s="56" t="s">
        <v>27</v>
      </c>
      <c r="J31" s="60">
        <v>0</v>
      </c>
      <c r="K31" s="61">
        <v>0</v>
      </c>
      <c r="L31" s="60">
        <v>5.2</v>
      </c>
      <c r="M31" s="62">
        <v>5.7</v>
      </c>
      <c r="N31" s="63">
        <v>8.8813400661207478</v>
      </c>
      <c r="O31" s="76">
        <v>0.45</v>
      </c>
      <c r="P31" s="77">
        <v>0.35</v>
      </c>
      <c r="Q31" s="77">
        <v>0.7</v>
      </c>
      <c r="R31" s="77">
        <v>0.6</v>
      </c>
      <c r="S31" s="78">
        <v>1.7</v>
      </c>
      <c r="T31" s="49">
        <v>0</v>
      </c>
      <c r="U31" s="49">
        <v>0</v>
      </c>
      <c r="V31" s="49">
        <f t="shared" si="14"/>
        <v>4.5</v>
      </c>
      <c r="W31" s="49">
        <f t="shared" si="14"/>
        <v>5.1000000000000005</v>
      </c>
      <c r="X31" s="49">
        <f t="shared" si="14"/>
        <v>7.1813400661207476</v>
      </c>
      <c r="Y31" s="88">
        <v>0</v>
      </c>
      <c r="Z31" s="89">
        <v>0</v>
      </c>
      <c r="AA31" s="88">
        <v>0</v>
      </c>
      <c r="AB31" s="90">
        <v>0</v>
      </c>
      <c r="AC31" s="91">
        <v>0</v>
      </c>
      <c r="AD31" s="94">
        <f t="shared" si="5"/>
        <v>0</v>
      </c>
      <c r="AE31" s="96">
        <f t="shared" si="6"/>
        <v>6.0242717650424815</v>
      </c>
      <c r="AF31" s="96">
        <f t="shared" si="6"/>
        <v>6.0242717650424815</v>
      </c>
      <c r="AG31" s="100">
        <f t="shared" si="7"/>
        <v>4.1289952546920379</v>
      </c>
      <c r="AH31" s="100">
        <f t="shared" si="7"/>
        <v>4.1289952546920379</v>
      </c>
      <c r="AI31" s="112">
        <f t="shared" si="8"/>
        <v>3.0459801059203557</v>
      </c>
      <c r="AJ31" s="117">
        <f t="shared" si="9"/>
        <v>0</v>
      </c>
      <c r="AK31" s="118">
        <f t="shared" si="10"/>
        <v>0</v>
      </c>
      <c r="AL31" s="119">
        <f t="shared" si="11"/>
        <v>0</v>
      </c>
      <c r="AM31" s="117">
        <v>0</v>
      </c>
      <c r="AN31" s="118">
        <v>0</v>
      </c>
      <c r="AO31" s="119">
        <v>0</v>
      </c>
      <c r="AP31" s="133">
        <f t="shared" si="12"/>
        <v>1</v>
      </c>
      <c r="AQ31" s="134">
        <f t="shared" si="13"/>
        <v>1</v>
      </c>
    </row>
    <row r="32" spans="1:43" x14ac:dyDescent="0.3">
      <c r="A32" s="25" t="s">
        <v>29</v>
      </c>
      <c r="B32" s="25"/>
      <c r="C32" s="25"/>
      <c r="D32" s="64"/>
      <c r="E32" s="64"/>
      <c r="F32" s="47">
        <v>41999.99581494095</v>
      </c>
      <c r="G32" s="48">
        <v>4.2999997319482048</v>
      </c>
      <c r="H32" s="25"/>
      <c r="I32" s="25"/>
      <c r="J32" s="25"/>
      <c r="K32" s="25"/>
      <c r="L32" s="25"/>
      <c r="M32" s="25"/>
      <c r="N32" s="25"/>
    </row>
    <row r="34" spans="1:6" x14ac:dyDescent="0.3">
      <c r="A34" s="69" t="s">
        <v>30</v>
      </c>
      <c r="B34" s="73">
        <f>SUMPRODUCT(T5:X31,AE5:AI31,Y5:AC31)</f>
        <v>0</v>
      </c>
    </row>
    <row r="36" spans="1:6" x14ac:dyDescent="0.3">
      <c r="A36" s="69" t="s">
        <v>31</v>
      </c>
      <c r="B36" s="81"/>
    </row>
    <row r="37" spans="1:6" x14ac:dyDescent="0.3">
      <c r="A37" s="65" t="s">
        <v>17</v>
      </c>
      <c r="B37" s="65" t="s">
        <v>32</v>
      </c>
      <c r="F37" s="65" t="s">
        <v>33</v>
      </c>
    </row>
    <row r="38" spans="1:6" x14ac:dyDescent="0.3">
      <c r="A38">
        <v>1</v>
      </c>
      <c r="B38" s="92">
        <f t="shared" ref="B38:B64" si="15">SUM(Y5:AC5)</f>
        <v>0</v>
      </c>
      <c r="C38" s="69" t="s">
        <v>36</v>
      </c>
      <c r="F38" s="47">
        <v>4.1850590531120647E-3</v>
      </c>
    </row>
    <row r="39" spans="1:6" x14ac:dyDescent="0.3">
      <c r="A39">
        <v>2</v>
      </c>
      <c r="B39" s="92">
        <f t="shared" si="15"/>
        <v>0</v>
      </c>
      <c r="C39" s="69" t="s">
        <v>34</v>
      </c>
      <c r="F39" s="47">
        <v>2.9134723329862919E-2</v>
      </c>
    </row>
    <row r="40" spans="1:6" x14ac:dyDescent="0.3">
      <c r="A40">
        <v>3</v>
      </c>
      <c r="B40" s="92">
        <f t="shared" si="15"/>
        <v>0</v>
      </c>
      <c r="C40" s="69" t="s">
        <v>34</v>
      </c>
      <c r="F40" s="47">
        <v>0.19400706174058757</v>
      </c>
    </row>
    <row r="41" spans="1:6" x14ac:dyDescent="0.3">
      <c r="A41">
        <v>4</v>
      </c>
      <c r="B41" s="92">
        <f t="shared" si="15"/>
        <v>0</v>
      </c>
      <c r="C41" s="69" t="s">
        <v>34</v>
      </c>
      <c r="F41" s="47">
        <v>1.1028653128674761</v>
      </c>
    </row>
    <row r="42" spans="1:6" x14ac:dyDescent="0.3">
      <c r="A42">
        <v>5</v>
      </c>
      <c r="B42" s="92">
        <f t="shared" si="15"/>
        <v>0</v>
      </c>
      <c r="C42" s="69" t="s">
        <v>34</v>
      </c>
      <c r="F42" s="47">
        <v>5.352368629625408</v>
      </c>
    </row>
    <row r="43" spans="1:6" x14ac:dyDescent="0.3">
      <c r="A43">
        <v>6</v>
      </c>
      <c r="B43" s="92">
        <f t="shared" si="15"/>
        <v>0</v>
      </c>
      <c r="C43" s="69" t="s">
        <v>34</v>
      </c>
      <c r="F43" s="47">
        <v>22.177232605849323</v>
      </c>
    </row>
    <row r="44" spans="1:6" x14ac:dyDescent="0.3">
      <c r="A44">
        <v>7</v>
      </c>
      <c r="B44" s="92">
        <f t="shared" si="15"/>
        <v>0</v>
      </c>
      <c r="C44" s="69" t="s">
        <v>34</v>
      </c>
      <c r="F44" s="47">
        <v>78.455680485507969</v>
      </c>
    </row>
    <row r="45" spans="1:6" x14ac:dyDescent="0.3">
      <c r="A45">
        <v>8</v>
      </c>
      <c r="B45" s="92">
        <f t="shared" si="15"/>
        <v>0</v>
      </c>
      <c r="C45" s="69" t="s">
        <v>34</v>
      </c>
      <c r="F45" s="47">
        <v>236.98103495506567</v>
      </c>
    </row>
    <row r="46" spans="1:6" x14ac:dyDescent="0.3">
      <c r="A46">
        <v>9</v>
      </c>
      <c r="B46" s="92">
        <f t="shared" si="15"/>
        <v>0</v>
      </c>
      <c r="C46" s="69" t="s">
        <v>34</v>
      </c>
      <c r="F46" s="47">
        <v>611.20903299049257</v>
      </c>
    </row>
    <row r="47" spans="1:6" x14ac:dyDescent="0.3">
      <c r="A47">
        <v>10</v>
      </c>
      <c r="B47" s="92">
        <f t="shared" si="15"/>
        <v>0</v>
      </c>
      <c r="C47" s="69" t="s">
        <v>34</v>
      </c>
      <c r="F47" s="47">
        <v>1346.0647095579172</v>
      </c>
    </row>
    <row r="48" spans="1:6" x14ac:dyDescent="0.3">
      <c r="A48">
        <v>11</v>
      </c>
      <c r="B48" s="92">
        <f t="shared" si="15"/>
        <v>0</v>
      </c>
      <c r="C48" s="69" t="s">
        <v>34</v>
      </c>
      <c r="F48" s="47">
        <v>2531.3558979303257</v>
      </c>
    </row>
    <row r="49" spans="1:6" x14ac:dyDescent="0.3">
      <c r="A49">
        <v>12</v>
      </c>
      <c r="B49" s="92">
        <f t="shared" si="15"/>
        <v>0</v>
      </c>
      <c r="C49" s="69" t="s">
        <v>34</v>
      </c>
      <c r="F49" s="47">
        <v>4065.0005911909302</v>
      </c>
    </row>
    <row r="50" spans="1:6" x14ac:dyDescent="0.3">
      <c r="A50">
        <v>13</v>
      </c>
      <c r="B50" s="92">
        <f t="shared" si="15"/>
        <v>0</v>
      </c>
      <c r="C50" s="69" t="s">
        <v>34</v>
      </c>
      <c r="F50" s="47">
        <v>5574.3601118637253</v>
      </c>
    </row>
    <row r="51" spans="1:6" x14ac:dyDescent="0.3">
      <c r="A51">
        <v>14</v>
      </c>
      <c r="B51" s="92">
        <f t="shared" si="15"/>
        <v>0</v>
      </c>
      <c r="C51" s="69" t="s">
        <v>34</v>
      </c>
      <c r="F51" s="47">
        <v>6527.7131476336299</v>
      </c>
    </row>
    <row r="52" spans="1:6" x14ac:dyDescent="0.3">
      <c r="A52">
        <v>15</v>
      </c>
      <c r="B52" s="92">
        <f t="shared" si="15"/>
        <v>0</v>
      </c>
      <c r="C52" s="69" t="s">
        <v>34</v>
      </c>
      <c r="F52" s="47">
        <v>6527.7131476336153</v>
      </c>
    </row>
    <row r="53" spans="1:6" x14ac:dyDescent="0.3">
      <c r="A53">
        <v>16</v>
      </c>
      <c r="B53" s="92">
        <f t="shared" si="15"/>
        <v>0</v>
      </c>
      <c r="C53" s="69" t="s">
        <v>34</v>
      </c>
      <c r="F53" s="47">
        <v>5574.3601118637162</v>
      </c>
    </row>
    <row r="54" spans="1:6" x14ac:dyDescent="0.3">
      <c r="A54">
        <v>17</v>
      </c>
      <c r="B54" s="92">
        <f t="shared" si="15"/>
        <v>0</v>
      </c>
      <c r="C54" s="69" t="s">
        <v>34</v>
      </c>
      <c r="F54" s="47">
        <v>4065.0005911908997</v>
      </c>
    </row>
    <row r="55" spans="1:6" x14ac:dyDescent="0.3">
      <c r="A55">
        <v>18</v>
      </c>
      <c r="B55" s="92">
        <f t="shared" si="15"/>
        <v>0</v>
      </c>
      <c r="C55" s="69" t="s">
        <v>34</v>
      </c>
      <c r="F55" s="47">
        <v>2531.3558979302957</v>
      </c>
    </row>
    <row r="56" spans="1:6" x14ac:dyDescent="0.3">
      <c r="A56">
        <v>19</v>
      </c>
      <c r="B56" s="92">
        <f t="shared" si="15"/>
        <v>0</v>
      </c>
      <c r="C56" s="69" t="s">
        <v>34</v>
      </c>
      <c r="F56" s="47">
        <v>1346.0647095578997</v>
      </c>
    </row>
    <row r="57" spans="1:6" x14ac:dyDescent="0.3">
      <c r="A57">
        <v>20</v>
      </c>
      <c r="B57" s="92">
        <f t="shared" si="15"/>
        <v>0</v>
      </c>
      <c r="C57" s="69" t="s">
        <v>34</v>
      </c>
      <c r="F57" s="47">
        <v>611.20903299047893</v>
      </c>
    </row>
    <row r="58" spans="1:6" x14ac:dyDescent="0.3">
      <c r="A58">
        <v>21</v>
      </c>
      <c r="B58" s="92">
        <f t="shared" si="15"/>
        <v>0</v>
      </c>
      <c r="C58" s="69" t="s">
        <v>34</v>
      </c>
      <c r="F58" s="47">
        <v>236.98103495506339</v>
      </c>
    </row>
    <row r="59" spans="1:6" x14ac:dyDescent="0.3">
      <c r="A59">
        <v>22</v>
      </c>
      <c r="B59" s="92">
        <f t="shared" si="15"/>
        <v>0</v>
      </c>
      <c r="C59" s="69" t="s">
        <v>34</v>
      </c>
      <c r="F59" s="47">
        <v>78.455680485504331</v>
      </c>
    </row>
    <row r="60" spans="1:6" x14ac:dyDescent="0.3">
      <c r="A60">
        <v>23</v>
      </c>
      <c r="B60" s="92">
        <f t="shared" si="15"/>
        <v>0</v>
      </c>
      <c r="C60" s="69" t="s">
        <v>34</v>
      </c>
      <c r="F60" s="47">
        <v>22.177232605848918</v>
      </c>
    </row>
    <row r="61" spans="1:6" x14ac:dyDescent="0.3">
      <c r="A61">
        <v>24</v>
      </c>
      <c r="B61" s="92">
        <f t="shared" si="15"/>
        <v>0</v>
      </c>
      <c r="C61" s="69" t="s">
        <v>34</v>
      </c>
      <c r="F61" s="47">
        <v>5.3523686296261808</v>
      </c>
    </row>
    <row r="62" spans="1:6" x14ac:dyDescent="0.3">
      <c r="A62">
        <v>25</v>
      </c>
      <c r="B62" s="92">
        <f t="shared" si="15"/>
        <v>0</v>
      </c>
      <c r="C62" s="69" t="s">
        <v>34</v>
      </c>
      <c r="F62" s="47">
        <v>1.1028653128661858</v>
      </c>
    </row>
    <row r="63" spans="1:6" x14ac:dyDescent="0.3">
      <c r="A63">
        <v>26</v>
      </c>
      <c r="B63" s="92">
        <f t="shared" si="15"/>
        <v>0</v>
      </c>
      <c r="C63" s="69" t="s">
        <v>34</v>
      </c>
      <c r="F63" s="47">
        <v>0.19400706174299565</v>
      </c>
    </row>
    <row r="64" spans="1:6" x14ac:dyDescent="0.3">
      <c r="A64">
        <v>27</v>
      </c>
      <c r="B64" s="92">
        <f t="shared" si="15"/>
        <v>0</v>
      </c>
      <c r="C64" s="69" t="s">
        <v>34</v>
      </c>
      <c r="F64" s="58">
        <v>2.9134723328549939E-2</v>
      </c>
    </row>
    <row r="66" spans="1:6" x14ac:dyDescent="0.3">
      <c r="A66" s="69" t="s">
        <v>35</v>
      </c>
      <c r="B66" s="92">
        <f>SUM(AA5:AB31)</f>
        <v>0</v>
      </c>
      <c r="C66" s="69" t="s">
        <v>36</v>
      </c>
      <c r="F66" s="47">
        <v>96000</v>
      </c>
    </row>
    <row r="68" spans="1:6" x14ac:dyDescent="0.3">
      <c r="A68" s="69" t="s">
        <v>37</v>
      </c>
      <c r="B68" s="92">
        <f>SUM(AC5:AC31)</f>
        <v>0</v>
      </c>
      <c r="C68" s="69" t="s">
        <v>36</v>
      </c>
      <c r="F68" s="47">
        <v>22400</v>
      </c>
    </row>
    <row r="70" spans="1:6" x14ac:dyDescent="0.3">
      <c r="A70" s="69" t="s">
        <v>39</v>
      </c>
      <c r="B70">
        <f>SUM(SUMPRODUCT(Z5:Z31,AF5:AF31),SUMPRODUCT(AB5:AB31,AH5:AH31),SUMPRODUCT(AC5:AC31,AI5:AI31))</f>
        <v>0</v>
      </c>
      <c r="C70" t="s">
        <v>36</v>
      </c>
      <c r="F70" s="108">
        <f>120000*0.453592</f>
        <v>54431.040000000001</v>
      </c>
    </row>
  </sheetData>
  <mergeCells count="17">
    <mergeCell ref="H2:I2"/>
    <mergeCell ref="J2:M2"/>
    <mergeCell ref="O2:S2"/>
    <mergeCell ref="T2:X2"/>
    <mergeCell ref="Y2:AC2"/>
    <mergeCell ref="AE3:AF3"/>
    <mergeCell ref="AG3:AH3"/>
    <mergeCell ref="AE2:AI2"/>
    <mergeCell ref="J3:K3"/>
    <mergeCell ref="L3:M3"/>
    <mergeCell ref="O3:P3"/>
    <mergeCell ref="Q3:R3"/>
    <mergeCell ref="T3:U3"/>
    <mergeCell ref="V3:W3"/>
    <mergeCell ref="Y3:Z3"/>
    <mergeCell ref="AD2:AD4"/>
    <mergeCell ref="AA3:AB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01056-7570-4E57-B7FB-EC4387FB0CD2}">
  <dimension ref="A2:AX70"/>
  <sheetViews>
    <sheetView workbookViewId="0">
      <pane xSplit="7" topLeftCell="H1" activePane="topRight" state="frozen"/>
      <selection pane="topRight" activeCell="H1" sqref="H1"/>
    </sheetView>
  </sheetViews>
  <sheetFormatPr defaultRowHeight="14.4" x14ac:dyDescent="0.3"/>
  <cols>
    <col min="1" max="1" width="20.109375" bestFit="1" customWidth="1"/>
    <col min="2" max="2" width="11.88671875" bestFit="1" customWidth="1"/>
    <col min="3" max="3" width="13.44140625" bestFit="1" customWidth="1"/>
    <col min="4" max="4" width="9.88671875" hidden="1" customWidth="1"/>
    <col min="5" max="5" width="6.88671875" hidden="1" customWidth="1"/>
    <col min="6" max="6" width="14.44140625" bestFit="1" customWidth="1"/>
    <col min="7" max="7" width="6.5546875" bestFit="1" customWidth="1"/>
    <col min="8" max="9" width="9.109375" customWidth="1"/>
    <col min="10" max="10" width="5.44140625" bestFit="1" customWidth="1"/>
    <col min="11" max="11" width="6.44140625" bestFit="1" customWidth="1"/>
    <col min="12" max="12" width="5.44140625" bestFit="1" customWidth="1"/>
    <col min="13" max="13" width="6.44140625" bestFit="1" customWidth="1"/>
    <col min="14" max="14" width="14" bestFit="1" customWidth="1"/>
    <col min="30" max="30" width="11.44140625" bestFit="1" customWidth="1"/>
    <col min="31" max="31" width="15.5546875" bestFit="1" customWidth="1"/>
  </cols>
  <sheetData>
    <row r="2" spans="1:50" x14ac:dyDescent="0.3">
      <c r="A2" s="31"/>
      <c r="B2" s="32"/>
      <c r="C2" s="33"/>
      <c r="D2" s="33" t="s">
        <v>0</v>
      </c>
      <c r="E2" s="33" t="s">
        <v>0</v>
      </c>
      <c r="F2" s="33"/>
      <c r="G2" s="33"/>
      <c r="H2" s="164" t="s">
        <v>1</v>
      </c>
      <c r="I2" s="165"/>
      <c r="J2" s="164" t="s">
        <v>2</v>
      </c>
      <c r="K2" s="166"/>
      <c r="L2" s="166"/>
      <c r="M2" s="165"/>
      <c r="N2" s="34" t="s">
        <v>3</v>
      </c>
      <c r="O2" s="161" t="s">
        <v>4</v>
      </c>
      <c r="P2" s="162"/>
      <c r="Q2" s="162"/>
      <c r="R2" s="162"/>
      <c r="S2" s="163"/>
      <c r="T2" s="161" t="s">
        <v>5</v>
      </c>
      <c r="U2" s="162"/>
      <c r="V2" s="162"/>
      <c r="W2" s="162"/>
      <c r="X2" s="163"/>
      <c r="Y2" s="161" t="s">
        <v>6</v>
      </c>
      <c r="Z2" s="162"/>
      <c r="AA2" s="162"/>
      <c r="AB2" s="162"/>
      <c r="AC2" s="163"/>
      <c r="AD2" s="156" t="s">
        <v>7</v>
      </c>
      <c r="AE2" s="153" t="s">
        <v>8</v>
      </c>
      <c r="AF2" s="155"/>
      <c r="AG2" s="155"/>
      <c r="AH2" s="155"/>
      <c r="AI2" s="154"/>
      <c r="AJ2" s="161" t="s">
        <v>55</v>
      </c>
      <c r="AK2" s="162"/>
      <c r="AL2" s="162"/>
      <c r="AM2" s="162"/>
      <c r="AN2" s="163"/>
      <c r="AO2" s="161" t="s">
        <v>52</v>
      </c>
      <c r="AP2" s="162"/>
      <c r="AQ2" s="162"/>
      <c r="AR2" s="162"/>
      <c r="AS2" s="163"/>
    </row>
    <row r="3" spans="1:50" x14ac:dyDescent="0.3">
      <c r="A3" s="35" t="s">
        <v>9</v>
      </c>
      <c r="B3" s="36"/>
      <c r="C3" s="36"/>
      <c r="D3" s="36" t="s">
        <v>10</v>
      </c>
      <c r="E3" s="36" t="s">
        <v>11</v>
      </c>
      <c r="F3" s="36" t="s">
        <v>12</v>
      </c>
      <c r="G3" s="36" t="s">
        <v>13</v>
      </c>
      <c r="H3" s="37"/>
      <c r="I3" s="36"/>
      <c r="J3" s="159" t="s">
        <v>14</v>
      </c>
      <c r="K3" s="160"/>
      <c r="L3" s="159" t="s">
        <v>15</v>
      </c>
      <c r="M3" s="160"/>
      <c r="N3" s="38" t="s">
        <v>16</v>
      </c>
      <c r="O3" s="159" t="s">
        <v>14</v>
      </c>
      <c r="P3" s="160"/>
      <c r="Q3" s="159" t="s">
        <v>15</v>
      </c>
      <c r="R3" s="160"/>
      <c r="S3" s="38" t="s">
        <v>16</v>
      </c>
      <c r="T3" s="159" t="s">
        <v>14</v>
      </c>
      <c r="U3" s="160"/>
      <c r="V3" s="159" t="s">
        <v>15</v>
      </c>
      <c r="W3" s="160"/>
      <c r="X3" s="38" t="s">
        <v>16</v>
      </c>
      <c r="Y3" s="159" t="s">
        <v>14</v>
      </c>
      <c r="Z3" s="160"/>
      <c r="AA3" s="159" t="s">
        <v>15</v>
      </c>
      <c r="AB3" s="160"/>
      <c r="AC3" s="38" t="s">
        <v>16</v>
      </c>
      <c r="AD3" s="157"/>
      <c r="AE3" s="153" t="s">
        <v>14</v>
      </c>
      <c r="AF3" s="154"/>
      <c r="AG3" s="153" t="s">
        <v>15</v>
      </c>
      <c r="AH3" s="154"/>
      <c r="AI3" s="99" t="s">
        <v>16</v>
      </c>
      <c r="AJ3" s="159" t="s">
        <v>14</v>
      </c>
      <c r="AK3" s="160"/>
      <c r="AL3" s="159" t="s">
        <v>15</v>
      </c>
      <c r="AM3" s="160"/>
      <c r="AN3" s="38" t="s">
        <v>16</v>
      </c>
      <c r="AO3" s="159" t="s">
        <v>14</v>
      </c>
      <c r="AP3" s="160"/>
      <c r="AQ3" s="159" t="s">
        <v>15</v>
      </c>
      <c r="AR3" s="160"/>
      <c r="AS3" s="38" t="s">
        <v>16</v>
      </c>
      <c r="AT3" t="s">
        <v>58</v>
      </c>
      <c r="AU3" t="s">
        <v>59</v>
      </c>
      <c r="AV3" t="s">
        <v>60</v>
      </c>
      <c r="AW3" t="s">
        <v>61</v>
      </c>
      <c r="AX3" t="s">
        <v>62</v>
      </c>
    </row>
    <row r="4" spans="1:50" x14ac:dyDescent="0.3">
      <c r="A4" s="39" t="s">
        <v>17</v>
      </c>
      <c r="B4" s="40" t="s">
        <v>18</v>
      </c>
      <c r="C4" s="40" t="s">
        <v>19</v>
      </c>
      <c r="D4" s="41">
        <v>0</v>
      </c>
      <c r="E4" s="41">
        <v>0</v>
      </c>
      <c r="F4" s="40" t="s">
        <v>20</v>
      </c>
      <c r="G4" s="40" t="s">
        <v>21</v>
      </c>
      <c r="H4" s="39" t="s">
        <v>14</v>
      </c>
      <c r="I4" s="40" t="s">
        <v>15</v>
      </c>
      <c r="J4" s="39" t="s">
        <v>22</v>
      </c>
      <c r="K4" s="40" t="s">
        <v>23</v>
      </c>
      <c r="L4" s="39" t="s">
        <v>22</v>
      </c>
      <c r="M4" s="42" t="s">
        <v>23</v>
      </c>
      <c r="N4" s="43" t="s">
        <v>23</v>
      </c>
      <c r="O4" s="39" t="s">
        <v>22</v>
      </c>
      <c r="P4" s="40" t="s">
        <v>23</v>
      </c>
      <c r="Q4" s="39" t="s">
        <v>22</v>
      </c>
      <c r="R4" s="42" t="s">
        <v>23</v>
      </c>
      <c r="S4" s="43" t="s">
        <v>23</v>
      </c>
      <c r="T4" s="39" t="s">
        <v>22</v>
      </c>
      <c r="U4" s="40" t="s">
        <v>23</v>
      </c>
      <c r="V4" s="39" t="s">
        <v>22</v>
      </c>
      <c r="W4" s="42" t="s">
        <v>23</v>
      </c>
      <c r="X4" s="43" t="s">
        <v>23</v>
      </c>
      <c r="Y4" s="39" t="s">
        <v>22</v>
      </c>
      <c r="Z4" s="40" t="s">
        <v>23</v>
      </c>
      <c r="AA4" s="39" t="s">
        <v>22</v>
      </c>
      <c r="AB4" s="42" t="s">
        <v>23</v>
      </c>
      <c r="AC4" s="43" t="s">
        <v>23</v>
      </c>
      <c r="AD4" s="158"/>
      <c r="AE4" s="102" t="s">
        <v>22</v>
      </c>
      <c r="AF4" s="103" t="s">
        <v>23</v>
      </c>
      <c r="AG4" s="104" t="s">
        <v>22</v>
      </c>
      <c r="AH4" s="103" t="s">
        <v>23</v>
      </c>
      <c r="AI4" s="103" t="s">
        <v>23</v>
      </c>
      <c r="AJ4" s="35" t="s">
        <v>22</v>
      </c>
      <c r="AK4" s="36" t="s">
        <v>23</v>
      </c>
      <c r="AL4" s="35" t="s">
        <v>22</v>
      </c>
      <c r="AM4" s="105" t="s">
        <v>23</v>
      </c>
      <c r="AN4" s="38" t="s">
        <v>23</v>
      </c>
      <c r="AO4" s="35" t="s">
        <v>22</v>
      </c>
      <c r="AP4" s="36" t="s">
        <v>23</v>
      </c>
      <c r="AQ4" s="35" t="s">
        <v>22</v>
      </c>
      <c r="AR4" s="105" t="s">
        <v>23</v>
      </c>
      <c r="AS4" s="38" t="s">
        <v>23</v>
      </c>
    </row>
    <row r="5" spans="1:50" x14ac:dyDescent="0.3">
      <c r="A5" s="44">
        <v>1</v>
      </c>
      <c r="B5" s="45">
        <v>1.5</v>
      </c>
      <c r="C5" s="45">
        <v>1.7</v>
      </c>
      <c r="D5" s="46">
        <v>9.9644263169334873E-8</v>
      </c>
      <c r="E5" s="46">
        <v>1.0722070689395284E-6</v>
      </c>
      <c r="F5" s="47">
        <v>4.1850590531120647E-3</v>
      </c>
      <c r="G5" s="48">
        <v>1.6099126963349961</v>
      </c>
      <c r="H5" s="44" t="s">
        <v>24</v>
      </c>
      <c r="I5" s="45" t="s">
        <v>24</v>
      </c>
      <c r="J5" s="49">
        <v>2</v>
      </c>
      <c r="K5" s="50">
        <v>2.2999999999999998</v>
      </c>
      <c r="L5" s="51">
        <v>3</v>
      </c>
      <c r="M5" s="52">
        <v>3.2</v>
      </c>
      <c r="N5" s="79">
        <v>8.5144826806282659</v>
      </c>
      <c r="O5" s="74">
        <v>0.45</v>
      </c>
      <c r="P5" s="73">
        <v>0.35</v>
      </c>
      <c r="Q5" s="73">
        <v>0.7</v>
      </c>
      <c r="R5" s="73">
        <v>0.6</v>
      </c>
      <c r="S5" s="75">
        <v>1.7</v>
      </c>
      <c r="T5" s="49">
        <f>J5-O5</f>
        <v>1.55</v>
      </c>
      <c r="U5" s="49">
        <f t="shared" ref="U5:X20" si="0">K5-P5</f>
        <v>1.9499999999999997</v>
      </c>
      <c r="V5" s="49">
        <f t="shared" si="0"/>
        <v>2.2999999999999998</v>
      </c>
      <c r="W5" s="49">
        <f t="shared" si="0"/>
        <v>2.6</v>
      </c>
      <c r="X5" s="49">
        <f t="shared" si="0"/>
        <v>6.8144826806282657</v>
      </c>
      <c r="Y5" s="82">
        <v>0</v>
      </c>
      <c r="Z5" s="83">
        <v>0</v>
      </c>
      <c r="AA5" s="84">
        <v>0</v>
      </c>
      <c r="AB5" s="85">
        <v>0</v>
      </c>
      <c r="AC5" s="86">
        <v>0</v>
      </c>
      <c r="AD5" s="93">
        <f>SUM(Z5,AB5,AC5)</f>
        <v>0</v>
      </c>
      <c r="AE5" s="95">
        <f>$G5*0.89</f>
        <v>1.4328222997381466</v>
      </c>
      <c r="AF5" s="95">
        <f>$G5*0.89</f>
        <v>1.4328222997381466</v>
      </c>
      <c r="AG5" s="97">
        <f>$G5*0.61</f>
        <v>0.98204674476434761</v>
      </c>
      <c r="AH5" s="97">
        <f>$G5*0.61</f>
        <v>0.98204674476434761</v>
      </c>
      <c r="AI5" s="111">
        <f>G5*0.45</f>
        <v>0.72446071335074824</v>
      </c>
      <c r="AJ5" s="110">
        <v>0</v>
      </c>
      <c r="AK5" s="114">
        <v>0</v>
      </c>
      <c r="AL5" s="110">
        <v>0</v>
      </c>
      <c r="AM5" s="115">
        <v>0</v>
      </c>
      <c r="AN5" s="115">
        <v>0</v>
      </c>
      <c r="AO5" s="110">
        <f t="shared" ref="AO5:AO31" si="1">Y5/$F5</f>
        <v>0</v>
      </c>
      <c r="AP5" s="110">
        <f t="shared" ref="AP5:AP31" si="2">Z5/$F5</f>
        <v>0</v>
      </c>
      <c r="AQ5" s="110">
        <f t="shared" ref="AQ5:AQ31" si="3">AA5/$F5</f>
        <v>0</v>
      </c>
      <c r="AR5" s="110">
        <f t="shared" ref="AR5:AR31" si="4">AB5/$F5</f>
        <v>0</v>
      </c>
      <c r="AS5" s="110">
        <f t="shared" ref="AS5:AS31" si="5">AC5/$F5</f>
        <v>0</v>
      </c>
      <c r="AT5" s="109">
        <f t="shared" ref="AT5:AT31" si="6">INT(OR(AO5:AP5))</f>
        <v>0</v>
      </c>
      <c r="AU5" s="121">
        <f t="shared" ref="AU5:AU31" si="7">AS5</f>
        <v>0</v>
      </c>
      <c r="AV5" s="120">
        <f t="shared" ref="AV5:AV31" si="8">INT(OR(AQ5,AR5))</f>
        <v>0</v>
      </c>
      <c r="AW5" s="121">
        <f t="shared" ref="AW5:AW31" si="9">1-AU5</f>
        <v>1</v>
      </c>
      <c r="AX5" s="121">
        <f t="shared" ref="AX5:AX31" si="10">1-AV5</f>
        <v>1</v>
      </c>
    </row>
    <row r="6" spans="1:50" x14ac:dyDescent="0.3">
      <c r="A6" s="44">
        <v>2</v>
      </c>
      <c r="B6" s="45">
        <v>1.7</v>
      </c>
      <c r="C6" s="45">
        <v>1.9</v>
      </c>
      <c r="D6" s="46">
        <v>7.933281519755948E-7</v>
      </c>
      <c r="E6" s="46">
        <v>7.9225981820641506E-6</v>
      </c>
      <c r="F6" s="47">
        <v>2.9134723329862919E-2</v>
      </c>
      <c r="G6" s="48">
        <v>1.8311553202881583</v>
      </c>
      <c r="H6" s="44" t="s">
        <v>24</v>
      </c>
      <c r="I6" s="45" t="s">
        <v>24</v>
      </c>
      <c r="J6" s="49">
        <v>2</v>
      </c>
      <c r="K6" s="50">
        <v>2.2999999999999998</v>
      </c>
      <c r="L6" s="49">
        <v>3</v>
      </c>
      <c r="M6" s="54">
        <v>3.2</v>
      </c>
      <c r="N6" s="80">
        <v>8.5302154894427122</v>
      </c>
      <c r="O6" s="74">
        <v>0.45</v>
      </c>
      <c r="P6" s="73">
        <v>0.35</v>
      </c>
      <c r="Q6" s="73">
        <v>0.7</v>
      </c>
      <c r="R6" s="73">
        <v>0.6</v>
      </c>
      <c r="S6" s="75">
        <v>1.7</v>
      </c>
      <c r="T6" s="49">
        <f t="shared" ref="T6:X25" si="11">J6-O6</f>
        <v>1.55</v>
      </c>
      <c r="U6" s="49">
        <f t="shared" si="0"/>
        <v>1.9499999999999997</v>
      </c>
      <c r="V6" s="49">
        <f t="shared" si="0"/>
        <v>2.2999999999999998</v>
      </c>
      <c r="W6" s="49">
        <f t="shared" si="0"/>
        <v>2.6</v>
      </c>
      <c r="X6" s="49">
        <f t="shared" si="0"/>
        <v>6.8302154894427121</v>
      </c>
      <c r="Y6" s="82">
        <v>0</v>
      </c>
      <c r="Z6" s="83">
        <v>0</v>
      </c>
      <c r="AA6" s="82">
        <v>0</v>
      </c>
      <c r="AB6" s="87">
        <v>0</v>
      </c>
      <c r="AC6" s="86">
        <v>0</v>
      </c>
      <c r="AD6" s="93">
        <f t="shared" ref="AD6:AD31" si="12">SUM(Z6,AB6,AC6)</f>
        <v>0</v>
      </c>
      <c r="AE6" s="95">
        <f t="shared" ref="AE6:AF31" si="13">$G6*0.89</f>
        <v>1.629728235056461</v>
      </c>
      <c r="AF6" s="95">
        <f t="shared" si="13"/>
        <v>1.629728235056461</v>
      </c>
      <c r="AG6" s="97">
        <f t="shared" ref="AG6:AH31" si="14">$G6*0.61</f>
        <v>1.1170047453757765</v>
      </c>
      <c r="AH6" s="97">
        <f t="shared" si="14"/>
        <v>1.1170047453757765</v>
      </c>
      <c r="AI6" s="111">
        <f t="shared" ref="AI6:AI31" si="15">G6*0.45</f>
        <v>0.82401989412967125</v>
      </c>
      <c r="AJ6" s="109">
        <v>0</v>
      </c>
      <c r="AK6" s="113">
        <v>0</v>
      </c>
      <c r="AL6" s="109">
        <v>0</v>
      </c>
      <c r="AM6" s="116">
        <v>0</v>
      </c>
      <c r="AN6" s="116">
        <v>0</v>
      </c>
      <c r="AO6" s="110">
        <f t="shared" si="1"/>
        <v>0</v>
      </c>
      <c r="AP6" s="110">
        <f t="shared" si="2"/>
        <v>0</v>
      </c>
      <c r="AQ6" s="110">
        <f t="shared" si="3"/>
        <v>0</v>
      </c>
      <c r="AR6" s="110">
        <f t="shared" si="4"/>
        <v>0</v>
      </c>
      <c r="AS6" s="110">
        <f t="shared" si="5"/>
        <v>0</v>
      </c>
      <c r="AT6" s="109">
        <f t="shared" si="6"/>
        <v>0</v>
      </c>
      <c r="AU6" s="121">
        <f t="shared" si="7"/>
        <v>0</v>
      </c>
      <c r="AV6" s="109">
        <f t="shared" si="8"/>
        <v>0</v>
      </c>
      <c r="AW6" s="121">
        <f t="shared" si="9"/>
        <v>1</v>
      </c>
      <c r="AX6" s="121">
        <f t="shared" si="10"/>
        <v>1</v>
      </c>
    </row>
    <row r="7" spans="1:50" x14ac:dyDescent="0.3">
      <c r="A7" s="44">
        <v>3</v>
      </c>
      <c r="B7" s="45">
        <v>1.9</v>
      </c>
      <c r="C7" s="45">
        <v>2.1</v>
      </c>
      <c r="D7" s="46">
        <v>5.4125439077038704E-6</v>
      </c>
      <c r="E7" s="46">
        <v>4.988494258010724E-5</v>
      </c>
      <c r="F7" s="47">
        <v>0.19400706174058757</v>
      </c>
      <c r="G7" s="48">
        <v>2.0289248534231317</v>
      </c>
      <c r="H7" s="44" t="s">
        <v>24</v>
      </c>
      <c r="I7" s="45" t="s">
        <v>24</v>
      </c>
      <c r="J7" s="49">
        <v>2</v>
      </c>
      <c r="K7" s="50">
        <v>2.2999999999999998</v>
      </c>
      <c r="L7" s="49">
        <v>3</v>
      </c>
      <c r="M7" s="54">
        <v>3.2</v>
      </c>
      <c r="N7" s="80">
        <v>8.5442791006878664</v>
      </c>
      <c r="O7" s="74">
        <v>0.45</v>
      </c>
      <c r="P7" s="73">
        <v>0.35</v>
      </c>
      <c r="Q7" s="73">
        <v>0.7</v>
      </c>
      <c r="R7" s="73">
        <v>0.6</v>
      </c>
      <c r="S7" s="75">
        <v>1.7</v>
      </c>
      <c r="T7" s="49">
        <f t="shared" si="11"/>
        <v>1.55</v>
      </c>
      <c r="U7" s="49">
        <f t="shared" si="0"/>
        <v>1.9499999999999997</v>
      </c>
      <c r="V7" s="49">
        <f t="shared" si="0"/>
        <v>2.2999999999999998</v>
      </c>
      <c r="W7" s="49">
        <f t="shared" si="0"/>
        <v>2.6</v>
      </c>
      <c r="X7" s="49">
        <f t="shared" si="0"/>
        <v>6.8442791006878663</v>
      </c>
      <c r="Y7" s="82">
        <v>0</v>
      </c>
      <c r="Z7" s="83">
        <v>0</v>
      </c>
      <c r="AA7" s="82">
        <v>0</v>
      </c>
      <c r="AB7" s="87">
        <v>0</v>
      </c>
      <c r="AC7" s="86">
        <v>0</v>
      </c>
      <c r="AD7" s="93">
        <f t="shared" si="12"/>
        <v>0</v>
      </c>
      <c r="AE7" s="95">
        <f t="shared" si="13"/>
        <v>1.8057431195465872</v>
      </c>
      <c r="AF7" s="95">
        <f t="shared" si="13"/>
        <v>1.8057431195465872</v>
      </c>
      <c r="AG7" s="97">
        <f t="shared" si="14"/>
        <v>1.2376441605881103</v>
      </c>
      <c r="AH7" s="97">
        <f t="shared" si="14"/>
        <v>1.2376441605881103</v>
      </c>
      <c r="AI7" s="111">
        <f t="shared" si="15"/>
        <v>0.9130161840404093</v>
      </c>
      <c r="AJ7" s="109">
        <v>0</v>
      </c>
      <c r="AK7" s="113">
        <v>0</v>
      </c>
      <c r="AL7" s="109">
        <v>0</v>
      </c>
      <c r="AM7" s="116">
        <v>0</v>
      </c>
      <c r="AN7" s="116">
        <v>0</v>
      </c>
      <c r="AO7" s="110">
        <f t="shared" si="1"/>
        <v>0</v>
      </c>
      <c r="AP7" s="110">
        <f t="shared" si="2"/>
        <v>0</v>
      </c>
      <c r="AQ7" s="110">
        <f t="shared" si="3"/>
        <v>0</v>
      </c>
      <c r="AR7" s="110">
        <f t="shared" si="4"/>
        <v>0</v>
      </c>
      <c r="AS7" s="110">
        <f t="shared" si="5"/>
        <v>0</v>
      </c>
      <c r="AT7" s="109">
        <f t="shared" si="6"/>
        <v>0</v>
      </c>
      <c r="AU7" s="121">
        <f t="shared" si="7"/>
        <v>0</v>
      </c>
      <c r="AV7" s="109">
        <f t="shared" si="8"/>
        <v>0</v>
      </c>
      <c r="AW7" s="121">
        <f t="shared" si="9"/>
        <v>1</v>
      </c>
      <c r="AX7" s="121">
        <f t="shared" si="10"/>
        <v>1</v>
      </c>
    </row>
    <row r="8" spans="1:50" x14ac:dyDescent="0.3">
      <c r="A8" s="44">
        <v>4</v>
      </c>
      <c r="B8" s="45">
        <v>2.1</v>
      </c>
      <c r="C8" s="45">
        <v>2.3000000000000003</v>
      </c>
      <c r="D8" s="46">
        <v>3.1671241833119972E-5</v>
      </c>
      <c r="E8" s="46">
        <v>2.6766045152977166E-4</v>
      </c>
      <c r="F8" s="47">
        <v>1.1028653128674761</v>
      </c>
      <c r="G8" s="48">
        <v>2.2266345425026102</v>
      </c>
      <c r="H8" s="44" t="s">
        <v>24</v>
      </c>
      <c r="I8" s="45" t="s">
        <v>24</v>
      </c>
      <c r="J8" s="49">
        <v>2</v>
      </c>
      <c r="K8" s="50">
        <v>2.2999999999999998</v>
      </c>
      <c r="L8" s="49">
        <v>3</v>
      </c>
      <c r="M8" s="54">
        <v>3.2</v>
      </c>
      <c r="N8" s="80">
        <v>8.5583384563557399</v>
      </c>
      <c r="O8" s="74">
        <v>0.45</v>
      </c>
      <c r="P8" s="73">
        <v>0.35</v>
      </c>
      <c r="Q8" s="73">
        <v>0.7</v>
      </c>
      <c r="R8" s="73">
        <v>0.6</v>
      </c>
      <c r="S8" s="75">
        <v>1.7</v>
      </c>
      <c r="T8" s="49">
        <f t="shared" si="11"/>
        <v>1.55</v>
      </c>
      <c r="U8" s="49">
        <f t="shared" si="0"/>
        <v>1.9499999999999997</v>
      </c>
      <c r="V8" s="49">
        <f t="shared" si="0"/>
        <v>2.2999999999999998</v>
      </c>
      <c r="W8" s="49">
        <f t="shared" si="0"/>
        <v>2.6</v>
      </c>
      <c r="X8" s="49">
        <f t="shared" si="0"/>
        <v>6.8583384563557397</v>
      </c>
      <c r="Y8" s="82">
        <v>0</v>
      </c>
      <c r="Z8" s="83">
        <v>0</v>
      </c>
      <c r="AA8" s="82">
        <v>0</v>
      </c>
      <c r="AB8" s="87">
        <v>0</v>
      </c>
      <c r="AC8" s="86">
        <v>0</v>
      </c>
      <c r="AD8" s="93">
        <f t="shared" si="12"/>
        <v>0</v>
      </c>
      <c r="AE8" s="95">
        <f t="shared" si="13"/>
        <v>1.9817047428273231</v>
      </c>
      <c r="AF8" s="95">
        <f t="shared" si="13"/>
        <v>1.9817047428273231</v>
      </c>
      <c r="AG8" s="97">
        <f t="shared" si="14"/>
        <v>1.3582470709265921</v>
      </c>
      <c r="AH8" s="97">
        <f t="shared" si="14"/>
        <v>1.3582470709265921</v>
      </c>
      <c r="AI8" s="111">
        <f t="shared" si="15"/>
        <v>1.0019855441261747</v>
      </c>
      <c r="AJ8" s="109">
        <v>0</v>
      </c>
      <c r="AK8" s="113">
        <v>0</v>
      </c>
      <c r="AL8" s="109">
        <v>0</v>
      </c>
      <c r="AM8" s="116">
        <v>0</v>
      </c>
      <c r="AN8" s="116">
        <v>0</v>
      </c>
      <c r="AO8" s="110">
        <f t="shared" si="1"/>
        <v>0</v>
      </c>
      <c r="AP8" s="110">
        <f t="shared" si="2"/>
        <v>0</v>
      </c>
      <c r="AQ8" s="110">
        <f t="shared" si="3"/>
        <v>0</v>
      </c>
      <c r="AR8" s="110">
        <f t="shared" si="4"/>
        <v>0</v>
      </c>
      <c r="AS8" s="110">
        <f t="shared" si="5"/>
        <v>0</v>
      </c>
      <c r="AT8" s="109">
        <f t="shared" si="6"/>
        <v>0</v>
      </c>
      <c r="AU8" s="121">
        <f t="shared" si="7"/>
        <v>0</v>
      </c>
      <c r="AV8" s="109">
        <f t="shared" si="8"/>
        <v>0</v>
      </c>
      <c r="AW8" s="121">
        <f t="shared" si="9"/>
        <v>1</v>
      </c>
      <c r="AX8" s="121">
        <f t="shared" si="10"/>
        <v>1</v>
      </c>
    </row>
    <row r="9" spans="1:50" x14ac:dyDescent="0.3">
      <c r="A9" s="44">
        <v>5</v>
      </c>
      <c r="B9" s="45">
        <v>2.3000000000000003</v>
      </c>
      <c r="C9" s="45">
        <v>2.5000000000000004</v>
      </c>
      <c r="D9" s="46">
        <v>1.5910859015753445E-4</v>
      </c>
      <c r="E9" s="46">
        <v>1.2238038602275503E-3</v>
      </c>
      <c r="F9" s="47">
        <v>5.352368629625408</v>
      </c>
      <c r="G9" s="48">
        <v>2.4242873041744692</v>
      </c>
      <c r="H9" s="44" t="s">
        <v>25</v>
      </c>
      <c r="I9" s="45" t="s">
        <v>24</v>
      </c>
      <c r="J9" s="49">
        <v>2.8</v>
      </c>
      <c r="K9" s="50">
        <v>3.1</v>
      </c>
      <c r="L9" s="49">
        <v>3</v>
      </c>
      <c r="M9" s="54">
        <v>3.2</v>
      </c>
      <c r="N9" s="80">
        <v>8.572393763852407</v>
      </c>
      <c r="O9" s="74">
        <v>0.45</v>
      </c>
      <c r="P9" s="73">
        <v>0.35</v>
      </c>
      <c r="Q9" s="73">
        <v>0.7</v>
      </c>
      <c r="R9" s="73">
        <v>0.6</v>
      </c>
      <c r="S9" s="75">
        <v>1.7</v>
      </c>
      <c r="T9" s="49">
        <f>J9-O9</f>
        <v>2.3499999999999996</v>
      </c>
      <c r="U9" s="49">
        <f t="shared" si="0"/>
        <v>2.75</v>
      </c>
      <c r="V9" s="49">
        <f t="shared" si="0"/>
        <v>2.2999999999999998</v>
      </c>
      <c r="W9" s="49">
        <f t="shared" si="0"/>
        <v>2.6</v>
      </c>
      <c r="X9" s="49">
        <f t="shared" si="0"/>
        <v>6.8723937638524069</v>
      </c>
      <c r="Y9" s="82">
        <v>0</v>
      </c>
      <c r="Z9" s="83">
        <v>0</v>
      </c>
      <c r="AA9" s="82">
        <v>0</v>
      </c>
      <c r="AB9" s="87">
        <v>0</v>
      </c>
      <c r="AC9" s="86">
        <v>0</v>
      </c>
      <c r="AD9" s="93">
        <f t="shared" si="12"/>
        <v>0</v>
      </c>
      <c r="AE9" s="95">
        <f t="shared" si="13"/>
        <v>2.1576157007152776</v>
      </c>
      <c r="AF9" s="95">
        <f t="shared" si="13"/>
        <v>2.1576157007152776</v>
      </c>
      <c r="AG9" s="97">
        <f t="shared" si="14"/>
        <v>1.4788152555464262</v>
      </c>
      <c r="AH9" s="97">
        <f t="shared" si="14"/>
        <v>1.4788152555464262</v>
      </c>
      <c r="AI9" s="111">
        <f t="shared" si="15"/>
        <v>1.0909292868785112</v>
      </c>
      <c r="AJ9" s="109">
        <v>0</v>
      </c>
      <c r="AK9" s="113">
        <v>0</v>
      </c>
      <c r="AL9" s="109">
        <v>0</v>
      </c>
      <c r="AM9" s="116">
        <v>0</v>
      </c>
      <c r="AN9" s="116">
        <v>0</v>
      </c>
      <c r="AO9" s="110">
        <f t="shared" si="1"/>
        <v>0</v>
      </c>
      <c r="AP9" s="110">
        <f t="shared" si="2"/>
        <v>0</v>
      </c>
      <c r="AQ9" s="110">
        <f t="shared" si="3"/>
        <v>0</v>
      </c>
      <c r="AR9" s="110">
        <f t="shared" si="4"/>
        <v>0</v>
      </c>
      <c r="AS9" s="110">
        <f t="shared" si="5"/>
        <v>0</v>
      </c>
      <c r="AT9" s="109">
        <f t="shared" si="6"/>
        <v>0</v>
      </c>
      <c r="AU9" s="121">
        <f t="shared" si="7"/>
        <v>0</v>
      </c>
      <c r="AV9" s="109">
        <f t="shared" si="8"/>
        <v>0</v>
      </c>
      <c r="AW9" s="121">
        <f t="shared" si="9"/>
        <v>1</v>
      </c>
      <c r="AX9" s="121">
        <f t="shared" si="10"/>
        <v>1</v>
      </c>
    </row>
    <row r="10" spans="1:50" x14ac:dyDescent="0.3">
      <c r="A10" s="44">
        <v>6</v>
      </c>
      <c r="B10" s="45">
        <v>2.5000000000000004</v>
      </c>
      <c r="C10" s="45">
        <v>2.7000000000000006</v>
      </c>
      <c r="D10" s="46">
        <v>6.8713793791585164E-4</v>
      </c>
      <c r="E10" s="46">
        <v>4.7681764029297103E-3</v>
      </c>
      <c r="F10" s="47">
        <v>22.177232605849323</v>
      </c>
      <c r="G10" s="48">
        <v>2.6218865780143883</v>
      </c>
      <c r="H10" s="44" t="s">
        <v>25</v>
      </c>
      <c r="I10" s="45" t="s">
        <v>24</v>
      </c>
      <c r="J10" s="49">
        <v>2.8</v>
      </c>
      <c r="K10" s="50">
        <v>3.1</v>
      </c>
      <c r="L10" s="49">
        <v>3</v>
      </c>
      <c r="M10" s="54">
        <v>3.2</v>
      </c>
      <c r="N10" s="80">
        <v>8.5864452677699123</v>
      </c>
      <c r="O10" s="74">
        <v>0.45</v>
      </c>
      <c r="P10" s="73">
        <v>0.35</v>
      </c>
      <c r="Q10" s="73">
        <v>0.7</v>
      </c>
      <c r="R10" s="73">
        <v>0.6</v>
      </c>
      <c r="S10" s="75">
        <v>1.7</v>
      </c>
      <c r="T10" s="49">
        <f t="shared" si="11"/>
        <v>2.3499999999999996</v>
      </c>
      <c r="U10" s="49">
        <f t="shared" si="0"/>
        <v>2.75</v>
      </c>
      <c r="V10" s="49">
        <f t="shared" si="0"/>
        <v>2.2999999999999998</v>
      </c>
      <c r="W10" s="49">
        <f t="shared" si="0"/>
        <v>2.6</v>
      </c>
      <c r="X10" s="49">
        <f t="shared" si="0"/>
        <v>6.8864452677699122</v>
      </c>
      <c r="Y10" s="82">
        <v>0</v>
      </c>
      <c r="Z10" s="83">
        <v>0</v>
      </c>
      <c r="AA10" s="82">
        <v>0</v>
      </c>
      <c r="AB10" s="87">
        <v>0</v>
      </c>
      <c r="AC10" s="86">
        <v>0</v>
      </c>
      <c r="AD10" s="93">
        <f t="shared" si="12"/>
        <v>0</v>
      </c>
      <c r="AE10" s="95">
        <f t="shared" si="13"/>
        <v>2.3334790544328055</v>
      </c>
      <c r="AF10" s="95">
        <f t="shared" si="13"/>
        <v>2.3334790544328055</v>
      </c>
      <c r="AG10" s="97">
        <f t="shared" si="14"/>
        <v>1.5993508125887768</v>
      </c>
      <c r="AH10" s="97">
        <f t="shared" si="14"/>
        <v>1.5993508125887768</v>
      </c>
      <c r="AI10" s="111">
        <f t="shared" si="15"/>
        <v>1.1798489601064748</v>
      </c>
      <c r="AJ10" s="109">
        <v>0</v>
      </c>
      <c r="AK10" s="113">
        <v>0</v>
      </c>
      <c r="AL10" s="109">
        <v>0</v>
      </c>
      <c r="AM10" s="116">
        <v>0</v>
      </c>
      <c r="AN10" s="116">
        <v>0</v>
      </c>
      <c r="AO10" s="110">
        <f t="shared" si="1"/>
        <v>0</v>
      </c>
      <c r="AP10" s="110">
        <f t="shared" si="2"/>
        <v>0</v>
      </c>
      <c r="AQ10" s="110">
        <f t="shared" si="3"/>
        <v>0</v>
      </c>
      <c r="AR10" s="110">
        <f t="shared" si="4"/>
        <v>0</v>
      </c>
      <c r="AS10" s="110">
        <f t="shared" si="5"/>
        <v>0</v>
      </c>
      <c r="AT10" s="109">
        <f t="shared" si="6"/>
        <v>0</v>
      </c>
      <c r="AU10" s="121">
        <f t="shared" si="7"/>
        <v>0</v>
      </c>
      <c r="AV10" s="109">
        <f t="shared" si="8"/>
        <v>0</v>
      </c>
      <c r="AW10" s="121">
        <f t="shared" si="9"/>
        <v>1</v>
      </c>
      <c r="AX10" s="121">
        <f t="shared" si="10"/>
        <v>1</v>
      </c>
    </row>
    <row r="11" spans="1:50" x14ac:dyDescent="0.3">
      <c r="A11" s="44">
        <v>7</v>
      </c>
      <c r="B11" s="45">
        <v>2.7000000000000006</v>
      </c>
      <c r="C11" s="45">
        <v>2.9000000000000008</v>
      </c>
      <c r="D11" s="46">
        <v>2.5551303304279464E-3</v>
      </c>
      <c r="E11" s="46">
        <v>1.5830903165960013E-2</v>
      </c>
      <c r="F11" s="47">
        <v>78.455680485507969</v>
      </c>
      <c r="G11" s="48">
        <v>2.8194363200600296</v>
      </c>
      <c r="H11" s="44" t="s">
        <v>25</v>
      </c>
      <c r="I11" s="45" t="s">
        <v>24</v>
      </c>
      <c r="J11" s="49">
        <v>2.8</v>
      </c>
      <c r="K11" s="50">
        <v>3.1</v>
      </c>
      <c r="L11" s="49">
        <v>3</v>
      </c>
      <c r="M11" s="54">
        <v>3.2</v>
      </c>
      <c r="N11" s="80">
        <v>8.6004932494264903</v>
      </c>
      <c r="O11" s="74">
        <v>0.45</v>
      </c>
      <c r="P11" s="73">
        <v>0.35</v>
      </c>
      <c r="Q11" s="73">
        <v>0.7</v>
      </c>
      <c r="R11" s="73">
        <v>0.6</v>
      </c>
      <c r="S11" s="75">
        <v>1.7</v>
      </c>
      <c r="T11" s="49">
        <f t="shared" si="11"/>
        <v>2.3499999999999996</v>
      </c>
      <c r="U11" s="49">
        <f t="shared" si="0"/>
        <v>2.75</v>
      </c>
      <c r="V11" s="49">
        <f t="shared" si="0"/>
        <v>2.2999999999999998</v>
      </c>
      <c r="W11" s="49">
        <f>M11-R11</f>
        <v>2.6</v>
      </c>
      <c r="X11" s="49">
        <f t="shared" si="0"/>
        <v>6.9004932494264901</v>
      </c>
      <c r="Y11" s="82">
        <v>0</v>
      </c>
      <c r="Z11" s="83">
        <v>0</v>
      </c>
      <c r="AA11" s="82">
        <v>0</v>
      </c>
      <c r="AB11" s="87">
        <v>0</v>
      </c>
      <c r="AC11" s="86">
        <v>0</v>
      </c>
      <c r="AD11" s="93">
        <f t="shared" si="12"/>
        <v>0</v>
      </c>
      <c r="AE11" s="95">
        <f t="shared" si="13"/>
        <v>2.5092983248534266</v>
      </c>
      <c r="AF11" s="95">
        <f t="shared" si="13"/>
        <v>2.5092983248534266</v>
      </c>
      <c r="AG11" s="97">
        <f t="shared" si="14"/>
        <v>1.7198561552366181</v>
      </c>
      <c r="AH11" s="97">
        <f t="shared" si="14"/>
        <v>1.7198561552366181</v>
      </c>
      <c r="AI11" s="111">
        <f t="shared" si="15"/>
        <v>1.2687463440270135</v>
      </c>
      <c r="AJ11" s="109">
        <v>0</v>
      </c>
      <c r="AK11" s="113">
        <v>0</v>
      </c>
      <c r="AL11" s="109">
        <v>0</v>
      </c>
      <c r="AM11" s="116">
        <v>0</v>
      </c>
      <c r="AN11" s="116">
        <v>0</v>
      </c>
      <c r="AO11" s="110">
        <f t="shared" si="1"/>
        <v>0</v>
      </c>
      <c r="AP11" s="110">
        <f t="shared" si="2"/>
        <v>0</v>
      </c>
      <c r="AQ11" s="110">
        <f t="shared" si="3"/>
        <v>0</v>
      </c>
      <c r="AR11" s="110">
        <f t="shared" si="4"/>
        <v>0</v>
      </c>
      <c r="AS11" s="110">
        <f t="shared" si="5"/>
        <v>0</v>
      </c>
      <c r="AT11" s="109">
        <f t="shared" si="6"/>
        <v>0</v>
      </c>
      <c r="AU11" s="121">
        <f t="shared" si="7"/>
        <v>0</v>
      </c>
      <c r="AV11" s="109">
        <f t="shared" si="8"/>
        <v>0</v>
      </c>
      <c r="AW11" s="121">
        <f t="shared" si="9"/>
        <v>1</v>
      </c>
      <c r="AX11" s="121">
        <f t="shared" si="10"/>
        <v>1</v>
      </c>
    </row>
    <row r="12" spans="1:50" x14ac:dyDescent="0.3">
      <c r="A12" s="44">
        <v>8</v>
      </c>
      <c r="B12" s="45">
        <v>2.9000000000000008</v>
      </c>
      <c r="C12" s="45">
        <v>3.100000000000001</v>
      </c>
      <c r="D12" s="46">
        <v>8.1975359245961762E-3</v>
      </c>
      <c r="E12" s="46">
        <v>4.4789060589686035E-2</v>
      </c>
      <c r="F12" s="47">
        <v>236.98103495506567</v>
      </c>
      <c r="G12" s="48">
        <v>3.0169409864094114</v>
      </c>
      <c r="H12" s="44" t="s">
        <v>25</v>
      </c>
      <c r="I12" s="45" t="s">
        <v>25</v>
      </c>
      <c r="J12" s="49">
        <v>2.8</v>
      </c>
      <c r="K12" s="50">
        <v>3.1</v>
      </c>
      <c r="L12" s="49">
        <v>4.8</v>
      </c>
      <c r="M12" s="54">
        <v>5.0999999999999996</v>
      </c>
      <c r="N12" s="80">
        <v>8.6145380257002238</v>
      </c>
      <c r="O12" s="74">
        <v>0.45</v>
      </c>
      <c r="P12" s="73">
        <v>0.35</v>
      </c>
      <c r="Q12" s="73">
        <v>0.7</v>
      </c>
      <c r="R12" s="73">
        <v>0.6</v>
      </c>
      <c r="S12" s="75">
        <v>1.7</v>
      </c>
      <c r="T12" s="49">
        <f t="shared" si="11"/>
        <v>2.3499999999999996</v>
      </c>
      <c r="U12" s="49">
        <f t="shared" si="0"/>
        <v>2.75</v>
      </c>
      <c r="V12" s="49">
        <f t="shared" si="0"/>
        <v>4.0999999999999996</v>
      </c>
      <c r="W12" s="49">
        <f t="shared" si="0"/>
        <v>4.5</v>
      </c>
      <c r="X12" s="49">
        <f t="shared" si="0"/>
        <v>6.9145380257002236</v>
      </c>
      <c r="Y12" s="82">
        <v>0</v>
      </c>
      <c r="Z12" s="83">
        <v>0</v>
      </c>
      <c r="AA12" s="82">
        <v>0</v>
      </c>
      <c r="AB12" s="87">
        <v>0</v>
      </c>
      <c r="AC12" s="86">
        <v>0</v>
      </c>
      <c r="AD12" s="93">
        <f t="shared" si="12"/>
        <v>0</v>
      </c>
      <c r="AE12" s="95">
        <f t="shared" si="13"/>
        <v>2.6850774779043762</v>
      </c>
      <c r="AF12" s="95">
        <f t="shared" si="13"/>
        <v>2.6850774779043762</v>
      </c>
      <c r="AG12" s="97">
        <f t="shared" si="14"/>
        <v>1.8403340017097409</v>
      </c>
      <c r="AH12" s="97">
        <f t="shared" si="14"/>
        <v>1.8403340017097409</v>
      </c>
      <c r="AI12" s="111">
        <f t="shared" si="15"/>
        <v>1.3576234438842352</v>
      </c>
      <c r="AJ12" s="109">
        <v>0</v>
      </c>
      <c r="AK12" s="113">
        <v>0</v>
      </c>
      <c r="AL12" s="109">
        <v>0</v>
      </c>
      <c r="AM12" s="116">
        <v>0</v>
      </c>
      <c r="AN12" s="116">
        <v>0</v>
      </c>
      <c r="AO12" s="110">
        <f t="shared" si="1"/>
        <v>0</v>
      </c>
      <c r="AP12" s="110">
        <f t="shared" si="2"/>
        <v>0</v>
      </c>
      <c r="AQ12" s="110">
        <f t="shared" si="3"/>
        <v>0</v>
      </c>
      <c r="AR12" s="110">
        <f t="shared" si="4"/>
        <v>0</v>
      </c>
      <c r="AS12" s="110">
        <f t="shared" si="5"/>
        <v>0</v>
      </c>
      <c r="AT12" s="109">
        <f t="shared" si="6"/>
        <v>0</v>
      </c>
      <c r="AU12" s="121">
        <f t="shared" si="7"/>
        <v>0</v>
      </c>
      <c r="AV12" s="109">
        <f t="shared" si="8"/>
        <v>0</v>
      </c>
      <c r="AW12" s="121">
        <f t="shared" si="9"/>
        <v>1</v>
      </c>
      <c r="AX12" s="121">
        <f t="shared" si="10"/>
        <v>1</v>
      </c>
    </row>
    <row r="13" spans="1:50" x14ac:dyDescent="0.3">
      <c r="A13" s="44">
        <v>9</v>
      </c>
      <c r="B13" s="45">
        <v>3.100000000000001</v>
      </c>
      <c r="C13" s="45">
        <v>3.3000000000000012</v>
      </c>
      <c r="D13" s="46">
        <v>2.2750131948179333E-2</v>
      </c>
      <c r="E13" s="46">
        <v>0.10798193302637669</v>
      </c>
      <c r="F13" s="47">
        <v>611.20903299049257</v>
      </c>
      <c r="G13" s="48">
        <v>3.21440550651094</v>
      </c>
      <c r="H13" s="44" t="s">
        <v>25</v>
      </c>
      <c r="I13" s="45" t="s">
        <v>25</v>
      </c>
      <c r="J13" s="49">
        <v>2.8</v>
      </c>
      <c r="K13" s="50">
        <v>3.1</v>
      </c>
      <c r="L13" s="49">
        <v>4.8</v>
      </c>
      <c r="M13" s="54">
        <v>5.0999999999999996</v>
      </c>
      <c r="N13" s="80">
        <v>8.6285799471296656</v>
      </c>
      <c r="O13" s="74">
        <v>0.45</v>
      </c>
      <c r="P13" s="73">
        <v>0.35</v>
      </c>
      <c r="Q13" s="73">
        <v>0.7</v>
      </c>
      <c r="R13" s="73">
        <v>0.6</v>
      </c>
      <c r="S13" s="75">
        <v>1.7</v>
      </c>
      <c r="T13" s="49">
        <f t="shared" si="11"/>
        <v>2.3499999999999996</v>
      </c>
      <c r="U13" s="49">
        <f t="shared" si="0"/>
        <v>2.75</v>
      </c>
      <c r="V13" s="49">
        <f t="shared" si="0"/>
        <v>4.0999999999999996</v>
      </c>
      <c r="W13" s="49">
        <f t="shared" si="0"/>
        <v>4.5</v>
      </c>
      <c r="X13" s="49">
        <f t="shared" si="0"/>
        <v>6.9285799471296654</v>
      </c>
      <c r="Y13" s="82">
        <v>0</v>
      </c>
      <c r="Z13" s="83">
        <v>0</v>
      </c>
      <c r="AA13" s="82">
        <v>0</v>
      </c>
      <c r="AB13" s="87">
        <v>0</v>
      </c>
      <c r="AC13" s="86">
        <v>0</v>
      </c>
      <c r="AD13" s="93">
        <f t="shared" si="12"/>
        <v>0</v>
      </c>
      <c r="AE13" s="95">
        <f t="shared" si="13"/>
        <v>2.8608209007947365</v>
      </c>
      <c r="AF13" s="95">
        <f t="shared" si="13"/>
        <v>2.8608209007947365</v>
      </c>
      <c r="AG13" s="97">
        <f t="shared" si="14"/>
        <v>1.9607873589716733</v>
      </c>
      <c r="AH13" s="97">
        <f t="shared" si="14"/>
        <v>1.9607873589716733</v>
      </c>
      <c r="AI13" s="111">
        <f t="shared" si="15"/>
        <v>1.446482477929923</v>
      </c>
      <c r="AJ13" s="109">
        <v>0</v>
      </c>
      <c r="AK13" s="113">
        <v>0</v>
      </c>
      <c r="AL13" s="109">
        <v>0</v>
      </c>
      <c r="AM13" s="116">
        <v>0</v>
      </c>
      <c r="AN13" s="116">
        <v>0</v>
      </c>
      <c r="AO13" s="110">
        <f t="shared" si="1"/>
        <v>0</v>
      </c>
      <c r="AP13" s="110">
        <f t="shared" si="2"/>
        <v>0</v>
      </c>
      <c r="AQ13" s="110">
        <f t="shared" si="3"/>
        <v>0</v>
      </c>
      <c r="AR13" s="110">
        <f t="shared" si="4"/>
        <v>0</v>
      </c>
      <c r="AS13" s="110">
        <f t="shared" si="5"/>
        <v>0</v>
      </c>
      <c r="AT13" s="109">
        <f t="shared" si="6"/>
        <v>0</v>
      </c>
      <c r="AU13" s="121">
        <f t="shared" si="7"/>
        <v>0</v>
      </c>
      <c r="AV13" s="109">
        <f t="shared" si="8"/>
        <v>0</v>
      </c>
      <c r="AW13" s="121">
        <f t="shared" si="9"/>
        <v>1</v>
      </c>
      <c r="AX13" s="121">
        <f t="shared" si="10"/>
        <v>1</v>
      </c>
    </row>
    <row r="14" spans="1:50" x14ac:dyDescent="0.3">
      <c r="A14" s="44">
        <v>10</v>
      </c>
      <c r="B14" s="45">
        <v>3.3000000000000012</v>
      </c>
      <c r="C14" s="45">
        <v>3.5000000000000013</v>
      </c>
      <c r="D14" s="46">
        <v>5.4799291699558314E-2</v>
      </c>
      <c r="E14" s="46">
        <v>0.2218416693589122</v>
      </c>
      <c r="F14" s="47">
        <v>1346.0647095579172</v>
      </c>
      <c r="G14" s="48">
        <v>3.411835246104725</v>
      </c>
      <c r="H14" s="44" t="s">
        <v>26</v>
      </c>
      <c r="I14" s="45" t="s">
        <v>25</v>
      </c>
      <c r="J14" s="49">
        <v>3</v>
      </c>
      <c r="K14" s="50">
        <v>3.3</v>
      </c>
      <c r="L14" s="49">
        <v>4.8</v>
      </c>
      <c r="M14" s="54">
        <v>5.0999999999999996</v>
      </c>
      <c r="N14" s="80">
        <v>8.6426193952785582</v>
      </c>
      <c r="O14" s="74">
        <v>0.45</v>
      </c>
      <c r="P14" s="73">
        <v>0.35</v>
      </c>
      <c r="Q14" s="73">
        <v>0.7</v>
      </c>
      <c r="R14" s="73">
        <v>0.6</v>
      </c>
      <c r="S14" s="75">
        <v>1.7</v>
      </c>
      <c r="T14" s="49">
        <f t="shared" si="11"/>
        <v>2.5499999999999998</v>
      </c>
      <c r="U14" s="49">
        <f t="shared" si="0"/>
        <v>2.9499999999999997</v>
      </c>
      <c r="V14" s="49">
        <f t="shared" si="0"/>
        <v>4.0999999999999996</v>
      </c>
      <c r="W14" s="49">
        <f t="shared" si="0"/>
        <v>4.5</v>
      </c>
      <c r="X14" s="49">
        <f t="shared" si="0"/>
        <v>6.942619395278558</v>
      </c>
      <c r="Y14" s="82">
        <v>0</v>
      </c>
      <c r="Z14" s="83">
        <v>0</v>
      </c>
      <c r="AA14" s="82">
        <v>0</v>
      </c>
      <c r="AB14" s="87">
        <v>0</v>
      </c>
      <c r="AC14" s="86">
        <v>0</v>
      </c>
      <c r="AD14" s="93">
        <f t="shared" si="12"/>
        <v>0</v>
      </c>
      <c r="AE14" s="95">
        <f t="shared" si="13"/>
        <v>3.0365333690332053</v>
      </c>
      <c r="AF14" s="95">
        <f t="shared" si="13"/>
        <v>3.0365333690332053</v>
      </c>
      <c r="AG14" s="97">
        <f t="shared" si="14"/>
        <v>2.0812195001238822</v>
      </c>
      <c r="AH14" s="97">
        <f t="shared" si="14"/>
        <v>2.0812195001238822</v>
      </c>
      <c r="AI14" s="111">
        <f t="shared" si="15"/>
        <v>1.5353258607471263</v>
      </c>
      <c r="AJ14" s="109">
        <v>0</v>
      </c>
      <c r="AK14" s="113">
        <v>0</v>
      </c>
      <c r="AL14" s="109">
        <v>0</v>
      </c>
      <c r="AM14" s="116">
        <v>0</v>
      </c>
      <c r="AN14" s="116">
        <v>0</v>
      </c>
      <c r="AO14" s="110">
        <f t="shared" si="1"/>
        <v>0</v>
      </c>
      <c r="AP14" s="110">
        <f t="shared" si="2"/>
        <v>0</v>
      </c>
      <c r="AQ14" s="110">
        <f t="shared" si="3"/>
        <v>0</v>
      </c>
      <c r="AR14" s="110">
        <f t="shared" si="4"/>
        <v>0</v>
      </c>
      <c r="AS14" s="110">
        <f t="shared" si="5"/>
        <v>0</v>
      </c>
      <c r="AT14" s="109">
        <f t="shared" si="6"/>
        <v>0</v>
      </c>
      <c r="AU14" s="121">
        <f t="shared" si="7"/>
        <v>0</v>
      </c>
      <c r="AV14" s="109">
        <f t="shared" si="8"/>
        <v>0</v>
      </c>
      <c r="AW14" s="121">
        <f t="shared" si="9"/>
        <v>1</v>
      </c>
      <c r="AX14" s="121">
        <f t="shared" si="10"/>
        <v>1</v>
      </c>
    </row>
    <row r="15" spans="1:50" x14ac:dyDescent="0.3">
      <c r="A15" s="44">
        <v>11</v>
      </c>
      <c r="B15" s="45">
        <v>3.5000000000000013</v>
      </c>
      <c r="C15" s="45">
        <v>3.7000000000000015</v>
      </c>
      <c r="D15" s="46">
        <v>0.11506967022170893</v>
      </c>
      <c r="E15" s="46">
        <v>0.38837210996642746</v>
      </c>
      <c r="F15" s="47">
        <v>2531.3558979303257</v>
      </c>
      <c r="G15" s="48">
        <v>3.6092359601395572</v>
      </c>
      <c r="H15" s="44" t="s">
        <v>26</v>
      </c>
      <c r="I15" s="45" t="s">
        <v>25</v>
      </c>
      <c r="J15" s="49">
        <v>3</v>
      </c>
      <c r="K15" s="50">
        <v>3.3</v>
      </c>
      <c r="L15" s="49">
        <v>4.8</v>
      </c>
      <c r="M15" s="54">
        <v>5.0999999999999996</v>
      </c>
      <c r="N15" s="80">
        <v>8.656656779387701</v>
      </c>
      <c r="O15" s="74">
        <v>0.45</v>
      </c>
      <c r="P15" s="73">
        <v>0.35</v>
      </c>
      <c r="Q15" s="73">
        <v>0.7</v>
      </c>
      <c r="R15" s="73">
        <v>0.6</v>
      </c>
      <c r="S15" s="75">
        <v>1.7</v>
      </c>
      <c r="T15" s="49">
        <f t="shared" si="11"/>
        <v>2.5499999999999998</v>
      </c>
      <c r="U15" s="49">
        <f t="shared" si="0"/>
        <v>2.9499999999999997</v>
      </c>
      <c r="V15" s="49">
        <f t="shared" si="0"/>
        <v>4.0999999999999996</v>
      </c>
      <c r="W15" s="49">
        <f t="shared" si="0"/>
        <v>4.5</v>
      </c>
      <c r="X15" s="49">
        <f t="shared" si="0"/>
        <v>6.9566567793877008</v>
      </c>
      <c r="Y15" s="82">
        <v>0</v>
      </c>
      <c r="Z15" s="83">
        <v>0</v>
      </c>
      <c r="AA15" s="82">
        <v>0</v>
      </c>
      <c r="AB15" s="87">
        <v>0</v>
      </c>
      <c r="AC15" s="86">
        <v>0</v>
      </c>
      <c r="AD15" s="93">
        <f t="shared" si="12"/>
        <v>0</v>
      </c>
      <c r="AE15" s="95">
        <f t="shared" si="13"/>
        <v>3.2122200045242058</v>
      </c>
      <c r="AF15" s="95">
        <f t="shared" si="13"/>
        <v>3.2122200045242058</v>
      </c>
      <c r="AG15" s="97">
        <f t="shared" si="14"/>
        <v>2.20163393568513</v>
      </c>
      <c r="AH15" s="97">
        <f t="shared" si="14"/>
        <v>2.20163393568513</v>
      </c>
      <c r="AI15" s="111">
        <f t="shared" si="15"/>
        <v>1.6241561820628008</v>
      </c>
      <c r="AJ15" s="109">
        <v>0</v>
      </c>
      <c r="AK15" s="113">
        <v>0</v>
      </c>
      <c r="AL15" s="109">
        <v>0</v>
      </c>
      <c r="AM15" s="116">
        <v>0</v>
      </c>
      <c r="AN15" s="116">
        <v>0</v>
      </c>
      <c r="AO15" s="110">
        <f t="shared" si="1"/>
        <v>0</v>
      </c>
      <c r="AP15" s="110">
        <f t="shared" si="2"/>
        <v>0</v>
      </c>
      <c r="AQ15" s="110">
        <f t="shared" si="3"/>
        <v>0</v>
      </c>
      <c r="AR15" s="110">
        <f t="shared" si="4"/>
        <v>0</v>
      </c>
      <c r="AS15" s="110">
        <f t="shared" si="5"/>
        <v>0</v>
      </c>
      <c r="AT15" s="109">
        <f t="shared" si="6"/>
        <v>0</v>
      </c>
      <c r="AU15" s="121">
        <f t="shared" si="7"/>
        <v>0</v>
      </c>
      <c r="AV15" s="109">
        <f t="shared" si="8"/>
        <v>0</v>
      </c>
      <c r="AW15" s="121">
        <f t="shared" si="9"/>
        <v>1</v>
      </c>
      <c r="AX15" s="121">
        <f t="shared" si="10"/>
        <v>1</v>
      </c>
    </row>
    <row r="16" spans="1:50" x14ac:dyDescent="0.3">
      <c r="A16" s="44">
        <v>12</v>
      </c>
      <c r="B16" s="45">
        <v>3.7000000000000015</v>
      </c>
      <c r="C16" s="45">
        <v>3.9000000000000017</v>
      </c>
      <c r="D16" s="46">
        <v>0.21185539858339775</v>
      </c>
      <c r="E16" s="46">
        <v>0.57938310552296723</v>
      </c>
      <c r="F16" s="47">
        <v>4065.0005911909302</v>
      </c>
      <c r="G16" s="48">
        <v>3.8066137363694503</v>
      </c>
      <c r="H16" s="44" t="s">
        <v>26</v>
      </c>
      <c r="I16" s="45" t="s">
        <v>25</v>
      </c>
      <c r="J16" s="49">
        <v>3</v>
      </c>
      <c r="K16" s="50">
        <v>3.3</v>
      </c>
      <c r="L16" s="49">
        <v>4.8</v>
      </c>
      <c r="M16" s="54">
        <v>5.0999999999999996</v>
      </c>
      <c r="N16" s="80">
        <v>8.6706925323640487</v>
      </c>
      <c r="O16" s="74">
        <v>0.45</v>
      </c>
      <c r="P16" s="73">
        <v>0.35</v>
      </c>
      <c r="Q16" s="73">
        <v>0.7</v>
      </c>
      <c r="R16" s="73">
        <v>0.6</v>
      </c>
      <c r="S16" s="75">
        <v>1.7</v>
      </c>
      <c r="T16" s="49">
        <f t="shared" si="11"/>
        <v>2.5499999999999998</v>
      </c>
      <c r="U16" s="49">
        <f t="shared" si="0"/>
        <v>2.9499999999999997</v>
      </c>
      <c r="V16" s="49">
        <f t="shared" si="0"/>
        <v>4.0999999999999996</v>
      </c>
      <c r="W16" s="49">
        <f t="shared" si="0"/>
        <v>4.5</v>
      </c>
      <c r="X16" s="49">
        <f t="shared" si="0"/>
        <v>6.9706925323640485</v>
      </c>
      <c r="Y16" s="82">
        <v>0</v>
      </c>
      <c r="Z16" s="83">
        <v>0</v>
      </c>
      <c r="AA16" s="82">
        <v>0</v>
      </c>
      <c r="AB16" s="87">
        <v>0</v>
      </c>
      <c r="AC16" s="86">
        <v>0</v>
      </c>
      <c r="AD16" s="93">
        <f t="shared" si="12"/>
        <v>0</v>
      </c>
      <c r="AE16" s="95">
        <f t="shared" si="13"/>
        <v>3.3878862253688107</v>
      </c>
      <c r="AF16" s="95">
        <f t="shared" si="13"/>
        <v>3.3878862253688107</v>
      </c>
      <c r="AG16" s="97">
        <f t="shared" si="14"/>
        <v>2.3220343791853648</v>
      </c>
      <c r="AH16" s="97">
        <f t="shared" si="14"/>
        <v>2.3220343791853648</v>
      </c>
      <c r="AI16" s="111">
        <f t="shared" si="15"/>
        <v>1.7129761813662527</v>
      </c>
      <c r="AJ16" s="109">
        <v>0</v>
      </c>
      <c r="AK16" s="113">
        <v>0</v>
      </c>
      <c r="AL16" s="109">
        <v>0</v>
      </c>
      <c r="AM16" s="116">
        <v>0</v>
      </c>
      <c r="AN16" s="116">
        <v>0</v>
      </c>
      <c r="AO16" s="110">
        <f t="shared" si="1"/>
        <v>0</v>
      </c>
      <c r="AP16" s="110">
        <f t="shared" si="2"/>
        <v>0</v>
      </c>
      <c r="AQ16" s="110">
        <f t="shared" si="3"/>
        <v>0</v>
      </c>
      <c r="AR16" s="110">
        <f t="shared" si="4"/>
        <v>0</v>
      </c>
      <c r="AS16" s="110">
        <f t="shared" si="5"/>
        <v>0</v>
      </c>
      <c r="AT16" s="109">
        <f t="shared" si="6"/>
        <v>0</v>
      </c>
      <c r="AU16" s="121">
        <f t="shared" si="7"/>
        <v>0</v>
      </c>
      <c r="AV16" s="109">
        <f t="shared" si="8"/>
        <v>0</v>
      </c>
      <c r="AW16" s="121">
        <f t="shared" si="9"/>
        <v>1</v>
      </c>
      <c r="AX16" s="121">
        <f t="shared" si="10"/>
        <v>1</v>
      </c>
    </row>
    <row r="17" spans="1:50" x14ac:dyDescent="0.3">
      <c r="A17" s="44">
        <v>13</v>
      </c>
      <c r="B17" s="45">
        <v>3.9000000000000017</v>
      </c>
      <c r="C17" s="45">
        <v>4.1000000000000014</v>
      </c>
      <c r="D17" s="46">
        <v>0.34457825838967693</v>
      </c>
      <c r="E17" s="46">
        <v>0.73654028060664767</v>
      </c>
      <c r="F17" s="47">
        <v>5574.3601118637253</v>
      </c>
      <c r="G17" s="48">
        <v>4.003974930706991</v>
      </c>
      <c r="H17" s="44" t="s">
        <v>26</v>
      </c>
      <c r="I17" s="45" t="s">
        <v>25</v>
      </c>
      <c r="J17" s="49">
        <v>3</v>
      </c>
      <c r="K17" s="50">
        <v>3.3</v>
      </c>
      <c r="L17" s="49">
        <v>4.8</v>
      </c>
      <c r="M17" s="54">
        <v>5.0999999999999996</v>
      </c>
      <c r="N17" s="80">
        <v>8.6847271061836082</v>
      </c>
      <c r="O17" s="74">
        <v>0.45</v>
      </c>
      <c r="P17" s="73">
        <v>0.35</v>
      </c>
      <c r="Q17" s="73">
        <v>0.7</v>
      </c>
      <c r="R17" s="73">
        <v>0.6</v>
      </c>
      <c r="S17" s="75">
        <v>1.7</v>
      </c>
      <c r="T17" s="49">
        <f t="shared" si="11"/>
        <v>2.5499999999999998</v>
      </c>
      <c r="U17" s="49">
        <f t="shared" si="0"/>
        <v>2.9499999999999997</v>
      </c>
      <c r="V17" s="49">
        <f t="shared" si="0"/>
        <v>4.0999999999999996</v>
      </c>
      <c r="W17" s="49">
        <f t="shared" si="0"/>
        <v>4.5</v>
      </c>
      <c r="X17" s="49">
        <f t="shared" si="0"/>
        <v>6.984727106183608</v>
      </c>
      <c r="Y17" s="82">
        <v>0</v>
      </c>
      <c r="Z17" s="83">
        <v>0</v>
      </c>
      <c r="AA17" s="82">
        <v>0</v>
      </c>
      <c r="AB17" s="87">
        <v>0</v>
      </c>
      <c r="AC17" s="86">
        <v>0</v>
      </c>
      <c r="AD17" s="93">
        <f t="shared" si="12"/>
        <v>0</v>
      </c>
      <c r="AE17" s="95">
        <f t="shared" si="13"/>
        <v>3.5635376883292218</v>
      </c>
      <c r="AF17" s="95">
        <f t="shared" si="13"/>
        <v>3.5635376883292218</v>
      </c>
      <c r="AG17" s="97">
        <f t="shared" si="14"/>
        <v>2.4424247077312646</v>
      </c>
      <c r="AH17" s="97">
        <f t="shared" si="14"/>
        <v>2.4424247077312646</v>
      </c>
      <c r="AI17" s="111">
        <f t="shared" si="15"/>
        <v>1.8017887188181461</v>
      </c>
      <c r="AJ17" s="109">
        <v>0</v>
      </c>
      <c r="AK17" s="113">
        <v>0</v>
      </c>
      <c r="AL17" s="109">
        <v>0</v>
      </c>
      <c r="AM17" s="116">
        <v>0</v>
      </c>
      <c r="AN17" s="116">
        <v>0</v>
      </c>
      <c r="AO17" s="110">
        <f t="shared" si="1"/>
        <v>0</v>
      </c>
      <c r="AP17" s="110">
        <f t="shared" si="2"/>
        <v>0</v>
      </c>
      <c r="AQ17" s="110">
        <f t="shared" si="3"/>
        <v>0</v>
      </c>
      <c r="AR17" s="110">
        <f t="shared" si="4"/>
        <v>0</v>
      </c>
      <c r="AS17" s="110">
        <f t="shared" si="5"/>
        <v>0</v>
      </c>
      <c r="AT17" s="109">
        <f t="shared" si="6"/>
        <v>0</v>
      </c>
      <c r="AU17" s="121">
        <f t="shared" si="7"/>
        <v>0</v>
      </c>
      <c r="AV17" s="109">
        <f t="shared" si="8"/>
        <v>0</v>
      </c>
      <c r="AW17" s="121">
        <f t="shared" si="9"/>
        <v>1</v>
      </c>
      <c r="AX17" s="121">
        <f t="shared" si="10"/>
        <v>1</v>
      </c>
    </row>
    <row r="18" spans="1:50" x14ac:dyDescent="0.3">
      <c r="A18" s="44">
        <v>14</v>
      </c>
      <c r="B18" s="45">
        <v>4.1000000000000014</v>
      </c>
      <c r="C18" s="45">
        <v>4.3000000000000016</v>
      </c>
      <c r="D18" s="46">
        <v>0.50000000000000144</v>
      </c>
      <c r="E18" s="46">
        <v>0.79788456080286541</v>
      </c>
      <c r="F18" s="47">
        <v>6527.7131476336299</v>
      </c>
      <c r="G18" s="48">
        <v>4.2013260957562464</v>
      </c>
      <c r="H18" s="44" t="s">
        <v>26</v>
      </c>
      <c r="I18" s="45" t="s">
        <v>25</v>
      </c>
      <c r="J18" s="49">
        <v>3</v>
      </c>
      <c r="K18" s="50">
        <v>3.3</v>
      </c>
      <c r="L18" s="49">
        <v>4.8</v>
      </c>
      <c r="M18" s="54">
        <v>5.0999999999999996</v>
      </c>
      <c r="N18" s="80">
        <v>8.6987609668093313</v>
      </c>
      <c r="O18" s="74">
        <v>0.45</v>
      </c>
      <c r="P18" s="73">
        <v>0.35</v>
      </c>
      <c r="Q18" s="73">
        <v>0.7</v>
      </c>
      <c r="R18" s="73">
        <v>0.6</v>
      </c>
      <c r="S18" s="75">
        <v>1.7</v>
      </c>
      <c r="T18" s="49">
        <f t="shared" si="11"/>
        <v>2.5499999999999998</v>
      </c>
      <c r="U18" s="49">
        <f t="shared" si="0"/>
        <v>2.9499999999999997</v>
      </c>
      <c r="V18" s="49">
        <f t="shared" si="0"/>
        <v>4.0999999999999996</v>
      </c>
      <c r="W18" s="49">
        <f t="shared" si="0"/>
        <v>4.5</v>
      </c>
      <c r="X18" s="49">
        <f t="shared" si="0"/>
        <v>6.9987609668093311</v>
      </c>
      <c r="Y18" s="82">
        <v>0</v>
      </c>
      <c r="Z18" s="83">
        <v>0</v>
      </c>
      <c r="AA18" s="82">
        <v>0</v>
      </c>
      <c r="AB18" s="87">
        <v>0</v>
      </c>
      <c r="AC18" s="86">
        <v>0</v>
      </c>
      <c r="AD18" s="93">
        <f t="shared" si="12"/>
        <v>0</v>
      </c>
      <c r="AE18" s="95">
        <f t="shared" si="13"/>
        <v>3.7391802252230595</v>
      </c>
      <c r="AF18" s="95">
        <f t="shared" si="13"/>
        <v>3.7391802252230595</v>
      </c>
      <c r="AG18" s="97">
        <f t="shared" si="14"/>
        <v>2.5628089184113101</v>
      </c>
      <c r="AH18" s="97">
        <f t="shared" si="14"/>
        <v>2.5628089184113101</v>
      </c>
      <c r="AI18" s="111">
        <f t="shared" si="15"/>
        <v>1.890596743090311</v>
      </c>
      <c r="AJ18" s="109">
        <v>0</v>
      </c>
      <c r="AK18" s="113">
        <v>0</v>
      </c>
      <c r="AL18" s="109">
        <v>0</v>
      </c>
      <c r="AM18" s="116">
        <v>0</v>
      </c>
      <c r="AN18" s="116">
        <v>0</v>
      </c>
      <c r="AO18" s="110">
        <f t="shared" si="1"/>
        <v>0</v>
      </c>
      <c r="AP18" s="110">
        <f t="shared" si="2"/>
        <v>0</v>
      </c>
      <c r="AQ18" s="110">
        <f t="shared" si="3"/>
        <v>0</v>
      </c>
      <c r="AR18" s="110">
        <f t="shared" si="4"/>
        <v>0</v>
      </c>
      <c r="AS18" s="110">
        <f t="shared" si="5"/>
        <v>0</v>
      </c>
      <c r="AT18" s="109">
        <f t="shared" si="6"/>
        <v>0</v>
      </c>
      <c r="AU18" s="121">
        <f t="shared" si="7"/>
        <v>0</v>
      </c>
      <c r="AV18" s="109">
        <f t="shared" si="8"/>
        <v>0</v>
      </c>
      <c r="AW18" s="121">
        <f t="shared" si="9"/>
        <v>1</v>
      </c>
      <c r="AX18" s="121">
        <f t="shared" si="10"/>
        <v>1</v>
      </c>
    </row>
    <row r="19" spans="1:50" x14ac:dyDescent="0.3">
      <c r="A19" s="44">
        <v>15</v>
      </c>
      <c r="B19" s="45">
        <v>4.3000000000000016</v>
      </c>
      <c r="C19" s="45">
        <v>4.5000000000000018</v>
      </c>
      <c r="D19" s="46">
        <v>0.65542174161032563</v>
      </c>
      <c r="E19" s="46">
        <v>0.73654028060664545</v>
      </c>
      <c r="F19" s="47">
        <v>6527.7131476336153</v>
      </c>
      <c r="G19" s="48">
        <v>4.3986739042437559</v>
      </c>
      <c r="H19" s="44" t="s">
        <v>26</v>
      </c>
      <c r="I19" s="45" t="s">
        <v>25</v>
      </c>
      <c r="J19" s="49">
        <v>3</v>
      </c>
      <c r="K19" s="50">
        <v>3.3</v>
      </c>
      <c r="L19" s="49">
        <v>4.8</v>
      </c>
      <c r="M19" s="54">
        <v>5.0999999999999996</v>
      </c>
      <c r="N19" s="80">
        <v>8.7127945887462221</v>
      </c>
      <c r="O19" s="74">
        <v>0.45</v>
      </c>
      <c r="P19" s="73">
        <v>0.35</v>
      </c>
      <c r="Q19" s="73">
        <v>0.7</v>
      </c>
      <c r="R19" s="73">
        <v>0.6</v>
      </c>
      <c r="S19" s="75">
        <v>1.7</v>
      </c>
      <c r="T19" s="49">
        <f t="shared" si="11"/>
        <v>2.5499999999999998</v>
      </c>
      <c r="U19" s="49">
        <f t="shared" si="0"/>
        <v>2.9499999999999997</v>
      </c>
      <c r="V19" s="49">
        <f t="shared" si="0"/>
        <v>4.0999999999999996</v>
      </c>
      <c r="W19" s="49">
        <f t="shared" si="0"/>
        <v>4.5</v>
      </c>
      <c r="X19" s="49">
        <f t="shared" si="0"/>
        <v>7.012794588746222</v>
      </c>
      <c r="Y19" s="82">
        <v>0</v>
      </c>
      <c r="Z19" s="83">
        <v>0</v>
      </c>
      <c r="AA19" s="82">
        <v>0</v>
      </c>
      <c r="AB19" s="87">
        <v>0</v>
      </c>
      <c r="AC19" s="86">
        <v>0</v>
      </c>
      <c r="AD19" s="93">
        <f t="shared" si="12"/>
        <v>0</v>
      </c>
      <c r="AE19" s="95">
        <f t="shared" si="13"/>
        <v>3.9148197747769427</v>
      </c>
      <c r="AF19" s="95">
        <f t="shared" si="13"/>
        <v>3.9148197747769427</v>
      </c>
      <c r="AG19" s="97">
        <f t="shared" si="14"/>
        <v>2.6831910815886912</v>
      </c>
      <c r="AH19" s="97">
        <f t="shared" si="14"/>
        <v>2.6831910815886912</v>
      </c>
      <c r="AI19" s="111">
        <f t="shared" si="15"/>
        <v>1.9794032569096902</v>
      </c>
      <c r="AJ19" s="109">
        <v>0</v>
      </c>
      <c r="AK19" s="113">
        <v>0</v>
      </c>
      <c r="AL19" s="109">
        <v>0</v>
      </c>
      <c r="AM19" s="116">
        <v>0</v>
      </c>
      <c r="AN19" s="116">
        <v>0</v>
      </c>
      <c r="AO19" s="110">
        <f t="shared" si="1"/>
        <v>0</v>
      </c>
      <c r="AP19" s="110">
        <f t="shared" si="2"/>
        <v>0</v>
      </c>
      <c r="AQ19" s="110">
        <f t="shared" si="3"/>
        <v>0</v>
      </c>
      <c r="AR19" s="110">
        <f t="shared" si="4"/>
        <v>0</v>
      </c>
      <c r="AS19" s="110">
        <f t="shared" si="5"/>
        <v>0</v>
      </c>
      <c r="AT19" s="109">
        <f t="shared" si="6"/>
        <v>0</v>
      </c>
      <c r="AU19" s="121">
        <f t="shared" si="7"/>
        <v>0</v>
      </c>
      <c r="AV19" s="109">
        <f t="shared" si="8"/>
        <v>0</v>
      </c>
      <c r="AW19" s="121">
        <f t="shared" si="9"/>
        <v>1</v>
      </c>
      <c r="AX19" s="121">
        <f t="shared" si="10"/>
        <v>1</v>
      </c>
    </row>
    <row r="20" spans="1:50" x14ac:dyDescent="0.3">
      <c r="A20" s="44">
        <v>16</v>
      </c>
      <c r="B20" s="45">
        <v>4.5000000000000018</v>
      </c>
      <c r="C20" s="45">
        <v>4.700000000000002</v>
      </c>
      <c r="D20" s="46">
        <v>0.78814460141660458</v>
      </c>
      <c r="E20" s="46">
        <v>0.57938310552296357</v>
      </c>
      <c r="F20" s="47">
        <v>5574.3601118637162</v>
      </c>
      <c r="G20" s="48">
        <v>4.5960250692930114</v>
      </c>
      <c r="H20" s="44" t="s">
        <v>27</v>
      </c>
      <c r="I20" s="45" t="s">
        <v>26</v>
      </c>
      <c r="J20" s="49">
        <v>3.2</v>
      </c>
      <c r="K20" s="50">
        <v>3.5</v>
      </c>
      <c r="L20" s="49">
        <v>5</v>
      </c>
      <c r="M20" s="54">
        <v>5.4</v>
      </c>
      <c r="N20" s="80">
        <v>8.726828449371947</v>
      </c>
      <c r="O20" s="74">
        <v>0.45</v>
      </c>
      <c r="P20" s="73">
        <v>0.35</v>
      </c>
      <c r="Q20" s="73">
        <v>0.7</v>
      </c>
      <c r="R20" s="73">
        <v>0.6</v>
      </c>
      <c r="S20" s="75">
        <v>1.7</v>
      </c>
      <c r="T20" s="49">
        <f t="shared" si="11"/>
        <v>2.75</v>
      </c>
      <c r="U20" s="49">
        <f t="shared" si="0"/>
        <v>3.15</v>
      </c>
      <c r="V20" s="49">
        <f t="shared" si="0"/>
        <v>4.3</v>
      </c>
      <c r="W20" s="49">
        <f t="shared" si="0"/>
        <v>4.8000000000000007</v>
      </c>
      <c r="X20" s="49">
        <f t="shared" si="0"/>
        <v>7.0268284493719468</v>
      </c>
      <c r="Y20" s="82">
        <v>0</v>
      </c>
      <c r="Z20" s="83">
        <v>0</v>
      </c>
      <c r="AA20" s="82">
        <v>0</v>
      </c>
      <c r="AB20" s="87">
        <v>0</v>
      </c>
      <c r="AC20" s="86">
        <v>0</v>
      </c>
      <c r="AD20" s="93">
        <f t="shared" si="12"/>
        <v>0</v>
      </c>
      <c r="AE20" s="95">
        <f t="shared" si="13"/>
        <v>4.0904623116707803</v>
      </c>
      <c r="AF20" s="95">
        <f t="shared" si="13"/>
        <v>4.0904623116707803</v>
      </c>
      <c r="AG20" s="97">
        <f t="shared" si="14"/>
        <v>2.8035752922687367</v>
      </c>
      <c r="AH20" s="97">
        <f t="shared" si="14"/>
        <v>2.8035752922687367</v>
      </c>
      <c r="AI20" s="111">
        <f t="shared" si="15"/>
        <v>2.0682112811818554</v>
      </c>
      <c r="AJ20" s="109">
        <v>0</v>
      </c>
      <c r="AK20" s="113">
        <v>0</v>
      </c>
      <c r="AL20" s="109">
        <v>0</v>
      </c>
      <c r="AM20" s="116">
        <v>0</v>
      </c>
      <c r="AN20" s="116">
        <v>0</v>
      </c>
      <c r="AO20" s="110">
        <f t="shared" si="1"/>
        <v>0</v>
      </c>
      <c r="AP20" s="110">
        <f t="shared" si="2"/>
        <v>0</v>
      </c>
      <c r="AQ20" s="110">
        <f t="shared" si="3"/>
        <v>0</v>
      </c>
      <c r="AR20" s="110">
        <f t="shared" si="4"/>
        <v>0</v>
      </c>
      <c r="AS20" s="110">
        <f t="shared" si="5"/>
        <v>0</v>
      </c>
      <c r="AT20" s="109">
        <f t="shared" si="6"/>
        <v>0</v>
      </c>
      <c r="AU20" s="121">
        <f t="shared" si="7"/>
        <v>0</v>
      </c>
      <c r="AV20" s="109">
        <f t="shared" si="8"/>
        <v>0</v>
      </c>
      <c r="AW20" s="121">
        <f t="shared" si="9"/>
        <v>1</v>
      </c>
      <c r="AX20" s="121">
        <f t="shared" si="10"/>
        <v>1</v>
      </c>
    </row>
    <row r="21" spans="1:50" x14ac:dyDescent="0.3">
      <c r="A21" s="44">
        <v>17</v>
      </c>
      <c r="B21" s="45">
        <v>4.700000000000002</v>
      </c>
      <c r="C21" s="45">
        <v>4.9000000000000021</v>
      </c>
      <c r="D21" s="46">
        <v>0.88493032977829267</v>
      </c>
      <c r="E21" s="46">
        <v>0.38837210996642374</v>
      </c>
      <c r="F21" s="47">
        <v>4065.0005911908997</v>
      </c>
      <c r="G21" s="48">
        <v>4.7933862636305529</v>
      </c>
      <c r="H21" s="44" t="s">
        <v>27</v>
      </c>
      <c r="I21" s="45" t="s">
        <v>26</v>
      </c>
      <c r="J21" s="49">
        <v>3.2</v>
      </c>
      <c r="K21" s="50">
        <v>3.5</v>
      </c>
      <c r="L21" s="49">
        <v>5</v>
      </c>
      <c r="M21" s="54">
        <v>5.4</v>
      </c>
      <c r="N21" s="80">
        <v>8.7408630231915065</v>
      </c>
      <c r="O21" s="74">
        <v>0.45</v>
      </c>
      <c r="P21" s="73">
        <v>0.35</v>
      </c>
      <c r="Q21" s="73">
        <v>0.7</v>
      </c>
      <c r="R21" s="73">
        <v>0.6</v>
      </c>
      <c r="S21" s="75">
        <v>1.7</v>
      </c>
      <c r="T21" s="49">
        <f t="shared" si="11"/>
        <v>2.75</v>
      </c>
      <c r="U21" s="49">
        <f t="shared" si="11"/>
        <v>3.15</v>
      </c>
      <c r="V21" s="49">
        <f t="shared" si="11"/>
        <v>4.3</v>
      </c>
      <c r="W21" s="49">
        <f t="shared" si="11"/>
        <v>4.8000000000000007</v>
      </c>
      <c r="X21" s="49">
        <f t="shared" si="11"/>
        <v>7.0408630231915064</v>
      </c>
      <c r="Y21" s="82">
        <v>0</v>
      </c>
      <c r="Z21" s="83">
        <v>0</v>
      </c>
      <c r="AA21" s="82">
        <v>0</v>
      </c>
      <c r="AB21" s="87">
        <v>0</v>
      </c>
      <c r="AC21" s="86">
        <v>0</v>
      </c>
      <c r="AD21" s="93">
        <f t="shared" si="12"/>
        <v>0</v>
      </c>
      <c r="AE21" s="95">
        <f t="shared" si="13"/>
        <v>4.2661137746311919</v>
      </c>
      <c r="AF21" s="95">
        <f t="shared" si="13"/>
        <v>4.2661137746311919</v>
      </c>
      <c r="AG21" s="97">
        <f t="shared" si="14"/>
        <v>2.9239656208146374</v>
      </c>
      <c r="AH21" s="97">
        <f t="shared" si="14"/>
        <v>2.9239656208146374</v>
      </c>
      <c r="AI21" s="111">
        <f t="shared" si="15"/>
        <v>2.1570238186337489</v>
      </c>
      <c r="AJ21" s="109">
        <v>0</v>
      </c>
      <c r="AK21" s="113">
        <v>0</v>
      </c>
      <c r="AL21" s="109">
        <v>0</v>
      </c>
      <c r="AM21" s="116">
        <v>0</v>
      </c>
      <c r="AN21" s="116">
        <v>0</v>
      </c>
      <c r="AO21" s="110">
        <f t="shared" si="1"/>
        <v>0</v>
      </c>
      <c r="AP21" s="110">
        <f t="shared" si="2"/>
        <v>0</v>
      </c>
      <c r="AQ21" s="110">
        <f t="shared" si="3"/>
        <v>0</v>
      </c>
      <c r="AR21" s="110">
        <f t="shared" si="4"/>
        <v>0</v>
      </c>
      <c r="AS21" s="110">
        <f t="shared" si="5"/>
        <v>0</v>
      </c>
      <c r="AT21" s="109">
        <f t="shared" si="6"/>
        <v>0</v>
      </c>
      <c r="AU21" s="121">
        <f t="shared" si="7"/>
        <v>0</v>
      </c>
      <c r="AV21" s="109">
        <f t="shared" si="8"/>
        <v>0</v>
      </c>
      <c r="AW21" s="121">
        <f t="shared" si="9"/>
        <v>1</v>
      </c>
      <c r="AX21" s="121">
        <f t="shared" si="10"/>
        <v>1</v>
      </c>
    </row>
    <row r="22" spans="1:50" x14ac:dyDescent="0.3">
      <c r="A22" s="44">
        <v>18</v>
      </c>
      <c r="B22" s="45">
        <v>4.9000000000000021</v>
      </c>
      <c r="C22" s="45">
        <v>5.1000000000000023</v>
      </c>
      <c r="D22" s="46">
        <v>0.94520070830044256</v>
      </c>
      <c r="E22" s="46">
        <v>0.22184166935890937</v>
      </c>
      <c r="F22" s="47">
        <v>2531.3558979302957</v>
      </c>
      <c r="G22" s="48">
        <v>4.9907640398604469</v>
      </c>
      <c r="H22" s="44" t="s">
        <v>27</v>
      </c>
      <c r="I22" s="45" t="s">
        <v>26</v>
      </c>
      <c r="J22" s="49">
        <v>3.2</v>
      </c>
      <c r="K22" s="50">
        <v>3.5</v>
      </c>
      <c r="L22" s="49">
        <v>5</v>
      </c>
      <c r="M22" s="54">
        <v>5.4</v>
      </c>
      <c r="N22" s="80">
        <v>8.7548987761678525</v>
      </c>
      <c r="O22" s="74">
        <v>0.45</v>
      </c>
      <c r="P22" s="73">
        <v>0.35</v>
      </c>
      <c r="Q22" s="73">
        <v>0.7</v>
      </c>
      <c r="R22" s="73">
        <v>0.6</v>
      </c>
      <c r="S22" s="75">
        <v>1.7</v>
      </c>
      <c r="T22" s="49">
        <f t="shared" si="11"/>
        <v>2.75</v>
      </c>
      <c r="U22" s="49">
        <f t="shared" si="11"/>
        <v>3.15</v>
      </c>
      <c r="V22" s="49">
        <f t="shared" si="11"/>
        <v>4.3</v>
      </c>
      <c r="W22" s="49">
        <f t="shared" si="11"/>
        <v>4.8000000000000007</v>
      </c>
      <c r="X22" s="49">
        <f t="shared" si="11"/>
        <v>7.0548987761678523</v>
      </c>
      <c r="Y22" s="82">
        <v>0</v>
      </c>
      <c r="Z22" s="83">
        <v>0</v>
      </c>
      <c r="AA22" s="82">
        <v>0</v>
      </c>
      <c r="AB22" s="87">
        <v>0</v>
      </c>
      <c r="AC22" s="86">
        <v>0</v>
      </c>
      <c r="AD22" s="93">
        <f t="shared" si="12"/>
        <v>0</v>
      </c>
      <c r="AE22" s="95">
        <f t="shared" si="13"/>
        <v>4.4417799954757982</v>
      </c>
      <c r="AF22" s="95">
        <f t="shared" si="13"/>
        <v>4.4417799954757982</v>
      </c>
      <c r="AG22" s="97">
        <f t="shared" si="14"/>
        <v>3.0443660643148727</v>
      </c>
      <c r="AH22" s="97">
        <f t="shared" si="14"/>
        <v>3.0443660643148727</v>
      </c>
      <c r="AI22" s="111">
        <f t="shared" si="15"/>
        <v>2.2458438179372013</v>
      </c>
      <c r="AJ22" s="109">
        <v>0</v>
      </c>
      <c r="AK22" s="113">
        <v>0</v>
      </c>
      <c r="AL22" s="109">
        <v>0</v>
      </c>
      <c r="AM22" s="116">
        <v>0</v>
      </c>
      <c r="AN22" s="116">
        <v>0</v>
      </c>
      <c r="AO22" s="110">
        <f t="shared" si="1"/>
        <v>0</v>
      </c>
      <c r="AP22" s="110">
        <f t="shared" si="2"/>
        <v>0</v>
      </c>
      <c r="AQ22" s="110">
        <f t="shared" si="3"/>
        <v>0</v>
      </c>
      <c r="AR22" s="110">
        <f t="shared" si="4"/>
        <v>0</v>
      </c>
      <c r="AS22" s="110">
        <f t="shared" si="5"/>
        <v>0</v>
      </c>
      <c r="AT22" s="109">
        <f t="shared" si="6"/>
        <v>0</v>
      </c>
      <c r="AU22" s="121">
        <f t="shared" si="7"/>
        <v>0</v>
      </c>
      <c r="AV22" s="109">
        <f t="shared" si="8"/>
        <v>0</v>
      </c>
      <c r="AW22" s="121">
        <f t="shared" si="9"/>
        <v>1</v>
      </c>
      <c r="AX22" s="121">
        <f t="shared" si="10"/>
        <v>1</v>
      </c>
    </row>
    <row r="23" spans="1:50" x14ac:dyDescent="0.3">
      <c r="A23" s="44">
        <v>19</v>
      </c>
      <c r="B23" s="45">
        <v>5.1000000000000023</v>
      </c>
      <c r="C23" s="45">
        <v>5.3000000000000025</v>
      </c>
      <c r="D23" s="46">
        <v>0.97724986805182112</v>
      </c>
      <c r="E23" s="46">
        <v>0.10798193302637497</v>
      </c>
      <c r="F23" s="47">
        <v>1346.0647095578997</v>
      </c>
      <c r="G23" s="48">
        <v>5.1881647538952782</v>
      </c>
      <c r="H23" s="44" t="s">
        <v>27</v>
      </c>
      <c r="I23" s="45" t="s">
        <v>26</v>
      </c>
      <c r="J23" s="49">
        <v>3.2</v>
      </c>
      <c r="K23" s="50">
        <v>3.5</v>
      </c>
      <c r="L23" s="49">
        <v>5</v>
      </c>
      <c r="M23" s="54">
        <v>5.4</v>
      </c>
      <c r="N23" s="80">
        <v>8.7689361602769971</v>
      </c>
      <c r="O23" s="74">
        <v>0.45</v>
      </c>
      <c r="P23" s="73">
        <v>0.35</v>
      </c>
      <c r="Q23" s="73">
        <v>0.7</v>
      </c>
      <c r="R23" s="73">
        <v>0.6</v>
      </c>
      <c r="S23" s="75">
        <v>1.7</v>
      </c>
      <c r="T23" s="49">
        <f t="shared" si="11"/>
        <v>2.75</v>
      </c>
      <c r="U23" s="49">
        <f t="shared" si="11"/>
        <v>3.15</v>
      </c>
      <c r="V23" s="49">
        <f t="shared" si="11"/>
        <v>4.3</v>
      </c>
      <c r="W23" s="49">
        <f t="shared" si="11"/>
        <v>4.8000000000000007</v>
      </c>
      <c r="X23" s="49">
        <f t="shared" si="11"/>
        <v>7.0689361602769969</v>
      </c>
      <c r="Y23" s="82">
        <v>0</v>
      </c>
      <c r="Z23" s="83">
        <v>0</v>
      </c>
      <c r="AA23" s="82">
        <v>0</v>
      </c>
      <c r="AB23" s="87">
        <v>0</v>
      </c>
      <c r="AC23" s="86">
        <v>0</v>
      </c>
      <c r="AD23" s="93">
        <f t="shared" si="12"/>
        <v>0</v>
      </c>
      <c r="AE23" s="95">
        <f t="shared" si="13"/>
        <v>4.6174666309667973</v>
      </c>
      <c r="AF23" s="95">
        <f t="shared" si="13"/>
        <v>4.6174666309667973</v>
      </c>
      <c r="AG23" s="97">
        <f t="shared" si="14"/>
        <v>3.1647804998761195</v>
      </c>
      <c r="AH23" s="97">
        <f t="shared" si="14"/>
        <v>3.1647804998761195</v>
      </c>
      <c r="AI23" s="111">
        <f t="shared" si="15"/>
        <v>2.3346741392528751</v>
      </c>
      <c r="AJ23" s="109">
        <v>0</v>
      </c>
      <c r="AK23" s="113">
        <v>0</v>
      </c>
      <c r="AL23" s="109">
        <v>0</v>
      </c>
      <c r="AM23" s="116">
        <v>0</v>
      </c>
      <c r="AN23" s="116">
        <v>0</v>
      </c>
      <c r="AO23" s="110">
        <f t="shared" si="1"/>
        <v>0</v>
      </c>
      <c r="AP23" s="110">
        <f t="shared" si="2"/>
        <v>0</v>
      </c>
      <c r="AQ23" s="110">
        <f t="shared" si="3"/>
        <v>0</v>
      </c>
      <c r="AR23" s="110">
        <f t="shared" si="4"/>
        <v>0</v>
      </c>
      <c r="AS23" s="110">
        <f t="shared" si="5"/>
        <v>0</v>
      </c>
      <c r="AT23" s="109">
        <f t="shared" si="6"/>
        <v>0</v>
      </c>
      <c r="AU23" s="121">
        <f t="shared" si="7"/>
        <v>0</v>
      </c>
      <c r="AV23" s="109">
        <f t="shared" si="8"/>
        <v>0</v>
      </c>
      <c r="AW23" s="121">
        <f t="shared" si="9"/>
        <v>1</v>
      </c>
      <c r="AX23" s="121">
        <f t="shared" si="10"/>
        <v>1</v>
      </c>
    </row>
    <row r="24" spans="1:50" x14ac:dyDescent="0.3">
      <c r="A24" s="44">
        <v>20</v>
      </c>
      <c r="B24" s="45">
        <v>5.3000000000000025</v>
      </c>
      <c r="C24" s="45">
        <v>5.5000000000000027</v>
      </c>
      <c r="D24" s="46">
        <v>0.99180246407540396</v>
      </c>
      <c r="E24" s="46">
        <v>4.4789060589685188E-2</v>
      </c>
      <c r="F24" s="47">
        <v>611.20903299047893</v>
      </c>
      <c r="G24" s="48">
        <v>5.3855944934890685</v>
      </c>
      <c r="H24" s="44" t="s">
        <v>27</v>
      </c>
      <c r="I24" s="45" t="s">
        <v>26</v>
      </c>
      <c r="J24" s="49">
        <v>3.2</v>
      </c>
      <c r="K24" s="50">
        <v>3.5</v>
      </c>
      <c r="L24" s="49">
        <v>5</v>
      </c>
      <c r="M24" s="54">
        <v>5.4</v>
      </c>
      <c r="N24" s="80">
        <v>8.7829756084258879</v>
      </c>
      <c r="O24" s="74">
        <v>0.45</v>
      </c>
      <c r="P24" s="73">
        <v>0.35</v>
      </c>
      <c r="Q24" s="73">
        <v>0.7</v>
      </c>
      <c r="R24" s="73">
        <v>0.6</v>
      </c>
      <c r="S24" s="75">
        <v>1.7</v>
      </c>
      <c r="T24" s="49">
        <f t="shared" si="11"/>
        <v>2.75</v>
      </c>
      <c r="U24" s="49">
        <f t="shared" si="11"/>
        <v>3.15</v>
      </c>
      <c r="V24" s="49">
        <f t="shared" si="11"/>
        <v>4.3</v>
      </c>
      <c r="W24" s="49">
        <f t="shared" si="11"/>
        <v>4.8000000000000007</v>
      </c>
      <c r="X24" s="49">
        <f t="shared" si="11"/>
        <v>7.0829756084258877</v>
      </c>
      <c r="Y24" s="82">
        <v>0</v>
      </c>
      <c r="Z24" s="83">
        <v>0</v>
      </c>
      <c r="AA24" s="82">
        <v>0</v>
      </c>
      <c r="AB24" s="87">
        <v>0</v>
      </c>
      <c r="AC24" s="86">
        <v>0</v>
      </c>
      <c r="AD24" s="93">
        <f t="shared" si="12"/>
        <v>0</v>
      </c>
      <c r="AE24" s="95">
        <f t="shared" si="13"/>
        <v>4.793179099205271</v>
      </c>
      <c r="AF24" s="95">
        <f t="shared" si="13"/>
        <v>4.793179099205271</v>
      </c>
      <c r="AG24" s="97">
        <f t="shared" si="14"/>
        <v>3.2852126410283318</v>
      </c>
      <c r="AH24" s="97">
        <f t="shared" si="14"/>
        <v>3.2852126410283318</v>
      </c>
      <c r="AI24" s="111">
        <f t="shared" si="15"/>
        <v>2.4235175220700809</v>
      </c>
      <c r="AJ24" s="109">
        <v>0</v>
      </c>
      <c r="AK24" s="113">
        <v>0</v>
      </c>
      <c r="AL24" s="109">
        <v>0</v>
      </c>
      <c r="AM24" s="116">
        <v>0</v>
      </c>
      <c r="AN24" s="116">
        <v>0</v>
      </c>
      <c r="AO24" s="110">
        <f t="shared" si="1"/>
        <v>0</v>
      </c>
      <c r="AP24" s="110">
        <f t="shared" si="2"/>
        <v>0</v>
      </c>
      <c r="AQ24" s="110">
        <f t="shared" si="3"/>
        <v>0</v>
      </c>
      <c r="AR24" s="110">
        <f t="shared" si="4"/>
        <v>0</v>
      </c>
      <c r="AS24" s="110">
        <f t="shared" si="5"/>
        <v>0</v>
      </c>
      <c r="AT24" s="109">
        <f t="shared" si="6"/>
        <v>0</v>
      </c>
      <c r="AU24" s="121">
        <f t="shared" si="7"/>
        <v>0</v>
      </c>
      <c r="AV24" s="109">
        <f t="shared" si="8"/>
        <v>0</v>
      </c>
      <c r="AW24" s="121">
        <f t="shared" si="9"/>
        <v>1</v>
      </c>
      <c r="AX24" s="121">
        <f t="shared" si="10"/>
        <v>1</v>
      </c>
    </row>
    <row r="25" spans="1:50" x14ac:dyDescent="0.3">
      <c r="A25" s="44">
        <v>21</v>
      </c>
      <c r="B25" s="45">
        <v>5.5000000000000027</v>
      </c>
      <c r="C25" s="45">
        <v>5.7000000000000028</v>
      </c>
      <c r="D25" s="46">
        <v>0.99744486966957213</v>
      </c>
      <c r="E25" s="46">
        <v>1.5830903165959663E-2</v>
      </c>
      <c r="F25" s="47">
        <v>236.98103495506339</v>
      </c>
      <c r="G25" s="48">
        <v>5.5830590135905789</v>
      </c>
      <c r="H25" s="44" t="s">
        <v>27</v>
      </c>
      <c r="I25" s="45" t="s">
        <v>26</v>
      </c>
      <c r="J25" s="49">
        <v>3.2</v>
      </c>
      <c r="K25" s="50">
        <v>3.5</v>
      </c>
      <c r="L25" s="49">
        <v>5</v>
      </c>
      <c r="M25" s="54">
        <v>5.4</v>
      </c>
      <c r="N25" s="80">
        <v>8.7970175298553297</v>
      </c>
      <c r="O25" s="74">
        <v>0.45</v>
      </c>
      <c r="P25" s="73">
        <v>0.35</v>
      </c>
      <c r="Q25" s="73">
        <v>0.7</v>
      </c>
      <c r="R25" s="73">
        <v>0.6</v>
      </c>
      <c r="S25" s="75">
        <v>1.7</v>
      </c>
      <c r="T25" s="49">
        <f t="shared" si="11"/>
        <v>2.75</v>
      </c>
      <c r="U25" s="49">
        <f t="shared" si="11"/>
        <v>3.15</v>
      </c>
      <c r="V25" s="49">
        <f t="shared" si="11"/>
        <v>4.3</v>
      </c>
      <c r="W25" s="49">
        <f t="shared" si="11"/>
        <v>4.8000000000000007</v>
      </c>
      <c r="X25" s="49">
        <f t="shared" si="11"/>
        <v>7.0970175298553295</v>
      </c>
      <c r="Y25" s="82">
        <v>0</v>
      </c>
      <c r="Z25" s="83">
        <v>0</v>
      </c>
      <c r="AA25" s="82">
        <v>0</v>
      </c>
      <c r="AB25" s="87">
        <v>0</v>
      </c>
      <c r="AC25" s="86">
        <v>0</v>
      </c>
      <c r="AD25" s="93">
        <f t="shared" si="12"/>
        <v>0</v>
      </c>
      <c r="AE25" s="95">
        <f t="shared" si="13"/>
        <v>4.9689225220956157</v>
      </c>
      <c r="AF25" s="95">
        <f t="shared" si="13"/>
        <v>4.9689225220956157</v>
      </c>
      <c r="AG25" s="97">
        <f t="shared" si="14"/>
        <v>3.4056659982902531</v>
      </c>
      <c r="AH25" s="97">
        <f t="shared" si="14"/>
        <v>3.4056659982902531</v>
      </c>
      <c r="AI25" s="111">
        <f t="shared" si="15"/>
        <v>2.5123765561157607</v>
      </c>
      <c r="AJ25" s="109">
        <v>0</v>
      </c>
      <c r="AK25" s="113">
        <v>0</v>
      </c>
      <c r="AL25" s="109">
        <v>0</v>
      </c>
      <c r="AM25" s="116">
        <v>0</v>
      </c>
      <c r="AN25" s="116">
        <v>0</v>
      </c>
      <c r="AO25" s="110">
        <f t="shared" si="1"/>
        <v>0</v>
      </c>
      <c r="AP25" s="110">
        <f t="shared" si="2"/>
        <v>0</v>
      </c>
      <c r="AQ25" s="110">
        <f t="shared" si="3"/>
        <v>0</v>
      </c>
      <c r="AR25" s="110">
        <f t="shared" si="4"/>
        <v>0</v>
      </c>
      <c r="AS25" s="110">
        <f t="shared" si="5"/>
        <v>0</v>
      </c>
      <c r="AT25" s="109">
        <f t="shared" si="6"/>
        <v>0</v>
      </c>
      <c r="AU25" s="121">
        <f t="shared" si="7"/>
        <v>0</v>
      </c>
      <c r="AV25" s="109">
        <f t="shared" si="8"/>
        <v>0</v>
      </c>
      <c r="AW25" s="121">
        <f t="shared" si="9"/>
        <v>1</v>
      </c>
      <c r="AX25" s="121">
        <f t="shared" si="10"/>
        <v>1</v>
      </c>
    </row>
    <row r="26" spans="1:50" x14ac:dyDescent="0.3">
      <c r="A26" s="44">
        <v>22</v>
      </c>
      <c r="B26" s="45">
        <v>5.7000000000000028</v>
      </c>
      <c r="C26" s="45">
        <v>5.900000000000003</v>
      </c>
      <c r="D26" s="46">
        <v>0.99931286206208414</v>
      </c>
      <c r="E26" s="46">
        <v>4.7681764029295871E-3</v>
      </c>
      <c r="F26" s="47">
        <v>78.455680485504331</v>
      </c>
      <c r="G26" s="48">
        <v>5.7805636799400073</v>
      </c>
      <c r="H26" s="44" t="s">
        <v>28</v>
      </c>
      <c r="I26" s="45" t="s">
        <v>26</v>
      </c>
      <c r="J26" s="49">
        <v>0</v>
      </c>
      <c r="K26" s="50">
        <v>0</v>
      </c>
      <c r="L26" s="49">
        <v>5</v>
      </c>
      <c r="M26" s="54">
        <v>5.4</v>
      </c>
      <c r="N26" s="80">
        <v>8.8110623061290667</v>
      </c>
      <c r="O26" s="74">
        <v>0.45</v>
      </c>
      <c r="P26" s="73">
        <v>0.35</v>
      </c>
      <c r="Q26" s="73">
        <v>0.7</v>
      </c>
      <c r="R26" s="73">
        <v>0.6</v>
      </c>
      <c r="S26" s="75">
        <v>1.7</v>
      </c>
      <c r="T26" s="49">
        <v>0</v>
      </c>
      <c r="U26" s="49">
        <v>0</v>
      </c>
      <c r="V26" s="49">
        <f t="shared" ref="V26:X31" si="16">L26-Q26</f>
        <v>4.3</v>
      </c>
      <c r="W26" s="49">
        <f t="shared" si="16"/>
        <v>4.8000000000000007</v>
      </c>
      <c r="X26" s="49">
        <f t="shared" si="16"/>
        <v>7.1110623061290665</v>
      </c>
      <c r="Y26" s="82">
        <v>0</v>
      </c>
      <c r="Z26" s="83">
        <v>0</v>
      </c>
      <c r="AA26" s="82">
        <v>0</v>
      </c>
      <c r="AB26" s="87">
        <v>0</v>
      </c>
      <c r="AC26" s="86">
        <v>0</v>
      </c>
      <c r="AD26" s="93">
        <f t="shared" si="12"/>
        <v>0</v>
      </c>
      <c r="AE26" s="95">
        <f t="shared" si="13"/>
        <v>5.1447016751466066</v>
      </c>
      <c r="AF26" s="95">
        <f t="shared" si="13"/>
        <v>5.1447016751466066</v>
      </c>
      <c r="AG26" s="97">
        <f t="shared" si="14"/>
        <v>3.5261438447634044</v>
      </c>
      <c r="AH26" s="97">
        <f t="shared" si="14"/>
        <v>3.5261438447634044</v>
      </c>
      <c r="AI26" s="111">
        <f t="shared" si="15"/>
        <v>2.6012536559730033</v>
      </c>
      <c r="AJ26" s="109">
        <v>0</v>
      </c>
      <c r="AK26" s="113">
        <v>0</v>
      </c>
      <c r="AL26" s="109">
        <v>0</v>
      </c>
      <c r="AM26" s="116">
        <v>0</v>
      </c>
      <c r="AN26" s="116">
        <v>0</v>
      </c>
      <c r="AO26" s="110">
        <f t="shared" si="1"/>
        <v>0</v>
      </c>
      <c r="AP26" s="110">
        <f t="shared" si="2"/>
        <v>0</v>
      </c>
      <c r="AQ26" s="110">
        <f t="shared" si="3"/>
        <v>0</v>
      </c>
      <c r="AR26" s="110">
        <f t="shared" si="4"/>
        <v>0</v>
      </c>
      <c r="AS26" s="110">
        <f t="shared" si="5"/>
        <v>0</v>
      </c>
      <c r="AT26" s="109">
        <f t="shared" si="6"/>
        <v>0</v>
      </c>
      <c r="AU26" s="121">
        <f t="shared" si="7"/>
        <v>0</v>
      </c>
      <c r="AV26" s="109">
        <f t="shared" si="8"/>
        <v>0</v>
      </c>
      <c r="AW26" s="121">
        <f t="shared" si="9"/>
        <v>1</v>
      </c>
      <c r="AX26" s="121">
        <f t="shared" si="10"/>
        <v>1</v>
      </c>
    </row>
    <row r="27" spans="1:50" x14ac:dyDescent="0.3">
      <c r="A27" s="44">
        <v>23</v>
      </c>
      <c r="B27" s="45">
        <v>5.900000000000003</v>
      </c>
      <c r="C27" s="45">
        <v>6.1000000000000032</v>
      </c>
      <c r="D27" s="46">
        <v>0.99984089140984245</v>
      </c>
      <c r="E27" s="46">
        <v>1.2238038602275145E-3</v>
      </c>
      <c r="F27" s="47">
        <v>22.177232605848918</v>
      </c>
      <c r="G27" s="48">
        <v>5.9781134219856007</v>
      </c>
      <c r="H27" s="44" t="s">
        <v>28</v>
      </c>
      <c r="I27" s="45" t="s">
        <v>27</v>
      </c>
      <c r="J27" s="49">
        <v>0</v>
      </c>
      <c r="K27" s="50">
        <v>0</v>
      </c>
      <c r="L27" s="49">
        <v>5.2</v>
      </c>
      <c r="M27" s="54">
        <v>5.7</v>
      </c>
      <c r="N27" s="80">
        <v>8.8251102877856429</v>
      </c>
      <c r="O27" s="74">
        <v>0.45</v>
      </c>
      <c r="P27" s="73">
        <v>0.35</v>
      </c>
      <c r="Q27" s="73">
        <v>0.7</v>
      </c>
      <c r="R27" s="73">
        <v>0.6</v>
      </c>
      <c r="S27" s="75">
        <v>1.7</v>
      </c>
      <c r="T27" s="49">
        <v>0</v>
      </c>
      <c r="U27" s="49">
        <v>0</v>
      </c>
      <c r="V27" s="49">
        <f t="shared" si="16"/>
        <v>4.5</v>
      </c>
      <c r="W27" s="49">
        <f t="shared" si="16"/>
        <v>5.1000000000000005</v>
      </c>
      <c r="X27" s="49">
        <f t="shared" si="16"/>
        <v>7.1251102877856427</v>
      </c>
      <c r="Y27" s="82">
        <v>0</v>
      </c>
      <c r="Z27" s="83">
        <v>0</v>
      </c>
      <c r="AA27" s="82">
        <v>0</v>
      </c>
      <c r="AB27" s="87">
        <v>0</v>
      </c>
      <c r="AC27" s="86">
        <v>0</v>
      </c>
      <c r="AD27" s="93">
        <f t="shared" si="12"/>
        <v>0</v>
      </c>
      <c r="AE27" s="95">
        <f t="shared" si="13"/>
        <v>5.3205209455671847</v>
      </c>
      <c r="AF27" s="95">
        <f t="shared" si="13"/>
        <v>5.3205209455671847</v>
      </c>
      <c r="AG27" s="97">
        <f t="shared" si="14"/>
        <v>3.6466491874112164</v>
      </c>
      <c r="AH27" s="97">
        <f t="shared" si="14"/>
        <v>3.6466491874112164</v>
      </c>
      <c r="AI27" s="111">
        <f t="shared" si="15"/>
        <v>2.6901510398935202</v>
      </c>
      <c r="AJ27" s="109">
        <v>0</v>
      </c>
      <c r="AK27" s="113">
        <v>0</v>
      </c>
      <c r="AL27" s="109">
        <v>0</v>
      </c>
      <c r="AM27" s="116">
        <v>0</v>
      </c>
      <c r="AN27" s="116">
        <v>0</v>
      </c>
      <c r="AO27" s="110">
        <f t="shared" si="1"/>
        <v>0</v>
      </c>
      <c r="AP27" s="110">
        <f t="shared" si="2"/>
        <v>0</v>
      </c>
      <c r="AQ27" s="110">
        <f t="shared" si="3"/>
        <v>0</v>
      </c>
      <c r="AR27" s="110">
        <f t="shared" si="4"/>
        <v>0</v>
      </c>
      <c r="AS27" s="110">
        <f t="shared" si="5"/>
        <v>0</v>
      </c>
      <c r="AT27" s="109">
        <f t="shared" si="6"/>
        <v>0</v>
      </c>
      <c r="AU27" s="121">
        <f t="shared" si="7"/>
        <v>0</v>
      </c>
      <c r="AV27" s="109">
        <f t="shared" si="8"/>
        <v>0</v>
      </c>
      <c r="AW27" s="121">
        <f t="shared" si="9"/>
        <v>1</v>
      </c>
      <c r="AX27" s="121">
        <f t="shared" si="10"/>
        <v>1</v>
      </c>
    </row>
    <row r="28" spans="1:50" x14ac:dyDescent="0.3">
      <c r="A28" s="44">
        <v>24</v>
      </c>
      <c r="B28" s="45">
        <v>6.1000000000000032</v>
      </c>
      <c r="C28" s="45">
        <v>6.3000000000000034</v>
      </c>
      <c r="D28" s="46">
        <v>0.99996832875816688</v>
      </c>
      <c r="E28" s="46">
        <v>2.6766045152976315E-4</v>
      </c>
      <c r="F28" s="47">
        <v>5.3523686296261808</v>
      </c>
      <c r="G28" s="48">
        <v>6.1757126958252071</v>
      </c>
      <c r="H28" s="44" t="s">
        <v>28</v>
      </c>
      <c r="I28" s="45" t="s">
        <v>27</v>
      </c>
      <c r="J28" s="49">
        <v>0</v>
      </c>
      <c r="K28" s="50">
        <v>0</v>
      </c>
      <c r="L28" s="49">
        <v>5.2</v>
      </c>
      <c r="M28" s="54">
        <v>5.7</v>
      </c>
      <c r="N28" s="80">
        <v>8.8391617917031251</v>
      </c>
      <c r="O28" s="74">
        <v>0.45</v>
      </c>
      <c r="P28" s="73">
        <v>0.35</v>
      </c>
      <c r="Q28" s="73">
        <v>0.7</v>
      </c>
      <c r="R28" s="73">
        <v>0.6</v>
      </c>
      <c r="S28" s="75">
        <v>1.7</v>
      </c>
      <c r="T28" s="49">
        <v>0</v>
      </c>
      <c r="U28" s="49">
        <v>0</v>
      </c>
      <c r="V28" s="49">
        <f t="shared" si="16"/>
        <v>4.5</v>
      </c>
      <c r="W28" s="49">
        <f t="shared" si="16"/>
        <v>5.1000000000000005</v>
      </c>
      <c r="X28" s="49">
        <f t="shared" si="16"/>
        <v>7.1391617917031249</v>
      </c>
      <c r="Y28" s="82">
        <v>0</v>
      </c>
      <c r="Z28" s="83">
        <v>0</v>
      </c>
      <c r="AA28" s="82">
        <v>0</v>
      </c>
      <c r="AB28" s="87">
        <v>0</v>
      </c>
      <c r="AC28" s="86">
        <v>0</v>
      </c>
      <c r="AD28" s="93">
        <f t="shared" si="12"/>
        <v>0</v>
      </c>
      <c r="AE28" s="95">
        <f t="shared" si="13"/>
        <v>5.4963842992844345</v>
      </c>
      <c r="AF28" s="95">
        <f t="shared" si="13"/>
        <v>5.4963842992844345</v>
      </c>
      <c r="AG28" s="97">
        <f t="shared" si="14"/>
        <v>3.7671847444533761</v>
      </c>
      <c r="AH28" s="97">
        <f t="shared" si="14"/>
        <v>3.7671847444533761</v>
      </c>
      <c r="AI28" s="111">
        <f t="shared" si="15"/>
        <v>2.7790707131213432</v>
      </c>
      <c r="AJ28" s="109">
        <v>0</v>
      </c>
      <c r="AK28" s="113">
        <v>0</v>
      </c>
      <c r="AL28" s="109">
        <v>0</v>
      </c>
      <c r="AM28" s="116">
        <v>0</v>
      </c>
      <c r="AN28" s="116">
        <v>0</v>
      </c>
      <c r="AO28" s="110">
        <f t="shared" si="1"/>
        <v>0</v>
      </c>
      <c r="AP28" s="110">
        <f t="shared" si="2"/>
        <v>0</v>
      </c>
      <c r="AQ28" s="110">
        <f t="shared" si="3"/>
        <v>0</v>
      </c>
      <c r="AR28" s="110">
        <f t="shared" si="4"/>
        <v>0</v>
      </c>
      <c r="AS28" s="110">
        <f t="shared" si="5"/>
        <v>0</v>
      </c>
      <c r="AT28" s="109">
        <f t="shared" si="6"/>
        <v>0</v>
      </c>
      <c r="AU28" s="121">
        <f t="shared" si="7"/>
        <v>0</v>
      </c>
      <c r="AV28" s="109">
        <f t="shared" si="8"/>
        <v>0</v>
      </c>
      <c r="AW28" s="121">
        <f t="shared" si="9"/>
        <v>1</v>
      </c>
      <c r="AX28" s="121">
        <f t="shared" si="10"/>
        <v>1</v>
      </c>
    </row>
    <row r="29" spans="1:50" x14ac:dyDescent="0.3">
      <c r="A29" s="44">
        <v>25</v>
      </c>
      <c r="B29" s="45">
        <v>6.3000000000000034</v>
      </c>
      <c r="C29" s="45">
        <v>6.5000000000000036</v>
      </c>
      <c r="D29" s="46">
        <v>0.99999458745609227</v>
      </c>
      <c r="E29" s="46">
        <v>4.9884942580105471E-5</v>
      </c>
      <c r="F29" s="47">
        <v>1.1028653128661858</v>
      </c>
      <c r="G29" s="48">
        <v>6.3733654574997507</v>
      </c>
      <c r="H29" s="44" t="s">
        <v>28</v>
      </c>
      <c r="I29" s="45" t="s">
        <v>27</v>
      </c>
      <c r="J29" s="49">
        <v>0</v>
      </c>
      <c r="K29" s="50">
        <v>0</v>
      </c>
      <c r="L29" s="49">
        <v>5.2</v>
      </c>
      <c r="M29" s="54">
        <v>5.7</v>
      </c>
      <c r="N29" s="80">
        <v>8.8532170991999823</v>
      </c>
      <c r="O29" s="74">
        <v>0.45</v>
      </c>
      <c r="P29" s="73">
        <v>0.35</v>
      </c>
      <c r="Q29" s="73">
        <v>0.7</v>
      </c>
      <c r="R29" s="73">
        <v>0.6</v>
      </c>
      <c r="S29" s="75">
        <v>1.7</v>
      </c>
      <c r="T29" s="49">
        <v>0</v>
      </c>
      <c r="U29" s="49">
        <v>0</v>
      </c>
      <c r="V29" s="49">
        <f t="shared" si="16"/>
        <v>4.5</v>
      </c>
      <c r="W29" s="49">
        <f t="shared" si="16"/>
        <v>5.1000000000000005</v>
      </c>
      <c r="X29" s="49">
        <f t="shared" si="16"/>
        <v>7.1532170991999822</v>
      </c>
      <c r="Y29" s="82">
        <v>0</v>
      </c>
      <c r="Z29" s="83">
        <v>0</v>
      </c>
      <c r="AA29" s="82">
        <v>0</v>
      </c>
      <c r="AB29" s="87">
        <v>0</v>
      </c>
      <c r="AC29" s="86">
        <v>0</v>
      </c>
      <c r="AD29" s="93">
        <f t="shared" si="12"/>
        <v>0</v>
      </c>
      <c r="AE29" s="95">
        <f t="shared" si="13"/>
        <v>5.6722952571747784</v>
      </c>
      <c r="AF29" s="95">
        <f t="shared" si="13"/>
        <v>5.6722952571747784</v>
      </c>
      <c r="AG29" s="97">
        <f t="shared" si="14"/>
        <v>3.887752929074848</v>
      </c>
      <c r="AH29" s="97">
        <f t="shared" si="14"/>
        <v>3.887752929074848</v>
      </c>
      <c r="AI29" s="111">
        <f t="shared" si="15"/>
        <v>2.8680144558748877</v>
      </c>
      <c r="AJ29" s="109">
        <v>0</v>
      </c>
      <c r="AK29" s="113">
        <v>0</v>
      </c>
      <c r="AL29" s="109">
        <v>0</v>
      </c>
      <c r="AM29" s="116">
        <v>0</v>
      </c>
      <c r="AN29" s="116">
        <v>0</v>
      </c>
      <c r="AO29" s="110">
        <f t="shared" si="1"/>
        <v>0</v>
      </c>
      <c r="AP29" s="110">
        <f t="shared" si="2"/>
        <v>0</v>
      </c>
      <c r="AQ29" s="110">
        <f t="shared" si="3"/>
        <v>0</v>
      </c>
      <c r="AR29" s="110">
        <f t="shared" si="4"/>
        <v>0</v>
      </c>
      <c r="AS29" s="110">
        <f t="shared" si="5"/>
        <v>0</v>
      </c>
      <c r="AT29" s="109">
        <f t="shared" si="6"/>
        <v>0</v>
      </c>
      <c r="AU29" s="121">
        <f t="shared" si="7"/>
        <v>0</v>
      </c>
      <c r="AV29" s="109">
        <f t="shared" si="8"/>
        <v>0</v>
      </c>
      <c r="AW29" s="121">
        <f t="shared" si="9"/>
        <v>1</v>
      </c>
      <c r="AX29" s="121">
        <f t="shared" si="10"/>
        <v>1</v>
      </c>
    </row>
    <row r="30" spans="1:50" x14ac:dyDescent="0.3">
      <c r="A30" s="44">
        <v>26</v>
      </c>
      <c r="B30" s="45">
        <v>6.5000000000000036</v>
      </c>
      <c r="C30" s="45">
        <v>6.7000000000000037</v>
      </c>
      <c r="D30" s="46">
        <v>0.99999920667184805</v>
      </c>
      <c r="E30" s="46">
        <v>7.9225981820638558E-6</v>
      </c>
      <c r="F30" s="47">
        <v>0.19400706174299565</v>
      </c>
      <c r="G30" s="48">
        <v>6.5710751465485986</v>
      </c>
      <c r="H30" s="44" t="s">
        <v>28</v>
      </c>
      <c r="I30" s="45" t="s">
        <v>27</v>
      </c>
      <c r="J30" s="49">
        <v>0</v>
      </c>
      <c r="K30" s="50">
        <v>0</v>
      </c>
      <c r="L30" s="49">
        <v>5.2</v>
      </c>
      <c r="M30" s="54">
        <v>5.7</v>
      </c>
      <c r="N30" s="80">
        <v>8.8672764548656779</v>
      </c>
      <c r="O30" s="74">
        <v>0.45</v>
      </c>
      <c r="P30" s="73">
        <v>0.35</v>
      </c>
      <c r="Q30" s="73">
        <v>0.7</v>
      </c>
      <c r="R30" s="73">
        <v>0.6</v>
      </c>
      <c r="S30" s="75">
        <v>1.7</v>
      </c>
      <c r="T30" s="49">
        <v>0</v>
      </c>
      <c r="U30" s="49">
        <v>0</v>
      </c>
      <c r="V30" s="49">
        <f t="shared" si="16"/>
        <v>4.5</v>
      </c>
      <c r="W30" s="49">
        <f t="shared" si="16"/>
        <v>5.1000000000000005</v>
      </c>
      <c r="X30" s="49">
        <f t="shared" si="16"/>
        <v>7.1672764548656778</v>
      </c>
      <c r="Y30" s="82">
        <v>0</v>
      </c>
      <c r="Z30" s="83">
        <v>0</v>
      </c>
      <c r="AA30" s="82">
        <v>0</v>
      </c>
      <c r="AB30" s="87">
        <v>0</v>
      </c>
      <c r="AC30" s="86">
        <v>0</v>
      </c>
      <c r="AD30" s="93">
        <f t="shared" si="12"/>
        <v>0</v>
      </c>
      <c r="AE30" s="95">
        <f t="shared" si="13"/>
        <v>5.8482568804282531</v>
      </c>
      <c r="AF30" s="95">
        <f t="shared" si="13"/>
        <v>5.8482568804282531</v>
      </c>
      <c r="AG30" s="97">
        <f t="shared" si="14"/>
        <v>4.0083558393946452</v>
      </c>
      <c r="AH30" s="97">
        <f t="shared" si="14"/>
        <v>4.0083558393946452</v>
      </c>
      <c r="AI30" s="111">
        <f t="shared" si="15"/>
        <v>2.9569838159468693</v>
      </c>
      <c r="AJ30" s="109">
        <v>0</v>
      </c>
      <c r="AK30" s="113">
        <v>0</v>
      </c>
      <c r="AL30" s="109">
        <v>0</v>
      </c>
      <c r="AM30" s="116">
        <v>0</v>
      </c>
      <c r="AN30" s="116">
        <v>0</v>
      </c>
      <c r="AO30" s="110">
        <f t="shared" si="1"/>
        <v>0</v>
      </c>
      <c r="AP30" s="110">
        <f t="shared" si="2"/>
        <v>0</v>
      </c>
      <c r="AQ30" s="110">
        <f t="shared" si="3"/>
        <v>0</v>
      </c>
      <c r="AR30" s="110">
        <f t="shared" si="4"/>
        <v>0</v>
      </c>
      <c r="AS30" s="110">
        <f t="shared" si="5"/>
        <v>0</v>
      </c>
      <c r="AT30" s="109">
        <f t="shared" si="6"/>
        <v>0</v>
      </c>
      <c r="AU30" s="121">
        <f t="shared" si="7"/>
        <v>0</v>
      </c>
      <c r="AV30" s="109">
        <f t="shared" si="8"/>
        <v>0</v>
      </c>
      <c r="AW30" s="121">
        <f t="shared" si="9"/>
        <v>1</v>
      </c>
      <c r="AX30" s="121">
        <f t="shared" si="10"/>
        <v>1</v>
      </c>
    </row>
    <row r="31" spans="1:50" x14ac:dyDescent="0.3">
      <c r="A31" s="55">
        <v>27</v>
      </c>
      <c r="B31" s="56">
        <v>6.7000000000000037</v>
      </c>
      <c r="C31" s="56">
        <v>6.9000000000000039</v>
      </c>
      <c r="D31" s="57">
        <v>0.99999990035573683</v>
      </c>
      <c r="E31" s="57">
        <v>1.0722070689394789E-6</v>
      </c>
      <c r="F31" s="58">
        <v>2.9134723328549939E-2</v>
      </c>
      <c r="G31" s="59">
        <v>6.7688446798230126</v>
      </c>
      <c r="H31" s="55" t="s">
        <v>28</v>
      </c>
      <c r="I31" s="56" t="s">
        <v>27</v>
      </c>
      <c r="J31" s="60">
        <v>0</v>
      </c>
      <c r="K31" s="61">
        <v>0</v>
      </c>
      <c r="L31" s="60">
        <v>5.2</v>
      </c>
      <c r="M31" s="62">
        <v>5.7</v>
      </c>
      <c r="N31" s="63">
        <v>8.8813400661207478</v>
      </c>
      <c r="O31" s="76">
        <v>0.45</v>
      </c>
      <c r="P31" s="77">
        <v>0.35</v>
      </c>
      <c r="Q31" s="77">
        <v>0.7</v>
      </c>
      <c r="R31" s="77">
        <v>0.6</v>
      </c>
      <c r="S31" s="78">
        <v>1.7</v>
      </c>
      <c r="T31" s="49">
        <v>0</v>
      </c>
      <c r="U31" s="49">
        <v>0</v>
      </c>
      <c r="V31" s="49">
        <f t="shared" si="16"/>
        <v>4.5</v>
      </c>
      <c r="W31" s="49">
        <f t="shared" si="16"/>
        <v>5.1000000000000005</v>
      </c>
      <c r="X31" s="49">
        <f t="shared" si="16"/>
        <v>7.1813400661207476</v>
      </c>
      <c r="Y31" s="88">
        <v>0</v>
      </c>
      <c r="Z31" s="89">
        <v>0</v>
      </c>
      <c r="AA31" s="88">
        <v>0</v>
      </c>
      <c r="AB31" s="90">
        <v>0</v>
      </c>
      <c r="AC31" s="91">
        <v>0</v>
      </c>
      <c r="AD31" s="94">
        <f t="shared" si="12"/>
        <v>0</v>
      </c>
      <c r="AE31" s="96">
        <f t="shared" si="13"/>
        <v>6.0242717650424815</v>
      </c>
      <c r="AF31" s="96">
        <f t="shared" si="13"/>
        <v>6.0242717650424815</v>
      </c>
      <c r="AG31" s="100">
        <f t="shared" si="14"/>
        <v>4.1289952546920379</v>
      </c>
      <c r="AH31" s="100">
        <f t="shared" si="14"/>
        <v>4.1289952546920379</v>
      </c>
      <c r="AI31" s="112">
        <f t="shared" si="15"/>
        <v>3.0459801059203557</v>
      </c>
      <c r="AJ31" s="117">
        <v>0</v>
      </c>
      <c r="AK31" s="118">
        <v>0</v>
      </c>
      <c r="AL31" s="117">
        <v>0</v>
      </c>
      <c r="AM31" s="119">
        <v>0</v>
      </c>
      <c r="AN31" s="119">
        <v>0</v>
      </c>
      <c r="AO31" s="110">
        <f t="shared" si="1"/>
        <v>0</v>
      </c>
      <c r="AP31" s="110">
        <f t="shared" si="2"/>
        <v>0</v>
      </c>
      <c r="AQ31" s="110">
        <f t="shared" si="3"/>
        <v>0</v>
      </c>
      <c r="AR31" s="110">
        <f t="shared" si="4"/>
        <v>0</v>
      </c>
      <c r="AS31" s="110">
        <f t="shared" si="5"/>
        <v>0</v>
      </c>
      <c r="AT31" s="109">
        <f t="shared" si="6"/>
        <v>0</v>
      </c>
      <c r="AU31" s="121">
        <f t="shared" si="7"/>
        <v>0</v>
      </c>
      <c r="AV31" s="109">
        <f t="shared" si="8"/>
        <v>0</v>
      </c>
      <c r="AW31" s="121">
        <f t="shared" si="9"/>
        <v>1</v>
      </c>
      <c r="AX31" s="121">
        <f t="shared" si="10"/>
        <v>1</v>
      </c>
    </row>
    <row r="32" spans="1:50" x14ac:dyDescent="0.3">
      <c r="A32" s="25" t="s">
        <v>29</v>
      </c>
      <c r="B32" s="25"/>
      <c r="C32" s="25"/>
      <c r="D32" s="64"/>
      <c r="E32" s="64"/>
      <c r="F32" s="47">
        <v>41999.99581494095</v>
      </c>
      <c r="G32" s="48">
        <v>4.2999997319482048</v>
      </c>
      <c r="H32" s="25"/>
      <c r="I32" s="25"/>
      <c r="J32" s="25"/>
      <c r="K32" s="25"/>
      <c r="L32" s="25"/>
      <c r="M32" s="25"/>
      <c r="N32" s="25"/>
    </row>
    <row r="34" spans="1:6" x14ac:dyDescent="0.3">
      <c r="A34" s="69" t="s">
        <v>30</v>
      </c>
      <c r="B34" s="73">
        <f>SUMPRODUCT(T5:X31,AE5:AI31,Y5:AC31)</f>
        <v>0</v>
      </c>
    </row>
    <row r="36" spans="1:6" x14ac:dyDescent="0.3">
      <c r="A36" s="69" t="s">
        <v>31</v>
      </c>
      <c r="B36" s="81"/>
    </row>
    <row r="37" spans="1:6" x14ac:dyDescent="0.3">
      <c r="A37" s="65" t="s">
        <v>17</v>
      </c>
      <c r="B37" s="65" t="s">
        <v>32</v>
      </c>
      <c r="F37" s="65" t="s">
        <v>33</v>
      </c>
    </row>
    <row r="38" spans="1:6" x14ac:dyDescent="0.3">
      <c r="A38">
        <v>1</v>
      </c>
      <c r="B38" s="92">
        <f>SUM(Y5:AC5)</f>
        <v>0</v>
      </c>
      <c r="C38" s="69" t="s">
        <v>36</v>
      </c>
      <c r="F38" s="47">
        <v>4.1850590531120647E-3</v>
      </c>
    </row>
    <row r="39" spans="1:6" x14ac:dyDescent="0.3">
      <c r="A39">
        <v>2</v>
      </c>
      <c r="B39" s="92">
        <f>SUM(Y6:AC6)</f>
        <v>0</v>
      </c>
      <c r="C39" s="69" t="s">
        <v>34</v>
      </c>
      <c r="F39" s="47">
        <v>2.9134723329862919E-2</v>
      </c>
    </row>
    <row r="40" spans="1:6" x14ac:dyDescent="0.3">
      <c r="A40">
        <v>3</v>
      </c>
      <c r="B40" s="92">
        <f t="shared" ref="B40:B64" si="17">SUM(Y7:AC7)</f>
        <v>0</v>
      </c>
      <c r="C40" s="69" t="s">
        <v>34</v>
      </c>
      <c r="F40" s="47">
        <v>0.19400706174058757</v>
      </c>
    </row>
    <row r="41" spans="1:6" x14ac:dyDescent="0.3">
      <c r="A41">
        <v>4</v>
      </c>
      <c r="B41" s="92">
        <f t="shared" si="17"/>
        <v>0</v>
      </c>
      <c r="C41" s="69" t="s">
        <v>34</v>
      </c>
      <c r="F41" s="47">
        <v>1.1028653128674761</v>
      </c>
    </row>
    <row r="42" spans="1:6" x14ac:dyDescent="0.3">
      <c r="A42">
        <v>5</v>
      </c>
      <c r="B42" s="92">
        <f t="shared" si="17"/>
        <v>0</v>
      </c>
      <c r="C42" s="69" t="s">
        <v>34</v>
      </c>
      <c r="F42" s="47">
        <v>5.352368629625408</v>
      </c>
    </row>
    <row r="43" spans="1:6" x14ac:dyDescent="0.3">
      <c r="A43">
        <v>6</v>
      </c>
      <c r="B43" s="92">
        <f t="shared" si="17"/>
        <v>0</v>
      </c>
      <c r="C43" s="69" t="s">
        <v>34</v>
      </c>
      <c r="F43" s="47">
        <v>22.177232605849323</v>
      </c>
    </row>
    <row r="44" spans="1:6" x14ac:dyDescent="0.3">
      <c r="A44">
        <v>7</v>
      </c>
      <c r="B44" s="92">
        <f t="shared" si="17"/>
        <v>0</v>
      </c>
      <c r="C44" s="69" t="s">
        <v>34</v>
      </c>
      <c r="F44" s="47">
        <v>78.455680485507969</v>
      </c>
    </row>
    <row r="45" spans="1:6" x14ac:dyDescent="0.3">
      <c r="A45">
        <v>8</v>
      </c>
      <c r="B45" s="92">
        <f t="shared" si="17"/>
        <v>0</v>
      </c>
      <c r="C45" s="69" t="s">
        <v>34</v>
      </c>
      <c r="F45" s="47">
        <v>236.98103495506567</v>
      </c>
    </row>
    <row r="46" spans="1:6" x14ac:dyDescent="0.3">
      <c r="A46">
        <v>9</v>
      </c>
      <c r="B46" s="92">
        <f t="shared" si="17"/>
        <v>0</v>
      </c>
      <c r="C46" s="69" t="s">
        <v>34</v>
      </c>
      <c r="F46" s="47">
        <v>611.20903299049257</v>
      </c>
    </row>
    <row r="47" spans="1:6" x14ac:dyDescent="0.3">
      <c r="A47">
        <v>10</v>
      </c>
      <c r="B47" s="92">
        <f t="shared" si="17"/>
        <v>0</v>
      </c>
      <c r="C47" s="69" t="s">
        <v>34</v>
      </c>
      <c r="F47" s="47">
        <v>1346.0647095579172</v>
      </c>
    </row>
    <row r="48" spans="1:6" x14ac:dyDescent="0.3">
      <c r="A48">
        <v>11</v>
      </c>
      <c r="B48" s="92">
        <f t="shared" si="17"/>
        <v>0</v>
      </c>
      <c r="C48" s="69" t="s">
        <v>34</v>
      </c>
      <c r="F48" s="47">
        <v>2531.3558979303257</v>
      </c>
    </row>
    <row r="49" spans="1:6" x14ac:dyDescent="0.3">
      <c r="A49">
        <v>12</v>
      </c>
      <c r="B49" s="92">
        <f>SUM(Y16:AC16)</f>
        <v>0</v>
      </c>
      <c r="C49" s="69" t="s">
        <v>34</v>
      </c>
      <c r="F49" s="47">
        <v>4065.0005911909302</v>
      </c>
    </row>
    <row r="50" spans="1:6" x14ac:dyDescent="0.3">
      <c r="A50">
        <v>13</v>
      </c>
      <c r="B50" s="92">
        <f t="shared" si="17"/>
        <v>0</v>
      </c>
      <c r="C50" s="69" t="s">
        <v>34</v>
      </c>
      <c r="F50" s="47">
        <v>5574.3601118637253</v>
      </c>
    </row>
    <row r="51" spans="1:6" x14ac:dyDescent="0.3">
      <c r="A51">
        <v>14</v>
      </c>
      <c r="B51" s="92">
        <f t="shared" si="17"/>
        <v>0</v>
      </c>
      <c r="C51" s="69" t="s">
        <v>34</v>
      </c>
      <c r="F51" s="47">
        <v>6527.7131476336299</v>
      </c>
    </row>
    <row r="52" spans="1:6" x14ac:dyDescent="0.3">
      <c r="A52">
        <v>15</v>
      </c>
      <c r="B52" s="92">
        <f t="shared" si="17"/>
        <v>0</v>
      </c>
      <c r="C52" s="69" t="s">
        <v>34</v>
      </c>
      <c r="F52" s="47">
        <v>6527.7131476336153</v>
      </c>
    </row>
    <row r="53" spans="1:6" x14ac:dyDescent="0.3">
      <c r="A53">
        <v>16</v>
      </c>
      <c r="B53" s="92">
        <f t="shared" si="17"/>
        <v>0</v>
      </c>
      <c r="C53" s="69" t="s">
        <v>34</v>
      </c>
      <c r="F53" s="47">
        <v>5574.3601118637162</v>
      </c>
    </row>
    <row r="54" spans="1:6" x14ac:dyDescent="0.3">
      <c r="A54">
        <v>17</v>
      </c>
      <c r="B54" s="92">
        <f t="shared" si="17"/>
        <v>0</v>
      </c>
      <c r="C54" s="69" t="s">
        <v>34</v>
      </c>
      <c r="F54" s="47">
        <v>4065.0005911908997</v>
      </c>
    </row>
    <row r="55" spans="1:6" x14ac:dyDescent="0.3">
      <c r="A55">
        <v>18</v>
      </c>
      <c r="B55" s="92">
        <f t="shared" si="17"/>
        <v>0</v>
      </c>
      <c r="C55" s="69" t="s">
        <v>34</v>
      </c>
      <c r="F55" s="47">
        <v>2531.3558979302957</v>
      </c>
    </row>
    <row r="56" spans="1:6" x14ac:dyDescent="0.3">
      <c r="A56">
        <v>19</v>
      </c>
      <c r="B56" s="92">
        <f t="shared" si="17"/>
        <v>0</v>
      </c>
      <c r="C56" s="69" t="s">
        <v>34</v>
      </c>
      <c r="F56" s="47">
        <v>1346.0647095578997</v>
      </c>
    </row>
    <row r="57" spans="1:6" x14ac:dyDescent="0.3">
      <c r="A57">
        <v>20</v>
      </c>
      <c r="B57" s="92">
        <f t="shared" si="17"/>
        <v>0</v>
      </c>
      <c r="C57" s="69" t="s">
        <v>34</v>
      </c>
      <c r="F57" s="47">
        <v>611.20903299047893</v>
      </c>
    </row>
    <row r="58" spans="1:6" x14ac:dyDescent="0.3">
      <c r="A58">
        <v>21</v>
      </c>
      <c r="B58" s="92">
        <f t="shared" si="17"/>
        <v>0</v>
      </c>
      <c r="C58" s="69" t="s">
        <v>34</v>
      </c>
      <c r="F58" s="47">
        <v>236.98103495506339</v>
      </c>
    </row>
    <row r="59" spans="1:6" x14ac:dyDescent="0.3">
      <c r="A59">
        <v>22</v>
      </c>
      <c r="B59" s="92">
        <f t="shared" si="17"/>
        <v>0</v>
      </c>
      <c r="C59" s="69" t="s">
        <v>34</v>
      </c>
      <c r="F59" s="47">
        <v>78.455680485504331</v>
      </c>
    </row>
    <row r="60" spans="1:6" x14ac:dyDescent="0.3">
      <c r="A60">
        <v>23</v>
      </c>
      <c r="B60" s="92">
        <f t="shared" si="17"/>
        <v>0</v>
      </c>
      <c r="C60" s="69" t="s">
        <v>34</v>
      </c>
      <c r="F60" s="47">
        <v>22.177232605848918</v>
      </c>
    </row>
    <row r="61" spans="1:6" x14ac:dyDescent="0.3">
      <c r="A61">
        <v>24</v>
      </c>
      <c r="B61" s="92">
        <f t="shared" si="17"/>
        <v>0</v>
      </c>
      <c r="C61" s="69" t="s">
        <v>34</v>
      </c>
      <c r="F61" s="47">
        <v>5.3523686296261808</v>
      </c>
    </row>
    <row r="62" spans="1:6" x14ac:dyDescent="0.3">
      <c r="A62">
        <v>25</v>
      </c>
      <c r="B62" s="92">
        <f t="shared" si="17"/>
        <v>0</v>
      </c>
      <c r="C62" s="69" t="s">
        <v>34</v>
      </c>
      <c r="F62" s="47">
        <v>1.1028653128661858</v>
      </c>
    </row>
    <row r="63" spans="1:6" x14ac:dyDescent="0.3">
      <c r="A63">
        <v>26</v>
      </c>
      <c r="B63" s="92">
        <f t="shared" si="17"/>
        <v>0</v>
      </c>
      <c r="C63" s="69" t="s">
        <v>34</v>
      </c>
      <c r="F63" s="47">
        <v>0.19400706174299565</v>
      </c>
    </row>
    <row r="64" spans="1:6" x14ac:dyDescent="0.3">
      <c r="A64">
        <v>27</v>
      </c>
      <c r="B64" s="92">
        <f t="shared" si="17"/>
        <v>0</v>
      </c>
      <c r="C64" s="69" t="s">
        <v>34</v>
      </c>
      <c r="F64" s="58">
        <v>2.9134723328549939E-2</v>
      </c>
    </row>
    <row r="66" spans="1:6" x14ac:dyDescent="0.3">
      <c r="A66" s="69" t="s">
        <v>35</v>
      </c>
      <c r="B66" s="92">
        <f>SUM(AA5:AB31)</f>
        <v>0</v>
      </c>
      <c r="C66" s="69" t="s">
        <v>36</v>
      </c>
      <c r="F66" s="47">
        <v>96000</v>
      </c>
    </row>
    <row r="68" spans="1:6" x14ac:dyDescent="0.3">
      <c r="A68" s="69" t="s">
        <v>37</v>
      </c>
      <c r="B68" s="92">
        <f>SUM(AC5:AC31)</f>
        <v>0</v>
      </c>
      <c r="C68" s="69" t="s">
        <v>36</v>
      </c>
      <c r="F68" s="47">
        <v>22400</v>
      </c>
    </row>
    <row r="70" spans="1:6" x14ac:dyDescent="0.3">
      <c r="A70" s="69" t="s">
        <v>39</v>
      </c>
      <c r="B70">
        <f>SUM(SUMPRODUCT(Z5:Z31,AF5:AF31),SUMPRODUCT(AB5:AB31,AH5:AH31),SUMPRODUCT(AC5:AC31,AI5:AI31))</f>
        <v>0</v>
      </c>
      <c r="C70" t="s">
        <v>36</v>
      </c>
      <c r="F70" s="108">
        <f>120000*0.453592</f>
        <v>54431.040000000001</v>
      </c>
    </row>
  </sheetData>
  <mergeCells count="23">
    <mergeCell ref="J3:K3"/>
    <mergeCell ref="L3:M3"/>
    <mergeCell ref="O3:P3"/>
    <mergeCell ref="Q3:R3"/>
    <mergeCell ref="T3:U3"/>
    <mergeCell ref="H2:I2"/>
    <mergeCell ref="J2:M2"/>
    <mergeCell ref="O2:S2"/>
    <mergeCell ref="T2:X2"/>
    <mergeCell ref="Y2:AC2"/>
    <mergeCell ref="AO2:AS2"/>
    <mergeCell ref="AO3:AP3"/>
    <mergeCell ref="AQ3:AR3"/>
    <mergeCell ref="V3:W3"/>
    <mergeCell ref="Y3:Z3"/>
    <mergeCell ref="AA3:AB3"/>
    <mergeCell ref="AE3:AF3"/>
    <mergeCell ref="AD2:AD4"/>
    <mergeCell ref="AG3:AH3"/>
    <mergeCell ref="AJ2:AN2"/>
    <mergeCell ref="AJ3:AK3"/>
    <mergeCell ref="AL3:AM3"/>
    <mergeCell ref="AE2:AI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Q1</vt:lpstr>
      <vt:lpstr>Q1_Updated</vt:lpstr>
      <vt:lpstr>Q2</vt:lpstr>
      <vt:lpstr>Q2_Q3_Updated</vt:lpstr>
      <vt:lpstr>Q3</vt:lpstr>
      <vt:lpstr>Q4_Updated</vt:lpstr>
      <vt:lpstr>Q4 Last</vt:lpstr>
      <vt:lpstr>Q4 (2)</vt:lpstr>
      <vt:lpstr>Q4</vt:lpstr>
      <vt:lpstr>Q4_trial2</vt:lpstr>
      <vt:lpstr>Sensitivity Report 1</vt:lpstr>
      <vt:lpstr>Case Exhibits 3 and 4</vt:lpstr>
      <vt:lpstr>Binning</vt:lpstr>
    </vt:vector>
  </TitlesOfParts>
  <Manager/>
  <Company>Purdue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mtawarma</dc:creator>
  <cp:keywords/>
  <dc:description/>
  <cp:lastModifiedBy>Anjali Kannuri</cp:lastModifiedBy>
  <cp:revision/>
  <dcterms:created xsi:type="dcterms:W3CDTF">2014-04-08T22:08:42Z</dcterms:created>
  <dcterms:modified xsi:type="dcterms:W3CDTF">2024-05-14T22:56:01Z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2024-02-07T22:32:28Z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e8b052a5-bb0b-4159-967f-18221ca75b57</vt:lpwstr>
  </property>
  <property fmtid="{D5CDD505-2E9C-101B-9397-08002B2CF9AE}" pid="8" name="MSIP_Label_4044bd30-2ed7-4c9d-9d12-46200872a97b_ContentBits">
    <vt:lpwstr>0</vt:lpwstr>
  </property>
</Properties>
</file>