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asses\Computational Bio\"/>
    </mc:Choice>
  </mc:AlternateContent>
  <xr:revisionPtr revIDLastSave="0" documentId="13_ncr:1_{AF15A4A6-5B11-4DD8-80FE-58CB5FCBD4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oking" sheetId="1" r:id="rId1"/>
    <sheet name="Crops" sheetId="2" r:id="rId2"/>
    <sheet name="Calculation explanation" sheetId="3" r:id="rId3"/>
    <sheet name="Seeds Bought or Made" sheetId="4" r:id="rId4"/>
    <sheet name="Values" sheetId="5" r:id="rId5"/>
    <sheet name="Crop Log" sheetId="6" r:id="rId6"/>
    <sheet name="Fertilizers" sheetId="7" r:id="rId7"/>
    <sheet name="Tiller" sheetId="8" r:id="rId8"/>
    <sheet name="Agriculturis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K3" i="7"/>
  <c r="H3" i="7"/>
  <c r="E3" i="7"/>
  <c r="B3" i="7"/>
  <c r="B6" i="6"/>
  <c r="F2" i="6"/>
  <c r="E2" i="6"/>
  <c r="D2" i="6"/>
  <c r="U44" i="2"/>
  <c r="T44" i="2"/>
  <c r="G44" i="2"/>
  <c r="K44" i="2" s="1"/>
  <c r="F44" i="2"/>
  <c r="J44" i="2" s="1"/>
  <c r="E44" i="2"/>
  <c r="Z44" i="2" s="1"/>
  <c r="D44" i="2"/>
  <c r="C44" i="2"/>
  <c r="U43" i="2"/>
  <c r="T43" i="2"/>
  <c r="K43" i="2"/>
  <c r="G43" i="2"/>
  <c r="F43" i="2"/>
  <c r="J43" i="2" s="1"/>
  <c r="E43" i="2"/>
  <c r="Y43" i="2" s="1"/>
  <c r="D43" i="2"/>
  <c r="C43" i="2"/>
  <c r="U42" i="2"/>
  <c r="T42" i="2"/>
  <c r="J42" i="2"/>
  <c r="I42" i="2"/>
  <c r="M42" i="2" s="1"/>
  <c r="G42" i="2"/>
  <c r="K42" i="2" s="1"/>
  <c r="F42" i="2"/>
  <c r="E42" i="2"/>
  <c r="C42" i="2"/>
  <c r="D42" i="2" s="1"/>
  <c r="U41" i="2"/>
  <c r="T41" i="2"/>
  <c r="K41" i="2"/>
  <c r="I41" i="2"/>
  <c r="N41" i="2" s="1"/>
  <c r="G41" i="2"/>
  <c r="F41" i="2"/>
  <c r="J41" i="2" s="1"/>
  <c r="L41" i="2" s="1"/>
  <c r="E41" i="2"/>
  <c r="C41" i="2"/>
  <c r="D41" i="2" s="1"/>
  <c r="Z41" i="2" s="1"/>
  <c r="U40" i="2"/>
  <c r="T40" i="2"/>
  <c r="K40" i="2"/>
  <c r="J40" i="2"/>
  <c r="G40" i="2"/>
  <c r="F40" i="2"/>
  <c r="E40" i="2"/>
  <c r="C40" i="2"/>
  <c r="D40" i="2" s="1"/>
  <c r="Y40" i="2" s="1"/>
  <c r="U39" i="2"/>
  <c r="T39" i="2"/>
  <c r="K39" i="2"/>
  <c r="I39" i="2"/>
  <c r="G39" i="2"/>
  <c r="F39" i="2"/>
  <c r="J39" i="2" s="1"/>
  <c r="M39" i="2" s="1"/>
  <c r="E39" i="2"/>
  <c r="C39" i="2"/>
  <c r="D39" i="2" s="1"/>
  <c r="Y39" i="2" s="1"/>
  <c r="U38" i="2"/>
  <c r="T38" i="2"/>
  <c r="J38" i="2"/>
  <c r="I38" i="2"/>
  <c r="G38" i="2"/>
  <c r="K38" i="2" s="1"/>
  <c r="F38" i="2"/>
  <c r="E38" i="2"/>
  <c r="C38" i="2"/>
  <c r="D38" i="2" s="1"/>
  <c r="Y38" i="2" s="1"/>
  <c r="U37" i="2"/>
  <c r="T37" i="2"/>
  <c r="O37" i="2"/>
  <c r="M37" i="2"/>
  <c r="I37" i="2"/>
  <c r="G37" i="2"/>
  <c r="K37" i="2" s="1"/>
  <c r="F37" i="2"/>
  <c r="J37" i="2" s="1"/>
  <c r="L37" i="2" s="1"/>
  <c r="E37" i="2"/>
  <c r="C37" i="2"/>
  <c r="D37" i="2" s="1"/>
  <c r="AB37" i="2" s="1"/>
  <c r="U36" i="2"/>
  <c r="T36" i="2"/>
  <c r="J36" i="2"/>
  <c r="G36" i="2"/>
  <c r="K36" i="2" s="1"/>
  <c r="F36" i="2"/>
  <c r="E36" i="2"/>
  <c r="C36" i="2"/>
  <c r="D36" i="2" s="1"/>
  <c r="Y36" i="2" s="1"/>
  <c r="X35" i="2"/>
  <c r="U35" i="2"/>
  <c r="T35" i="2"/>
  <c r="J35" i="2"/>
  <c r="G35" i="2"/>
  <c r="K35" i="2" s="1"/>
  <c r="N35" i="2" s="1"/>
  <c r="F35" i="2"/>
  <c r="E35" i="2"/>
  <c r="I35" i="2" s="1"/>
  <c r="C35" i="2"/>
  <c r="D35" i="2" s="1"/>
  <c r="U34" i="2"/>
  <c r="T34" i="2"/>
  <c r="K34" i="2"/>
  <c r="I34" i="2"/>
  <c r="G34" i="2"/>
  <c r="F34" i="2"/>
  <c r="J34" i="2" s="1"/>
  <c r="E34" i="2"/>
  <c r="Z34" i="2" s="1"/>
  <c r="C34" i="2"/>
  <c r="D34" i="2" s="1"/>
  <c r="Y34" i="2" s="1"/>
  <c r="U33" i="2"/>
  <c r="T33" i="2"/>
  <c r="J33" i="2"/>
  <c r="G33" i="2"/>
  <c r="K33" i="2" s="1"/>
  <c r="F33" i="2"/>
  <c r="E33" i="2"/>
  <c r="I33" i="2" s="1"/>
  <c r="C33" i="2"/>
  <c r="D33" i="2" s="1"/>
  <c r="Y33" i="2" s="1"/>
  <c r="U32" i="2"/>
  <c r="T32" i="2"/>
  <c r="M32" i="2"/>
  <c r="K32" i="2"/>
  <c r="I32" i="2"/>
  <c r="G32" i="2"/>
  <c r="F32" i="2"/>
  <c r="J32" i="2" s="1"/>
  <c r="E32" i="2"/>
  <c r="C32" i="2"/>
  <c r="D32" i="2" s="1"/>
  <c r="U31" i="2"/>
  <c r="T31" i="2"/>
  <c r="J31" i="2"/>
  <c r="G31" i="2"/>
  <c r="K31" i="2" s="1"/>
  <c r="F31" i="2"/>
  <c r="E31" i="2"/>
  <c r="C31" i="2"/>
  <c r="D31" i="2" s="1"/>
  <c r="Y31" i="2" s="1"/>
  <c r="U30" i="2"/>
  <c r="T30" i="2"/>
  <c r="K30" i="2"/>
  <c r="M30" i="2" s="1"/>
  <c r="J30" i="2"/>
  <c r="I30" i="2"/>
  <c r="N30" i="2" s="1"/>
  <c r="G30" i="2"/>
  <c r="F30" i="2"/>
  <c r="E30" i="2"/>
  <c r="C30" i="2"/>
  <c r="D30" i="2" s="1"/>
  <c r="Z30" i="2" s="1"/>
  <c r="U29" i="2"/>
  <c r="T29" i="2"/>
  <c r="J29" i="2"/>
  <c r="G29" i="2"/>
  <c r="K29" i="2" s="1"/>
  <c r="F29" i="2"/>
  <c r="E29" i="2"/>
  <c r="C29" i="2"/>
  <c r="D29" i="2" s="1"/>
  <c r="Z28" i="2"/>
  <c r="U28" i="2"/>
  <c r="T28" i="2"/>
  <c r="K28" i="2"/>
  <c r="I28" i="2"/>
  <c r="G28" i="2"/>
  <c r="F28" i="2"/>
  <c r="J28" i="2" s="1"/>
  <c r="E28" i="2"/>
  <c r="C28" i="2"/>
  <c r="D28" i="2" s="1"/>
  <c r="U27" i="2"/>
  <c r="T27" i="2"/>
  <c r="G27" i="2"/>
  <c r="K27" i="2" s="1"/>
  <c r="F27" i="2"/>
  <c r="J27" i="2" s="1"/>
  <c r="E27" i="2"/>
  <c r="C27" i="2"/>
  <c r="D27" i="2" s="1"/>
  <c r="X26" i="2"/>
  <c r="U26" i="2"/>
  <c r="T26" i="2"/>
  <c r="J26" i="2"/>
  <c r="G26" i="2"/>
  <c r="K26" i="2" s="1"/>
  <c r="F26" i="2"/>
  <c r="E26" i="2"/>
  <c r="I26" i="2" s="1"/>
  <c r="C26" i="2"/>
  <c r="D26" i="2" s="1"/>
  <c r="U25" i="2"/>
  <c r="T25" i="2"/>
  <c r="K25" i="2"/>
  <c r="G25" i="2"/>
  <c r="F25" i="2"/>
  <c r="J25" i="2" s="1"/>
  <c r="E25" i="2"/>
  <c r="C25" i="2"/>
  <c r="D25" i="2" s="1"/>
  <c r="Z25" i="2" s="1"/>
  <c r="U24" i="2"/>
  <c r="T24" i="2"/>
  <c r="J24" i="2"/>
  <c r="G24" i="2"/>
  <c r="K24" i="2" s="1"/>
  <c r="F24" i="2"/>
  <c r="E24" i="2"/>
  <c r="C24" i="2"/>
  <c r="D24" i="2" s="1"/>
  <c r="U23" i="2"/>
  <c r="T23" i="2"/>
  <c r="K23" i="2"/>
  <c r="I23" i="2"/>
  <c r="G23" i="2"/>
  <c r="F23" i="2"/>
  <c r="J23" i="2" s="1"/>
  <c r="E23" i="2"/>
  <c r="C23" i="2"/>
  <c r="D23" i="2" s="1"/>
  <c r="Z23" i="2" s="1"/>
  <c r="U22" i="2"/>
  <c r="T22" i="2"/>
  <c r="K22" i="2"/>
  <c r="G22" i="2"/>
  <c r="F22" i="2"/>
  <c r="J22" i="2" s="1"/>
  <c r="E22" i="2"/>
  <c r="C22" i="2"/>
  <c r="D22" i="2" s="1"/>
  <c r="U21" i="2"/>
  <c r="T21" i="2"/>
  <c r="K21" i="2"/>
  <c r="I21" i="2"/>
  <c r="G21" i="2"/>
  <c r="F21" i="2"/>
  <c r="J21" i="2" s="1"/>
  <c r="E21" i="2"/>
  <c r="C21" i="2"/>
  <c r="D21" i="2" s="1"/>
  <c r="Y21" i="2" s="1"/>
  <c r="U20" i="2"/>
  <c r="T20" i="2"/>
  <c r="J20" i="2"/>
  <c r="I20" i="2"/>
  <c r="G20" i="2"/>
  <c r="K20" i="2" s="1"/>
  <c r="F20" i="2"/>
  <c r="E20" i="2"/>
  <c r="C20" i="2"/>
  <c r="D20" i="2" s="1"/>
  <c r="Y20" i="2" s="1"/>
  <c r="U19" i="2"/>
  <c r="T19" i="2"/>
  <c r="M19" i="2"/>
  <c r="I19" i="2"/>
  <c r="G19" i="2"/>
  <c r="K19" i="2" s="1"/>
  <c r="F19" i="2"/>
  <c r="J19" i="2" s="1"/>
  <c r="L19" i="2" s="1"/>
  <c r="O19" i="2" s="1"/>
  <c r="E19" i="2"/>
  <c r="C19" i="2"/>
  <c r="D19" i="2" s="1"/>
  <c r="AB19" i="2" s="1"/>
  <c r="U18" i="2"/>
  <c r="T18" i="2"/>
  <c r="J18" i="2"/>
  <c r="G18" i="2"/>
  <c r="K18" i="2" s="1"/>
  <c r="F18" i="2"/>
  <c r="E18" i="2"/>
  <c r="I18" i="2" s="1"/>
  <c r="C18" i="2"/>
  <c r="D18" i="2" s="1"/>
  <c r="Z18" i="2" s="1"/>
  <c r="U17" i="2"/>
  <c r="T17" i="2"/>
  <c r="K17" i="2"/>
  <c r="J17" i="2"/>
  <c r="G17" i="2"/>
  <c r="F17" i="2"/>
  <c r="E17" i="2"/>
  <c r="C17" i="2"/>
  <c r="D17" i="2" s="1"/>
  <c r="Z17" i="2" s="1"/>
  <c r="Z16" i="2"/>
  <c r="U16" i="2"/>
  <c r="T16" i="2"/>
  <c r="N16" i="2"/>
  <c r="K16" i="2"/>
  <c r="J16" i="2"/>
  <c r="I16" i="2"/>
  <c r="M16" i="2" s="1"/>
  <c r="D16" i="2"/>
  <c r="Y16" i="2" s="1"/>
  <c r="C16" i="2"/>
  <c r="U15" i="2"/>
  <c r="T15" i="2"/>
  <c r="N15" i="2"/>
  <c r="K15" i="2"/>
  <c r="J15" i="2"/>
  <c r="I15" i="2"/>
  <c r="M15" i="2" s="1"/>
  <c r="D15" i="2"/>
  <c r="C15" i="2"/>
  <c r="U14" i="2"/>
  <c r="T14" i="2"/>
  <c r="J14" i="2"/>
  <c r="G14" i="2"/>
  <c r="K14" i="2" s="1"/>
  <c r="F14" i="2"/>
  <c r="E14" i="2"/>
  <c r="C14" i="2"/>
  <c r="D14" i="2" s="1"/>
  <c r="U13" i="2"/>
  <c r="T13" i="2"/>
  <c r="K13" i="2"/>
  <c r="I13" i="2"/>
  <c r="G13" i="2"/>
  <c r="F13" i="2"/>
  <c r="J13" i="2" s="1"/>
  <c r="E13" i="2"/>
  <c r="Y13" i="2" s="1"/>
  <c r="C13" i="2"/>
  <c r="D13" i="2" s="1"/>
  <c r="Z13" i="2" s="1"/>
  <c r="U12" i="2"/>
  <c r="T12" i="2"/>
  <c r="K12" i="2"/>
  <c r="G12" i="2"/>
  <c r="F12" i="2"/>
  <c r="J12" i="2" s="1"/>
  <c r="E12" i="2"/>
  <c r="C12" i="2"/>
  <c r="D12" i="2" s="1"/>
  <c r="U11" i="2"/>
  <c r="T11" i="2"/>
  <c r="K11" i="2"/>
  <c r="I11" i="2"/>
  <c r="G11" i="2"/>
  <c r="F11" i="2"/>
  <c r="J11" i="2" s="1"/>
  <c r="E11" i="2"/>
  <c r="C11" i="2"/>
  <c r="D11" i="2" s="1"/>
  <c r="Y11" i="2" s="1"/>
  <c r="U10" i="2"/>
  <c r="T10" i="2"/>
  <c r="J10" i="2"/>
  <c r="M10" i="2" s="1"/>
  <c r="I10" i="2"/>
  <c r="N10" i="2" s="1"/>
  <c r="G10" i="2"/>
  <c r="K10" i="2" s="1"/>
  <c r="F10" i="2"/>
  <c r="E10" i="2"/>
  <c r="C10" i="2"/>
  <c r="D10" i="2" s="1"/>
  <c r="Y10" i="2" s="1"/>
  <c r="X9" i="2"/>
  <c r="U9" i="2"/>
  <c r="T9" i="2"/>
  <c r="J9" i="2"/>
  <c r="G9" i="2"/>
  <c r="K9" i="2" s="1"/>
  <c r="F9" i="2"/>
  <c r="E9" i="2"/>
  <c r="C9" i="2"/>
  <c r="D9" i="2" s="1"/>
  <c r="U8" i="2"/>
  <c r="T8" i="2"/>
  <c r="K8" i="2"/>
  <c r="I8" i="2"/>
  <c r="G8" i="2"/>
  <c r="F8" i="2"/>
  <c r="J8" i="2" s="1"/>
  <c r="E8" i="2"/>
  <c r="C8" i="2"/>
  <c r="D8" i="2" s="1"/>
  <c r="Z8" i="2" s="1"/>
  <c r="U7" i="2"/>
  <c r="T7" i="2"/>
  <c r="K7" i="2"/>
  <c r="G7" i="2"/>
  <c r="F7" i="2"/>
  <c r="J7" i="2" s="1"/>
  <c r="E7" i="2"/>
  <c r="C7" i="2"/>
  <c r="D7" i="2" s="1"/>
  <c r="U6" i="2"/>
  <c r="T6" i="2"/>
  <c r="K6" i="2"/>
  <c r="I6" i="2"/>
  <c r="G6" i="2"/>
  <c r="F6" i="2"/>
  <c r="J6" i="2" s="1"/>
  <c r="E6" i="2"/>
  <c r="C6" i="2"/>
  <c r="D6" i="2" s="1"/>
  <c r="Y6" i="2" s="1"/>
  <c r="U5" i="2"/>
  <c r="T5" i="2"/>
  <c r="L5" i="2"/>
  <c r="J5" i="2"/>
  <c r="M5" i="2" s="1"/>
  <c r="I5" i="2"/>
  <c r="N5" i="2" s="1"/>
  <c r="G5" i="2"/>
  <c r="K5" i="2" s="1"/>
  <c r="F5" i="2"/>
  <c r="E5" i="2"/>
  <c r="C5" i="2"/>
  <c r="D5" i="2" s="1"/>
  <c r="Y5" i="2" s="1"/>
  <c r="U4" i="2"/>
  <c r="T4" i="2"/>
  <c r="O4" i="2"/>
  <c r="M4" i="2"/>
  <c r="K4" i="2"/>
  <c r="L4" i="2" s="1"/>
  <c r="AB4" i="2" s="1"/>
  <c r="J4" i="2"/>
  <c r="I4" i="2"/>
  <c r="N4" i="2" s="1"/>
  <c r="C4" i="2"/>
  <c r="D4" i="2" s="1"/>
  <c r="U3" i="2"/>
  <c r="T3" i="2"/>
  <c r="I3" i="2"/>
  <c r="G3" i="2"/>
  <c r="K3" i="2" s="1"/>
  <c r="F3" i="2"/>
  <c r="J3" i="2" s="1"/>
  <c r="E3" i="2"/>
  <c r="C3" i="2"/>
  <c r="D3" i="2" s="1"/>
  <c r="U2" i="2"/>
  <c r="T2" i="2"/>
  <c r="J2" i="2"/>
  <c r="G2" i="2"/>
  <c r="K2" i="2" s="1"/>
  <c r="F2" i="2"/>
  <c r="E2" i="2"/>
  <c r="I2" i="2" s="1"/>
  <c r="C2" i="2"/>
  <c r="D2" i="2" s="1"/>
  <c r="Z2" i="2" s="1"/>
  <c r="O72" i="1"/>
  <c r="L72" i="1"/>
  <c r="K72" i="1"/>
  <c r="J72" i="1"/>
  <c r="N72" i="1" s="1"/>
  <c r="O71" i="1"/>
  <c r="L71" i="1"/>
  <c r="K71" i="1"/>
  <c r="J71" i="1"/>
  <c r="N71" i="1" s="1"/>
  <c r="O70" i="1"/>
  <c r="L70" i="1"/>
  <c r="K70" i="1"/>
  <c r="J70" i="1"/>
  <c r="N70" i="1" s="1"/>
  <c r="O69" i="1"/>
  <c r="L69" i="1"/>
  <c r="K69" i="1"/>
  <c r="O68" i="1"/>
  <c r="L68" i="1"/>
  <c r="K68" i="1"/>
  <c r="J68" i="1"/>
  <c r="O67" i="1"/>
  <c r="L67" i="1"/>
  <c r="K67" i="1"/>
  <c r="J67" i="1"/>
  <c r="O66" i="1"/>
  <c r="L66" i="1"/>
  <c r="K66" i="1"/>
  <c r="J66" i="1"/>
  <c r="O65" i="1"/>
  <c r="L65" i="1"/>
  <c r="K65" i="1"/>
  <c r="J65" i="1"/>
  <c r="N65" i="1" s="1"/>
  <c r="P65" i="1" s="1"/>
  <c r="M64" i="1"/>
  <c r="L64" i="1"/>
  <c r="N64" i="1" s="1"/>
  <c r="K64" i="1"/>
  <c r="J64" i="1"/>
  <c r="O63" i="1"/>
  <c r="L63" i="1"/>
  <c r="K63" i="1"/>
  <c r="J63" i="1"/>
  <c r="N63" i="1" s="1"/>
  <c r="P63" i="1" s="1"/>
  <c r="O62" i="1"/>
  <c r="L62" i="1"/>
  <c r="K62" i="1"/>
  <c r="J62" i="1"/>
  <c r="O61" i="1"/>
  <c r="L61" i="1"/>
  <c r="K61" i="1"/>
  <c r="J61" i="1"/>
  <c r="O60" i="1"/>
  <c r="L60" i="1"/>
  <c r="K60" i="1"/>
  <c r="J60" i="1"/>
  <c r="O59" i="1"/>
  <c r="L59" i="1"/>
  <c r="K59" i="1"/>
  <c r="J59" i="1"/>
  <c r="N59" i="1" s="1"/>
  <c r="O58" i="1"/>
  <c r="L58" i="1"/>
  <c r="K58" i="1"/>
  <c r="J58" i="1"/>
  <c r="O57" i="1"/>
  <c r="O56" i="1"/>
  <c r="L56" i="1"/>
  <c r="K56" i="1"/>
  <c r="J56" i="1"/>
  <c r="O55" i="1"/>
  <c r="L55" i="1"/>
  <c r="K55" i="1"/>
  <c r="J55" i="1"/>
  <c r="N55" i="1" s="1"/>
  <c r="O54" i="1"/>
  <c r="L54" i="1"/>
  <c r="K54" i="1"/>
  <c r="J54" i="1"/>
  <c r="N54" i="1" s="1"/>
  <c r="O53" i="1"/>
  <c r="L53" i="1"/>
  <c r="K53" i="1"/>
  <c r="J53" i="1"/>
  <c r="O52" i="1"/>
  <c r="L52" i="1"/>
  <c r="K52" i="1"/>
  <c r="J52" i="1"/>
  <c r="N52" i="1" s="1"/>
  <c r="O51" i="1"/>
  <c r="M51" i="1"/>
  <c r="L51" i="1"/>
  <c r="K51" i="1"/>
  <c r="J51" i="1"/>
  <c r="O50" i="1"/>
  <c r="L50" i="1"/>
  <c r="K50" i="1"/>
  <c r="J50" i="1"/>
  <c r="O49" i="1"/>
  <c r="L49" i="1"/>
  <c r="K49" i="1"/>
  <c r="N49" i="1"/>
  <c r="P49" i="1" s="1"/>
  <c r="O48" i="1"/>
  <c r="L48" i="1"/>
  <c r="K48" i="1"/>
  <c r="N48" i="1" s="1"/>
  <c r="J48" i="1"/>
  <c r="O47" i="1"/>
  <c r="L47" i="1"/>
  <c r="K47" i="1"/>
  <c r="J47" i="1"/>
  <c r="O46" i="1"/>
  <c r="L46" i="1"/>
  <c r="K46" i="1"/>
  <c r="J46" i="1"/>
  <c r="O45" i="1"/>
  <c r="L45" i="1"/>
  <c r="K45" i="1"/>
  <c r="J45" i="1"/>
  <c r="N45" i="1" s="1"/>
  <c r="P45" i="1" s="1"/>
  <c r="O44" i="1"/>
  <c r="L44" i="1"/>
  <c r="K44" i="1"/>
  <c r="J44" i="1"/>
  <c r="O43" i="1"/>
  <c r="L43" i="1"/>
  <c r="N43" i="1"/>
  <c r="O42" i="1"/>
  <c r="L42" i="1"/>
  <c r="K42" i="1"/>
  <c r="J42" i="1"/>
  <c r="O41" i="1"/>
  <c r="L41" i="1"/>
  <c r="K41" i="1"/>
  <c r="N41" i="1"/>
  <c r="P41" i="1" s="1"/>
  <c r="O40" i="1"/>
  <c r="L40" i="1"/>
  <c r="N40" i="1" s="1"/>
  <c r="K40" i="1"/>
  <c r="J40" i="1"/>
  <c r="O39" i="1"/>
  <c r="L39" i="1"/>
  <c r="K39" i="1"/>
  <c r="J39" i="1"/>
  <c r="O38" i="1"/>
  <c r="L38" i="1"/>
  <c r="K38" i="1"/>
  <c r="J38" i="1"/>
  <c r="O37" i="1"/>
  <c r="L37" i="1"/>
  <c r="K37" i="1"/>
  <c r="J37" i="1"/>
  <c r="N37" i="1" s="1"/>
  <c r="O36" i="1"/>
  <c r="L36" i="1"/>
  <c r="K36" i="1"/>
  <c r="J36" i="1"/>
  <c r="O35" i="1"/>
  <c r="L35" i="1"/>
  <c r="K35" i="1"/>
  <c r="J35" i="1"/>
  <c r="O34" i="1"/>
  <c r="L34" i="1"/>
  <c r="K34" i="1"/>
  <c r="J34" i="1"/>
  <c r="O33" i="1"/>
  <c r="P33" i="1" s="1"/>
  <c r="L33" i="1"/>
  <c r="K33" i="1"/>
  <c r="J33" i="1"/>
  <c r="N33" i="1" s="1"/>
  <c r="O32" i="1"/>
  <c r="L32" i="1"/>
  <c r="K32" i="1"/>
  <c r="J32" i="1"/>
  <c r="N32" i="1" s="1"/>
  <c r="O31" i="1"/>
  <c r="L31" i="1"/>
  <c r="K31" i="1"/>
  <c r="J31" i="1"/>
  <c r="O30" i="1"/>
  <c r="L30" i="1"/>
  <c r="K30" i="1"/>
  <c r="J30" i="1"/>
  <c r="O29" i="1"/>
  <c r="L29" i="1"/>
  <c r="K29" i="1"/>
  <c r="J29" i="1"/>
  <c r="N29" i="1" s="1"/>
  <c r="P29" i="1" s="1"/>
  <c r="O28" i="1"/>
  <c r="M28" i="1"/>
  <c r="L28" i="1"/>
  <c r="K28" i="1"/>
  <c r="J28" i="1"/>
  <c r="N28" i="1" s="1"/>
  <c r="P28" i="1" s="1"/>
  <c r="O27" i="1"/>
  <c r="M27" i="1"/>
  <c r="L27" i="1"/>
  <c r="K27" i="1"/>
  <c r="J27" i="1"/>
  <c r="O26" i="1"/>
  <c r="L26" i="1"/>
  <c r="J26" i="1"/>
  <c r="N26" i="1" s="1"/>
  <c r="O25" i="1"/>
  <c r="L25" i="1"/>
  <c r="K25" i="1"/>
  <c r="J25" i="1"/>
  <c r="O24" i="1"/>
  <c r="L24" i="1"/>
  <c r="K24" i="1"/>
  <c r="J24" i="1"/>
  <c r="N24" i="1" s="1"/>
  <c r="O23" i="1"/>
  <c r="L23" i="1"/>
  <c r="K23" i="1"/>
  <c r="J23" i="1"/>
  <c r="O22" i="1"/>
  <c r="K22" i="1"/>
  <c r="N22" i="1" s="1"/>
  <c r="P22" i="1" s="1"/>
  <c r="O21" i="1"/>
  <c r="L21" i="1"/>
  <c r="K21" i="1"/>
  <c r="J21" i="1"/>
  <c r="O20" i="1"/>
  <c r="L20" i="1"/>
  <c r="K20" i="1"/>
  <c r="J20" i="1"/>
  <c r="N20" i="1" s="1"/>
  <c r="O19" i="1"/>
  <c r="L19" i="1"/>
  <c r="K19" i="1"/>
  <c r="J19" i="1"/>
  <c r="O18" i="1"/>
  <c r="M18" i="1"/>
  <c r="L18" i="1"/>
  <c r="K18" i="1"/>
  <c r="J18" i="1"/>
  <c r="N18" i="1" s="1"/>
  <c r="P18" i="1" s="1"/>
  <c r="O17" i="1"/>
  <c r="M17" i="1"/>
  <c r="L17" i="1"/>
  <c r="K17" i="1"/>
  <c r="J17" i="1"/>
  <c r="O16" i="1"/>
  <c r="M16" i="1"/>
  <c r="L16" i="1"/>
  <c r="K16" i="1"/>
  <c r="J16" i="1"/>
  <c r="O15" i="1"/>
  <c r="L15" i="1"/>
  <c r="K15" i="1"/>
  <c r="J15" i="1"/>
  <c r="N15" i="1" s="1"/>
  <c r="P15" i="1" s="1"/>
  <c r="O14" i="1"/>
  <c r="L14" i="1"/>
  <c r="K14" i="1"/>
  <c r="N14" i="1" s="1"/>
  <c r="J14" i="1"/>
  <c r="O13" i="1"/>
  <c r="L13" i="1"/>
  <c r="K13" i="1"/>
  <c r="J13" i="1"/>
  <c r="N13" i="1" s="1"/>
  <c r="O12" i="1"/>
  <c r="K12" i="1"/>
  <c r="J12" i="1"/>
  <c r="N12" i="1" s="1"/>
  <c r="O11" i="1"/>
  <c r="L10" i="1"/>
  <c r="K10" i="1"/>
  <c r="J10" i="1"/>
  <c r="N10" i="1" s="1"/>
  <c r="O9" i="1"/>
  <c r="L9" i="1"/>
  <c r="K9" i="1"/>
  <c r="J9" i="1"/>
  <c r="O8" i="1"/>
  <c r="M8" i="1"/>
  <c r="L8" i="1"/>
  <c r="K8" i="1"/>
  <c r="J8" i="1"/>
  <c r="N8" i="1" s="1"/>
  <c r="O7" i="1"/>
  <c r="L7" i="1"/>
  <c r="K7" i="1"/>
  <c r="N7" i="1" s="1"/>
  <c r="O6" i="1"/>
  <c r="L6" i="1"/>
  <c r="O5" i="1"/>
  <c r="L5" i="1"/>
  <c r="K5" i="1"/>
  <c r="J5" i="1"/>
  <c r="N5" i="1" s="1"/>
  <c r="O4" i="1"/>
  <c r="K4" i="1"/>
  <c r="J4" i="1"/>
  <c r="O3" i="1"/>
  <c r="K3" i="1"/>
  <c r="J3" i="1"/>
  <c r="N3" i="1" s="1"/>
  <c r="O2" i="1"/>
  <c r="N2" i="1"/>
  <c r="P2" i="1" s="1"/>
  <c r="P40" i="1" l="1"/>
  <c r="N50" i="1"/>
  <c r="P50" i="1" s="1"/>
  <c r="P62" i="1"/>
  <c r="N39" i="1"/>
  <c r="N25" i="1"/>
  <c r="P25" i="1" s="1"/>
  <c r="P12" i="1"/>
  <c r="N69" i="1"/>
  <c r="N36" i="1"/>
  <c r="P36" i="1" s="1"/>
  <c r="N58" i="1"/>
  <c r="N62" i="1"/>
  <c r="N66" i="1"/>
  <c r="P66" i="1" s="1"/>
  <c r="P32" i="1"/>
  <c r="P58" i="1"/>
  <c r="P48" i="1"/>
  <c r="N67" i="1"/>
  <c r="P67" i="1" s="1"/>
  <c r="N4" i="1"/>
  <c r="P4" i="1" s="1"/>
  <c r="N44" i="1"/>
  <c r="P44" i="1" s="1"/>
  <c r="N68" i="1"/>
  <c r="N31" i="1"/>
  <c r="N47" i="1"/>
  <c r="P47" i="1" s="1"/>
  <c r="P8" i="1"/>
  <c r="P54" i="1"/>
  <c r="N61" i="1"/>
  <c r="P61" i="1" s="1"/>
  <c r="P52" i="1"/>
  <c r="P20" i="1"/>
  <c r="N51" i="1"/>
  <c r="P51" i="1" s="1"/>
  <c r="P5" i="1"/>
  <c r="N35" i="1"/>
  <c r="P35" i="1" s="1"/>
  <c r="N42" i="1"/>
  <c r="P42" i="1" s="1"/>
  <c r="P3" i="1"/>
  <c r="P37" i="1"/>
  <c r="N53" i="1"/>
  <c r="P14" i="1"/>
  <c r="N57" i="1"/>
  <c r="N6" i="1"/>
  <c r="P6" i="1" s="1"/>
  <c r="N11" i="1"/>
  <c r="P11" i="1" s="1"/>
  <c r="Y17" i="2"/>
  <c r="Z39" i="2"/>
  <c r="Z6" i="2"/>
  <c r="Z36" i="2"/>
  <c r="Z31" i="2"/>
  <c r="Z11" i="2"/>
  <c r="Z21" i="2"/>
  <c r="Y25" i="2"/>
  <c r="N6" i="2"/>
  <c r="M6" i="2"/>
  <c r="L6" i="2"/>
  <c r="N27" i="1"/>
  <c r="P27" i="1" s="1"/>
  <c r="P68" i="1"/>
  <c r="N11" i="2"/>
  <c r="M11" i="2"/>
  <c r="L11" i="2"/>
  <c r="Z24" i="2"/>
  <c r="Y24" i="2"/>
  <c r="I24" i="2"/>
  <c r="N34" i="2"/>
  <c r="M34" i="2"/>
  <c r="L34" i="2"/>
  <c r="N16" i="1"/>
  <c r="P16" i="1" s="1"/>
  <c r="N19" i="1"/>
  <c r="P19" i="1" s="1"/>
  <c r="N2" i="2"/>
  <c r="M2" i="2"/>
  <c r="L2" i="2"/>
  <c r="Z3" i="2"/>
  <c r="Y3" i="2"/>
  <c r="N8" i="2"/>
  <c r="M8" i="2"/>
  <c r="L8" i="2"/>
  <c r="Z10" i="2"/>
  <c r="Y18" i="2"/>
  <c r="N20" i="2"/>
  <c r="N28" i="2"/>
  <c r="M28" i="2"/>
  <c r="L28" i="2"/>
  <c r="Y30" i="2"/>
  <c r="N38" i="2"/>
  <c r="Z40" i="2"/>
  <c r="Y41" i="2"/>
  <c r="Z42" i="2"/>
  <c r="N30" i="1"/>
  <c r="P30" i="1" s="1"/>
  <c r="P31" i="1"/>
  <c r="N38" i="1"/>
  <c r="P38" i="1" s="1"/>
  <c r="P39" i="1"/>
  <c r="O5" i="2"/>
  <c r="AC5" i="2" s="1"/>
  <c r="AB5" i="2"/>
  <c r="M20" i="2"/>
  <c r="N23" i="2"/>
  <c r="M23" i="2"/>
  <c r="L23" i="2"/>
  <c r="Z26" i="2"/>
  <c r="Y26" i="2"/>
  <c r="L32" i="2"/>
  <c r="N33" i="2"/>
  <c r="M33" i="2"/>
  <c r="L35" i="2"/>
  <c r="M38" i="2"/>
  <c r="L38" i="2"/>
  <c r="O41" i="2"/>
  <c r="AC41" i="2" s="1"/>
  <c r="AB41" i="2"/>
  <c r="AA41" i="2"/>
  <c r="P13" i="1"/>
  <c r="N21" i="1"/>
  <c r="P21" i="1" s="1"/>
  <c r="N46" i="1"/>
  <c r="P46" i="1" s="1"/>
  <c r="P69" i="1"/>
  <c r="P71" i="1"/>
  <c r="L3" i="2"/>
  <c r="Z4" i="2"/>
  <c r="Y4" i="2"/>
  <c r="Z7" i="2"/>
  <c r="Y7" i="2"/>
  <c r="I7" i="2"/>
  <c r="Z14" i="2"/>
  <c r="Y14" i="2"/>
  <c r="I14" i="2"/>
  <c r="N18" i="2"/>
  <c r="M18" i="2"/>
  <c r="L18" i="2"/>
  <c r="Z19" i="2"/>
  <c r="Y19" i="2"/>
  <c r="L20" i="2"/>
  <c r="Z37" i="2"/>
  <c r="Y37" i="2"/>
  <c r="N39" i="2"/>
  <c r="Z22" i="2"/>
  <c r="Y22" i="2"/>
  <c r="I22" i="2"/>
  <c r="N26" i="2"/>
  <c r="M26" i="2"/>
  <c r="L26" i="2"/>
  <c r="O26" i="2" s="1"/>
  <c r="P7" i="1"/>
  <c r="N9" i="1"/>
  <c r="P9" i="1" s="1"/>
  <c r="N23" i="1"/>
  <c r="P23" i="1" s="1"/>
  <c r="N3" i="2"/>
  <c r="Z5" i="2"/>
  <c r="N13" i="2"/>
  <c r="M13" i="2"/>
  <c r="L13" i="2"/>
  <c r="AA19" i="2"/>
  <c r="AC19" i="2"/>
  <c r="N21" i="2"/>
  <c r="M21" i="2"/>
  <c r="L21" i="2"/>
  <c r="AA37" i="2"/>
  <c r="AC37" i="2"/>
  <c r="P64" i="1"/>
  <c r="Z15" i="2"/>
  <c r="Y15" i="2"/>
  <c r="Z27" i="2"/>
  <c r="Y27" i="2"/>
  <c r="I27" i="2"/>
  <c r="P10" i="1"/>
  <c r="N17" i="1"/>
  <c r="P17" i="1" s="1"/>
  <c r="P24" i="1"/>
  <c r="N34" i="1"/>
  <c r="P34" i="1" s="1"/>
  <c r="P43" i="1"/>
  <c r="P53" i="1"/>
  <c r="P55" i="1"/>
  <c r="P57" i="1"/>
  <c r="P59" i="1"/>
  <c r="M3" i="2"/>
  <c r="AA4" i="2"/>
  <c r="AC4" i="2"/>
  <c r="AA5" i="2"/>
  <c r="Y8" i="2"/>
  <c r="Y9" i="2"/>
  <c r="L10" i="2"/>
  <c r="Z20" i="2"/>
  <c r="Y28" i="2"/>
  <c r="Z32" i="2"/>
  <c r="Y32" i="2"/>
  <c r="L33" i="2"/>
  <c r="M35" i="2"/>
  <c r="Y35" i="2"/>
  <c r="Z38" i="2"/>
  <c r="P26" i="1"/>
  <c r="N56" i="1"/>
  <c r="P56" i="1" s="1"/>
  <c r="N60" i="1"/>
  <c r="P60" i="1" s="1"/>
  <c r="P70" i="1"/>
  <c r="P72" i="1"/>
  <c r="Y2" i="2"/>
  <c r="Z9" i="2"/>
  <c r="I9" i="2"/>
  <c r="Z12" i="2"/>
  <c r="Y12" i="2"/>
  <c r="I12" i="2"/>
  <c r="N19" i="2"/>
  <c r="Y23" i="2"/>
  <c r="Z29" i="2"/>
  <c r="Y29" i="2"/>
  <c r="I29" i="2"/>
  <c r="Z35" i="2"/>
  <c r="N37" i="2"/>
  <c r="N42" i="2"/>
  <c r="Z43" i="2"/>
  <c r="L30" i="2"/>
  <c r="I31" i="2"/>
  <c r="N32" i="2"/>
  <c r="Z33" i="2"/>
  <c r="I36" i="2"/>
  <c r="I44" i="2"/>
  <c r="Y44" i="2"/>
  <c r="M41" i="2"/>
  <c r="Y42" i="2"/>
  <c r="L39" i="2"/>
  <c r="I40" i="2"/>
  <c r="L15" i="2"/>
  <c r="L16" i="2"/>
  <c r="I17" i="2"/>
  <c r="I25" i="2"/>
  <c r="L42" i="2"/>
  <c r="I43" i="2"/>
  <c r="O18" i="2" l="1"/>
  <c r="AC18" i="2"/>
  <c r="AB18" i="2"/>
  <c r="AA18" i="2"/>
  <c r="O33" i="2"/>
  <c r="AC33" i="2"/>
  <c r="AB33" i="2"/>
  <c r="AA33" i="2"/>
  <c r="M27" i="2"/>
  <c r="L27" i="2"/>
  <c r="N27" i="2"/>
  <c r="M7" i="2"/>
  <c r="L7" i="2"/>
  <c r="N7" i="2"/>
  <c r="AB26" i="2"/>
  <c r="O2" i="2"/>
  <c r="AC2" i="2" s="1"/>
  <c r="AB2" i="2"/>
  <c r="M24" i="2"/>
  <c r="L24" i="2"/>
  <c r="N24" i="2"/>
  <c r="AB6" i="2"/>
  <c r="O6" i="2"/>
  <c r="AA6" i="2" s="1"/>
  <c r="N36" i="2"/>
  <c r="M36" i="2"/>
  <c r="L36" i="2"/>
  <c r="AB42" i="2"/>
  <c r="O42" i="2"/>
  <c r="AC42" i="2" s="1"/>
  <c r="N25" i="2"/>
  <c r="L25" i="2"/>
  <c r="M25" i="2"/>
  <c r="N17" i="2"/>
  <c r="L17" i="2"/>
  <c r="M17" i="2"/>
  <c r="AB16" i="2"/>
  <c r="O16" i="2"/>
  <c r="AA16" i="2" s="1"/>
  <c r="AC16" i="2"/>
  <c r="N44" i="2"/>
  <c r="M44" i="2"/>
  <c r="L44" i="2"/>
  <c r="AB21" i="2"/>
  <c r="O21" i="2"/>
  <c r="AA21" i="2" s="1"/>
  <c r="M22" i="2"/>
  <c r="N22" i="2"/>
  <c r="L22" i="2"/>
  <c r="O35" i="2"/>
  <c r="AB35" i="2"/>
  <c r="AC26" i="2"/>
  <c r="O23" i="2"/>
  <c r="AC23" i="2"/>
  <c r="AB23" i="2"/>
  <c r="AA23" i="2"/>
  <c r="AB11" i="2"/>
  <c r="O11" i="2"/>
  <c r="AC11" i="2" s="1"/>
  <c r="AB39" i="2"/>
  <c r="O39" i="2"/>
  <c r="AC39" i="2" s="1"/>
  <c r="AA32" i="2"/>
  <c r="AC32" i="2"/>
  <c r="O32" i="2"/>
  <c r="AB32" i="2"/>
  <c r="M12" i="2"/>
  <c r="N12" i="2"/>
  <c r="L12" i="2"/>
  <c r="O8" i="2"/>
  <c r="AC8" i="2" s="1"/>
  <c r="AB8" i="2"/>
  <c r="N43" i="2"/>
  <c r="M43" i="2"/>
  <c r="L43" i="2"/>
  <c r="M29" i="2"/>
  <c r="L29" i="2"/>
  <c r="N29" i="2"/>
  <c r="M9" i="2"/>
  <c r="L9" i="2"/>
  <c r="N9" i="2"/>
  <c r="O10" i="2"/>
  <c r="AC10" i="2"/>
  <c r="AB10" i="2"/>
  <c r="AA10" i="2"/>
  <c r="M14" i="2"/>
  <c r="L14" i="2"/>
  <c r="N14" i="2"/>
  <c r="AA3" i="2"/>
  <c r="O3" i="2"/>
  <c r="AC3" i="2" s="1"/>
  <c r="AB3" i="2"/>
  <c r="O28" i="2"/>
  <c r="AA28" i="2" s="1"/>
  <c r="AC28" i="2"/>
  <c r="AB28" i="2"/>
  <c r="AC34" i="2"/>
  <c r="AB34" i="2"/>
  <c r="O34" i="2"/>
  <c r="AA34" i="2" s="1"/>
  <c r="AB15" i="2"/>
  <c r="O15" i="2"/>
  <c r="AA15" i="2" s="1"/>
  <c r="N40" i="2"/>
  <c r="M40" i="2"/>
  <c r="L40" i="2"/>
  <c r="N31" i="2"/>
  <c r="M31" i="2"/>
  <c r="L31" i="2"/>
  <c r="O13" i="2"/>
  <c r="AA13" i="2" s="1"/>
  <c r="AB13" i="2"/>
  <c r="O30" i="2"/>
  <c r="AC30" i="2"/>
  <c r="AA30" i="2"/>
  <c r="AB30" i="2"/>
  <c r="O20" i="2"/>
  <c r="AA20" i="2" s="1"/>
  <c r="AB20" i="2"/>
  <c r="O38" i="2"/>
  <c r="AC38" i="2"/>
  <c r="AB38" i="2"/>
  <c r="AA38" i="2"/>
  <c r="AA26" i="2"/>
  <c r="AC20" i="2" l="1"/>
  <c r="AC13" i="2"/>
  <c r="AC15" i="2"/>
  <c r="O9" i="2"/>
  <c r="AA9" i="2" s="1"/>
  <c r="AB9" i="2"/>
  <c r="AA8" i="2"/>
  <c r="AA11" i="2"/>
  <c r="AC21" i="2"/>
  <c r="AA42" i="2"/>
  <c r="AC6" i="2"/>
  <c r="O22" i="2"/>
  <c r="AC22" i="2" s="1"/>
  <c r="AB22" i="2"/>
  <c r="AA22" i="2"/>
  <c r="O36" i="2"/>
  <c r="AC36" i="2" s="1"/>
  <c r="AB36" i="2"/>
  <c r="AB24" i="2"/>
  <c r="AA24" i="2"/>
  <c r="O24" i="2"/>
  <c r="AC24" i="2"/>
  <c r="O7" i="2"/>
  <c r="AC7" i="2" s="1"/>
  <c r="AB7" i="2"/>
  <c r="AA35" i="2"/>
  <c r="AC35" i="2"/>
  <c r="AB29" i="2"/>
  <c r="AA29" i="2"/>
  <c r="O29" i="2"/>
  <c r="AC29" i="2" s="1"/>
  <c r="O12" i="2"/>
  <c r="AB12" i="2"/>
  <c r="AA12" i="2"/>
  <c r="AC12" i="2"/>
  <c r="AA39" i="2"/>
  <c r="O25" i="2"/>
  <c r="AC25" i="2" s="1"/>
  <c r="AB25" i="2"/>
  <c r="AA2" i="2"/>
  <c r="O44" i="2"/>
  <c r="AC44" i="2"/>
  <c r="AB44" i="2"/>
  <c r="AA44" i="2"/>
  <c r="O40" i="2"/>
  <c r="AC40" i="2" s="1"/>
  <c r="AB40" i="2"/>
  <c r="O43" i="2"/>
  <c r="AC43" i="2"/>
  <c r="AB43" i="2"/>
  <c r="AA43" i="2"/>
  <c r="O27" i="2"/>
  <c r="AC27" i="2" s="1"/>
  <c r="AB27" i="2"/>
  <c r="AB14" i="2"/>
  <c r="AA14" i="2"/>
  <c r="O14" i="2"/>
  <c r="AC14" i="2"/>
  <c r="O17" i="2"/>
  <c r="AA17" i="2" s="1"/>
  <c r="AC17" i="2"/>
  <c r="AB17" i="2"/>
  <c r="O31" i="2"/>
  <c r="AC31" i="2"/>
  <c r="AB31" i="2"/>
  <c r="AA31" i="2"/>
  <c r="AC9" i="2" l="1"/>
  <c r="AA27" i="2"/>
  <c r="AA40" i="2"/>
  <c r="AA7" i="2"/>
  <c r="AA36" i="2"/>
  <c r="AA25" i="2"/>
</calcChain>
</file>

<file path=xl/sharedStrings.xml><?xml version="1.0" encoding="utf-8"?>
<sst xmlns="http://schemas.openxmlformats.org/spreadsheetml/2006/main" count="727" uniqueCount="321">
  <si>
    <t>Item</t>
  </si>
  <si>
    <t>C1</t>
  </si>
  <si>
    <t>C2</t>
  </si>
  <si>
    <t>C3</t>
  </si>
  <si>
    <t>C4</t>
  </si>
  <si>
    <t>Cost</t>
  </si>
  <si>
    <t>Sell</t>
  </si>
  <si>
    <t>Profit</t>
  </si>
  <si>
    <t>Algae Soup</t>
  </si>
  <si>
    <t>Green Algae</t>
  </si>
  <si>
    <t>Artichoke Dip</t>
  </si>
  <si>
    <t>Artichoke</t>
  </si>
  <si>
    <t>Milk</t>
  </si>
  <si>
    <t>Autumn's Bounty</t>
  </si>
  <si>
    <t>Yam</t>
  </si>
  <si>
    <t>Pumpkin</t>
  </si>
  <si>
    <t>Baked Fish</t>
  </si>
  <si>
    <t>Sunfish</t>
  </si>
  <si>
    <t>Bream</t>
  </si>
  <si>
    <t>Wheat Flour</t>
  </si>
  <si>
    <t>Bean Hotpot</t>
  </si>
  <si>
    <t>Green Bean</t>
  </si>
  <si>
    <t>Blackberry Cobbler</t>
  </si>
  <si>
    <t>Blackberry</t>
  </si>
  <si>
    <t>Sugar</t>
  </si>
  <si>
    <t>Blueberry Tart</t>
  </si>
  <si>
    <t>Blueberry</t>
  </si>
  <si>
    <t>Egg</t>
  </si>
  <si>
    <t>Bread</t>
  </si>
  <si>
    <t>Bruchetta</t>
  </si>
  <si>
    <t>Oil</t>
  </si>
  <si>
    <t>Tomato</t>
  </si>
  <si>
    <t>Carp Surprise</t>
  </si>
  <si>
    <t>Carp</t>
  </si>
  <si>
    <t>Cheese Cauliflower</t>
  </si>
  <si>
    <t>Cauliflower</t>
  </si>
  <si>
    <t>Cheese</t>
  </si>
  <si>
    <t>Chocolate Cake</t>
  </si>
  <si>
    <t>Chowder</t>
  </si>
  <si>
    <t>Clam</t>
  </si>
  <si>
    <t>Coleslaw</t>
  </si>
  <si>
    <t>Red Cabbage</t>
  </si>
  <si>
    <t>Vinegar</t>
  </si>
  <si>
    <t>Mayonnaise</t>
  </si>
  <si>
    <t>Complete Breakfast</t>
  </si>
  <si>
    <t>Fried Egg</t>
  </si>
  <si>
    <t>Hashbrowns</t>
  </si>
  <si>
    <t>Pancakes</t>
  </si>
  <si>
    <t>Cookie</t>
  </si>
  <si>
    <t>Crab Cakes</t>
  </si>
  <si>
    <t>Crab</t>
  </si>
  <si>
    <t>Cranberry Candy</t>
  </si>
  <si>
    <t>Cranberry</t>
  </si>
  <si>
    <t>Apple</t>
  </si>
  <si>
    <t>Cranberry Sauce</t>
  </si>
  <si>
    <t>Crispy Bass</t>
  </si>
  <si>
    <t>Largemouth Bass</t>
  </si>
  <si>
    <t>Dish O' The Sea</t>
  </si>
  <si>
    <t>Sardine</t>
  </si>
  <si>
    <t>Eggplant Parmesan</t>
  </si>
  <si>
    <t>Eggplant</t>
  </si>
  <si>
    <t>Escargot</t>
  </si>
  <si>
    <t>Snail</t>
  </si>
  <si>
    <t>Garlic</t>
  </si>
  <si>
    <t>Farmer's Lunch</t>
  </si>
  <si>
    <t>Omelet</t>
  </si>
  <si>
    <t>Parsnip</t>
  </si>
  <si>
    <t>Fiddlehead Risotto</t>
  </si>
  <si>
    <t>Fiddlehead Fern</t>
  </si>
  <si>
    <t>Fish Stew</t>
  </si>
  <si>
    <t>Crayfish</t>
  </si>
  <si>
    <t>Mussel</t>
  </si>
  <si>
    <t>Periwinkle</t>
  </si>
  <si>
    <t>Fish Taco</t>
  </si>
  <si>
    <t>Tuna</t>
  </si>
  <si>
    <t>Tortilla</t>
  </si>
  <si>
    <t>Fried Calamari</t>
  </si>
  <si>
    <t>Squid</t>
  </si>
  <si>
    <t>Fried Eel</t>
  </si>
  <si>
    <t>Eel</t>
  </si>
  <si>
    <t>Fried Mushroom</t>
  </si>
  <si>
    <t>Common Mushroom</t>
  </si>
  <si>
    <t>Morel</t>
  </si>
  <si>
    <t>Fruit Salad</t>
  </si>
  <si>
    <t>Melon</t>
  </si>
  <si>
    <t>Apricot</t>
  </si>
  <si>
    <t>Glazed Yams</t>
  </si>
  <si>
    <t>Potato</t>
  </si>
  <si>
    <t>Ice Cream</t>
  </si>
  <si>
    <t>Lobster Bisque</t>
  </si>
  <si>
    <t>Lobster</t>
  </si>
  <si>
    <t>Lucky Lunch</t>
  </si>
  <si>
    <t>Sea Cucumber</t>
  </si>
  <si>
    <t>Blue Jazz</t>
  </si>
  <si>
    <t>Maki Roll</t>
  </si>
  <si>
    <t>Fish</t>
  </si>
  <si>
    <t>Seaweed</t>
  </si>
  <si>
    <t>Rice</t>
  </si>
  <si>
    <t>Maple Bar</t>
  </si>
  <si>
    <t>Maple Syrup</t>
  </si>
  <si>
    <t>Miner's Treat</t>
  </si>
  <si>
    <t>Cave Carrot</t>
  </si>
  <si>
    <t>Pale Broth</t>
  </si>
  <si>
    <t>White Algae</t>
  </si>
  <si>
    <t>Parsnip Soup</t>
  </si>
  <si>
    <t>Pepper Poppers</t>
  </si>
  <si>
    <t>Hot Pepper</t>
  </si>
  <si>
    <t>Pink Cake</t>
  </si>
  <si>
    <t>Pizza</t>
  </si>
  <si>
    <t>Plum Pudding</t>
  </si>
  <si>
    <t>Wild Plum</t>
  </si>
  <si>
    <t>Poppyseed Muffin</t>
  </si>
  <si>
    <t>Poppy</t>
  </si>
  <si>
    <t>Pumpkin Pie</t>
  </si>
  <si>
    <t>Pumpkin Soup</t>
  </si>
  <si>
    <t>Radish Salad</t>
  </si>
  <si>
    <t>Radish</t>
  </si>
  <si>
    <t>Red Plate</t>
  </si>
  <si>
    <t>Rhubarb Pie</t>
  </si>
  <si>
    <t>Rhubarb</t>
  </si>
  <si>
    <t>Rice Pudding</t>
  </si>
  <si>
    <t>Roasted Hazelnuts</t>
  </si>
  <si>
    <t>Hazelnut</t>
  </si>
  <si>
    <t>Roots Platter</t>
  </si>
  <si>
    <t>Winter Root</t>
  </si>
  <si>
    <t>Salad</t>
  </si>
  <si>
    <t>Leek</t>
  </si>
  <si>
    <t>Dandelion</t>
  </si>
  <si>
    <t>Salmon Dinner</t>
  </si>
  <si>
    <t>Salmon</t>
  </si>
  <si>
    <t>Amaranth</t>
  </si>
  <si>
    <t>Kale</t>
  </si>
  <si>
    <t>Sashimi</t>
  </si>
  <si>
    <t>Spaghetti</t>
  </si>
  <si>
    <t>Spicy Eel</t>
  </si>
  <si>
    <t>Stir Dry</t>
  </si>
  <si>
    <t>Strange Bun</t>
  </si>
  <si>
    <t>Oak Resin</t>
  </si>
  <si>
    <t>Stuffing</t>
  </si>
  <si>
    <t>Super Meal</t>
  </si>
  <si>
    <t>Bok Choy</t>
  </si>
  <si>
    <t>Survival Burger</t>
  </si>
  <si>
    <t>Tom Kha Soup</t>
  </si>
  <si>
    <t>Coconut</t>
  </si>
  <si>
    <t>Shrimp</t>
  </si>
  <si>
    <t>Corn</t>
  </si>
  <si>
    <t>Trout Soup</t>
  </si>
  <si>
    <t>Rainbow Trout</t>
  </si>
  <si>
    <t>Vegetable Stew</t>
  </si>
  <si>
    <t>Beet</t>
  </si>
  <si>
    <t>Crop</t>
  </si>
  <si>
    <t>Buy</t>
  </si>
  <si>
    <t>Sell base</t>
  </si>
  <si>
    <t>Sell Silver</t>
  </si>
  <si>
    <t>Sell Gold</t>
  </si>
  <si>
    <t>Tiller effect</t>
  </si>
  <si>
    <t>Sell base considering tiller</t>
  </si>
  <si>
    <t>Sell silver considering tiller</t>
  </si>
  <si>
    <t>Sell gold considering tiller</t>
  </si>
  <si>
    <t>Corr. Sell (no fertilizer)</t>
  </si>
  <si>
    <t>Corr. Sell (basic)</t>
  </si>
  <si>
    <t>Corr. Sell (qual)</t>
  </si>
  <si>
    <t>Corr. Sell</t>
  </si>
  <si>
    <t>Planted season</t>
  </si>
  <si>
    <t>Grow</t>
  </si>
  <si>
    <t>Corr. Grow</t>
  </si>
  <si>
    <t>Regr</t>
  </si>
  <si>
    <t>First Harvest</t>
  </si>
  <si>
    <t>Corr. First Harvest</t>
  </si>
  <si>
    <t>Harvests</t>
  </si>
  <si>
    <t>Corr. Harvests</t>
  </si>
  <si>
    <t>Yield</t>
  </si>
  <si>
    <t>Base Profit/D</t>
  </si>
  <si>
    <t>Base Profit/M</t>
  </si>
  <si>
    <t>Profit/M (Fertilizer)</t>
  </si>
  <si>
    <t>Profit/M (Speed gro)</t>
  </si>
  <si>
    <t>Profit/M</t>
  </si>
  <si>
    <t>Vendor</t>
  </si>
  <si>
    <t>Notes</t>
  </si>
  <si>
    <t>Spring</t>
  </si>
  <si>
    <t>Yes</t>
  </si>
  <si>
    <t>Pierre</t>
  </si>
  <si>
    <t>Starting from day of month:</t>
  </si>
  <si>
    <t>Type of fertilizer</t>
  </si>
  <si>
    <t>No fertilizer</t>
  </si>
  <si>
    <t>Coffee Bean</t>
  </si>
  <si>
    <t>No</t>
  </si>
  <si>
    <t>Agriculturist</t>
  </si>
  <si>
    <t>2nd year</t>
  </si>
  <si>
    <t>Farming level</t>
  </si>
  <si>
    <t>Tiller</t>
  </si>
  <si>
    <t>Ancient Seeds Purchase price</t>
  </si>
  <si>
    <t>Seeds bought or made</t>
  </si>
  <si>
    <t>Bought</t>
  </si>
  <si>
    <t>Chance at multiple</t>
  </si>
  <si>
    <t>Coffee Bean Purchase Price</t>
  </si>
  <si>
    <t>Desert</t>
  </si>
  <si>
    <t>Strawberry</t>
  </si>
  <si>
    <t>Only during egg festival (Spring 13th). Should save for following year</t>
  </si>
  <si>
    <t>Tulip</t>
  </si>
  <si>
    <t>Ancient Fruit</t>
  </si>
  <si>
    <t>Summer</t>
  </si>
  <si>
    <t>Coffee Bean*</t>
  </si>
  <si>
    <t>if planted  on indicated day of month in final column, but in previous season</t>
  </si>
  <si>
    <t>Last into fall</t>
  </si>
  <si>
    <t>Hops</t>
  </si>
  <si>
    <t>Summer Spangle</t>
  </si>
  <si>
    <t>Starfruit</t>
  </si>
  <si>
    <t>Wheat</t>
  </si>
  <si>
    <t>Ancient Fruit*</t>
  </si>
  <si>
    <t>calculated from day of month in PREVIOUS season. So if cell V1 = 1, then calculated profits are result of planting on 1st of spring</t>
  </si>
  <si>
    <t>Fall</t>
  </si>
  <si>
    <t>If planted on indicated day of month in cell U1</t>
  </si>
  <si>
    <t>Corn*</t>
  </si>
  <si>
    <t>Fairy Rose</t>
  </si>
  <si>
    <t>Grape</t>
  </si>
  <si>
    <t>Rare Seed</t>
  </si>
  <si>
    <t>Gypsy</t>
  </si>
  <si>
    <t>Receive Sweet Gem Berry, No Tiller effect</t>
  </si>
  <si>
    <t>Sunflower</t>
  </si>
  <si>
    <t>Can drop multiple seeds; regrowth assumes at least 1 seed drop</t>
  </si>
  <si>
    <t>calculated from day of month in PREVIOUS season. So if cell V1 = 1, then calculated profits are result of planting on 1st of summer</t>
  </si>
  <si>
    <t>Ancient Fruit**</t>
  </si>
  <si>
    <t>calculated from day of month in FIRST season. So if cell V1 = 1, then calculated profits are result of planting on 1st of spring</t>
  </si>
  <si>
    <t>First harvest calculation</t>
  </si>
  <si>
    <t>first find out which is highest number using MAX function: first harvest day of crop, or first day of this month (cant get a result before either)</t>
  </si>
  <si>
    <t>get how many days have passed on above date since first harvest date, so either 0 if above is first harvest date, or number of days passed between first harvest and 1st of this month</t>
  </si>
  <si>
    <t>check if there's an unfinished regrowth cycle on this date, by getting the remainder of above number of days divided by regrowth time, using MOD function</t>
  </si>
  <si>
    <t>if it's zero, then the first harvest this month is simply the 1st of month or the first harvest date whatsoever</t>
  </si>
  <si>
    <t>if not zero, then first harvest this month is first of month plus (regrowth time - partial regrowth time on 1st of month)</t>
  </si>
  <si>
    <t>either way add the remainder of the regrowth time (so either 0 or regrowth time - number of days since last harvest) to either first of this month, or first harvest date</t>
  </si>
  <si>
    <t>subtract whole months passed since 1st day of planting month, so that first day of current month has index 1</t>
  </si>
  <si>
    <t>only do all of the above if it's a regrowing crop, else the first harvest is just the planting day plus initial growth time</t>
  </si>
  <si>
    <t>Corrected first harvest</t>
  </si>
  <si>
    <t>Same as above, but uses corrected initial growth time function (speed gro effects)</t>
  </si>
  <si>
    <t>Profit/month</t>
  </si>
  <si>
    <t>Options:</t>
  </si>
  <si>
    <t>Made</t>
  </si>
  <si>
    <t>Value</t>
  </si>
  <si>
    <t>Value silver</t>
  </si>
  <si>
    <t>Value gold</t>
  </si>
  <si>
    <t>Amaranth Seeds</t>
  </si>
  <si>
    <t>Artichoke Seeds</t>
  </si>
  <si>
    <t>Beet Seeds</t>
  </si>
  <si>
    <t>Blue Jazz Seeds</t>
  </si>
  <si>
    <t>Blueberry Seeds</t>
  </si>
  <si>
    <t>Bok Choy Seeds</t>
  </si>
  <si>
    <t>Cauliflower Seeds</t>
  </si>
  <si>
    <t>?</t>
  </si>
  <si>
    <t>Corn Seeds</t>
  </si>
  <si>
    <t>Cranberry Seeds</t>
  </si>
  <si>
    <t>Eggplant Seeds</t>
  </si>
  <si>
    <t>Fairy Rose Seeds</t>
  </si>
  <si>
    <t>Anchovy, Carp, Herring, Sunfish</t>
  </si>
  <si>
    <t>Garlic Seeds</t>
  </si>
  <si>
    <t>Grape Seeds</t>
  </si>
  <si>
    <t>Green Bean Seeds</t>
  </si>
  <si>
    <t>Hops Seeds</t>
  </si>
  <si>
    <t>Hot Pepper Seeds</t>
  </si>
  <si>
    <t>Kale Seeds</t>
  </si>
  <si>
    <t>Melon Seeds</t>
  </si>
  <si>
    <t>Parsnip Seeds</t>
  </si>
  <si>
    <t>Poppy Seeds</t>
  </si>
  <si>
    <t>Potato Seeds</t>
  </si>
  <si>
    <t>Pumpkin Seeds</t>
  </si>
  <si>
    <t>Radish Seeds</t>
  </si>
  <si>
    <t>Rare Seed Seeds</t>
  </si>
  <si>
    <t>Red Cabbage Seeds</t>
  </si>
  <si>
    <t>Rhubarb Seeds</t>
  </si>
  <si>
    <t>Starfruit Seeds</t>
  </si>
  <si>
    <t>Strawberry Seeds</t>
  </si>
  <si>
    <t>Summer Spangle Seeds</t>
  </si>
  <si>
    <t>Sunflower Seeds</t>
  </si>
  <si>
    <t>Tomato Seeds</t>
  </si>
  <si>
    <t>Tulip Seeds</t>
  </si>
  <si>
    <t>Wheat Seeds</t>
  </si>
  <si>
    <t>Yam Seeds</t>
  </si>
  <si>
    <t>Beans</t>
  </si>
  <si>
    <t>Pepper</t>
  </si>
  <si>
    <t>Ancient</t>
  </si>
  <si>
    <t>Price Calc</t>
  </si>
  <si>
    <t>Bonus</t>
  </si>
  <si>
    <t>x0</t>
  </si>
  <si>
    <t>Spring 15th</t>
  </si>
  <si>
    <t>Spring 21st</t>
  </si>
  <si>
    <t>Summer 6th</t>
  </si>
  <si>
    <t>12th</t>
  </si>
  <si>
    <t>Fall 8th</t>
  </si>
  <si>
    <t>Price</t>
  </si>
  <si>
    <t>x1</t>
  </si>
  <si>
    <t>Spring 18th</t>
  </si>
  <si>
    <t>Spring 25th</t>
  </si>
  <si>
    <t>Summer 9th</t>
  </si>
  <si>
    <t>13th</t>
  </si>
  <si>
    <t>Count</t>
  </si>
  <si>
    <t>x2</t>
  </si>
  <si>
    <t>Summer 12th</t>
  </si>
  <si>
    <t>Base</t>
  </si>
  <si>
    <t>x3</t>
  </si>
  <si>
    <t>x4</t>
  </si>
  <si>
    <t>Spring 27th</t>
  </si>
  <si>
    <t>x5</t>
  </si>
  <si>
    <t>Basic fertilizer</t>
  </si>
  <si>
    <t>Quality Fertilizer</t>
  </si>
  <si>
    <t>Speed gro</t>
  </si>
  <si>
    <t>Deluxe Speed gro</t>
  </si>
  <si>
    <t>Farming lvl</t>
  </si>
  <si>
    <t>% Regular quality</t>
  </si>
  <si>
    <t>% Silver quality</t>
  </si>
  <si>
    <t>% Gold quality</t>
  </si>
  <si>
    <t>Multiplier</t>
  </si>
  <si>
    <t>Bruschetta</t>
  </si>
  <si>
    <t>Stir Fry</t>
  </si>
  <si>
    <t>Ingredient 1</t>
  </si>
  <si>
    <t xml:space="preserve">Ingredient 2 </t>
  </si>
  <si>
    <t xml:space="preserve">Ingredient 3 </t>
  </si>
  <si>
    <t xml:space="preserve">Ingredient 4 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</si>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</sst>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i/>
      <sz val="10"/>
      <name val="Arial"/>
    </font>
    <font>
      <sz val="11"/>
      <color rgb="FF000000"/>
      <name val="Inconsolata"/>
    </font>
    <font>
      <b/>
      <sz val="10"/>
      <name val="Arial"/>
    </font>
    <font>
      <sz val="10"/>
      <name val="Arial"/>
    </font>
    <font>
      <sz val="10"/>
      <color rgb="FFC53929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3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3" xfId="0" applyFont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/>
    <xf numFmtId="164" fontId="1" fillId="0" borderId="0" xfId="0" applyNumberFormat="1" applyFont="1" applyAlignment="1"/>
    <xf numFmtId="2" fontId="1" fillId="0" borderId="1" xfId="0" applyNumberFormat="1" applyFont="1" applyBorder="1" applyAlignment="1"/>
    <xf numFmtId="1" fontId="1" fillId="0" borderId="2" xfId="0" applyNumberFormat="1" applyFont="1" applyBorder="1" applyAlignment="1"/>
    <xf numFmtId="1" fontId="1" fillId="0" borderId="0" xfId="0" applyNumberFormat="1" applyFont="1" applyAlignment="1"/>
    <xf numFmtId="0" fontId="3" fillId="0" borderId="2" xfId="0" applyFont="1" applyBorder="1" applyAlignment="1"/>
    <xf numFmtId="0" fontId="3" fillId="0" borderId="0" xfId="0" applyFont="1"/>
    <xf numFmtId="0" fontId="5" fillId="2" borderId="0" xfId="0" applyFont="1" applyFill="1"/>
    <xf numFmtId="164" fontId="3" fillId="0" borderId="0" xfId="0" applyNumberFormat="1" applyFont="1" applyAlignment="1"/>
    <xf numFmtId="2" fontId="3" fillId="0" borderId="1" xfId="0" applyNumberFormat="1" applyFont="1" applyBorder="1"/>
    <xf numFmtId="1" fontId="3" fillId="0" borderId="2" xfId="0" applyNumberFormat="1" applyFont="1" applyBorder="1"/>
    <xf numFmtId="0" fontId="1" fillId="0" borderId="4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164" fontId="3" fillId="0" borderId="4" xfId="0" applyNumberFormat="1" applyFont="1" applyBorder="1" applyAlignment="1"/>
    <xf numFmtId="2" fontId="3" fillId="0" borderId="6" xfId="0" applyNumberFormat="1" applyFont="1" applyBorder="1"/>
    <xf numFmtId="0" fontId="3" fillId="0" borderId="4" xfId="0" applyFont="1" applyBorder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164" fontId="7" fillId="0" borderId="2" xfId="0" applyNumberFormat="1" applyFont="1" applyBorder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2" xfId="0" applyNumberFormat="1" applyFont="1" applyBorder="1" applyAlignment="1">
      <alignment horizontal="right"/>
    </xf>
    <xf numFmtId="164" fontId="3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1" fillId="0" borderId="0" xfId="0" applyFont="1"/>
    <xf numFmtId="0" fontId="9" fillId="0" borderId="0" xfId="0" applyFont="1" applyAlignment="1">
      <alignment horizontal="center"/>
    </xf>
    <xf numFmtId="0" fontId="0" fillId="2" borderId="0" xfId="0" applyFont="1" applyFill="1" applyAlignment="1"/>
    <xf numFmtId="9" fontId="0" fillId="2" borderId="0" xfId="0" applyNumberFormat="1" applyFont="1" applyFill="1" applyAlignment="1"/>
    <xf numFmtId="9" fontId="10" fillId="0" borderId="0" xfId="0" applyNumberFormat="1" applyFont="1" applyAlignment="1"/>
    <xf numFmtId="9" fontId="3" fillId="0" borderId="0" xfId="0" applyNumberFormat="1" applyFont="1" applyAlignment="1"/>
  </cellXfs>
  <cellStyles count="1">
    <cellStyle name="Normal" xfId="0" builtinId="0"/>
  </cellStyles>
  <dxfs count="1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lu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2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S46" sqref="S46"/>
    </sheetView>
  </sheetViews>
  <sheetFormatPr defaultColWidth="14.42578125" defaultRowHeight="15.75" customHeight="1"/>
  <cols>
    <col min="1" max="1" width="21.42578125" customWidth="1"/>
    <col min="2" max="2" width="3" customWidth="1"/>
    <col min="4" max="4" width="3" customWidth="1"/>
    <col min="6" max="6" width="3" customWidth="1"/>
    <col min="8" max="8" width="3.28515625" customWidth="1"/>
    <col min="10" max="13" width="4.42578125" customWidth="1"/>
    <col min="14" max="16" width="6.140625" customWidth="1"/>
  </cols>
  <sheetData>
    <row r="1" spans="1:16" ht="15.75" customHeight="1">
      <c r="A1" s="1" t="s">
        <v>0</v>
      </c>
      <c r="B1" s="2" t="s">
        <v>317</v>
      </c>
      <c r="C1" s="1" t="s">
        <v>313</v>
      </c>
      <c r="D1" s="2" t="s">
        <v>318</v>
      </c>
      <c r="E1" s="1" t="s">
        <v>314</v>
      </c>
      <c r="F1" s="2" t="s">
        <v>319</v>
      </c>
      <c r="G1" s="1" t="s">
        <v>315</v>
      </c>
      <c r="H1" s="2" t="s">
        <v>320</v>
      </c>
      <c r="I1" s="1" t="s">
        <v>316</v>
      </c>
      <c r="J1" s="3" t="s">
        <v>1</v>
      </c>
      <c r="K1" s="4" t="s">
        <v>2</v>
      </c>
      <c r="L1" s="4" t="s">
        <v>3</v>
      </c>
      <c r="M1" s="5" t="s">
        <v>4</v>
      </c>
      <c r="N1" s="1" t="s">
        <v>5</v>
      </c>
      <c r="O1" s="1" t="s">
        <v>6</v>
      </c>
      <c r="P1" s="6" t="s">
        <v>7</v>
      </c>
    </row>
    <row r="2" spans="1:16" ht="15.75" customHeight="1">
      <c r="A2" s="1" t="s">
        <v>8</v>
      </c>
      <c r="B2" s="7">
        <v>4</v>
      </c>
      <c r="C2" s="8" t="s">
        <v>9</v>
      </c>
      <c r="D2" s="9"/>
      <c r="E2" t="s">
        <v>9</v>
      </c>
      <c r="F2" s="9"/>
      <c r="G2" t="s">
        <v>9</v>
      </c>
      <c r="H2" s="9"/>
      <c r="I2" t="s">
        <v>9</v>
      </c>
      <c r="J2" s="10">
        <v>15</v>
      </c>
      <c r="K2" s="11">
        <v>15</v>
      </c>
      <c r="L2" s="11">
        <v>15</v>
      </c>
      <c r="M2" s="12">
        <v>15</v>
      </c>
      <c r="N2">
        <f t="shared" ref="N2:N72" si="0">SUM(J2:M2)</f>
        <v>60</v>
      </c>
      <c r="O2">
        <f>VLOOKUP(A2,Values!A:B,2,FALSE)</f>
        <v>100</v>
      </c>
      <c r="P2" s="13">
        <f t="shared" ref="P2:P72" si="1">O2-N2</f>
        <v>40</v>
      </c>
    </row>
    <row r="3" spans="1:16" ht="15.75" customHeight="1">
      <c r="A3" s="1" t="s">
        <v>10</v>
      </c>
      <c r="B3" s="7">
        <v>1</v>
      </c>
      <c r="C3" s="8" t="s">
        <v>11</v>
      </c>
      <c r="D3" s="7">
        <v>1</v>
      </c>
      <c r="E3" s="8" t="s">
        <v>12</v>
      </c>
      <c r="F3" s="9"/>
      <c r="H3" s="9"/>
      <c r="J3" s="10">
        <f>IF(ISBLANK(C3),0,B3*VLOOKUP(C3,Values!A:B,2,FALSE))</f>
        <v>160</v>
      </c>
      <c r="K3" s="11">
        <f>IF(ISBLANK(E3),0,D3*VLOOKUP(E3,Values!A:B,2,FALSE))</f>
        <v>85</v>
      </c>
      <c r="L3" s="11">
        <v>0</v>
      </c>
      <c r="M3" s="12">
        <v>0</v>
      </c>
      <c r="N3">
        <f t="shared" si="0"/>
        <v>245</v>
      </c>
      <c r="O3">
        <f>VLOOKUP(A3,Values!A:B,2,FALSE)</f>
        <v>210</v>
      </c>
      <c r="P3" s="13">
        <f t="shared" si="1"/>
        <v>-35</v>
      </c>
    </row>
    <row r="4" spans="1:16" ht="15.75" customHeight="1">
      <c r="A4" s="1" t="s">
        <v>13</v>
      </c>
      <c r="B4" s="7">
        <v>1</v>
      </c>
      <c r="C4" s="8" t="s">
        <v>14</v>
      </c>
      <c r="D4" s="7">
        <v>1</v>
      </c>
      <c r="E4" s="8" t="s">
        <v>15</v>
      </c>
      <c r="F4" s="9"/>
      <c r="H4" s="9"/>
      <c r="I4" s="8"/>
      <c r="J4" s="10">
        <f>IF(ISBLANK(C4),0,B4*VLOOKUP(C4,Values!A:B,2,FALSE))</f>
        <v>160</v>
      </c>
      <c r="K4" s="11">
        <f>IF(ISBLANK(E4),0,D4*VLOOKUP(E4,Values!A:B,2,FALSE))</f>
        <v>320</v>
      </c>
      <c r="L4" s="11">
        <v>0</v>
      </c>
      <c r="M4" s="12">
        <v>0</v>
      </c>
      <c r="N4">
        <f t="shared" si="0"/>
        <v>480</v>
      </c>
      <c r="O4">
        <f>VLOOKUP(A4,Values!A:B,2,FALSE)</f>
        <v>350</v>
      </c>
      <c r="P4" s="13">
        <f t="shared" si="1"/>
        <v>-130</v>
      </c>
    </row>
    <row r="5" spans="1:16" ht="15.75" customHeight="1">
      <c r="A5" s="1" t="s">
        <v>16</v>
      </c>
      <c r="B5" s="7">
        <v>1</v>
      </c>
      <c r="C5" s="8" t="s">
        <v>17</v>
      </c>
      <c r="D5" s="7">
        <v>1</v>
      </c>
      <c r="E5" s="8" t="s">
        <v>18</v>
      </c>
      <c r="F5" s="7">
        <v>1</v>
      </c>
      <c r="G5" s="8" t="s">
        <v>19</v>
      </c>
      <c r="H5" s="9"/>
      <c r="J5" s="10">
        <f>IF(ISBLANK(C5),0,B5*VLOOKUP(C5,Values!A:B,2,FALSE))</f>
        <v>30</v>
      </c>
      <c r="K5" s="11">
        <f>IF(ISBLANK(E5),0,D5*VLOOKUP(E5,Values!A:B,2,FALSE))</f>
        <v>45</v>
      </c>
      <c r="L5" s="11">
        <f>IF(ISBLANK(G5),0,F5*VLOOKUP(G5,Values!A:B,2,FALSE))</f>
        <v>100</v>
      </c>
      <c r="M5" s="12">
        <v>0</v>
      </c>
      <c r="N5">
        <f t="shared" si="0"/>
        <v>175</v>
      </c>
      <c r="O5">
        <f>VLOOKUP(A5,Values!A:B,2,FALSE)</f>
        <v>100</v>
      </c>
      <c r="P5" s="13">
        <f t="shared" si="1"/>
        <v>-75</v>
      </c>
    </row>
    <row r="6" spans="1:16" ht="15.75" customHeight="1">
      <c r="A6" s="1" t="s">
        <v>20</v>
      </c>
      <c r="B6" s="7">
        <v>2</v>
      </c>
      <c r="C6" s="8" t="s">
        <v>21</v>
      </c>
      <c r="D6" s="9"/>
      <c r="E6" s="8" t="s">
        <v>21</v>
      </c>
      <c r="F6" s="9"/>
      <c r="H6" s="9"/>
      <c r="J6" s="10">
        <v>40</v>
      </c>
      <c r="K6" s="11">
        <v>40</v>
      </c>
      <c r="L6" s="11">
        <f>IF(ISBLANK(G6),0,F6*VLOOKUP(G6,[1]Value!A:B,2,FALSE))</f>
        <v>0</v>
      </c>
      <c r="M6" s="12">
        <v>0</v>
      </c>
      <c r="N6">
        <f t="shared" si="0"/>
        <v>80</v>
      </c>
      <c r="O6">
        <f>VLOOKUP(A6,Values!A:B,2,FALSE)</f>
        <v>100</v>
      </c>
      <c r="P6" s="13">
        <f t="shared" si="1"/>
        <v>20</v>
      </c>
    </row>
    <row r="7" spans="1:16" ht="15.75" customHeight="1">
      <c r="A7" s="1" t="s">
        <v>22</v>
      </c>
      <c r="B7" s="7">
        <v>2</v>
      </c>
      <c r="C7" s="8" t="s">
        <v>23</v>
      </c>
      <c r="D7" s="7">
        <v>1</v>
      </c>
      <c r="E7" s="8" t="s">
        <v>24</v>
      </c>
      <c r="F7" s="7">
        <v>1</v>
      </c>
      <c r="G7" s="8" t="s">
        <v>19</v>
      </c>
      <c r="H7" s="9"/>
      <c r="I7" t="s">
        <v>23</v>
      </c>
      <c r="J7" s="10">
        <v>20</v>
      </c>
      <c r="K7" s="11">
        <f>IF(ISBLANK(E7),0,D7*VLOOKUP(E7,Values!A:B,2,FALSE))</f>
        <v>100</v>
      </c>
      <c r="L7" s="11">
        <f>IF(ISBLANK(G7),0,F7*VLOOKUP(G7,Values!A:B,2,FALSE))</f>
        <v>100</v>
      </c>
      <c r="M7" s="12">
        <v>20</v>
      </c>
      <c r="N7">
        <f t="shared" si="0"/>
        <v>240</v>
      </c>
      <c r="O7">
        <f>VLOOKUP(A7,Values!A:B,2,FALSE)</f>
        <v>260</v>
      </c>
      <c r="P7" s="13">
        <f t="shared" si="1"/>
        <v>20</v>
      </c>
    </row>
    <row r="8" spans="1:16" ht="15.75" customHeight="1">
      <c r="A8" s="1" t="s">
        <v>25</v>
      </c>
      <c r="B8" s="7">
        <v>1</v>
      </c>
      <c r="C8" s="8" t="s">
        <v>26</v>
      </c>
      <c r="D8" s="7">
        <v>1</v>
      </c>
      <c r="E8" s="8" t="s">
        <v>19</v>
      </c>
      <c r="F8" s="7">
        <v>1</v>
      </c>
      <c r="G8" s="8" t="s">
        <v>24</v>
      </c>
      <c r="H8" s="7">
        <v>1</v>
      </c>
      <c r="I8" s="8" t="s">
        <v>27</v>
      </c>
      <c r="J8" s="10">
        <f>IF(ISBLANK(C8),0,B8*VLOOKUP(C8,Values!A:B,2,FALSE))</f>
        <v>50</v>
      </c>
      <c r="K8" s="11">
        <f>IF(ISBLANK(E8),0,D8*VLOOKUP(E8,Values!A:B,2,FALSE))</f>
        <v>100</v>
      </c>
      <c r="L8" s="11">
        <f>IF(ISBLANK(G8),0,F8*VLOOKUP(G8,Values!A:B,2,FALSE))</f>
        <v>100</v>
      </c>
      <c r="M8" s="12">
        <f>IF(ISBLANK(I8),0,H8*VLOOKUP(I8,Values!A:B,2,FALSE))</f>
        <v>25</v>
      </c>
      <c r="N8">
        <f t="shared" si="0"/>
        <v>275</v>
      </c>
      <c r="O8">
        <f>VLOOKUP(A8,Values!A:B,2,FALSE)</f>
        <v>180</v>
      </c>
      <c r="P8" s="13">
        <f t="shared" si="1"/>
        <v>-95</v>
      </c>
    </row>
    <row r="9" spans="1:16" ht="15.75" customHeight="1">
      <c r="A9" s="1" t="s">
        <v>28</v>
      </c>
      <c r="B9" s="7">
        <v>1</v>
      </c>
      <c r="C9" s="8" t="s">
        <v>19</v>
      </c>
      <c r="D9" s="9"/>
      <c r="F9" s="9"/>
      <c r="H9" s="9"/>
      <c r="J9" s="10">
        <f>IF(ISBLANK(C9),0,B9*VLOOKUP(C9,Values!A:B,2,FALSE))</f>
        <v>100</v>
      </c>
      <c r="K9" s="11">
        <f>IF(ISBLANK(E9),0,D9*VLOOKUP(E9,[1]Value!A:B,2,FALSE))</f>
        <v>0</v>
      </c>
      <c r="L9" s="11">
        <f>IF(ISBLANK(G9),0,F9*VLOOKUP(G9,[1]Value!A:B,2,FALSE))</f>
        <v>0</v>
      </c>
      <c r="M9" s="12">
        <v>0</v>
      </c>
      <c r="N9">
        <f t="shared" si="0"/>
        <v>100</v>
      </c>
      <c r="O9">
        <f>VLOOKUP(A9,Values!A:B,2,FALSE)</f>
        <v>60</v>
      </c>
      <c r="P9" s="13">
        <f t="shared" si="1"/>
        <v>-40</v>
      </c>
    </row>
    <row r="10" spans="1:16" ht="15.75" customHeight="1">
      <c r="A10" s="1" t="s">
        <v>311</v>
      </c>
      <c r="B10" s="7">
        <v>1</v>
      </c>
      <c r="C10" s="8" t="s">
        <v>28</v>
      </c>
      <c r="D10" s="7">
        <v>1</v>
      </c>
      <c r="E10" s="8" t="s">
        <v>30</v>
      </c>
      <c r="F10" s="7">
        <v>1</v>
      </c>
      <c r="G10" s="8" t="s">
        <v>31</v>
      </c>
      <c r="H10" s="9"/>
      <c r="J10" s="10">
        <f>IF(ISBLANK(C10),0,B10*VLOOKUP(C10,Values!A:B,2,FALSE))</f>
        <v>60</v>
      </c>
      <c r="K10" s="11">
        <f>IF(ISBLANK(E10),0,D10*VLOOKUP(E10,Values!A:B,2,FALSE))</f>
        <v>200</v>
      </c>
      <c r="L10" s="11">
        <f>IF(ISBLANK(G10),0,F10*VLOOKUP(G10,Values!A:B,2,FALSE))</f>
        <v>60</v>
      </c>
      <c r="M10" s="12">
        <v>0</v>
      </c>
      <c r="N10">
        <f t="shared" si="0"/>
        <v>320</v>
      </c>
      <c r="O10">
        <v>210</v>
      </c>
      <c r="P10" s="13">
        <f t="shared" si="1"/>
        <v>-110</v>
      </c>
    </row>
    <row r="11" spans="1:16" ht="15.75" customHeight="1">
      <c r="A11" s="1" t="s">
        <v>32</v>
      </c>
      <c r="B11" s="7">
        <v>4</v>
      </c>
      <c r="C11" s="8" t="s">
        <v>33</v>
      </c>
      <c r="D11" s="9"/>
      <c r="E11" s="8" t="s">
        <v>33</v>
      </c>
      <c r="F11" s="9"/>
      <c r="G11" s="8" t="s">
        <v>33</v>
      </c>
      <c r="H11" s="9"/>
      <c r="I11" t="s">
        <v>33</v>
      </c>
      <c r="J11" s="10">
        <v>30</v>
      </c>
      <c r="K11" s="11">
        <v>30</v>
      </c>
      <c r="L11" s="11">
        <v>30</v>
      </c>
      <c r="M11" s="12">
        <v>30</v>
      </c>
      <c r="N11">
        <f t="shared" si="0"/>
        <v>120</v>
      </c>
      <c r="O11">
        <f>VLOOKUP(A11,Values!A:B,2,FALSE)</f>
        <v>150</v>
      </c>
      <c r="P11" s="13">
        <f t="shared" si="1"/>
        <v>30</v>
      </c>
    </row>
    <row r="12" spans="1:16" ht="15.75" customHeight="1">
      <c r="A12" s="1" t="s">
        <v>34</v>
      </c>
      <c r="B12" s="7">
        <v>1</v>
      </c>
      <c r="C12" s="8" t="s">
        <v>35</v>
      </c>
      <c r="D12" s="7">
        <v>1</v>
      </c>
      <c r="E12" s="8" t="s">
        <v>36</v>
      </c>
      <c r="F12" s="9"/>
      <c r="H12" s="9"/>
      <c r="J12" s="10">
        <f>IF(ISBLANK(C12),0,B12*VLOOKUP(C12,Values!A:B,2,FALSE))</f>
        <v>175</v>
      </c>
      <c r="K12" s="11">
        <f>IF(ISBLANK(E12),0,D12*VLOOKUP(E12,Values!A:B,2,FALSE))</f>
        <v>100</v>
      </c>
      <c r="L12" s="11">
        <v>0</v>
      </c>
      <c r="M12" s="12">
        <v>0</v>
      </c>
      <c r="N12">
        <f t="shared" si="0"/>
        <v>275</v>
      </c>
      <c r="O12">
        <f>VLOOKUP(A12,Values!A:B,2,FALSE)</f>
        <v>300</v>
      </c>
      <c r="P12" s="13">
        <f t="shared" si="1"/>
        <v>25</v>
      </c>
    </row>
    <row r="13" spans="1:16" ht="15.75" customHeight="1">
      <c r="A13" s="1" t="s">
        <v>37</v>
      </c>
      <c r="B13" s="7">
        <v>1</v>
      </c>
      <c r="C13" s="8" t="s">
        <v>19</v>
      </c>
      <c r="D13" s="7">
        <v>1</v>
      </c>
      <c r="E13" s="8" t="s">
        <v>24</v>
      </c>
      <c r="F13" s="7">
        <v>1</v>
      </c>
      <c r="G13" s="8" t="s">
        <v>27</v>
      </c>
      <c r="H13" s="9"/>
      <c r="J13" s="10">
        <f>IF(ISBLANK(C13),0,B13*VLOOKUP(C13,Values!A:B,2,FALSE))</f>
        <v>100</v>
      </c>
      <c r="K13" s="11">
        <f>IF(ISBLANK(E13),0,D13*VLOOKUP(E13,Values!A:B,2,FALSE))</f>
        <v>100</v>
      </c>
      <c r="L13" s="11">
        <f>IF(ISBLANK(G13),0,F13*VLOOKUP(G13,Values!A:B,2,FALSE))</f>
        <v>25</v>
      </c>
      <c r="M13" s="12">
        <v>0</v>
      </c>
      <c r="N13">
        <f t="shared" si="0"/>
        <v>225</v>
      </c>
      <c r="O13">
        <f>VLOOKUP(A13,Values!A:B,2,FALSE)</f>
        <v>200</v>
      </c>
      <c r="P13" s="13">
        <f t="shared" si="1"/>
        <v>-25</v>
      </c>
    </row>
    <row r="14" spans="1:16" ht="15.75" customHeight="1">
      <c r="A14" s="1" t="s">
        <v>38</v>
      </c>
      <c r="B14" s="7">
        <v>1</v>
      </c>
      <c r="C14" s="8" t="s">
        <v>39</v>
      </c>
      <c r="D14" s="7">
        <v>1</v>
      </c>
      <c r="E14" s="8" t="s">
        <v>12</v>
      </c>
      <c r="F14" s="9"/>
      <c r="H14" s="9"/>
      <c r="J14" s="10">
        <f>IF(ISBLANK(C14),0,B14*VLOOKUP(C14,Values!A:B,2,FALSE))</f>
        <v>50</v>
      </c>
      <c r="K14" s="11">
        <f>IF(ISBLANK(E14),0,D14*VLOOKUP(E14,Values!A:B,2,FALSE))</f>
        <v>85</v>
      </c>
      <c r="L14" s="11">
        <f>IF(ISBLANK(G14),0,F14*VLOOKUP(G14,Values!A:B,2,FALSE))</f>
        <v>0</v>
      </c>
      <c r="M14" s="12">
        <v>0</v>
      </c>
      <c r="N14">
        <f t="shared" si="0"/>
        <v>135</v>
      </c>
      <c r="O14">
        <f>VLOOKUP(A14,Values!A:B,2,FALSE)</f>
        <v>135</v>
      </c>
      <c r="P14" s="13">
        <f t="shared" si="1"/>
        <v>0</v>
      </c>
    </row>
    <row r="15" spans="1:16" ht="15.75" customHeight="1">
      <c r="A15" s="1" t="s">
        <v>40</v>
      </c>
      <c r="B15" s="7">
        <v>1</v>
      </c>
      <c r="C15" s="8" t="s">
        <v>41</v>
      </c>
      <c r="D15" s="7">
        <v>1</v>
      </c>
      <c r="E15" s="8" t="s">
        <v>42</v>
      </c>
      <c r="F15" s="7">
        <v>1</v>
      </c>
      <c r="G15" s="8" t="s">
        <v>43</v>
      </c>
      <c r="H15" s="9"/>
      <c r="J15" s="10">
        <f>IF(ISBLANK(C15),0,B15*VLOOKUP(C15,Values!A:B,2,FALSE))</f>
        <v>260</v>
      </c>
      <c r="K15" s="11">
        <f>IF(ISBLANK(E15),0,D15*VLOOKUP(E15,Values!A:B,2,FALSE))</f>
        <v>200</v>
      </c>
      <c r="L15" s="11">
        <f>IF(ISBLANK(G15),0,F15*VLOOKUP(G15,Values!A:B,2,FALSE))</f>
        <v>100</v>
      </c>
      <c r="M15" s="12">
        <v>0</v>
      </c>
      <c r="N15">
        <f t="shared" si="0"/>
        <v>560</v>
      </c>
      <c r="O15">
        <f>VLOOKUP(A15,Values!A:B,2,FALSE)</f>
        <v>345</v>
      </c>
      <c r="P15" s="13">
        <f t="shared" si="1"/>
        <v>-215</v>
      </c>
    </row>
    <row r="16" spans="1:16" ht="15.75" customHeight="1">
      <c r="A16" s="1" t="s">
        <v>44</v>
      </c>
      <c r="B16" s="7">
        <v>1</v>
      </c>
      <c r="C16" s="8" t="s">
        <v>45</v>
      </c>
      <c r="D16" s="7">
        <v>1</v>
      </c>
      <c r="E16" s="8" t="s">
        <v>12</v>
      </c>
      <c r="F16" s="7">
        <v>1</v>
      </c>
      <c r="G16" s="8" t="s">
        <v>46</v>
      </c>
      <c r="H16" s="7">
        <v>1</v>
      </c>
      <c r="I16" s="8" t="s">
        <v>47</v>
      </c>
      <c r="J16" s="10">
        <f>IF(ISBLANK(C16),0,B16*VLOOKUP(C16,Values!A:B,2,FALSE))</f>
        <v>35</v>
      </c>
      <c r="K16" s="11">
        <f>IF(ISBLANK(E16),0,D16*VLOOKUP(E16,Values!A:B,2,FALSE))</f>
        <v>85</v>
      </c>
      <c r="L16" s="11">
        <f>IF(ISBLANK(G16),0,F16*VLOOKUP(G16,Values!A:B,2,FALSE))</f>
        <v>120</v>
      </c>
      <c r="M16" s="12">
        <f>IF(ISBLANK(I16),0,H16*VLOOKUP(I16,Values!A:B,2,FALSE))</f>
        <v>80</v>
      </c>
      <c r="N16">
        <f t="shared" si="0"/>
        <v>320</v>
      </c>
      <c r="O16">
        <f>VLOOKUP(A16,Values!A:B,2,FALSE)</f>
        <v>350</v>
      </c>
      <c r="P16" s="13">
        <f t="shared" si="1"/>
        <v>30</v>
      </c>
    </row>
    <row r="17" spans="1:16" ht="15.75" customHeight="1">
      <c r="A17" s="1" t="s">
        <v>48</v>
      </c>
      <c r="B17" s="7">
        <v>1</v>
      </c>
      <c r="C17" s="8" t="s">
        <v>19</v>
      </c>
      <c r="D17" s="7">
        <v>1</v>
      </c>
      <c r="E17" s="8" t="s">
        <v>24</v>
      </c>
      <c r="F17" s="7">
        <v>1</v>
      </c>
      <c r="G17" s="8" t="s">
        <v>27</v>
      </c>
      <c r="H17" s="9"/>
      <c r="J17" s="10">
        <f>IF(ISBLANK(C17),0,B17*VLOOKUP(C17,Values!A:B,2,FALSE))</f>
        <v>100</v>
      </c>
      <c r="K17" s="11">
        <f>IF(ISBLANK(E17),0,D17*VLOOKUP(E17,Values!A:B,2,FALSE))</f>
        <v>100</v>
      </c>
      <c r="L17" s="11">
        <f>IF(ISBLANK(G17),0,F17*VLOOKUP(G17,Values!A:B,2,FALSE))</f>
        <v>25</v>
      </c>
      <c r="M17" s="12">
        <f>IF(ISBLANK(I17),0,H17*VLOOKUP(I17,Values!A:B,2,FALSE))</f>
        <v>0</v>
      </c>
      <c r="N17">
        <f t="shared" si="0"/>
        <v>225</v>
      </c>
      <c r="O17">
        <f>VLOOKUP(A17,Values!A:B,2,FALSE)</f>
        <v>140</v>
      </c>
      <c r="P17" s="13">
        <f t="shared" si="1"/>
        <v>-85</v>
      </c>
    </row>
    <row r="18" spans="1:16" ht="15.75" customHeight="1">
      <c r="A18" s="1" t="s">
        <v>49</v>
      </c>
      <c r="B18" s="7">
        <v>1</v>
      </c>
      <c r="C18" s="8" t="s">
        <v>50</v>
      </c>
      <c r="D18" s="7">
        <v>1</v>
      </c>
      <c r="E18" s="8" t="s">
        <v>19</v>
      </c>
      <c r="F18" s="7">
        <v>1</v>
      </c>
      <c r="G18" s="8" t="s">
        <v>27</v>
      </c>
      <c r="H18" s="7">
        <v>1</v>
      </c>
      <c r="I18" s="8" t="s">
        <v>30</v>
      </c>
      <c r="J18" s="10">
        <f>IF(ISBLANK(C18),0,B18*VLOOKUP(C18,Values!A:B,2,FALSE))</f>
        <v>100</v>
      </c>
      <c r="K18" s="11">
        <f>IF(ISBLANK(E18),0,D18*VLOOKUP(E18,Values!A:B,2,FALSE))</f>
        <v>100</v>
      </c>
      <c r="L18" s="11">
        <f>IF(ISBLANK(G18),0,F18*VLOOKUP(G18,Values!A:B,2,FALSE))</f>
        <v>25</v>
      </c>
      <c r="M18" s="12">
        <f>IF(ISBLANK(I18),0,H18*VLOOKUP(I18,Values!A:B,2,FALSE))</f>
        <v>200</v>
      </c>
      <c r="N18">
        <f t="shared" si="0"/>
        <v>425</v>
      </c>
      <c r="O18">
        <f>VLOOKUP(A18,Values!A:B,2,FALSE)</f>
        <v>275</v>
      </c>
      <c r="P18" s="13">
        <f t="shared" si="1"/>
        <v>-150</v>
      </c>
    </row>
    <row r="19" spans="1:16" ht="15.75" customHeight="1">
      <c r="A19" s="1" t="s">
        <v>51</v>
      </c>
      <c r="B19" s="7">
        <v>1</v>
      </c>
      <c r="C19" s="8" t="s">
        <v>52</v>
      </c>
      <c r="D19" s="7">
        <v>1</v>
      </c>
      <c r="E19" s="8" t="s">
        <v>53</v>
      </c>
      <c r="F19" s="7">
        <v>1</v>
      </c>
      <c r="G19" s="8" t="s">
        <v>24</v>
      </c>
      <c r="H19" s="9"/>
      <c r="J19" s="10">
        <f>IF(ISBLANK(C19),0,B19*VLOOKUP(C19,Values!A:B,2,FALSE))</f>
        <v>75</v>
      </c>
      <c r="K19" s="11">
        <f>IF(ISBLANK(E19),0,D19*VLOOKUP(E19,Values!A:B,2,FALSE))</f>
        <v>100</v>
      </c>
      <c r="L19" s="11">
        <f>IF(ISBLANK(G19),0,F19*VLOOKUP(G19,Values!A:B,2,FALSE))</f>
        <v>100</v>
      </c>
      <c r="M19" s="12">
        <v>0</v>
      </c>
      <c r="N19">
        <f t="shared" si="0"/>
        <v>275</v>
      </c>
      <c r="O19">
        <f>VLOOKUP(A19,Values!A:B,2,FALSE)</f>
        <v>230</v>
      </c>
      <c r="P19" s="13">
        <f t="shared" si="1"/>
        <v>-45</v>
      </c>
    </row>
    <row r="20" spans="1:16" ht="15.75" customHeight="1">
      <c r="A20" s="1" t="s">
        <v>54</v>
      </c>
      <c r="B20" s="7">
        <v>1</v>
      </c>
      <c r="C20" s="8" t="s">
        <v>52</v>
      </c>
      <c r="D20" s="7">
        <v>1</v>
      </c>
      <c r="E20" s="8" t="s">
        <v>24</v>
      </c>
      <c r="F20" s="9"/>
      <c r="H20" s="9"/>
      <c r="J20" s="10">
        <f>IF(ISBLANK(C20),0,B20*VLOOKUP(C20,Values!A:B,2,FALSE))</f>
        <v>75</v>
      </c>
      <c r="K20" s="11">
        <f>IF(ISBLANK(E20),0,D20*VLOOKUP(E20,Values!A:B,2,FALSE))</f>
        <v>100</v>
      </c>
      <c r="L20" s="11">
        <f>IF(ISBLANK(G20),0,F20*VLOOKUP(G20,Values!A:B,2,FALSE))</f>
        <v>0</v>
      </c>
      <c r="M20" s="12">
        <v>0</v>
      </c>
      <c r="N20">
        <f t="shared" si="0"/>
        <v>175</v>
      </c>
      <c r="O20">
        <f>VLOOKUP(A20,Values!A:B,2,FALSE)</f>
        <v>175</v>
      </c>
      <c r="P20" s="13">
        <f t="shared" si="1"/>
        <v>0</v>
      </c>
    </row>
    <row r="21" spans="1:16" ht="15.75" customHeight="1">
      <c r="A21" s="1" t="s">
        <v>55</v>
      </c>
      <c r="B21" s="7">
        <v>1</v>
      </c>
      <c r="C21" s="8" t="s">
        <v>56</v>
      </c>
      <c r="D21" s="7">
        <v>1</v>
      </c>
      <c r="E21" s="8" t="s">
        <v>19</v>
      </c>
      <c r="F21" s="7">
        <v>1</v>
      </c>
      <c r="G21" s="8" t="s">
        <v>30</v>
      </c>
      <c r="H21" s="9"/>
      <c r="J21" s="10">
        <f>IF(ISBLANK(C21),0,B21*VLOOKUP(C21,Values!A:B,2,FALSE))</f>
        <v>100</v>
      </c>
      <c r="K21" s="11">
        <f>IF(ISBLANK(E21),0,D21*VLOOKUP(E21,Values!A:B,2,FALSE))</f>
        <v>100</v>
      </c>
      <c r="L21" s="11">
        <f>IF(ISBLANK(G21),0,F21*VLOOKUP(G21,Values!A:B,2,FALSE))</f>
        <v>200</v>
      </c>
      <c r="M21" s="12">
        <v>0</v>
      </c>
      <c r="N21">
        <f t="shared" si="0"/>
        <v>400</v>
      </c>
      <c r="O21">
        <f>VLOOKUP(A21,Values!A:B,2,FALSE)</f>
        <v>150</v>
      </c>
      <c r="P21" s="13">
        <f t="shared" si="1"/>
        <v>-250</v>
      </c>
    </row>
    <row r="22" spans="1:16" ht="15.75" customHeight="1">
      <c r="A22" s="1" t="s">
        <v>57</v>
      </c>
      <c r="B22" s="7">
        <v>2</v>
      </c>
      <c r="C22" s="8" t="s">
        <v>58</v>
      </c>
      <c r="D22" s="7">
        <v>1</v>
      </c>
      <c r="E22" s="8" t="s">
        <v>46</v>
      </c>
      <c r="F22" s="9"/>
      <c r="G22" s="8" t="s">
        <v>58</v>
      </c>
      <c r="H22" s="9"/>
      <c r="J22" s="10">
        <v>40</v>
      </c>
      <c r="K22" s="11">
        <f>IF(ISBLANK(E22),0,D22*VLOOKUP(E22,Values!A:B,2,FALSE))</f>
        <v>120</v>
      </c>
      <c r="L22" s="11">
        <v>40</v>
      </c>
      <c r="M22" s="12">
        <v>0</v>
      </c>
      <c r="N22">
        <f t="shared" si="0"/>
        <v>200</v>
      </c>
      <c r="O22">
        <f>VLOOKUP(A22,Values!A:B,2,FALSE)</f>
        <v>220</v>
      </c>
      <c r="P22" s="13">
        <f t="shared" si="1"/>
        <v>20</v>
      </c>
    </row>
    <row r="23" spans="1:16" ht="15.75" customHeight="1">
      <c r="A23" s="1" t="s">
        <v>59</v>
      </c>
      <c r="B23" s="7">
        <v>1</v>
      </c>
      <c r="C23" s="8" t="s">
        <v>60</v>
      </c>
      <c r="D23" s="7">
        <v>1</v>
      </c>
      <c r="E23" s="8" t="s">
        <v>31</v>
      </c>
      <c r="F23" s="9"/>
      <c r="H23" s="9"/>
      <c r="J23" s="10">
        <f>IF(ISBLANK(C23),0,B23*VLOOKUP(C23,Values!A:B,2,FALSE))</f>
        <v>60</v>
      </c>
      <c r="K23" s="11">
        <f>IF(ISBLANK(E23),0,D23*VLOOKUP(E23,Values!A:B,2,FALSE))</f>
        <v>60</v>
      </c>
      <c r="L23" s="11">
        <f>IF(ISBLANK(G23),0,F23*VLOOKUP(G23,Values!A:B,2,FALSE))</f>
        <v>0</v>
      </c>
      <c r="M23" s="12">
        <v>0</v>
      </c>
      <c r="N23">
        <f t="shared" si="0"/>
        <v>120</v>
      </c>
      <c r="O23">
        <f>VLOOKUP(A23,Values!A:B,2,FALSE)</f>
        <v>200</v>
      </c>
      <c r="P23" s="13">
        <f t="shared" si="1"/>
        <v>80</v>
      </c>
    </row>
    <row r="24" spans="1:16" ht="15.75" customHeight="1">
      <c r="A24" s="1" t="s">
        <v>61</v>
      </c>
      <c r="B24" s="7">
        <v>1</v>
      </c>
      <c r="C24" s="8" t="s">
        <v>62</v>
      </c>
      <c r="D24" s="7">
        <v>1</v>
      </c>
      <c r="E24" s="8" t="s">
        <v>63</v>
      </c>
      <c r="F24" s="9"/>
      <c r="H24" s="9"/>
      <c r="J24" s="10">
        <f>IF(ISBLANK(C24),0,B24*VLOOKUP(C24,Values!A:B,2,FALSE))</f>
        <v>65</v>
      </c>
      <c r="K24" s="11">
        <f>IF(ISBLANK(E24),0,D24*VLOOKUP(E24,Values!A:B,2,FALSE))</f>
        <v>60</v>
      </c>
      <c r="L24" s="11">
        <f>IF(ISBLANK(G24),0,F24*VLOOKUP(G24,Values!A:B,2,FALSE))</f>
        <v>0</v>
      </c>
      <c r="M24" s="12">
        <v>0</v>
      </c>
      <c r="N24">
        <f t="shared" si="0"/>
        <v>125</v>
      </c>
      <c r="O24">
        <f>VLOOKUP(A24,Values!A:B,2,FALSE)</f>
        <v>125</v>
      </c>
      <c r="P24" s="13">
        <f t="shared" si="1"/>
        <v>0</v>
      </c>
    </row>
    <row r="25" spans="1:16" ht="15.75" customHeight="1">
      <c r="A25" s="1" t="s">
        <v>64</v>
      </c>
      <c r="B25" s="7">
        <v>1</v>
      </c>
      <c r="C25" s="8" t="s">
        <v>65</v>
      </c>
      <c r="D25" s="7">
        <v>1</v>
      </c>
      <c r="E25" s="8" t="s">
        <v>66</v>
      </c>
      <c r="F25" s="9"/>
      <c r="H25" s="9"/>
      <c r="J25" s="10">
        <f>IF(ISBLANK(C25),0,B25*VLOOKUP(C25,Values!A:B,2,FALSE))</f>
        <v>125</v>
      </c>
      <c r="K25" s="11">
        <f>IF(ISBLANK(E25),0,D25*VLOOKUP(E25,Values!A:B,2,FALSE))</f>
        <v>35</v>
      </c>
      <c r="L25" s="11">
        <f>IF(ISBLANK(G25),0,F25*VLOOKUP(G25,Values!A:B,2,FALSE))</f>
        <v>0</v>
      </c>
      <c r="M25" s="12">
        <v>0</v>
      </c>
      <c r="N25">
        <f t="shared" si="0"/>
        <v>160</v>
      </c>
      <c r="O25">
        <f>VLOOKUP(A25,Values!A:B,2,FALSE)</f>
        <v>150</v>
      </c>
      <c r="P25" s="13">
        <f t="shared" si="1"/>
        <v>-10</v>
      </c>
    </row>
    <row r="26" spans="1:16" ht="15.75" customHeight="1">
      <c r="A26" s="1" t="s">
        <v>67</v>
      </c>
      <c r="B26" s="7">
        <v>1</v>
      </c>
      <c r="C26" s="8" t="s">
        <v>30</v>
      </c>
      <c r="D26" s="7">
        <v>1</v>
      </c>
      <c r="E26" s="8" t="s">
        <v>68</v>
      </c>
      <c r="F26" s="7">
        <v>1</v>
      </c>
      <c r="G26" s="8" t="s">
        <v>63</v>
      </c>
      <c r="H26" s="9"/>
      <c r="J26" s="10">
        <f>IF(ISBLANK(C26),0,B26*VLOOKUP(C26,Values!A:B,2,FALSE))</f>
        <v>200</v>
      </c>
      <c r="K26" s="14">
        <v>90</v>
      </c>
      <c r="L26" s="11">
        <f>IF(ISBLANK(G26),0,F26*VLOOKUP(G26,Values!A:B,2,FALSE))</f>
        <v>60</v>
      </c>
      <c r="M26" s="12">
        <v>0</v>
      </c>
      <c r="N26">
        <f t="shared" si="0"/>
        <v>350</v>
      </c>
      <c r="O26">
        <f>VLOOKUP(A26,Values!A:B,2,FALSE)</f>
        <v>350</v>
      </c>
      <c r="P26" s="13">
        <f t="shared" si="1"/>
        <v>0</v>
      </c>
    </row>
    <row r="27" spans="1:16" ht="15.75" customHeight="1">
      <c r="A27" s="1" t="s">
        <v>69</v>
      </c>
      <c r="B27" s="7">
        <v>1</v>
      </c>
      <c r="C27" s="8" t="s">
        <v>70</v>
      </c>
      <c r="D27" s="7">
        <v>1</v>
      </c>
      <c r="E27" s="8" t="s">
        <v>71</v>
      </c>
      <c r="F27" s="7">
        <v>1</v>
      </c>
      <c r="G27" s="8" t="s">
        <v>72</v>
      </c>
      <c r="H27" s="7">
        <v>1</v>
      </c>
      <c r="I27" s="8" t="s">
        <v>31</v>
      </c>
      <c r="J27" s="10">
        <f>IF(ISBLANK(C27),0,B27*VLOOKUP(C27,Values!A:B,2,FALSE))</f>
        <v>75</v>
      </c>
      <c r="K27" s="11">
        <f>IF(ISBLANK(E27),0,D27*VLOOKUP(E27,Values!A:B,2,FALSE))</f>
        <v>30</v>
      </c>
      <c r="L27" s="11">
        <f>IF(ISBLANK(G27),0,F27*VLOOKUP(G27,Values!A:B,2,FALSE))</f>
        <v>20</v>
      </c>
      <c r="M27" s="12">
        <f>IF(ISBLANK(I27),0,H27*VLOOKUP(I27,Values!A:B,2,FALSE))</f>
        <v>60</v>
      </c>
      <c r="N27">
        <f t="shared" si="0"/>
        <v>185</v>
      </c>
      <c r="O27">
        <f>VLOOKUP(A27,Values!A:B,2,FALSE)</f>
        <v>175</v>
      </c>
      <c r="P27" s="13">
        <f t="shared" si="1"/>
        <v>-10</v>
      </c>
    </row>
    <row r="28" spans="1:16" ht="15.75" customHeight="1">
      <c r="A28" s="1" t="s">
        <v>73</v>
      </c>
      <c r="B28" s="7">
        <v>1</v>
      </c>
      <c r="C28" s="8" t="s">
        <v>74</v>
      </c>
      <c r="D28" s="7">
        <v>1</v>
      </c>
      <c r="E28" s="8" t="s">
        <v>75</v>
      </c>
      <c r="F28" s="7">
        <v>1</v>
      </c>
      <c r="G28" s="8" t="s">
        <v>41</v>
      </c>
      <c r="H28" s="7">
        <v>1</v>
      </c>
      <c r="I28" s="8" t="s">
        <v>43</v>
      </c>
      <c r="J28" s="10">
        <f>IF(ISBLANK(C28),0,B28*VLOOKUP(C28,Values!A:B,2,FALSE))</f>
        <v>100</v>
      </c>
      <c r="K28" s="11">
        <f>IF(ISBLANK(E28),0,D28*VLOOKUP(E28,Values!A:B,2,FALSE))</f>
        <v>75</v>
      </c>
      <c r="L28" s="11">
        <f>IF(ISBLANK(G28),0,F28*VLOOKUP(G28,Values!A:B,2,FALSE))</f>
        <v>260</v>
      </c>
      <c r="M28" s="12">
        <f>IF(ISBLANK(I28),0,H28*VLOOKUP(I28,Values!A:B,2,FALSE))</f>
        <v>100</v>
      </c>
      <c r="N28">
        <f t="shared" si="0"/>
        <v>535</v>
      </c>
      <c r="O28">
        <f>VLOOKUP(A28,Values!A:B,2,FALSE)</f>
        <v>500</v>
      </c>
      <c r="P28" s="13">
        <f t="shared" si="1"/>
        <v>-35</v>
      </c>
    </row>
    <row r="29" spans="1:16" ht="15.75" customHeight="1">
      <c r="A29" s="1" t="s">
        <v>76</v>
      </c>
      <c r="B29" s="7">
        <v>1</v>
      </c>
      <c r="C29" s="8" t="s">
        <v>77</v>
      </c>
      <c r="D29" s="7">
        <v>1</v>
      </c>
      <c r="E29" s="8" t="s">
        <v>19</v>
      </c>
      <c r="F29" s="7">
        <v>1</v>
      </c>
      <c r="G29" s="8" t="s">
        <v>30</v>
      </c>
      <c r="H29" s="9"/>
      <c r="J29" s="10">
        <f>IF(ISBLANK(C29),0,B29*VLOOKUP(C29,Values!A:B,2,FALSE))</f>
        <v>80</v>
      </c>
      <c r="K29" s="11">
        <f>IF(ISBLANK(E29),0,D29*VLOOKUP(E29,Values!A:B,2,FALSE))</f>
        <v>100</v>
      </c>
      <c r="L29" s="11">
        <f>IF(ISBLANK(G29),0,F29*VLOOKUP(G29,Values!A:B,2,FALSE))</f>
        <v>200</v>
      </c>
      <c r="M29" s="12">
        <v>0</v>
      </c>
      <c r="N29">
        <f t="shared" si="0"/>
        <v>380</v>
      </c>
      <c r="O29">
        <f>VLOOKUP(A29,Values!A:B,2,FALSE)</f>
        <v>150</v>
      </c>
      <c r="P29" s="13">
        <f t="shared" si="1"/>
        <v>-230</v>
      </c>
    </row>
    <row r="30" spans="1:16" ht="15.75" customHeight="1">
      <c r="A30" s="1" t="s">
        <v>78</v>
      </c>
      <c r="B30" s="7">
        <v>1</v>
      </c>
      <c r="C30" s="8" t="s">
        <v>79</v>
      </c>
      <c r="D30" s="7">
        <v>1</v>
      </c>
      <c r="E30" s="8" t="s">
        <v>30</v>
      </c>
      <c r="F30" s="9"/>
      <c r="H30" s="9"/>
      <c r="J30" s="10">
        <f>IF(ISBLANK(C30),0,B30*VLOOKUP(C30,Values!A:B,2,FALSE))</f>
        <v>85</v>
      </c>
      <c r="K30" s="11">
        <f>IF(ISBLANK(E30),0,D30*VLOOKUP(E30,Values!A:B,2,FALSE))</f>
        <v>200</v>
      </c>
      <c r="L30" s="11">
        <f>IF(ISBLANK(G30),0,F30*VLOOKUP(G30,Values!A:B,2,FALSE))</f>
        <v>0</v>
      </c>
      <c r="M30" s="12">
        <v>0</v>
      </c>
      <c r="N30">
        <f t="shared" si="0"/>
        <v>285</v>
      </c>
      <c r="O30">
        <f>VLOOKUP(A30,Values!A:B,2,FALSE)</f>
        <v>120</v>
      </c>
      <c r="P30" s="13">
        <f t="shared" si="1"/>
        <v>-165</v>
      </c>
    </row>
    <row r="31" spans="1:16" ht="15.75" customHeight="1">
      <c r="A31" s="1" t="s">
        <v>45</v>
      </c>
      <c r="B31" s="7">
        <v>1</v>
      </c>
      <c r="C31" s="8" t="s">
        <v>27</v>
      </c>
      <c r="D31" s="7"/>
      <c r="E31" s="8"/>
      <c r="F31" s="9"/>
      <c r="H31" s="9"/>
      <c r="J31" s="10">
        <f>IF(ISBLANK(C31),0,B31*VLOOKUP(C31,Values!A:B,2,FALSE))</f>
        <v>25</v>
      </c>
      <c r="K31" s="11">
        <f>IF(ISBLANK(E31),0,D31*VLOOKUP(E31,Values!A:B,2,FALSE))</f>
        <v>0</v>
      </c>
      <c r="L31" s="11">
        <f>IF(ISBLANK(G31),0,F31*VLOOKUP(G31,Values!A:B,2,FALSE))</f>
        <v>0</v>
      </c>
      <c r="M31" s="12">
        <v>0</v>
      </c>
      <c r="N31">
        <f t="shared" si="0"/>
        <v>25</v>
      </c>
      <c r="O31">
        <f>VLOOKUP(A31,Values!A:B,2,FALSE)</f>
        <v>35</v>
      </c>
      <c r="P31" s="13">
        <f t="shared" si="1"/>
        <v>10</v>
      </c>
    </row>
    <row r="32" spans="1:16" ht="15.75" customHeight="1">
      <c r="A32" s="1" t="s">
        <v>80</v>
      </c>
      <c r="B32" s="7">
        <v>1</v>
      </c>
      <c r="C32" s="8" t="s">
        <v>81</v>
      </c>
      <c r="D32" s="7">
        <v>1</v>
      </c>
      <c r="E32" s="8" t="s">
        <v>82</v>
      </c>
      <c r="F32" s="7">
        <v>1</v>
      </c>
      <c r="G32" s="8" t="s">
        <v>30</v>
      </c>
      <c r="H32" s="9"/>
      <c r="J32" s="10">
        <f>IF(ISBLANK(C32),0,B32*VLOOKUP(C32,Values!A:B,2,FALSE))</f>
        <v>40</v>
      </c>
      <c r="K32" s="11">
        <f>IF(ISBLANK(E32),0,D32*VLOOKUP(E32,Values!A:B,2,FALSE))</f>
        <v>150</v>
      </c>
      <c r="L32" s="11">
        <f>IF(ISBLANK(G32),0,F32*VLOOKUP(G32,Values!A:B,2,FALSE))</f>
        <v>200</v>
      </c>
      <c r="M32" s="12">
        <v>0</v>
      </c>
      <c r="N32">
        <f t="shared" si="0"/>
        <v>390</v>
      </c>
      <c r="O32">
        <f>VLOOKUP(A32,Values!A:B,2,FALSE)</f>
        <v>200</v>
      </c>
      <c r="P32" s="13">
        <f t="shared" si="1"/>
        <v>-190</v>
      </c>
    </row>
    <row r="33" spans="1:16" ht="15.75" customHeight="1">
      <c r="A33" s="1" t="s">
        <v>83</v>
      </c>
      <c r="B33" s="7">
        <v>1</v>
      </c>
      <c r="C33" s="8" t="s">
        <v>26</v>
      </c>
      <c r="D33" s="7">
        <v>1</v>
      </c>
      <c r="E33" s="8" t="s">
        <v>84</v>
      </c>
      <c r="F33" s="7">
        <v>1</v>
      </c>
      <c r="G33" s="8" t="s">
        <v>85</v>
      </c>
      <c r="H33" s="9"/>
      <c r="J33" s="10">
        <f>IF(ISBLANK(C33),0,B33*VLOOKUP(C33,Values!A:B,2,FALSE))</f>
        <v>50</v>
      </c>
      <c r="K33" s="11">
        <f>IF(ISBLANK(E33),0,D33*VLOOKUP(E33,Values!A:B,2,FALSE))</f>
        <v>250</v>
      </c>
      <c r="L33" s="11">
        <f>IF(ISBLANK(G33),0,F33*VLOOKUP(G33,Values!A:B,2,FALSE))</f>
        <v>60</v>
      </c>
      <c r="M33" s="12">
        <v>0</v>
      </c>
      <c r="N33">
        <f t="shared" si="0"/>
        <v>360</v>
      </c>
      <c r="O33">
        <f>VLOOKUP(A33,Values!A:B,2,FALSE)</f>
        <v>480</v>
      </c>
      <c r="P33" s="13">
        <f t="shared" si="1"/>
        <v>120</v>
      </c>
    </row>
    <row r="34" spans="1:16" ht="15.75" customHeight="1">
      <c r="A34" s="1" t="s">
        <v>86</v>
      </c>
      <c r="B34" s="7">
        <v>1</v>
      </c>
      <c r="C34" s="8" t="s">
        <v>14</v>
      </c>
      <c r="D34" s="7">
        <v>1</v>
      </c>
      <c r="E34" s="8" t="s">
        <v>24</v>
      </c>
      <c r="F34" s="9"/>
      <c r="H34" s="9"/>
      <c r="J34" s="10">
        <f>IF(ISBLANK(C34),0,B34*VLOOKUP(C34,Values!A:B,2,FALSE))</f>
        <v>160</v>
      </c>
      <c r="K34" s="11">
        <f>IF(ISBLANK(E34),0,D34*VLOOKUP(E34,Values!A:B,2,FALSE))</f>
        <v>100</v>
      </c>
      <c r="L34" s="11">
        <f>IF(ISBLANK(G34),0,F34*VLOOKUP(G34,Values!A:B,2,FALSE))</f>
        <v>0</v>
      </c>
      <c r="M34" s="12">
        <v>0</v>
      </c>
      <c r="N34">
        <f t="shared" si="0"/>
        <v>260</v>
      </c>
      <c r="O34">
        <f>VLOOKUP(A34,Values!A:B,2,FALSE)</f>
        <v>200</v>
      </c>
      <c r="P34" s="13">
        <f t="shared" si="1"/>
        <v>-60</v>
      </c>
    </row>
    <row r="35" spans="1:16" ht="15.75" customHeight="1">
      <c r="A35" s="1" t="s">
        <v>46</v>
      </c>
      <c r="B35" s="7">
        <v>1</v>
      </c>
      <c r="C35" s="8" t="s">
        <v>87</v>
      </c>
      <c r="D35" s="7">
        <v>1</v>
      </c>
      <c r="E35" s="8" t="s">
        <v>30</v>
      </c>
      <c r="F35" s="9"/>
      <c r="H35" s="9"/>
      <c r="J35" s="10">
        <f>IF(ISBLANK(C35),0,B35*VLOOKUP(C35,Values!A:B,2,FALSE))</f>
        <v>80</v>
      </c>
      <c r="K35" s="11">
        <f>IF(ISBLANK(E35),0,D35*VLOOKUP(E35,Values!A:B,2,FALSE))</f>
        <v>200</v>
      </c>
      <c r="L35" s="11">
        <f>IF(ISBLANK(G35),0,F35*VLOOKUP(G35,Values!A:B,2,FALSE))</f>
        <v>0</v>
      </c>
      <c r="M35" s="12">
        <v>0</v>
      </c>
      <c r="N35">
        <f t="shared" si="0"/>
        <v>280</v>
      </c>
      <c r="O35">
        <f>VLOOKUP(A35,Values!A:B,2,FALSE)</f>
        <v>120</v>
      </c>
      <c r="P35" s="13">
        <f t="shared" si="1"/>
        <v>-160</v>
      </c>
    </row>
    <row r="36" spans="1:16" ht="15.75" customHeight="1">
      <c r="A36" s="1" t="s">
        <v>88</v>
      </c>
      <c r="B36" s="7">
        <v>1</v>
      </c>
      <c r="C36" s="8" t="s">
        <v>12</v>
      </c>
      <c r="D36" s="7">
        <v>1</v>
      </c>
      <c r="E36" s="8" t="s">
        <v>24</v>
      </c>
      <c r="F36" s="9"/>
      <c r="H36" s="9"/>
      <c r="J36" s="10">
        <f>IF(ISBLANK(C36),0,B36*VLOOKUP(C36,Values!A:B,2,FALSE))</f>
        <v>85</v>
      </c>
      <c r="K36" s="11">
        <f>IF(ISBLANK(E36),0,D36*VLOOKUP(E36,Values!A:B,2,FALSE))</f>
        <v>100</v>
      </c>
      <c r="L36" s="11">
        <f>IF(ISBLANK(G36),0,F36*VLOOKUP(G36,Values!A:B,2,FALSE))</f>
        <v>0</v>
      </c>
      <c r="M36" s="12">
        <v>0</v>
      </c>
      <c r="N36">
        <f t="shared" si="0"/>
        <v>185</v>
      </c>
      <c r="O36">
        <f>VLOOKUP(A36,Values!A:B,2,FALSE)</f>
        <v>120</v>
      </c>
      <c r="P36" s="13">
        <f t="shared" si="1"/>
        <v>-65</v>
      </c>
    </row>
    <row r="37" spans="1:16" ht="15.75" customHeight="1">
      <c r="A37" s="1" t="s">
        <v>89</v>
      </c>
      <c r="B37" s="7">
        <v>1</v>
      </c>
      <c r="C37" s="8" t="s">
        <v>90</v>
      </c>
      <c r="D37" s="7">
        <v>1</v>
      </c>
      <c r="E37" s="8" t="s">
        <v>12</v>
      </c>
      <c r="F37" s="9"/>
      <c r="H37" s="9"/>
      <c r="J37" s="10">
        <f>IF(ISBLANK(C37),0,B37*VLOOKUP(C37,Values!A:B,2,FALSE))</f>
        <v>120</v>
      </c>
      <c r="K37" s="11">
        <f>IF(ISBLANK(E37),0,D37*VLOOKUP(E37,Values!A:B,2,FALSE))</f>
        <v>85</v>
      </c>
      <c r="L37" s="11">
        <f>IF(ISBLANK(G37),0,F37*VLOOKUP(G37,Values!A:B,2,FALSE))</f>
        <v>0</v>
      </c>
      <c r="M37" s="12">
        <v>0</v>
      </c>
      <c r="N37">
        <f t="shared" si="0"/>
        <v>205</v>
      </c>
      <c r="O37">
        <f>VLOOKUP(A37,Values!A:B,2,FALSE)</f>
        <v>205</v>
      </c>
      <c r="P37" s="13">
        <f t="shared" si="1"/>
        <v>0</v>
      </c>
    </row>
    <row r="38" spans="1:16" ht="15.75" customHeight="1">
      <c r="A38" s="1" t="s">
        <v>91</v>
      </c>
      <c r="B38" s="7">
        <v>1</v>
      </c>
      <c r="C38" s="8" t="s">
        <v>92</v>
      </c>
      <c r="D38" s="7">
        <v>1</v>
      </c>
      <c r="E38" s="8" t="s">
        <v>75</v>
      </c>
      <c r="F38" s="7">
        <v>1</v>
      </c>
      <c r="G38" s="8" t="s">
        <v>93</v>
      </c>
      <c r="H38" s="9"/>
      <c r="J38" s="10">
        <f>IF(ISBLANK(C38),0,B38*VLOOKUP(C38,Values!A:B,2,FALSE))</f>
        <v>75</v>
      </c>
      <c r="K38" s="11">
        <f>IF(ISBLANK(E38),0,D38*VLOOKUP(E38,Values!A:B,2,FALSE))</f>
        <v>75</v>
      </c>
      <c r="L38" s="11">
        <f>IF(ISBLANK(G38),0,F38*VLOOKUP(G38,Values!A:B,2,FALSE))</f>
        <v>50</v>
      </c>
      <c r="M38" s="12">
        <v>0</v>
      </c>
      <c r="N38">
        <f t="shared" si="0"/>
        <v>200</v>
      </c>
      <c r="O38">
        <f>VLOOKUP(A38,Values!A:B,2,FALSE)</f>
        <v>250</v>
      </c>
      <c r="P38" s="13">
        <f t="shared" si="1"/>
        <v>50</v>
      </c>
    </row>
    <row r="39" spans="1:16" ht="15.75" customHeight="1">
      <c r="A39" s="1" t="s">
        <v>94</v>
      </c>
      <c r="B39" s="7">
        <v>1</v>
      </c>
      <c r="C39" s="8" t="s">
        <v>95</v>
      </c>
      <c r="D39" s="7">
        <v>1</v>
      </c>
      <c r="E39" s="8" t="s">
        <v>96</v>
      </c>
      <c r="F39" s="7">
        <v>1</v>
      </c>
      <c r="G39" s="8" t="s">
        <v>97</v>
      </c>
      <c r="H39" s="9"/>
      <c r="J39" s="10">
        <f>IF(ISBLANK(C39),0,B39*VLOOKUP(C39,Values!A:B,2,FALSE))</f>
        <v>30</v>
      </c>
      <c r="K39" s="11">
        <f>IF(ISBLANK(E39),0,D39*VLOOKUP(E39,Values!A:B,2,FALSE))</f>
        <v>20</v>
      </c>
      <c r="L39" s="11">
        <f>IF(ISBLANK(G39),0,F39*VLOOKUP(G39,Values!A:B,2,FALSE))</f>
        <v>200</v>
      </c>
      <c r="M39" s="12">
        <v>0</v>
      </c>
      <c r="N39">
        <f t="shared" si="0"/>
        <v>250</v>
      </c>
      <c r="O39">
        <f>VLOOKUP(A39,Values!A:B,2,FALSE)</f>
        <v>220</v>
      </c>
      <c r="P39" s="13">
        <f t="shared" si="1"/>
        <v>-30</v>
      </c>
    </row>
    <row r="40" spans="1:16" ht="12.75">
      <c r="A40" s="1" t="s">
        <v>98</v>
      </c>
      <c r="B40" s="7">
        <v>1</v>
      </c>
      <c r="C40" s="8" t="s">
        <v>99</v>
      </c>
      <c r="D40" s="7">
        <v>1</v>
      </c>
      <c r="E40" s="8" t="s">
        <v>24</v>
      </c>
      <c r="F40" s="7">
        <v>1</v>
      </c>
      <c r="G40" s="8" t="s">
        <v>19</v>
      </c>
      <c r="H40" s="9"/>
      <c r="J40" s="10">
        <f>IF(ISBLANK(C40),0,B40*VLOOKUP(C40,Values!A:B,2,FALSE))</f>
        <v>200</v>
      </c>
      <c r="K40" s="11">
        <f>IF(ISBLANK(E40),0,D40*VLOOKUP(E40,Values!A:B,2,FALSE))</f>
        <v>100</v>
      </c>
      <c r="L40" s="11">
        <f>IF(ISBLANK(G40),0,F40*VLOOKUP(G40,Values!A:B,2,FALSE))</f>
        <v>100</v>
      </c>
      <c r="M40" s="12">
        <v>0</v>
      </c>
      <c r="N40">
        <f t="shared" si="0"/>
        <v>400</v>
      </c>
      <c r="O40">
        <f>VLOOKUP(A40,Values!A:B,2,FALSE)</f>
        <v>300</v>
      </c>
      <c r="P40" s="13">
        <f t="shared" si="1"/>
        <v>-100</v>
      </c>
    </row>
    <row r="41" spans="1:16" ht="12.75">
      <c r="A41" s="1" t="s">
        <v>100</v>
      </c>
      <c r="B41" s="7">
        <v>2</v>
      </c>
      <c r="C41" s="8" t="s">
        <v>101</v>
      </c>
      <c r="D41" s="7">
        <v>1</v>
      </c>
      <c r="E41" s="8" t="s">
        <v>24</v>
      </c>
      <c r="F41" s="7">
        <v>1</v>
      </c>
      <c r="G41" s="8" t="s">
        <v>12</v>
      </c>
      <c r="H41" s="9"/>
      <c r="I41" t="s">
        <v>101</v>
      </c>
      <c r="J41" s="10">
        <v>25</v>
      </c>
      <c r="K41" s="11">
        <f>IF(ISBLANK(E41),0,D41*VLOOKUP(E41,Values!A:B,2,FALSE))</f>
        <v>100</v>
      </c>
      <c r="L41" s="11">
        <f>IF(ISBLANK(G41),0,F41*VLOOKUP(G41,Values!A:B,2,FALSE))</f>
        <v>85</v>
      </c>
      <c r="M41" s="12">
        <v>25</v>
      </c>
      <c r="N41">
        <f t="shared" si="0"/>
        <v>235</v>
      </c>
      <c r="O41">
        <f>VLOOKUP(A41,Values!A:B,2,FALSE)</f>
        <v>200</v>
      </c>
      <c r="P41" s="13">
        <f t="shared" si="1"/>
        <v>-35</v>
      </c>
    </row>
    <row r="42" spans="1:16" ht="12.75">
      <c r="A42" s="1" t="s">
        <v>65</v>
      </c>
      <c r="B42" s="7">
        <v>1</v>
      </c>
      <c r="C42" s="8" t="s">
        <v>27</v>
      </c>
      <c r="D42" s="7">
        <v>1</v>
      </c>
      <c r="E42" s="8" t="s">
        <v>12</v>
      </c>
      <c r="F42" s="9"/>
      <c r="H42" s="9"/>
      <c r="J42" s="10">
        <f>IF(ISBLANK(C42),0,B42*VLOOKUP(C42,Values!A:B,2,FALSE))</f>
        <v>25</v>
      </c>
      <c r="K42" s="11">
        <f>IF(ISBLANK(E42),0,D42*VLOOKUP(E42,Values!A:B,2,FALSE))</f>
        <v>85</v>
      </c>
      <c r="L42" s="11">
        <f>IF(ISBLANK(G42),0,F42*VLOOKUP(G42,Values!A:B,2,FALSE))</f>
        <v>0</v>
      </c>
      <c r="M42" s="12">
        <v>0</v>
      </c>
      <c r="N42">
        <f t="shared" si="0"/>
        <v>110</v>
      </c>
      <c r="O42">
        <f>VLOOKUP(A42,Values!A:B,2,FALSE)</f>
        <v>125</v>
      </c>
      <c r="P42" s="13">
        <f t="shared" si="1"/>
        <v>15</v>
      </c>
    </row>
    <row r="43" spans="1:16" ht="12.75">
      <c r="A43" s="1" t="s">
        <v>102</v>
      </c>
      <c r="B43" s="7">
        <v>2</v>
      </c>
      <c r="C43" s="8" t="s">
        <v>103</v>
      </c>
      <c r="D43" s="9"/>
      <c r="E43" s="8" t="s">
        <v>103</v>
      </c>
      <c r="F43" s="9"/>
      <c r="H43" s="9"/>
      <c r="J43" s="10">
        <v>25</v>
      </c>
      <c r="K43" s="11">
        <v>25</v>
      </c>
      <c r="L43" s="11">
        <f>IF(ISBLANK(G43),0,F43*VLOOKUP(G43,Values!A:B,2,FALSE))</f>
        <v>0</v>
      </c>
      <c r="M43" s="12">
        <v>0</v>
      </c>
      <c r="N43">
        <f t="shared" si="0"/>
        <v>50</v>
      </c>
      <c r="O43">
        <f>VLOOKUP(A43,Values!A:B,2,FALSE)</f>
        <v>150</v>
      </c>
      <c r="P43" s="13">
        <f t="shared" si="1"/>
        <v>100</v>
      </c>
    </row>
    <row r="44" spans="1:16" ht="12.75">
      <c r="A44" s="1" t="s">
        <v>47</v>
      </c>
      <c r="B44" s="7">
        <v>1</v>
      </c>
      <c r="C44" s="8" t="s">
        <v>19</v>
      </c>
      <c r="D44" s="7">
        <v>1</v>
      </c>
      <c r="E44" s="8" t="s">
        <v>27</v>
      </c>
      <c r="F44" s="9"/>
      <c r="H44" s="9"/>
      <c r="J44" s="10">
        <f>IF(ISBLANK(C44),0,B44*VLOOKUP(C44,Values!A:B,2,FALSE))</f>
        <v>100</v>
      </c>
      <c r="K44" s="11">
        <f>IF(ISBLANK(E44),0,D44*VLOOKUP(E44,Values!A:B,2,FALSE))</f>
        <v>25</v>
      </c>
      <c r="L44" s="11">
        <f>IF(ISBLANK(G44),0,F44*VLOOKUP(G44,Values!A:B,2,FALSE))</f>
        <v>0</v>
      </c>
      <c r="M44" s="12">
        <v>0</v>
      </c>
      <c r="N44">
        <f t="shared" si="0"/>
        <v>125</v>
      </c>
      <c r="O44">
        <f>VLOOKUP(A44,Values!A:B,2,FALSE)</f>
        <v>80</v>
      </c>
      <c r="P44" s="13">
        <f t="shared" si="1"/>
        <v>-45</v>
      </c>
    </row>
    <row r="45" spans="1:16" ht="12.75">
      <c r="A45" s="1" t="s">
        <v>104</v>
      </c>
      <c r="B45" s="7">
        <v>1</v>
      </c>
      <c r="C45" s="8" t="s">
        <v>66</v>
      </c>
      <c r="D45" s="7">
        <v>1</v>
      </c>
      <c r="E45" s="8" t="s">
        <v>12</v>
      </c>
      <c r="F45" s="7">
        <v>1</v>
      </c>
      <c r="G45" s="8" t="s">
        <v>42</v>
      </c>
      <c r="H45" s="9"/>
      <c r="J45" s="10">
        <f>IF(ISBLANK(C45),0,B45*VLOOKUP(C45,Values!A:B,2,FALSE))</f>
        <v>35</v>
      </c>
      <c r="K45" s="11">
        <f>IF(ISBLANK(E45),0,D45*VLOOKUP(E45,Values!A:B,2,FALSE))</f>
        <v>85</v>
      </c>
      <c r="L45" s="11">
        <f>IF(ISBLANK(G45),0,F45*VLOOKUP(G45,Values!A:B,2,FALSE))</f>
        <v>200</v>
      </c>
      <c r="M45" s="12">
        <v>0</v>
      </c>
      <c r="N45">
        <f t="shared" si="0"/>
        <v>320</v>
      </c>
      <c r="O45">
        <f>VLOOKUP(A45,Values!A:B,2,FALSE)</f>
        <v>120</v>
      </c>
      <c r="P45" s="13">
        <f t="shared" si="1"/>
        <v>-200</v>
      </c>
    </row>
    <row r="46" spans="1:16" ht="12.75">
      <c r="A46" s="1" t="s">
        <v>105</v>
      </c>
      <c r="B46" s="7">
        <v>1</v>
      </c>
      <c r="C46" s="8" t="s">
        <v>106</v>
      </c>
      <c r="D46" s="7">
        <v>1</v>
      </c>
      <c r="E46" s="8" t="s">
        <v>36</v>
      </c>
      <c r="F46" s="9"/>
      <c r="H46" s="9"/>
      <c r="J46" s="10">
        <f>IF(ISBLANK(C46),0,B46*VLOOKUP(C46,Values!A:B,2,FALSE))</f>
        <v>40</v>
      </c>
      <c r="K46" s="11">
        <f>IF(ISBLANK(E46),0,D46*VLOOKUP(E46,Values!A:B,2,FALSE))</f>
        <v>100</v>
      </c>
      <c r="L46" s="11">
        <f>IF(ISBLANK(G46),0,F46*VLOOKUP(G46,Values!A:B,2,FALSE))</f>
        <v>0</v>
      </c>
      <c r="M46" s="12">
        <v>0</v>
      </c>
      <c r="N46">
        <f t="shared" si="0"/>
        <v>140</v>
      </c>
      <c r="O46">
        <f>VLOOKUP(A46,Values!A:B,2,FALSE)</f>
        <v>200</v>
      </c>
      <c r="P46" s="13">
        <f t="shared" si="1"/>
        <v>60</v>
      </c>
    </row>
    <row r="47" spans="1:16" ht="12.75">
      <c r="A47" s="1" t="s">
        <v>107</v>
      </c>
      <c r="B47" s="7">
        <v>1</v>
      </c>
      <c r="C47" s="8" t="s">
        <v>84</v>
      </c>
      <c r="D47" s="7">
        <v>1</v>
      </c>
      <c r="E47" s="8" t="s">
        <v>19</v>
      </c>
      <c r="F47" s="7">
        <v>1</v>
      </c>
      <c r="G47" s="8" t="s">
        <v>24</v>
      </c>
      <c r="H47" s="9"/>
      <c r="J47" s="10">
        <f>IF(ISBLANK(C47),0,B47*VLOOKUP(C47,Values!A:B,2,FALSE))</f>
        <v>250</v>
      </c>
      <c r="K47" s="11">
        <f>IF(ISBLANK(E47),0,D47*VLOOKUP(E47,Values!A:B,2,FALSE))</f>
        <v>100</v>
      </c>
      <c r="L47" s="11">
        <f>IF(ISBLANK(G47),0,F47*VLOOKUP(G47,Values!A:B,2,FALSE))</f>
        <v>100</v>
      </c>
      <c r="M47" s="12">
        <v>0</v>
      </c>
      <c r="N47">
        <f t="shared" si="0"/>
        <v>450</v>
      </c>
      <c r="O47">
        <f>VLOOKUP(A47,Values!A:B,2,FALSE)</f>
        <v>480</v>
      </c>
      <c r="P47" s="13">
        <f t="shared" si="1"/>
        <v>30</v>
      </c>
    </row>
    <row r="48" spans="1:16" ht="12.75">
      <c r="A48" s="1" t="s">
        <v>108</v>
      </c>
      <c r="B48" s="7">
        <v>1</v>
      </c>
      <c r="C48" s="8" t="s">
        <v>19</v>
      </c>
      <c r="D48" s="7">
        <v>1</v>
      </c>
      <c r="E48" s="8" t="s">
        <v>31</v>
      </c>
      <c r="F48" s="7">
        <v>1</v>
      </c>
      <c r="G48" s="8" t="s">
        <v>36</v>
      </c>
      <c r="H48" s="9"/>
      <c r="J48" s="10">
        <f>IF(ISBLANK(C48),0,B48*VLOOKUP(C48,Values!A:B,2,FALSE))</f>
        <v>100</v>
      </c>
      <c r="K48" s="11">
        <f>IF(ISBLANK(E48),0,D48*VLOOKUP(E48,Values!A:B,2,FALSE))</f>
        <v>60</v>
      </c>
      <c r="L48" s="11">
        <f>IF(ISBLANK(G48),0,F48*VLOOKUP(G48,Values!A:B,2,FALSE))</f>
        <v>100</v>
      </c>
      <c r="M48" s="12">
        <v>0</v>
      </c>
      <c r="N48">
        <f t="shared" si="0"/>
        <v>260</v>
      </c>
      <c r="O48">
        <f>VLOOKUP(A48,Values!A:B,2,FALSE)</f>
        <v>300</v>
      </c>
      <c r="P48" s="13">
        <f t="shared" si="1"/>
        <v>40</v>
      </c>
    </row>
    <row r="49" spans="1:16" ht="12.75">
      <c r="A49" s="1" t="s">
        <v>109</v>
      </c>
      <c r="B49" s="7">
        <v>2</v>
      </c>
      <c r="C49" s="8" t="s">
        <v>110</v>
      </c>
      <c r="D49" s="7">
        <v>1</v>
      </c>
      <c r="E49" s="8" t="s">
        <v>19</v>
      </c>
      <c r="F49" s="7">
        <v>1</v>
      </c>
      <c r="G49" s="8" t="s">
        <v>24</v>
      </c>
      <c r="H49" s="9"/>
      <c r="I49" t="s">
        <v>110</v>
      </c>
      <c r="J49" s="10">
        <v>80</v>
      </c>
      <c r="K49" s="11">
        <f>IF(ISBLANK(E49),0,D49*VLOOKUP(E49,Values!A:B,2,FALSE))</f>
        <v>100</v>
      </c>
      <c r="L49" s="11">
        <f>IF(ISBLANK(G49),0,F49*VLOOKUP(G49,Values!A:B,2,FALSE))</f>
        <v>100</v>
      </c>
      <c r="M49" s="12">
        <v>80</v>
      </c>
      <c r="N49">
        <f t="shared" si="0"/>
        <v>360</v>
      </c>
      <c r="O49">
        <f>VLOOKUP(A49,Values!A:B,2,FALSE)</f>
        <v>260</v>
      </c>
      <c r="P49" s="13">
        <f t="shared" si="1"/>
        <v>-100</v>
      </c>
    </row>
    <row r="50" spans="1:16" ht="12.75">
      <c r="A50" s="1" t="s">
        <v>111</v>
      </c>
      <c r="B50" s="7">
        <v>1</v>
      </c>
      <c r="C50" s="8" t="s">
        <v>112</v>
      </c>
      <c r="D50" s="7">
        <v>1</v>
      </c>
      <c r="E50" s="8" t="s">
        <v>19</v>
      </c>
      <c r="F50" s="7">
        <v>1</v>
      </c>
      <c r="G50" s="8" t="s">
        <v>24</v>
      </c>
      <c r="H50" s="9"/>
      <c r="J50" s="10">
        <f>IF(ISBLANK(C50),0,B50*VLOOKUP(C50,Values!A:B,2,FALSE))</f>
        <v>140</v>
      </c>
      <c r="K50" s="11">
        <f>IF(ISBLANK(E50),0,D50*VLOOKUP(E50,Values!A:B,2,FALSE))</f>
        <v>100</v>
      </c>
      <c r="L50" s="11">
        <f>IF(ISBLANK(G50),0,F50*VLOOKUP(G50,Values!A:B,2,FALSE))</f>
        <v>100</v>
      </c>
      <c r="M50" s="12">
        <v>0</v>
      </c>
      <c r="N50">
        <f t="shared" si="0"/>
        <v>340</v>
      </c>
      <c r="O50">
        <f>VLOOKUP(A50,Values!A:B,2,FALSE)</f>
        <v>250</v>
      </c>
      <c r="P50" s="13">
        <f t="shared" si="1"/>
        <v>-90</v>
      </c>
    </row>
    <row r="51" spans="1:16" ht="12.75">
      <c r="A51" s="1" t="s">
        <v>113</v>
      </c>
      <c r="B51" s="7">
        <v>1</v>
      </c>
      <c r="C51" s="8" t="s">
        <v>15</v>
      </c>
      <c r="D51" s="7">
        <v>1</v>
      </c>
      <c r="E51" s="8" t="s">
        <v>19</v>
      </c>
      <c r="F51" s="7">
        <v>1</v>
      </c>
      <c r="G51" s="8" t="s">
        <v>12</v>
      </c>
      <c r="H51" s="7">
        <v>1</v>
      </c>
      <c r="I51" s="8" t="s">
        <v>24</v>
      </c>
      <c r="J51" s="10">
        <f>IF(ISBLANK(C51),0,B51*VLOOKUP(C51,Values!A:B,2,FALSE))</f>
        <v>320</v>
      </c>
      <c r="K51" s="11">
        <f>IF(ISBLANK(E51),0,D51*VLOOKUP(E51,Values!A:B,2,FALSE))</f>
        <v>100</v>
      </c>
      <c r="L51" s="11">
        <f>IF(ISBLANK(G51),0,F51*VLOOKUP(G51,Values!A:B,2,FALSE))</f>
        <v>85</v>
      </c>
      <c r="M51" s="12">
        <f>IF(ISBLANK(I51),0,H51*VLOOKUP(I51,Values!A:B,2,FALSE))</f>
        <v>100</v>
      </c>
      <c r="N51">
        <f t="shared" si="0"/>
        <v>605</v>
      </c>
      <c r="O51">
        <f>VLOOKUP(A51,Values!A:B,2,FALSE)</f>
        <v>385</v>
      </c>
      <c r="P51" s="13">
        <f t="shared" si="1"/>
        <v>-220</v>
      </c>
    </row>
    <row r="52" spans="1:16" ht="12.75">
      <c r="A52" s="1" t="s">
        <v>114</v>
      </c>
      <c r="B52" s="7">
        <v>1</v>
      </c>
      <c r="C52" s="8" t="s">
        <v>15</v>
      </c>
      <c r="D52" s="7">
        <v>1</v>
      </c>
      <c r="E52" s="8" t="s">
        <v>12</v>
      </c>
      <c r="F52" s="9"/>
      <c r="H52" s="9"/>
      <c r="J52" s="10">
        <f>IF(ISBLANK(C52),0,B52*VLOOKUP(C52,Values!A:B,2,FALSE))</f>
        <v>320</v>
      </c>
      <c r="K52" s="11">
        <f>IF(ISBLANK(E52),0,D52*VLOOKUP(E52,Values!A:B,2,FALSE))</f>
        <v>85</v>
      </c>
      <c r="L52" s="11">
        <f>IF(ISBLANK(G52),0,F52*VLOOKUP(G52,Values!A:B,2,FALSE))</f>
        <v>0</v>
      </c>
      <c r="M52" s="12">
        <v>0</v>
      </c>
      <c r="N52">
        <f t="shared" si="0"/>
        <v>405</v>
      </c>
      <c r="O52">
        <f>VLOOKUP(A52,Values!A:B,2,FALSE)</f>
        <v>300</v>
      </c>
      <c r="P52" s="13">
        <f t="shared" si="1"/>
        <v>-105</v>
      </c>
    </row>
    <row r="53" spans="1:16" ht="12.75">
      <c r="A53" s="1" t="s">
        <v>115</v>
      </c>
      <c r="B53" s="7">
        <v>1</v>
      </c>
      <c r="C53" s="8" t="s">
        <v>30</v>
      </c>
      <c r="D53" s="7">
        <v>1</v>
      </c>
      <c r="E53" s="8" t="s">
        <v>42</v>
      </c>
      <c r="F53" s="7">
        <v>1</v>
      </c>
      <c r="G53" s="8" t="s">
        <v>116</v>
      </c>
      <c r="H53" s="9"/>
      <c r="J53" s="10">
        <f>IF(ISBLANK(C53),0,B53*VLOOKUP(C53,Values!A:B,2,FALSE))</f>
        <v>200</v>
      </c>
      <c r="K53" s="11">
        <f>IF(ISBLANK(E53),0,D53*VLOOKUP(E53,Values!A:B,2,FALSE))</f>
        <v>200</v>
      </c>
      <c r="L53" s="11">
        <f>IF(ISBLANK(G53),0,F53*VLOOKUP(G53,Values!A:B,2,FALSE))</f>
        <v>90</v>
      </c>
      <c r="M53" s="12">
        <v>0</v>
      </c>
      <c r="N53">
        <f t="shared" si="0"/>
        <v>490</v>
      </c>
      <c r="O53">
        <f>VLOOKUP(A53,Values!A:B,2,FALSE)</f>
        <v>300</v>
      </c>
      <c r="P53" s="13">
        <f t="shared" si="1"/>
        <v>-190</v>
      </c>
    </row>
    <row r="54" spans="1:16" ht="12.75">
      <c r="A54" s="1" t="s">
        <v>117</v>
      </c>
      <c r="B54" s="7">
        <v>1</v>
      </c>
      <c r="C54" s="8" t="s">
        <v>41</v>
      </c>
      <c r="D54" s="7">
        <v>1</v>
      </c>
      <c r="E54" s="8" t="s">
        <v>116</v>
      </c>
      <c r="F54" s="9"/>
      <c r="H54" s="9"/>
      <c r="J54" s="10">
        <f>IF(ISBLANK(C54),0,B54*VLOOKUP(C54,Values!A:B,2,FALSE))</f>
        <v>260</v>
      </c>
      <c r="K54" s="11">
        <f>IF(ISBLANK(E54),0,D54*VLOOKUP(E54,Values!A:B,2,FALSE))</f>
        <v>90</v>
      </c>
      <c r="L54" s="11">
        <f>IF(ISBLANK(G54),0,F54*VLOOKUP(G54,Values!A:B,2,FALSE))</f>
        <v>0</v>
      </c>
      <c r="M54" s="12">
        <v>0</v>
      </c>
      <c r="N54">
        <f t="shared" si="0"/>
        <v>350</v>
      </c>
      <c r="O54">
        <f>VLOOKUP(A54,Values!A:B,2,FALSE)</f>
        <v>400</v>
      </c>
      <c r="P54" s="13">
        <f t="shared" si="1"/>
        <v>50</v>
      </c>
    </row>
    <row r="55" spans="1:16" ht="12.75">
      <c r="A55" s="1" t="s">
        <v>118</v>
      </c>
      <c r="B55" s="7">
        <v>1</v>
      </c>
      <c r="C55" s="8" t="s">
        <v>119</v>
      </c>
      <c r="D55" s="7">
        <v>1</v>
      </c>
      <c r="E55" s="8" t="s">
        <v>19</v>
      </c>
      <c r="F55" s="7">
        <v>1</v>
      </c>
      <c r="G55" s="8" t="s">
        <v>24</v>
      </c>
      <c r="H55" s="9"/>
      <c r="J55" s="10">
        <f>IF(ISBLANK(C55),0,B55*VLOOKUP(C55,Values!A:B,2,FALSE))</f>
        <v>220</v>
      </c>
      <c r="K55" s="11">
        <f>IF(ISBLANK(E55),0,D55*VLOOKUP(E55,Values!A:B,2,FALSE))</f>
        <v>100</v>
      </c>
      <c r="L55" s="11">
        <f>IF(ISBLANK(G55),0,F55*VLOOKUP(G55,Values!A:B,2,FALSE))</f>
        <v>100</v>
      </c>
      <c r="M55" s="12">
        <v>0</v>
      </c>
      <c r="N55">
        <f t="shared" si="0"/>
        <v>420</v>
      </c>
      <c r="O55">
        <f>VLOOKUP(A55,Values!A:B,2,FALSE)</f>
        <v>400</v>
      </c>
      <c r="P55" s="13">
        <f t="shared" si="1"/>
        <v>-20</v>
      </c>
    </row>
    <row r="56" spans="1:16" ht="12.75">
      <c r="A56" s="1" t="s">
        <v>120</v>
      </c>
      <c r="B56" s="7">
        <v>1</v>
      </c>
      <c r="C56" s="8" t="s">
        <v>12</v>
      </c>
      <c r="D56" s="7">
        <v>1</v>
      </c>
      <c r="E56" s="8" t="s">
        <v>24</v>
      </c>
      <c r="F56" s="7">
        <v>1</v>
      </c>
      <c r="G56" s="8" t="s">
        <v>97</v>
      </c>
      <c r="H56" s="9"/>
      <c r="J56" s="10">
        <f>IF(ISBLANK(C56),0,B56*VLOOKUP(C56,Values!A:B,2,FALSE))</f>
        <v>85</v>
      </c>
      <c r="K56" s="11">
        <f>IF(ISBLANK(E56),0,D56*VLOOKUP(E56,Values!A:B,2,FALSE))</f>
        <v>100</v>
      </c>
      <c r="L56" s="11">
        <f>IF(ISBLANK(G56),0,F56*VLOOKUP(G56,Values!A:B,2,FALSE))</f>
        <v>200</v>
      </c>
      <c r="M56" s="12">
        <v>0</v>
      </c>
      <c r="N56">
        <f t="shared" si="0"/>
        <v>385</v>
      </c>
      <c r="O56">
        <f>VLOOKUP(A56,Values!A:B,2,FALSE)</f>
        <v>260</v>
      </c>
      <c r="P56" s="13">
        <f t="shared" si="1"/>
        <v>-125</v>
      </c>
    </row>
    <row r="57" spans="1:16" ht="12.75">
      <c r="A57" s="1" t="s">
        <v>121</v>
      </c>
      <c r="B57" s="7">
        <v>3</v>
      </c>
      <c r="C57" s="8" t="s">
        <v>122</v>
      </c>
      <c r="D57" s="9"/>
      <c r="E57" s="8" t="s">
        <v>122</v>
      </c>
      <c r="F57" s="9"/>
      <c r="G57" s="8" t="s">
        <v>122</v>
      </c>
      <c r="H57" s="9"/>
      <c r="J57" s="10">
        <v>90</v>
      </c>
      <c r="K57" s="11">
        <v>90</v>
      </c>
      <c r="L57" s="11">
        <v>90</v>
      </c>
      <c r="M57" s="12">
        <v>0</v>
      </c>
      <c r="N57">
        <f t="shared" si="0"/>
        <v>270</v>
      </c>
      <c r="O57">
        <f>VLOOKUP(A57,Values!A:B,2,FALSE)</f>
        <v>270</v>
      </c>
      <c r="P57" s="13">
        <f t="shared" si="1"/>
        <v>0</v>
      </c>
    </row>
    <row r="58" spans="1:16" ht="12.75">
      <c r="A58" s="1" t="s">
        <v>123</v>
      </c>
      <c r="B58" s="7">
        <v>1</v>
      </c>
      <c r="C58" s="8" t="s">
        <v>101</v>
      </c>
      <c r="D58" s="7">
        <v>1</v>
      </c>
      <c r="E58" s="8" t="s">
        <v>124</v>
      </c>
      <c r="F58" s="9"/>
      <c r="H58" s="9"/>
      <c r="J58" s="10">
        <f>IF(ISBLANK(C58),0,B58*VLOOKUP(C58,Values!A:B,2,FALSE))</f>
        <v>25</v>
      </c>
      <c r="K58" s="11">
        <f>IF(ISBLANK(E58),0,D58*VLOOKUP(E58,Values!A:B,2,FALSE))</f>
        <v>70</v>
      </c>
      <c r="L58" s="11">
        <f>IF(ISBLANK(G58),0,F58*VLOOKUP(G58,Values!A:B,2,FALSE))</f>
        <v>0</v>
      </c>
      <c r="M58" s="12">
        <v>0</v>
      </c>
      <c r="N58">
        <f t="shared" si="0"/>
        <v>95</v>
      </c>
      <c r="O58">
        <f>VLOOKUP(A58,Values!A:B,2,FALSE)</f>
        <v>100</v>
      </c>
      <c r="P58" s="13">
        <f t="shared" si="1"/>
        <v>5</v>
      </c>
    </row>
    <row r="59" spans="1:16" ht="12.75">
      <c r="A59" s="1" t="s">
        <v>125</v>
      </c>
      <c r="B59" s="7">
        <v>1</v>
      </c>
      <c r="C59" s="8" t="s">
        <v>126</v>
      </c>
      <c r="D59" s="7">
        <v>1</v>
      </c>
      <c r="E59" s="8" t="s">
        <v>127</v>
      </c>
      <c r="F59" s="7">
        <v>1</v>
      </c>
      <c r="G59" s="8" t="s">
        <v>42</v>
      </c>
      <c r="H59" s="9"/>
      <c r="J59" s="10">
        <f>IF(ISBLANK(C59),0,B59*VLOOKUP(C59,Values!A:B,2,FALSE))</f>
        <v>60</v>
      </c>
      <c r="K59" s="11">
        <f>IF(ISBLANK(E59),0,D59*VLOOKUP(E59,Values!A:B,2,FALSE))</f>
        <v>40</v>
      </c>
      <c r="L59" s="11">
        <f>IF(ISBLANK(G59),0,F59*VLOOKUP(G59,Values!A:B,2,FALSE))</f>
        <v>200</v>
      </c>
      <c r="M59" s="12">
        <v>0</v>
      </c>
      <c r="N59">
        <f t="shared" si="0"/>
        <v>300</v>
      </c>
      <c r="O59">
        <f>VLOOKUP(A59,Values!A:B,2,FALSE)</f>
        <v>110</v>
      </c>
      <c r="P59" s="13">
        <f t="shared" si="1"/>
        <v>-190</v>
      </c>
    </row>
    <row r="60" spans="1:16" ht="12.75">
      <c r="A60" s="1" t="s">
        <v>128</v>
      </c>
      <c r="B60" s="7">
        <v>1</v>
      </c>
      <c r="C60" s="8" t="s">
        <v>129</v>
      </c>
      <c r="D60" s="7">
        <v>1</v>
      </c>
      <c r="E60" s="8" t="s">
        <v>130</v>
      </c>
      <c r="F60" s="7">
        <v>1</v>
      </c>
      <c r="G60" s="8" t="s">
        <v>131</v>
      </c>
      <c r="H60" s="9"/>
      <c r="J60" s="10">
        <f>IF(ISBLANK(C60),0,B60*VLOOKUP(C60,Values!A:B,2,FALSE))</f>
        <v>75</v>
      </c>
      <c r="K60" s="11">
        <f>IF(ISBLANK(E60),0,D60*VLOOKUP(E60,Values!A:B,2,FALSE))</f>
        <v>150</v>
      </c>
      <c r="L60" s="11">
        <f>IF(ISBLANK(G60),0,F60*VLOOKUP(G60,Values!A:B,2,FALSE))</f>
        <v>110</v>
      </c>
      <c r="M60" s="12">
        <v>0</v>
      </c>
      <c r="N60">
        <f t="shared" si="0"/>
        <v>335</v>
      </c>
      <c r="O60">
        <f>VLOOKUP(A60,Values!A:B,2,FALSE)</f>
        <v>300</v>
      </c>
      <c r="P60" s="13">
        <f t="shared" si="1"/>
        <v>-35</v>
      </c>
    </row>
    <row r="61" spans="1:16" ht="12.75">
      <c r="A61" s="1" t="s">
        <v>132</v>
      </c>
      <c r="B61" s="7">
        <v>1</v>
      </c>
      <c r="C61" s="8" t="s">
        <v>95</v>
      </c>
      <c r="D61" s="9"/>
      <c r="F61" s="9"/>
      <c r="H61" s="9"/>
      <c r="J61" s="10">
        <f>IF(ISBLANK(C61),0,B61*VLOOKUP(C61,Values!A:B,2,FALSE))</f>
        <v>30</v>
      </c>
      <c r="K61" s="11">
        <f>IF(ISBLANK(E61),0,D61*VLOOKUP(E61,Values!A:B,2,FALSE))</f>
        <v>0</v>
      </c>
      <c r="L61" s="11">
        <f>IF(ISBLANK(G61),0,F61*VLOOKUP(G61,Values!A:B,2,FALSE))</f>
        <v>0</v>
      </c>
      <c r="M61" s="12">
        <v>0</v>
      </c>
      <c r="N61">
        <f t="shared" si="0"/>
        <v>30</v>
      </c>
      <c r="O61">
        <f>VLOOKUP(A61,Values!A:B,2,FALSE)</f>
        <v>75</v>
      </c>
      <c r="P61" s="13">
        <f t="shared" si="1"/>
        <v>45</v>
      </c>
    </row>
    <row r="62" spans="1:16" ht="12.75">
      <c r="A62" s="1" t="s">
        <v>133</v>
      </c>
      <c r="B62" s="7">
        <v>1</v>
      </c>
      <c r="C62" s="8" t="s">
        <v>19</v>
      </c>
      <c r="D62" s="7">
        <v>1</v>
      </c>
      <c r="E62" s="8" t="s">
        <v>31</v>
      </c>
      <c r="F62" s="9"/>
      <c r="H62" s="9"/>
      <c r="J62" s="10">
        <f>IF(ISBLANK(C62),0,B62*VLOOKUP(C62,Values!A:B,2,FALSE))</f>
        <v>100</v>
      </c>
      <c r="K62" s="11">
        <f>IF(ISBLANK(E62),0,D62*VLOOKUP(E62,Values!A:B,2,FALSE))</f>
        <v>60</v>
      </c>
      <c r="L62" s="11">
        <f>IF(ISBLANK(G62),0,F62*VLOOKUP(G62,Values!A:B,2,FALSE))</f>
        <v>0</v>
      </c>
      <c r="M62" s="12">
        <v>0</v>
      </c>
      <c r="N62">
        <f t="shared" si="0"/>
        <v>160</v>
      </c>
      <c r="O62">
        <f>VLOOKUP(A62,Values!A:B,2,FALSE)</f>
        <v>120</v>
      </c>
      <c r="P62" s="13">
        <f t="shared" si="1"/>
        <v>-40</v>
      </c>
    </row>
    <row r="63" spans="1:16" ht="12.75">
      <c r="A63" s="1" t="s">
        <v>134</v>
      </c>
      <c r="B63" s="7">
        <v>1</v>
      </c>
      <c r="C63" s="8" t="s">
        <v>79</v>
      </c>
      <c r="D63" s="7">
        <v>1</v>
      </c>
      <c r="E63" s="8" t="s">
        <v>106</v>
      </c>
      <c r="F63" s="9"/>
      <c r="H63" s="9"/>
      <c r="J63" s="10">
        <f>IF(ISBLANK(C63),0,B63*VLOOKUP(C63,Values!A:B,2,FALSE))</f>
        <v>85</v>
      </c>
      <c r="K63" s="11">
        <f>IF(ISBLANK(E63),0,D63*VLOOKUP(E63,Values!A:B,2,FALSE))</f>
        <v>40</v>
      </c>
      <c r="L63" s="11">
        <f>IF(ISBLANK(G63),0,F63*VLOOKUP(G63,Values!A:B,2,FALSE))</f>
        <v>0</v>
      </c>
      <c r="M63" s="12">
        <v>0</v>
      </c>
      <c r="N63">
        <f t="shared" si="0"/>
        <v>125</v>
      </c>
      <c r="O63">
        <f>VLOOKUP(A63,Values!A:B,2,FALSE)</f>
        <v>175</v>
      </c>
      <c r="P63" s="13">
        <f t="shared" si="1"/>
        <v>50</v>
      </c>
    </row>
    <row r="64" spans="1:16" ht="12.75">
      <c r="A64" s="1" t="s">
        <v>312</v>
      </c>
      <c r="B64" s="7">
        <v>1</v>
      </c>
      <c r="C64" s="8" t="s">
        <v>101</v>
      </c>
      <c r="D64" s="7">
        <v>1</v>
      </c>
      <c r="E64" s="8" t="s">
        <v>81</v>
      </c>
      <c r="F64" s="7">
        <v>1</v>
      </c>
      <c r="G64" s="8" t="s">
        <v>131</v>
      </c>
      <c r="H64" s="7">
        <v>1</v>
      </c>
      <c r="I64" s="8" t="s">
        <v>30</v>
      </c>
      <c r="J64" s="10">
        <f>IF(ISBLANK(C64),0,B64*VLOOKUP(C64,Values!A:B,2,FALSE))</f>
        <v>25</v>
      </c>
      <c r="K64" s="11">
        <f>IF(ISBLANK(E64),0,D64*VLOOKUP(E64,Values!A:B,2,FALSE))</f>
        <v>40</v>
      </c>
      <c r="L64" s="11">
        <f>IF(ISBLANK(G64),0,F64*VLOOKUP(G64,Values!A:B,2,FALSE))</f>
        <v>110</v>
      </c>
      <c r="M64" s="12">
        <f>IF(ISBLANK(I64),0,H64*VLOOKUP(I64,Values!A:B,2,FALSE))</f>
        <v>200</v>
      </c>
      <c r="N64">
        <f t="shared" si="0"/>
        <v>375</v>
      </c>
      <c r="O64">
        <v>335</v>
      </c>
      <c r="P64" s="13">
        <f t="shared" si="1"/>
        <v>-40</v>
      </c>
    </row>
    <row r="65" spans="1:16" ht="12.75">
      <c r="A65" s="1" t="s">
        <v>136</v>
      </c>
      <c r="B65" s="7">
        <v>1</v>
      </c>
      <c r="C65" s="8" t="s">
        <v>19</v>
      </c>
      <c r="D65" s="7">
        <v>1</v>
      </c>
      <c r="E65" s="8" t="s">
        <v>72</v>
      </c>
      <c r="F65" s="7">
        <v>1</v>
      </c>
      <c r="G65" s="8" t="s">
        <v>137</v>
      </c>
      <c r="H65" s="9"/>
      <c r="J65" s="10">
        <f>IF(ISBLANK(C65),0,B65*VLOOKUP(C65,Values!A:B,2,FALSE))</f>
        <v>100</v>
      </c>
      <c r="K65" s="11">
        <f>IF(ISBLANK(E65),0,D65*VLOOKUP(E65,Values!A:B,2,FALSE))</f>
        <v>20</v>
      </c>
      <c r="L65" s="11">
        <f>IF(ISBLANK(G65),0,F65*VLOOKUP(G65,Values!A:B,2,FALSE))</f>
        <v>150</v>
      </c>
      <c r="M65" s="12">
        <v>0</v>
      </c>
      <c r="N65">
        <f t="shared" si="0"/>
        <v>270</v>
      </c>
      <c r="O65">
        <f>VLOOKUP(A65,Values!A:B,2,FALSE)</f>
        <v>175</v>
      </c>
      <c r="P65" s="13">
        <f t="shared" si="1"/>
        <v>-95</v>
      </c>
    </row>
    <row r="66" spans="1:16" ht="12.75">
      <c r="A66" s="1" t="s">
        <v>138</v>
      </c>
      <c r="B66" s="7">
        <v>1</v>
      </c>
      <c r="C66" s="8" t="s">
        <v>28</v>
      </c>
      <c r="D66" s="7">
        <v>1</v>
      </c>
      <c r="E66" s="8" t="s">
        <v>52</v>
      </c>
      <c r="F66" s="7">
        <v>1</v>
      </c>
      <c r="G66" s="8" t="s">
        <v>122</v>
      </c>
      <c r="H66" s="9"/>
      <c r="J66" s="10">
        <f>IF(ISBLANK(C66),0,B66*VLOOKUP(C66,Values!A:B,2,FALSE))</f>
        <v>60</v>
      </c>
      <c r="K66" s="11">
        <f>IF(ISBLANK(E66),0,D66*VLOOKUP(E66,Values!A:B,2,FALSE))</f>
        <v>75</v>
      </c>
      <c r="L66" s="11">
        <f>IF(ISBLANK(G66),0,F66*VLOOKUP(G66,Values!A:B,2,FALSE))</f>
        <v>90</v>
      </c>
      <c r="M66" s="12">
        <v>0</v>
      </c>
      <c r="N66">
        <f t="shared" si="0"/>
        <v>225</v>
      </c>
      <c r="O66">
        <f>VLOOKUP(A66,Values!A:B,2,FALSE)</f>
        <v>220</v>
      </c>
      <c r="P66" s="13">
        <f t="shared" si="1"/>
        <v>-5</v>
      </c>
    </row>
    <row r="67" spans="1:16" ht="12.75">
      <c r="A67" s="1" t="s">
        <v>139</v>
      </c>
      <c r="B67" s="7">
        <v>1</v>
      </c>
      <c r="C67" s="8" t="s">
        <v>140</v>
      </c>
      <c r="D67" s="7">
        <v>1</v>
      </c>
      <c r="E67" s="8" t="s">
        <v>52</v>
      </c>
      <c r="F67" s="7">
        <v>1</v>
      </c>
      <c r="G67" s="8" t="s">
        <v>122</v>
      </c>
      <c r="H67" s="9"/>
      <c r="J67" s="10">
        <f>IF(ISBLANK(C67),0,B67*VLOOKUP(C67,Values!A:B,2,FALSE))</f>
        <v>80</v>
      </c>
      <c r="K67" s="11">
        <f>IF(ISBLANK(E67),0,D67*VLOOKUP(E67,Values!A:B,2,FALSE))</f>
        <v>75</v>
      </c>
      <c r="L67" s="11">
        <f>IF(ISBLANK(G67),0,F67*VLOOKUP(G67,Values!A:B,2,FALSE))</f>
        <v>90</v>
      </c>
      <c r="M67" s="12">
        <v>0</v>
      </c>
      <c r="N67">
        <f t="shared" si="0"/>
        <v>245</v>
      </c>
      <c r="O67">
        <f>VLOOKUP(A67,Values!A:B,2,FALSE)</f>
        <v>220</v>
      </c>
      <c r="P67" s="13">
        <f t="shared" si="1"/>
        <v>-25</v>
      </c>
    </row>
    <row r="68" spans="1:16" ht="12.75">
      <c r="A68" s="1" t="s">
        <v>141</v>
      </c>
      <c r="B68" s="7">
        <v>1</v>
      </c>
      <c r="C68" s="8" t="s">
        <v>28</v>
      </c>
      <c r="D68" s="7">
        <v>1</v>
      </c>
      <c r="E68" s="8" t="s">
        <v>101</v>
      </c>
      <c r="F68" s="7">
        <v>1</v>
      </c>
      <c r="G68" s="8" t="s">
        <v>60</v>
      </c>
      <c r="H68" s="9"/>
      <c r="J68" s="10">
        <f>IF(ISBLANK(C68),0,B68*VLOOKUP(C68,Values!A:B,2,FALSE))</f>
        <v>60</v>
      </c>
      <c r="K68" s="11">
        <f>IF(ISBLANK(E68),0,D68*VLOOKUP(E68,Values!A:B,2,FALSE))</f>
        <v>25</v>
      </c>
      <c r="L68" s="11">
        <f>IF(ISBLANK(G68),0,F68*VLOOKUP(G68,Values!A:B,2,FALSE))</f>
        <v>60</v>
      </c>
      <c r="M68" s="12">
        <v>0</v>
      </c>
      <c r="N68">
        <f t="shared" si="0"/>
        <v>145</v>
      </c>
      <c r="O68">
        <f>VLOOKUP(A68,Values!A:B,2,FALSE)</f>
        <v>180</v>
      </c>
      <c r="P68" s="13">
        <f t="shared" si="1"/>
        <v>35</v>
      </c>
    </row>
    <row r="69" spans="1:16" ht="12.75">
      <c r="A69" s="1" t="s">
        <v>142</v>
      </c>
      <c r="B69" s="7">
        <v>1</v>
      </c>
      <c r="C69" s="8" t="s">
        <v>143</v>
      </c>
      <c r="D69" s="7">
        <v>1</v>
      </c>
      <c r="E69" s="8" t="s">
        <v>144</v>
      </c>
      <c r="F69" s="7">
        <v>1</v>
      </c>
      <c r="G69" s="8" t="s">
        <v>81</v>
      </c>
      <c r="H69" s="9"/>
      <c r="J69" s="15">
        <v>200</v>
      </c>
      <c r="K69" s="11">
        <f>IF(ISBLANK(E69),0,D69*VLOOKUP(E69,Values!A:B,2,FALSE))</f>
        <v>60</v>
      </c>
      <c r="L69" s="11">
        <f>IF(ISBLANK(G69),0,F69*VLOOKUP(G69,Values!A:B,2,FALSE))</f>
        <v>40</v>
      </c>
      <c r="M69" s="12">
        <v>0</v>
      </c>
      <c r="N69">
        <f t="shared" si="0"/>
        <v>300</v>
      </c>
      <c r="O69">
        <f>VLOOKUP(A69,Values!A:B,2,FALSE)</f>
        <v>250</v>
      </c>
      <c r="P69" s="13">
        <f t="shared" si="1"/>
        <v>-50</v>
      </c>
    </row>
    <row r="70" spans="1:16" ht="12.75">
      <c r="A70" s="1" t="s">
        <v>75</v>
      </c>
      <c r="B70" s="7">
        <v>1</v>
      </c>
      <c r="C70" s="8" t="s">
        <v>145</v>
      </c>
      <c r="D70" s="9"/>
      <c r="F70" s="9"/>
      <c r="H70" s="9"/>
      <c r="J70" s="10">
        <f>IF(ISBLANK(C70),0,B70*VLOOKUP(C70,Values!A:B,2,FALSE))</f>
        <v>50</v>
      </c>
      <c r="K70" s="11">
        <f>IF(ISBLANK(E70),0,D70*VLOOKUP(E70,Values!A:B,2,FALSE))</f>
        <v>0</v>
      </c>
      <c r="L70" s="11">
        <f>IF(ISBLANK(G70),0,F70*VLOOKUP(G70,Values!A:B,2,FALSE))</f>
        <v>0</v>
      </c>
      <c r="M70" s="12">
        <v>0</v>
      </c>
      <c r="N70">
        <f t="shared" si="0"/>
        <v>50</v>
      </c>
      <c r="O70">
        <f>VLOOKUP(A70,Values!A:B,2,FALSE)</f>
        <v>75</v>
      </c>
      <c r="P70" s="13">
        <f t="shared" si="1"/>
        <v>25</v>
      </c>
    </row>
    <row r="71" spans="1:16" ht="12.75">
      <c r="A71" s="1" t="s">
        <v>146</v>
      </c>
      <c r="B71" s="7">
        <v>1</v>
      </c>
      <c r="C71" s="8" t="s">
        <v>147</v>
      </c>
      <c r="D71" s="7">
        <v>1</v>
      </c>
      <c r="E71" s="8" t="s">
        <v>9</v>
      </c>
      <c r="F71" s="9"/>
      <c r="H71" s="9"/>
      <c r="J71" s="10">
        <f>IF(ISBLANK(C71),0,B71*VLOOKUP(C71,Values!A:B,2,FALSE))</f>
        <v>65</v>
      </c>
      <c r="K71" s="11">
        <f>IF(ISBLANK(E71),0,D71*VLOOKUP(E71,Values!A:B,2,FALSE))</f>
        <v>15</v>
      </c>
      <c r="L71" s="11">
        <f>IF(ISBLANK(G71),0,F71*VLOOKUP(G71,Values!A:B,2,FALSE))</f>
        <v>0</v>
      </c>
      <c r="M71" s="12">
        <v>0</v>
      </c>
      <c r="N71">
        <f t="shared" si="0"/>
        <v>80</v>
      </c>
      <c r="O71">
        <f>VLOOKUP(A71,Values!A:B,2,FALSE)</f>
        <v>100</v>
      </c>
      <c r="P71" s="13">
        <f t="shared" si="1"/>
        <v>20</v>
      </c>
    </row>
    <row r="72" spans="1:16" ht="12.75">
      <c r="A72" s="1" t="s">
        <v>148</v>
      </c>
      <c r="B72" s="7">
        <v>1</v>
      </c>
      <c r="C72" s="8" t="s">
        <v>31</v>
      </c>
      <c r="D72" s="7">
        <v>1</v>
      </c>
      <c r="E72" s="8" t="s">
        <v>149</v>
      </c>
      <c r="F72" s="9"/>
      <c r="H72" s="9"/>
      <c r="J72" s="10">
        <f>IF(ISBLANK(C72),0,B72*VLOOKUP(C72,Values!A:B,2,FALSE))</f>
        <v>60</v>
      </c>
      <c r="K72" s="11">
        <f>IF(ISBLANK(E72),0,D72*VLOOKUP(E72,Values!A:B,2,FALSE))</f>
        <v>100</v>
      </c>
      <c r="L72" s="11">
        <f>IF(ISBLANK(G72),0,F72*VLOOKUP(G72,Values!A:B,2,FALSE))</f>
        <v>0</v>
      </c>
      <c r="M72" s="12">
        <v>0</v>
      </c>
      <c r="N72">
        <f t="shared" si="0"/>
        <v>160</v>
      </c>
      <c r="O72">
        <f>VLOOKUP(A72,Values!A:B,2,FALSE)</f>
        <v>120</v>
      </c>
      <c r="P72" s="13">
        <f t="shared" si="1"/>
        <v>-40</v>
      </c>
    </row>
  </sheetData>
  <conditionalFormatting sqref="P1:P1048576">
    <cfRule type="colorScale" priority="1">
      <colorScale>
        <cfvo type="formula" val="0"/>
        <cfvo type="percentile" val="50"/>
        <cfvo type="max"/>
        <color rgb="FFE67C73"/>
        <color rgb="FFFFFFFF"/>
        <color rgb="FF57BB8A"/>
      </colorScale>
    </cfRule>
  </conditionalFormatting>
  <conditionalFormatting sqref="P1:P1048576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9.5703125" customWidth="1"/>
    <col min="2" max="2" width="16.42578125" customWidth="1"/>
    <col min="3" max="4" width="5" customWidth="1"/>
    <col min="5" max="5" width="9.140625" customWidth="1"/>
    <col min="6" max="6" width="10" customWidth="1"/>
    <col min="7" max="7" width="9.140625" customWidth="1"/>
    <col min="8" max="8" width="11" customWidth="1"/>
    <col min="9" max="9" width="24.7109375" customWidth="1"/>
    <col min="10" max="10" width="25.28515625" customWidth="1"/>
    <col min="11" max="11" width="24.42578125" customWidth="1"/>
    <col min="12" max="12" width="21" customWidth="1"/>
    <col min="13" max="13" width="15.85546875" customWidth="1"/>
    <col min="14" max="14" width="14.85546875" customWidth="1"/>
    <col min="15" max="15" width="9.28515625" customWidth="1"/>
    <col min="16" max="17" width="5.85546875" customWidth="1"/>
    <col min="18" max="18" width="10.7109375" customWidth="1"/>
    <col min="19" max="19" width="5.140625" customWidth="1"/>
    <col min="20" max="20" width="12.42578125" customWidth="1"/>
    <col min="21" max="23" width="9" customWidth="1"/>
    <col min="24" max="24" width="5.7109375" customWidth="1"/>
    <col min="25" max="26" width="8" customWidth="1"/>
    <col min="27" max="29" width="20.28515625" customWidth="1"/>
    <col min="30" max="30" width="7.5703125" customWidth="1"/>
    <col min="31" max="31" width="70.42578125" customWidth="1"/>
    <col min="32" max="32" width="27.7109375" customWidth="1"/>
    <col min="33" max="33" width="13.42578125" customWidth="1"/>
  </cols>
  <sheetData>
    <row r="1" spans="1:33" ht="15.75" customHeight="1">
      <c r="A1" s="1"/>
      <c r="B1" s="1" t="s">
        <v>150</v>
      </c>
      <c r="C1" s="1" t="s">
        <v>151</v>
      </c>
      <c r="D1" s="1" t="s">
        <v>151</v>
      </c>
      <c r="E1" s="16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7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8" t="s">
        <v>171</v>
      </c>
      <c r="Y1" s="19" t="s">
        <v>172</v>
      </c>
      <c r="Z1" s="20" t="s">
        <v>173</v>
      </c>
      <c r="AA1" s="21" t="s">
        <v>174</v>
      </c>
      <c r="AB1" s="21" t="s">
        <v>175</v>
      </c>
      <c r="AC1" s="21" t="s">
        <v>176</v>
      </c>
      <c r="AD1" s="1" t="s">
        <v>177</v>
      </c>
      <c r="AE1" s="1" t="s">
        <v>178</v>
      </c>
      <c r="AF1" s="1"/>
      <c r="AG1" s="1"/>
    </row>
    <row r="2" spans="1:33" ht="15.75" customHeight="1">
      <c r="A2" s="1" t="s">
        <v>179</v>
      </c>
      <c r="B2" s="1" t="s">
        <v>93</v>
      </c>
      <c r="C2" s="8" t="e">
        <f ca="1">VLOOKUP(_xludf.CONCAT(B2," Seeds"),Values!A:B,2,FALSE)</f>
        <v>#NAME?</v>
      </c>
      <c r="D2" s="8" t="e">
        <f t="shared" ref="D2:D44" ca="1" si="0">IF($AG$8="Bought",$C2,0)</f>
        <v>#NAME?</v>
      </c>
      <c r="E2" s="22">
        <f>VLOOKUP(B2,Values!A:B,2,FALSE)</f>
        <v>50</v>
      </c>
      <c r="F2" s="22">
        <f>VLOOKUP(B2,Values!A:C,3,FALSE)</f>
        <v>62</v>
      </c>
      <c r="G2" s="22">
        <f>VLOOKUP(B2,Values!A:D,4,FALSE)</f>
        <v>75</v>
      </c>
      <c r="H2" s="8" t="s">
        <v>180</v>
      </c>
      <c r="I2" s="23">
        <f>IF(AND($AG$6="Yes",$H2="Yes"), (100% + Tiller!$B$2)*$E2,$E2)</f>
        <v>55.000000000000007</v>
      </c>
      <c r="J2" s="23">
        <f>IF(AND($AG$6="Yes",$H2="Yes"), (100% + Tiller!$B$2)*$F2,$F2)</f>
        <v>68.2</v>
      </c>
      <c r="K2" s="23">
        <f>IF(AND($AG$6="Yes",$H2="Yes"), (100% + Tiller!$B$2)*$G2,$G2)</f>
        <v>82.5</v>
      </c>
      <c r="L2" s="8">
        <f>VLOOKUP($AG$5,Fertilizers!$A$5:$D$15,2)*$I2+VLOOKUP($AG$5,Fertilizers!$A$5:$D$15,3)*$J2+VLOOKUP($AG$5,Fertilizers!$A$5:$D$15,4)*$K2</f>
        <v>65.131</v>
      </c>
      <c r="M2" s="8">
        <f>VLOOKUP($AG$5,Fertilizers!$A$5:$G$15,5)*$I2+VLOOKUP($AG$5,Fertilizers!$A$5:$G$15,6)*$J2+VLOOKUP($AG$5,Fertilizers!$A$5:$G$15,7)*$K2</f>
        <v>72.082999999999998</v>
      </c>
      <c r="N2" s="8">
        <f>VLOOKUP($AG$5,Fertilizers!$A$5:$J$15,8)*$I2+VLOOKUP($AG$5,Fertilizers!$A$5:$J$15,9)*$J2+VLOOKUP($AG$5,Fertilizers!$A$5:$J$15,10)*$K2</f>
        <v>75.602999999999994</v>
      </c>
      <c r="O2" s="8">
        <f t="shared" ref="O2:O44" si="1">IF($AG$3="Basic fertilizer",$M2,IF($AG$3="Quality fertilizer",$N2,$L2))</f>
        <v>65.131</v>
      </c>
      <c r="P2" s="8">
        <v>0</v>
      </c>
      <c r="Q2" s="8">
        <v>7</v>
      </c>
      <c r="R2" s="8">
        <v>7</v>
      </c>
      <c r="S2" s="23">
        <v>0</v>
      </c>
      <c r="T2" s="24">
        <f t="shared" ref="T2:T44" si="2">IF($S2=0,$AG$2 + $Q2,MAX(-$P2*28+1,$AG$2+$Q2) + IF(MOD(MAX(-$P2*28+1,$AG$2+$Q2)  - $AG$2 - $Q2,$S2)=0,0,$S2-MOD(MAX(-$P2*28+1,$AG$2+$Q2)  - $AG$2 - $Q2,$S2)) + ($P2 * 28))</f>
        <v>8</v>
      </c>
      <c r="U2" s="24">
        <f t="shared" ref="U2:U44" si="3">IF($S2=0,$AG$2 + $R2,MAX(-$P2*28+1,$AG$2+$R2) + IF(MOD(MAX(-$P2*28+1,$AG$2+$R2)  - $AG$2 - $R2,$S2)=0,0,$S2-MOD(MAX(-$P2*28+1,$AG$2+$R2)  - $AG$2 - $R2,$S2)) + ($P2 * 28))</f>
        <v>8</v>
      </c>
      <c r="V2" s="24">
        <v>3</v>
      </c>
      <c r="W2" s="24">
        <v>3</v>
      </c>
      <c r="X2" s="25">
        <v>1</v>
      </c>
      <c r="Y2" s="26" t="str">
        <f t="shared" ref="Y2:Y31" ca="1" si="4">IFERROR((X2*E2-D2)/Q2, "")</f>
        <v/>
      </c>
      <c r="Z2" s="27" t="e">
        <f t="shared" ref="Z2:Z44" ca="1" si="5">$V2*($X2 * $E2 - IF($S2=0,$D2,0)) - IF(AND($P2=0,$S2&gt;0),$D2,0)</f>
        <v>#NAME?</v>
      </c>
      <c r="AA2" s="27" t="e">
        <f t="shared" ref="AA2:AA44" ca="1" si="6">($X2-1)*$V2*( $L2 - IF($S2=0,$D2,0)) + $V2*( $O2 - IF($S2=0,$D2,0)) - IF(AND($P2=0,$S2&gt;0),$D2,0)</f>
        <v>#NAME?</v>
      </c>
      <c r="AB2" s="27" t="e">
        <f t="shared" ref="AB2:AB44" ca="1" si="7">$X2*$W2*( $L2 - IF($S2=0,$D2,0)) - IF(AND($P2=0,$S2&gt;0),$D2,0)</f>
        <v>#NAME?</v>
      </c>
      <c r="AC2" s="27" t="e">
        <f t="shared" ref="AC2:AC44" ca="1" si="8">($X2-1)*$W2*( $L2 - IF($S2=0,$D2,0)) + $W2*( $O2 - IF($S2=0,$D2,0)) - IF(AND($P2=0,$S2&gt;0),$D2,0)</f>
        <v>#NAME?</v>
      </c>
      <c r="AD2" s="8" t="s">
        <v>181</v>
      </c>
      <c r="AF2" s="1" t="s">
        <v>182</v>
      </c>
      <c r="AG2" s="8">
        <v>1</v>
      </c>
    </row>
    <row r="3" spans="1:33" ht="15.75" customHeight="1">
      <c r="A3" s="1"/>
      <c r="B3" s="1" t="s">
        <v>35</v>
      </c>
      <c r="C3" s="8" t="e">
        <f ca="1">VLOOKUP(_xludf.CONCAT(B3," Seeds"),Values!A:B,2,FALSE)</f>
        <v>#NAME?</v>
      </c>
      <c r="D3" s="8" t="e">
        <f t="shared" ca="1" si="0"/>
        <v>#NAME?</v>
      </c>
      <c r="E3" s="22">
        <f>VLOOKUP(B3,Values!A:B,2,FALSE)</f>
        <v>175</v>
      </c>
      <c r="F3" s="22">
        <f>VLOOKUP(B3,Values!A:C,3,FALSE)</f>
        <v>218</v>
      </c>
      <c r="G3" s="22">
        <f>VLOOKUP(B3,Values!A:D,4,FALSE)</f>
        <v>262</v>
      </c>
      <c r="H3" s="8" t="s">
        <v>180</v>
      </c>
      <c r="I3" s="23">
        <f>IF(AND($AG$6="Yes",$H3="Yes"), (100% + Tiller!$B$2)*$E3,$E3)</f>
        <v>192.50000000000003</v>
      </c>
      <c r="J3" s="23">
        <f>IF(AND($AG$6="Yes",$H3="Yes"), (100% + Tiller!$B$2)*$F3,$F3)</f>
        <v>239.8</v>
      </c>
      <c r="K3" s="23">
        <f>IF(AND($AG$6="Yes",$H3="Yes"), (100% + Tiller!$B$2)*$G3,$G3)</f>
        <v>288.20000000000005</v>
      </c>
      <c r="L3" s="8">
        <f>VLOOKUP($AG$5,Fertilizers!$A$5:$D$15,2)*$I3+VLOOKUP($AG$5,Fertilizers!$A$5:$D$15,3)*$J3+VLOOKUP($AG$5,Fertilizers!$A$5:$D$15,4)*$K3</f>
        <v>228.20600000000002</v>
      </c>
      <c r="M3" s="8">
        <f>VLOOKUP($AG$5,Fertilizers!$A$5:$G$15,5)*$I3+VLOOKUP($AG$5,Fertilizers!$A$5:$G$15,6)*$J3+VLOOKUP($AG$5,Fertilizers!$A$5:$G$15,7)*$K3</f>
        <v>252.54900000000001</v>
      </c>
      <c r="N3" s="8">
        <f>VLOOKUP($AG$5,Fertilizers!$A$5:$J$15,8)*$I3+VLOOKUP($AG$5,Fertilizers!$A$5:$J$15,9)*$J3+VLOOKUP($AG$5,Fertilizers!$A$5:$J$15,10)*$K3</f>
        <v>264.59400000000005</v>
      </c>
      <c r="O3" s="8">
        <f t="shared" si="1"/>
        <v>228.20600000000002</v>
      </c>
      <c r="P3" s="8">
        <v>0</v>
      </c>
      <c r="Q3" s="8">
        <v>12</v>
      </c>
      <c r="R3" s="8">
        <v>12</v>
      </c>
      <c r="S3" s="23">
        <v>0</v>
      </c>
      <c r="T3" s="24">
        <f t="shared" si="2"/>
        <v>13</v>
      </c>
      <c r="U3" s="24">
        <f t="shared" si="3"/>
        <v>13</v>
      </c>
      <c r="V3" s="24">
        <v>2</v>
      </c>
      <c r="W3" s="24">
        <v>2</v>
      </c>
      <c r="X3" s="25">
        <v>1</v>
      </c>
      <c r="Y3" s="26" t="str">
        <f t="shared" ca="1" si="4"/>
        <v/>
      </c>
      <c r="Z3" s="27" t="e">
        <f t="shared" ca="1" si="5"/>
        <v>#NAME?</v>
      </c>
      <c r="AA3" s="27" t="e">
        <f t="shared" ca="1" si="6"/>
        <v>#NAME?</v>
      </c>
      <c r="AB3" s="27" t="e">
        <f t="shared" ca="1" si="7"/>
        <v>#NAME?</v>
      </c>
      <c r="AC3" s="27" t="e">
        <f t="shared" ca="1" si="8"/>
        <v>#NAME?</v>
      </c>
      <c r="AD3" s="8" t="s">
        <v>181</v>
      </c>
      <c r="AF3" s="1" t="s">
        <v>183</v>
      </c>
      <c r="AG3" s="8" t="s">
        <v>184</v>
      </c>
    </row>
    <row r="4" spans="1:33" ht="15.75" customHeight="1">
      <c r="A4" s="1"/>
      <c r="B4" s="1" t="s">
        <v>185</v>
      </c>
      <c r="C4" s="8">
        <f>$AG$9</f>
        <v>2500</v>
      </c>
      <c r="D4" s="8">
        <f t="shared" si="0"/>
        <v>2500</v>
      </c>
      <c r="E4" s="22">
        <v>15</v>
      </c>
      <c r="F4" s="22">
        <v>18</v>
      </c>
      <c r="G4" s="22">
        <v>22</v>
      </c>
      <c r="H4" s="8" t="s">
        <v>186</v>
      </c>
      <c r="I4" s="23">
        <f>IF(AND($AG$6="Yes",$H4="Yes"), (100% + Tiller!$B$2)*$E4,$E4)</f>
        <v>15</v>
      </c>
      <c r="J4" s="23">
        <f>IF(AND($AG$6="Yes",$H4="Yes"), (100% + Tiller!$B$2)*$F4,$F4)</f>
        <v>18</v>
      </c>
      <c r="K4" s="23">
        <f>IF(AND($AG$6="Yes",$H4="Yes"), (100% + Tiller!$B$2)*$G4,$G4)</f>
        <v>22</v>
      </c>
      <c r="L4" s="8">
        <f>VLOOKUP($AG$5,Fertilizers!$A$5:$D$15,2)*$I4+VLOOKUP($AG$5,Fertilizers!$A$5:$D$15,3)*$J4+VLOOKUP($AG$5,Fertilizers!$A$5:$D$15,4)*$K4</f>
        <v>17.46</v>
      </c>
      <c r="M4" s="8">
        <f>VLOOKUP($AG$5,Fertilizers!$A$5:$G$15,5)*$I4+VLOOKUP($AG$5,Fertilizers!$A$5:$G$15,6)*$J4+VLOOKUP($AG$5,Fertilizers!$A$5:$G$15,7)*$K4</f>
        <v>19.189999999999998</v>
      </c>
      <c r="N4" s="8">
        <f>VLOOKUP($AG$5,Fertilizers!$A$5:$J$15,8)*$I4+VLOOKUP($AG$5,Fertilizers!$A$5:$J$15,9)*$J4+VLOOKUP($AG$5,Fertilizers!$A$5:$J$15,10)*$K4</f>
        <v>20.14</v>
      </c>
      <c r="O4" s="8">
        <f t="shared" si="1"/>
        <v>17.46</v>
      </c>
      <c r="P4" s="8">
        <v>0</v>
      </c>
      <c r="Q4" s="8">
        <v>10</v>
      </c>
      <c r="R4" s="8">
        <v>10</v>
      </c>
      <c r="S4" s="8">
        <v>2</v>
      </c>
      <c r="T4" s="24">
        <f t="shared" si="2"/>
        <v>11</v>
      </c>
      <c r="U4" s="24">
        <f t="shared" si="3"/>
        <v>11</v>
      </c>
      <c r="V4" s="24">
        <v>9</v>
      </c>
      <c r="W4" s="24">
        <v>9</v>
      </c>
      <c r="X4" s="25">
        <v>4.0999999999999996</v>
      </c>
      <c r="Y4" s="26">
        <f t="shared" si="4"/>
        <v>-243.85</v>
      </c>
      <c r="Z4" s="27">
        <f t="shared" si="5"/>
        <v>-1946.5</v>
      </c>
      <c r="AA4" s="27">
        <f t="shared" si="6"/>
        <v>-1855.7260000000001</v>
      </c>
      <c r="AB4" s="27">
        <f t="shared" si="7"/>
        <v>-1855.7260000000001</v>
      </c>
      <c r="AC4" s="27">
        <f t="shared" si="8"/>
        <v>-1855.7260000000001</v>
      </c>
      <c r="AD4" s="8"/>
      <c r="AE4" s="8"/>
      <c r="AF4" s="1" t="s">
        <v>187</v>
      </c>
      <c r="AG4" s="8" t="s">
        <v>186</v>
      </c>
    </row>
    <row r="5" spans="1:33" ht="15.75" customHeight="1">
      <c r="A5" s="1"/>
      <c r="B5" s="1" t="s">
        <v>63</v>
      </c>
      <c r="C5" s="8" t="e">
        <f ca="1">VLOOKUP(_xludf.CONCAT(B5," Seeds"),Values!A:B,2,FALSE)</f>
        <v>#NAME?</v>
      </c>
      <c r="D5" s="8" t="e">
        <f t="shared" ca="1" si="0"/>
        <v>#NAME?</v>
      </c>
      <c r="E5" s="22">
        <f>VLOOKUP(B5,Values!A:B,2,FALSE)</f>
        <v>60</v>
      </c>
      <c r="F5" s="22">
        <f>VLOOKUP(B5,Values!A:C,3,FALSE)</f>
        <v>75</v>
      </c>
      <c r="G5" s="22">
        <f>VLOOKUP(B5,Values!A:D,4,FALSE)</f>
        <v>90</v>
      </c>
      <c r="H5" s="8" t="s">
        <v>180</v>
      </c>
      <c r="I5" s="23">
        <f>IF(AND($AG$6="Yes",$H5="Yes"), (100% + Tiller!$B$2)*$E5,$E5)</f>
        <v>66</v>
      </c>
      <c r="J5" s="23">
        <f>IF(AND($AG$6="Yes",$H5="Yes"), (100% + Tiller!$B$2)*$F5,$F5)</f>
        <v>82.5</v>
      </c>
      <c r="K5" s="23">
        <f>IF(AND($AG$6="Yes",$H5="Yes"), (100% + Tiller!$B$2)*$G5,$G5)</f>
        <v>99.000000000000014</v>
      </c>
      <c r="L5" s="8">
        <f>VLOOKUP($AG$5,Fertilizers!$A$5:$D$15,2)*$I5+VLOOKUP($AG$5,Fertilizers!$A$5:$D$15,3)*$J5+VLOOKUP($AG$5,Fertilizers!$A$5:$D$15,4)*$K5</f>
        <v>78.375000000000014</v>
      </c>
      <c r="M5" s="8">
        <f>VLOOKUP($AG$5,Fertilizers!$A$5:$G$15,5)*$I5+VLOOKUP($AG$5,Fertilizers!$A$5:$G$15,6)*$J5+VLOOKUP($AG$5,Fertilizers!$A$5:$G$15,7)*$K5</f>
        <v>86.789999999999992</v>
      </c>
      <c r="N5" s="8">
        <f>VLOOKUP($AG$5,Fertilizers!$A$5:$J$15,8)*$I5+VLOOKUP($AG$5,Fertilizers!$A$5:$J$15,9)*$J5+VLOOKUP($AG$5,Fertilizers!$A$5:$J$15,10)*$K5</f>
        <v>90.915000000000006</v>
      </c>
      <c r="O5" s="8">
        <f t="shared" si="1"/>
        <v>78.375000000000014</v>
      </c>
      <c r="P5" s="8">
        <v>0</v>
      </c>
      <c r="Q5" s="8">
        <v>4</v>
      </c>
      <c r="R5" s="8">
        <v>4</v>
      </c>
      <c r="S5" s="8">
        <v>0</v>
      </c>
      <c r="T5" s="24">
        <f t="shared" si="2"/>
        <v>5</v>
      </c>
      <c r="U5" s="24">
        <f t="shared" si="3"/>
        <v>5</v>
      </c>
      <c r="V5" s="24">
        <v>6</v>
      </c>
      <c r="W5" s="24">
        <v>6</v>
      </c>
      <c r="X5" s="25">
        <v>1</v>
      </c>
      <c r="Y5" s="26" t="str">
        <f t="shared" ca="1" si="4"/>
        <v/>
      </c>
      <c r="Z5" s="27" t="e">
        <f t="shared" ca="1" si="5"/>
        <v>#NAME?</v>
      </c>
      <c r="AA5" s="27" t="e">
        <f t="shared" ca="1" si="6"/>
        <v>#NAME?</v>
      </c>
      <c r="AB5" s="27" t="e">
        <f t="shared" ca="1" si="7"/>
        <v>#NAME?</v>
      </c>
      <c r="AC5" s="27" t="e">
        <f t="shared" ca="1" si="8"/>
        <v>#NAME?</v>
      </c>
      <c r="AD5" s="8" t="s">
        <v>181</v>
      </c>
      <c r="AE5" s="8" t="s">
        <v>188</v>
      </c>
      <c r="AF5" s="1" t="s">
        <v>189</v>
      </c>
      <c r="AG5" s="8">
        <v>10</v>
      </c>
    </row>
    <row r="6" spans="1:33" ht="15.75" customHeight="1">
      <c r="A6" s="1"/>
      <c r="B6" s="1" t="s">
        <v>21</v>
      </c>
      <c r="C6" s="8" t="e">
        <f ca="1">VLOOKUP(_xludf.CONCAT(B6," Seeds"),Values!A:B,2,FALSE)</f>
        <v>#NAME?</v>
      </c>
      <c r="D6" s="8" t="e">
        <f t="shared" ca="1" si="0"/>
        <v>#NAME?</v>
      </c>
      <c r="E6" s="22">
        <f>VLOOKUP(B6,Values!A:B,2,FALSE)</f>
        <v>40</v>
      </c>
      <c r="F6" s="22">
        <f>VLOOKUP(B6,Values!A:C,3,FALSE)</f>
        <v>50</v>
      </c>
      <c r="G6" s="22">
        <f>VLOOKUP(B6,Values!A:D,4,FALSE)</f>
        <v>60</v>
      </c>
      <c r="H6" s="8" t="s">
        <v>180</v>
      </c>
      <c r="I6" s="23">
        <f>IF(AND($AG$6="Yes",$H6="Yes"), (100% + Tiller!$B$2)*$E6,$E6)</f>
        <v>44</v>
      </c>
      <c r="J6" s="23">
        <f>IF(AND($AG$6="Yes",$H6="Yes"), (100% + Tiller!$B$2)*$F6,$F6)</f>
        <v>55.000000000000007</v>
      </c>
      <c r="K6" s="23">
        <f>IF(AND($AG$6="Yes",$H6="Yes"), (100% + Tiller!$B$2)*$G6,$G6)</f>
        <v>66</v>
      </c>
      <c r="L6" s="8">
        <f>VLOOKUP($AG$5,Fertilizers!$A$5:$D$15,2)*$I6+VLOOKUP($AG$5,Fertilizers!$A$5:$D$15,3)*$J6+VLOOKUP($AG$5,Fertilizers!$A$5:$D$15,4)*$K6</f>
        <v>52.25</v>
      </c>
      <c r="M6" s="8">
        <f>VLOOKUP($AG$5,Fertilizers!$A$5:$G$15,5)*$I6+VLOOKUP($AG$5,Fertilizers!$A$5:$G$15,6)*$J6+VLOOKUP($AG$5,Fertilizers!$A$5:$G$15,7)*$K6</f>
        <v>57.86</v>
      </c>
      <c r="N6" s="8">
        <f>VLOOKUP($AG$5,Fertilizers!$A$5:$J$15,8)*$I6+VLOOKUP($AG$5,Fertilizers!$A$5:$J$15,9)*$J6+VLOOKUP($AG$5,Fertilizers!$A$5:$J$15,10)*$K6</f>
        <v>60.61</v>
      </c>
      <c r="O6" s="8">
        <f t="shared" si="1"/>
        <v>52.25</v>
      </c>
      <c r="P6" s="8">
        <v>0</v>
      </c>
      <c r="Q6" s="8">
        <v>10</v>
      </c>
      <c r="R6" s="8">
        <v>10</v>
      </c>
      <c r="S6" s="23">
        <v>3</v>
      </c>
      <c r="T6" s="24">
        <f t="shared" si="2"/>
        <v>11</v>
      </c>
      <c r="U6" s="24">
        <f t="shared" si="3"/>
        <v>11</v>
      </c>
      <c r="V6" s="24">
        <v>6</v>
      </c>
      <c r="W6" s="24">
        <v>6</v>
      </c>
      <c r="X6" s="25">
        <v>1</v>
      </c>
      <c r="Y6" s="26" t="str">
        <f t="shared" ca="1" si="4"/>
        <v/>
      </c>
      <c r="Z6" s="27" t="e">
        <f t="shared" ca="1" si="5"/>
        <v>#NAME?</v>
      </c>
      <c r="AA6" s="27" t="e">
        <f t="shared" ca="1" si="6"/>
        <v>#NAME?</v>
      </c>
      <c r="AB6" s="27" t="e">
        <f t="shared" ca="1" si="7"/>
        <v>#NAME?</v>
      </c>
      <c r="AC6" s="27" t="e">
        <f t="shared" ca="1" si="8"/>
        <v>#NAME?</v>
      </c>
      <c r="AD6" s="8" t="s">
        <v>181</v>
      </c>
      <c r="AE6" s="8"/>
      <c r="AF6" s="1" t="s">
        <v>190</v>
      </c>
      <c r="AG6" s="8" t="s">
        <v>180</v>
      </c>
    </row>
    <row r="7" spans="1:33" ht="15.75" customHeight="1">
      <c r="A7" s="1"/>
      <c r="B7" s="1" t="s">
        <v>131</v>
      </c>
      <c r="C7" s="8" t="e">
        <f ca="1">VLOOKUP(_xludf.CONCAT(B7," Seeds"),Values!A:B,2,FALSE)</f>
        <v>#NAME?</v>
      </c>
      <c r="D7" s="8" t="e">
        <f t="shared" ca="1" si="0"/>
        <v>#NAME?</v>
      </c>
      <c r="E7" s="22">
        <f>VLOOKUP(B7,Values!A:B,2,FALSE)</f>
        <v>110</v>
      </c>
      <c r="F7" s="22">
        <f>VLOOKUP(B7,Values!A:C,3,FALSE)</f>
        <v>137</v>
      </c>
      <c r="G7" s="22">
        <f>VLOOKUP(B7,Values!A:D,4,FALSE)</f>
        <v>165</v>
      </c>
      <c r="H7" s="8" t="s">
        <v>180</v>
      </c>
      <c r="I7" s="23">
        <f>IF(AND($AG$6="Yes",$H7="Yes"), (100% + Tiller!$B$2)*$E7,$E7)</f>
        <v>121.00000000000001</v>
      </c>
      <c r="J7" s="23">
        <f>IF(AND($AG$6="Yes",$H7="Yes"), (100% + Tiller!$B$2)*$F7,$F7)</f>
        <v>150.70000000000002</v>
      </c>
      <c r="K7" s="23">
        <f>IF(AND($AG$6="Yes",$H7="Yes"), (100% + Tiller!$B$2)*$G7,$G7)</f>
        <v>181.50000000000003</v>
      </c>
      <c r="L7" s="8">
        <f>VLOOKUP($AG$5,Fertilizers!$A$5:$D$15,2)*$I7+VLOOKUP($AG$5,Fertilizers!$A$5:$D$15,3)*$J7+VLOOKUP($AG$5,Fertilizers!$A$5:$D$15,4)*$K7</f>
        <v>143.50600000000003</v>
      </c>
      <c r="M7" s="8">
        <f>VLOOKUP($AG$5,Fertilizers!$A$5:$G$15,5)*$I7+VLOOKUP($AG$5,Fertilizers!$A$5:$G$15,6)*$J7+VLOOKUP($AG$5,Fertilizers!$A$5:$G$15,7)*$K7</f>
        <v>158.87300000000002</v>
      </c>
      <c r="N7" s="8">
        <f>VLOOKUP($AG$5,Fertilizers!$A$5:$J$15,8)*$I7+VLOOKUP($AG$5,Fertilizers!$A$5:$J$15,9)*$J7+VLOOKUP($AG$5,Fertilizers!$A$5:$J$15,10)*$K7</f>
        <v>166.51800000000003</v>
      </c>
      <c r="O7" s="8">
        <f t="shared" si="1"/>
        <v>143.50600000000003</v>
      </c>
      <c r="P7" s="8">
        <v>0</v>
      </c>
      <c r="Q7" s="8">
        <v>6</v>
      </c>
      <c r="R7" s="8">
        <v>6</v>
      </c>
      <c r="S7" s="23">
        <v>0</v>
      </c>
      <c r="T7" s="24">
        <f t="shared" si="2"/>
        <v>7</v>
      </c>
      <c r="U7" s="24">
        <f t="shared" si="3"/>
        <v>7</v>
      </c>
      <c r="V7" s="24">
        <v>4</v>
      </c>
      <c r="W7" s="24">
        <v>4</v>
      </c>
      <c r="X7" s="25">
        <v>1</v>
      </c>
      <c r="Y7" s="26" t="str">
        <f t="shared" ca="1" si="4"/>
        <v/>
      </c>
      <c r="Z7" s="27" t="e">
        <f t="shared" ca="1" si="5"/>
        <v>#NAME?</v>
      </c>
      <c r="AA7" s="27" t="e">
        <f t="shared" ca="1" si="6"/>
        <v>#NAME?</v>
      </c>
      <c r="AB7" s="27" t="e">
        <f t="shared" ca="1" si="7"/>
        <v>#NAME?</v>
      </c>
      <c r="AC7" s="27" t="e">
        <f t="shared" ca="1" si="8"/>
        <v>#NAME?</v>
      </c>
      <c r="AD7" s="8" t="s">
        <v>181</v>
      </c>
      <c r="AF7" s="1" t="s">
        <v>191</v>
      </c>
      <c r="AG7" s="8">
        <v>550</v>
      </c>
    </row>
    <row r="8" spans="1:33" ht="15.75" customHeight="1">
      <c r="A8" s="1"/>
      <c r="B8" s="1" t="s">
        <v>66</v>
      </c>
      <c r="C8" s="8" t="e">
        <f ca="1">VLOOKUP(_xludf.CONCAT(B8," Seeds"),Values!A:B,2,FALSE)</f>
        <v>#NAME?</v>
      </c>
      <c r="D8" s="8" t="e">
        <f t="shared" ca="1" si="0"/>
        <v>#NAME?</v>
      </c>
      <c r="E8" s="22">
        <f>VLOOKUP(B8,Values!A:B,2,FALSE)</f>
        <v>35</v>
      </c>
      <c r="F8" s="22">
        <f>VLOOKUP(B8,Values!A:C,3,FALSE)</f>
        <v>43</v>
      </c>
      <c r="G8" s="22">
        <f>VLOOKUP(B8,Values!A:D,4,FALSE)</f>
        <v>52</v>
      </c>
      <c r="H8" s="8" t="s">
        <v>180</v>
      </c>
      <c r="I8" s="23">
        <f>IF(AND($AG$6="Yes",$H8="Yes"), (100% + Tiller!$B$2)*$E8,$E8)</f>
        <v>38.5</v>
      </c>
      <c r="J8" s="23">
        <f>IF(AND($AG$6="Yes",$H8="Yes"), (100% + Tiller!$B$2)*$F8,$F8)</f>
        <v>47.300000000000004</v>
      </c>
      <c r="K8" s="23">
        <f>IF(AND($AG$6="Yes",$H8="Yes"), (100% + Tiller!$B$2)*$G8,$G8)</f>
        <v>57.2</v>
      </c>
      <c r="L8" s="8">
        <f>VLOOKUP($AG$5,Fertilizers!$A$5:$D$15,2)*$I8+VLOOKUP($AG$5,Fertilizers!$A$5:$D$15,3)*$J8+VLOOKUP($AG$5,Fertilizers!$A$5:$D$15,4)*$K8</f>
        <v>45.331000000000003</v>
      </c>
      <c r="M8" s="8">
        <f>VLOOKUP($AG$5,Fertilizers!$A$5:$G$15,5)*$I8+VLOOKUP($AG$5,Fertilizers!$A$5:$G$15,6)*$J8+VLOOKUP($AG$5,Fertilizers!$A$5:$G$15,7)*$K8</f>
        <v>50.039000000000001</v>
      </c>
      <c r="N8" s="8">
        <f>VLOOKUP($AG$5,Fertilizers!$A$5:$J$15,8)*$I8+VLOOKUP($AG$5,Fertilizers!$A$5:$J$15,9)*$J8+VLOOKUP($AG$5,Fertilizers!$A$5:$J$15,10)*$K8</f>
        <v>52.459000000000003</v>
      </c>
      <c r="O8" s="8">
        <f t="shared" si="1"/>
        <v>45.331000000000003</v>
      </c>
      <c r="P8" s="8">
        <v>0</v>
      </c>
      <c r="Q8" s="8">
        <v>4</v>
      </c>
      <c r="R8" s="8">
        <v>4</v>
      </c>
      <c r="S8" s="23">
        <v>0</v>
      </c>
      <c r="T8" s="24">
        <f t="shared" si="2"/>
        <v>5</v>
      </c>
      <c r="U8" s="24">
        <f t="shared" si="3"/>
        <v>5</v>
      </c>
      <c r="V8" s="24">
        <v>6</v>
      </c>
      <c r="W8" s="24">
        <v>6</v>
      </c>
      <c r="X8" s="25">
        <v>1</v>
      </c>
      <c r="Y8" s="26" t="str">
        <f t="shared" ca="1" si="4"/>
        <v/>
      </c>
      <c r="Z8" s="27" t="e">
        <f t="shared" ca="1" si="5"/>
        <v>#NAME?</v>
      </c>
      <c r="AA8" s="27" t="e">
        <f t="shared" ca="1" si="6"/>
        <v>#NAME?</v>
      </c>
      <c r="AB8" s="27" t="e">
        <f t="shared" ca="1" si="7"/>
        <v>#NAME?</v>
      </c>
      <c r="AC8" s="27" t="e">
        <f t="shared" ca="1" si="8"/>
        <v>#NAME?</v>
      </c>
      <c r="AD8" s="8" t="s">
        <v>181</v>
      </c>
      <c r="AF8" s="1" t="s">
        <v>192</v>
      </c>
      <c r="AG8" s="8" t="s">
        <v>193</v>
      </c>
    </row>
    <row r="9" spans="1:33" ht="15.75" customHeight="1">
      <c r="A9" s="1"/>
      <c r="B9" s="1" t="s">
        <v>87</v>
      </c>
      <c r="C9" s="8" t="e">
        <f ca="1">VLOOKUP(_xludf.CONCAT(B9," Seeds"),Values!A:B,2,FALSE)</f>
        <v>#NAME?</v>
      </c>
      <c r="D9" s="8" t="e">
        <f t="shared" ca="1" si="0"/>
        <v>#NAME?</v>
      </c>
      <c r="E9" s="22">
        <f>VLOOKUP(B9,Values!A:B,2,FALSE)</f>
        <v>80</v>
      </c>
      <c r="F9" s="22">
        <f>VLOOKUP(B9,Values!A:C,3,FALSE)</f>
        <v>100</v>
      </c>
      <c r="G9" s="22">
        <f>VLOOKUP(B9,Values!A:D,4,FALSE)</f>
        <v>120</v>
      </c>
      <c r="H9" s="8" t="s">
        <v>180</v>
      </c>
      <c r="I9" s="23">
        <f>IF(AND($AG$6="Yes",$H9="Yes"), (100% + Tiller!$B$2)*$E9,$E9)</f>
        <v>88</v>
      </c>
      <c r="J9" s="23">
        <f>IF(AND($AG$6="Yes",$H9="Yes"), (100% + Tiller!$B$2)*$F9,$F9)</f>
        <v>110.00000000000001</v>
      </c>
      <c r="K9" s="23">
        <f>IF(AND($AG$6="Yes",$H9="Yes"), (100% + Tiller!$B$2)*$G9,$G9)</f>
        <v>132</v>
      </c>
      <c r="L9" s="8">
        <f>VLOOKUP($AG$5,Fertilizers!$A$5:$D$15,2)*$I9+VLOOKUP($AG$5,Fertilizers!$A$5:$D$15,3)*$J9+VLOOKUP($AG$5,Fertilizers!$A$5:$D$15,4)*$K9</f>
        <v>104.5</v>
      </c>
      <c r="M9" s="8">
        <f>VLOOKUP($AG$5,Fertilizers!$A$5:$G$15,5)*$I9+VLOOKUP($AG$5,Fertilizers!$A$5:$G$15,6)*$J9+VLOOKUP($AG$5,Fertilizers!$A$5:$G$15,7)*$K9</f>
        <v>115.72</v>
      </c>
      <c r="N9" s="8">
        <f>VLOOKUP($AG$5,Fertilizers!$A$5:$J$15,8)*$I9+VLOOKUP($AG$5,Fertilizers!$A$5:$J$15,9)*$J9+VLOOKUP($AG$5,Fertilizers!$A$5:$J$15,10)*$K9</f>
        <v>121.22</v>
      </c>
      <c r="O9" s="8">
        <f t="shared" si="1"/>
        <v>104.5</v>
      </c>
      <c r="P9" s="8">
        <v>0</v>
      </c>
      <c r="Q9" s="8">
        <v>6</v>
      </c>
      <c r="R9" s="8">
        <v>6</v>
      </c>
      <c r="S9" s="23">
        <v>0</v>
      </c>
      <c r="T9" s="24">
        <f t="shared" si="2"/>
        <v>7</v>
      </c>
      <c r="U9" s="24">
        <f t="shared" si="3"/>
        <v>7</v>
      </c>
      <c r="V9" s="24">
        <v>4</v>
      </c>
      <c r="W9" s="24">
        <v>4</v>
      </c>
      <c r="X9" s="25">
        <f>'Crop Log'!D2</f>
        <v>1.171875</v>
      </c>
      <c r="Y9" s="26" t="str">
        <f t="shared" ca="1" si="4"/>
        <v/>
      </c>
      <c r="Z9" s="27" t="e">
        <f t="shared" ca="1" si="5"/>
        <v>#NAME?</v>
      </c>
      <c r="AA9" s="27" t="e">
        <f t="shared" ca="1" si="6"/>
        <v>#NAME?</v>
      </c>
      <c r="AB9" s="27" t="e">
        <f t="shared" ca="1" si="7"/>
        <v>#NAME?</v>
      </c>
      <c r="AC9" s="27" t="e">
        <f t="shared" ca="1" si="8"/>
        <v>#NAME?</v>
      </c>
      <c r="AD9" s="8" t="s">
        <v>181</v>
      </c>
      <c r="AE9" s="8" t="s">
        <v>194</v>
      </c>
      <c r="AF9" s="1" t="s">
        <v>195</v>
      </c>
      <c r="AG9" s="8">
        <v>2500</v>
      </c>
    </row>
    <row r="10" spans="1:33" ht="15.75" customHeight="1">
      <c r="A10" s="1"/>
      <c r="B10" s="1" t="s">
        <v>119</v>
      </c>
      <c r="C10" s="8" t="e">
        <f ca="1">VLOOKUP(_xludf.CONCAT(B10," Seeds"),Values!A:B,2,FALSE)</f>
        <v>#NAME?</v>
      </c>
      <c r="D10" s="8" t="e">
        <f t="shared" ca="1" si="0"/>
        <v>#NAME?</v>
      </c>
      <c r="E10" s="22">
        <f>VLOOKUP(B10,Values!A:B,2,FALSE)</f>
        <v>220</v>
      </c>
      <c r="F10" s="22">
        <f>VLOOKUP(B10,Values!A:C,3,FALSE)</f>
        <v>275</v>
      </c>
      <c r="G10" s="22">
        <f>VLOOKUP(B10,Values!A:D,4,FALSE)</f>
        <v>330</v>
      </c>
      <c r="H10" s="8" t="s">
        <v>180</v>
      </c>
      <c r="I10" s="23">
        <f>IF(AND($AG$6="Yes",$H10="Yes"), (100% + Tiller!$B$2)*$E10,$E10)</f>
        <v>242.00000000000003</v>
      </c>
      <c r="J10" s="23">
        <f>IF(AND($AG$6="Yes",$H10="Yes"), (100% + Tiller!$B$2)*$F10,$F10)</f>
        <v>302.5</v>
      </c>
      <c r="K10" s="23">
        <f>IF(AND($AG$6="Yes",$H10="Yes"), (100% + Tiller!$B$2)*$G10,$G10)</f>
        <v>363.00000000000006</v>
      </c>
      <c r="L10" s="8">
        <f>VLOOKUP($AG$5,Fertilizers!$A$5:$D$15,2)*$I10+VLOOKUP($AG$5,Fertilizers!$A$5:$D$15,3)*$J10+VLOOKUP($AG$5,Fertilizers!$A$5:$D$15,4)*$K10</f>
        <v>287.37500000000006</v>
      </c>
      <c r="M10" s="8">
        <f>VLOOKUP($AG$5,Fertilizers!$A$5:$G$15,5)*$I10+VLOOKUP($AG$5,Fertilizers!$A$5:$G$15,6)*$J10+VLOOKUP($AG$5,Fertilizers!$A$5:$G$15,7)*$K10</f>
        <v>318.23</v>
      </c>
      <c r="N10" s="8">
        <f>VLOOKUP($AG$5,Fertilizers!$A$5:$J$15,8)*$I10+VLOOKUP($AG$5,Fertilizers!$A$5:$J$15,9)*$J10+VLOOKUP($AG$5,Fertilizers!$A$5:$J$15,10)*$K10</f>
        <v>333.35500000000002</v>
      </c>
      <c r="O10" s="8">
        <f t="shared" si="1"/>
        <v>287.37500000000006</v>
      </c>
      <c r="P10" s="8">
        <v>0</v>
      </c>
      <c r="Q10" s="8">
        <v>13</v>
      </c>
      <c r="R10" s="8">
        <v>13</v>
      </c>
      <c r="S10" s="8">
        <v>0</v>
      </c>
      <c r="T10" s="24">
        <f t="shared" si="2"/>
        <v>14</v>
      </c>
      <c r="U10" s="24">
        <f t="shared" si="3"/>
        <v>14</v>
      </c>
      <c r="V10" s="24">
        <v>2</v>
      </c>
      <c r="W10" s="24">
        <v>2</v>
      </c>
      <c r="X10" s="25">
        <v>1</v>
      </c>
      <c r="Y10" s="26" t="str">
        <f t="shared" ca="1" si="4"/>
        <v/>
      </c>
      <c r="Z10" s="27" t="e">
        <f t="shared" ca="1" si="5"/>
        <v>#NAME?</v>
      </c>
      <c r="AA10" s="27" t="e">
        <f t="shared" ca="1" si="6"/>
        <v>#NAME?</v>
      </c>
      <c r="AB10" s="27" t="e">
        <f t="shared" ca="1" si="7"/>
        <v>#NAME?</v>
      </c>
      <c r="AC10" s="27" t="e">
        <f t="shared" ca="1" si="8"/>
        <v>#NAME?</v>
      </c>
      <c r="AD10" s="8" t="s">
        <v>196</v>
      </c>
      <c r="AE10" s="8"/>
    </row>
    <row r="11" spans="1:33" ht="15.75" customHeight="1">
      <c r="A11" s="1"/>
      <c r="B11" s="1" t="s">
        <v>197</v>
      </c>
      <c r="C11" s="8" t="e">
        <f ca="1">VLOOKUP(_xludf.CONCAT(B11," Seeds"),Values!A:B,2,FALSE)</f>
        <v>#NAME?</v>
      </c>
      <c r="D11" s="8" t="e">
        <f t="shared" ca="1" si="0"/>
        <v>#NAME?</v>
      </c>
      <c r="E11" s="22">
        <f>VLOOKUP(B11,Values!A:B,2,FALSE)</f>
        <v>120</v>
      </c>
      <c r="F11" s="22">
        <f>VLOOKUP(B11,Values!A:C,3,FALSE)</f>
        <v>150</v>
      </c>
      <c r="G11" s="22">
        <f>VLOOKUP(B11,Values!A:D,4,FALSE)</f>
        <v>180</v>
      </c>
      <c r="H11" s="8" t="s">
        <v>180</v>
      </c>
      <c r="I11" s="23">
        <f>IF(AND($AG$6="Yes",$H11="Yes"), (100% + Tiller!$B$2)*$E11,$E11)</f>
        <v>132</v>
      </c>
      <c r="J11" s="23">
        <f>IF(AND($AG$6="Yes",$H11="Yes"), (100% + Tiller!$B$2)*$F11,$F11)</f>
        <v>165</v>
      </c>
      <c r="K11" s="23">
        <f>IF(AND($AG$6="Yes",$H11="Yes"), (100% + Tiller!$B$2)*$G11,$G11)</f>
        <v>198.00000000000003</v>
      </c>
      <c r="L11" s="8">
        <f>VLOOKUP($AG$5,Fertilizers!$A$5:$D$15,2)*$I11+VLOOKUP($AG$5,Fertilizers!$A$5:$D$15,3)*$J11+VLOOKUP($AG$5,Fertilizers!$A$5:$D$15,4)*$K11</f>
        <v>156.75000000000003</v>
      </c>
      <c r="M11" s="8">
        <f>VLOOKUP($AG$5,Fertilizers!$A$5:$G$15,5)*$I11+VLOOKUP($AG$5,Fertilizers!$A$5:$G$15,6)*$J11+VLOOKUP($AG$5,Fertilizers!$A$5:$G$15,7)*$K11</f>
        <v>173.57999999999998</v>
      </c>
      <c r="N11" s="8">
        <f>VLOOKUP($AG$5,Fertilizers!$A$5:$J$15,8)*$I11+VLOOKUP($AG$5,Fertilizers!$A$5:$J$15,9)*$J11+VLOOKUP($AG$5,Fertilizers!$A$5:$J$15,10)*$K11</f>
        <v>181.83</v>
      </c>
      <c r="O11" s="8">
        <f t="shared" si="1"/>
        <v>156.75000000000003</v>
      </c>
      <c r="P11" s="8">
        <v>0</v>
      </c>
      <c r="Q11" s="8">
        <v>8</v>
      </c>
      <c r="R11" s="8">
        <v>8</v>
      </c>
      <c r="S11" s="23">
        <v>4</v>
      </c>
      <c r="T11" s="24">
        <f t="shared" si="2"/>
        <v>9</v>
      </c>
      <c r="U11" s="24">
        <f t="shared" si="3"/>
        <v>9</v>
      </c>
      <c r="V11" s="24">
        <v>5</v>
      </c>
      <c r="W11" s="24">
        <v>5</v>
      </c>
      <c r="X11" s="25">
        <v>1</v>
      </c>
      <c r="Y11" s="26" t="str">
        <f t="shared" ca="1" si="4"/>
        <v/>
      </c>
      <c r="Z11" s="27" t="e">
        <f t="shared" ca="1" si="5"/>
        <v>#NAME?</v>
      </c>
      <c r="AA11" s="27" t="e">
        <f t="shared" ca="1" si="6"/>
        <v>#NAME?</v>
      </c>
      <c r="AB11" s="27" t="e">
        <f t="shared" ca="1" si="7"/>
        <v>#NAME?</v>
      </c>
      <c r="AC11" s="27" t="e">
        <f t="shared" ca="1" si="8"/>
        <v>#NAME?</v>
      </c>
      <c r="AD11" s="8" t="s">
        <v>181</v>
      </c>
      <c r="AE11" s="8" t="s">
        <v>198</v>
      </c>
      <c r="AF11" s="8"/>
      <c r="AG11" s="8"/>
    </row>
    <row r="12" spans="1:33" ht="15.75" customHeight="1">
      <c r="A12" s="1"/>
      <c r="B12" s="1" t="s">
        <v>199</v>
      </c>
      <c r="C12" s="8" t="e">
        <f ca="1">VLOOKUP(_xludf.CONCAT(B12," Seeds"),Values!A:B,2,FALSE)</f>
        <v>#NAME?</v>
      </c>
      <c r="D12" s="8" t="e">
        <f t="shared" ca="1" si="0"/>
        <v>#NAME?</v>
      </c>
      <c r="E12" s="22">
        <f>VLOOKUP(B12,Values!A:B,2,FALSE)</f>
        <v>30</v>
      </c>
      <c r="F12" s="22">
        <f>VLOOKUP(B12,Values!A:C,3,FALSE)</f>
        <v>37</v>
      </c>
      <c r="G12" s="22">
        <f>VLOOKUP(B12,Values!A:D,4,FALSE)</f>
        <v>45</v>
      </c>
      <c r="H12" s="8" t="s">
        <v>180</v>
      </c>
      <c r="I12" s="23">
        <f>IF(AND($AG$6="Yes",$H12="Yes"), (100% + Tiller!$B$2)*$E12,$E12)</f>
        <v>33</v>
      </c>
      <c r="J12" s="23">
        <f>IF(AND($AG$6="Yes",$H12="Yes"), (100% + Tiller!$B$2)*$F12,$F12)</f>
        <v>40.700000000000003</v>
      </c>
      <c r="K12" s="23">
        <f>IF(AND($AG$6="Yes",$H12="Yes"), (100% + Tiller!$B$2)*$G12,$G12)</f>
        <v>49.500000000000007</v>
      </c>
      <c r="L12" s="8">
        <f>VLOOKUP($AG$5,Fertilizers!$A$5:$D$15,2)*$I12+VLOOKUP($AG$5,Fertilizers!$A$5:$D$15,3)*$J12+VLOOKUP($AG$5,Fertilizers!$A$5:$D$15,4)*$K12</f>
        <v>39.006000000000007</v>
      </c>
      <c r="M12" s="8">
        <f>VLOOKUP($AG$5,Fertilizers!$A$5:$G$15,5)*$I12+VLOOKUP($AG$5,Fertilizers!$A$5:$G$15,6)*$J12+VLOOKUP($AG$5,Fertilizers!$A$5:$G$15,7)*$K12</f>
        <v>43.153000000000006</v>
      </c>
      <c r="N12" s="8">
        <f>VLOOKUP($AG$5,Fertilizers!$A$5:$J$15,8)*$I12+VLOOKUP($AG$5,Fertilizers!$A$5:$J$15,9)*$J12+VLOOKUP($AG$5,Fertilizers!$A$5:$J$15,10)*$K12</f>
        <v>45.298000000000002</v>
      </c>
      <c r="O12" s="8">
        <f t="shared" si="1"/>
        <v>39.006000000000007</v>
      </c>
      <c r="P12" s="8">
        <v>0</v>
      </c>
      <c r="Q12" s="8">
        <v>6</v>
      </c>
      <c r="R12" s="8">
        <v>6</v>
      </c>
      <c r="S12" s="23">
        <v>0</v>
      </c>
      <c r="T12" s="24">
        <f t="shared" si="2"/>
        <v>7</v>
      </c>
      <c r="U12" s="24">
        <f t="shared" si="3"/>
        <v>7</v>
      </c>
      <c r="V12" s="24">
        <v>4</v>
      </c>
      <c r="W12" s="24">
        <v>4</v>
      </c>
      <c r="X12" s="25">
        <v>1</v>
      </c>
      <c r="Y12" s="26" t="str">
        <f t="shared" ca="1" si="4"/>
        <v/>
      </c>
      <c r="Z12" s="27" t="e">
        <f t="shared" ca="1" si="5"/>
        <v>#NAME?</v>
      </c>
      <c r="AA12" s="27" t="e">
        <f t="shared" ca="1" si="6"/>
        <v>#NAME?</v>
      </c>
      <c r="AB12" s="27" t="e">
        <f t="shared" ca="1" si="7"/>
        <v>#NAME?</v>
      </c>
      <c r="AC12" s="27" t="e">
        <f t="shared" ca="1" si="8"/>
        <v>#NAME?</v>
      </c>
      <c r="AD12" s="8" t="s">
        <v>181</v>
      </c>
    </row>
    <row r="13" spans="1:33" ht="15.75" customHeight="1">
      <c r="A13" s="1"/>
      <c r="B13" s="1" t="s">
        <v>200</v>
      </c>
      <c r="C13" s="8">
        <f>$AG$7</f>
        <v>550</v>
      </c>
      <c r="D13" s="8">
        <f t="shared" si="0"/>
        <v>550</v>
      </c>
      <c r="E13" s="22">
        <f>VLOOKUP(B13,Values!A:B,2,FALSE)</f>
        <v>550</v>
      </c>
      <c r="F13" s="22">
        <f>VLOOKUP(B13,Values!A:C,3,FALSE)</f>
        <v>687</v>
      </c>
      <c r="G13" s="22">
        <f>VLOOKUP(B13,Values!A:D,4,FALSE)</f>
        <v>825</v>
      </c>
      <c r="H13" s="8" t="s">
        <v>180</v>
      </c>
      <c r="I13" s="23">
        <f>IF(AND($AG$6="Yes",$H13="Yes"), (100% + Tiller!$B$2)*$E13,$E13)</f>
        <v>605</v>
      </c>
      <c r="J13" s="23">
        <f>IF(AND($AG$6="Yes",$H13="Yes"), (100% + Tiller!$B$2)*$F13,$F13)</f>
        <v>755.7</v>
      </c>
      <c r="K13" s="23">
        <f>IF(AND($AG$6="Yes",$H13="Yes"), (100% + Tiller!$B$2)*$G13,$G13)</f>
        <v>907.50000000000011</v>
      </c>
      <c r="L13" s="8">
        <f>VLOOKUP($AG$5,Fertilizers!$A$5:$D$15,2)*$I13+VLOOKUP($AG$5,Fertilizers!$A$5:$D$15,3)*$J13+VLOOKUP($AG$5,Fertilizers!$A$5:$D$15,4)*$K13</f>
        <v>718.25600000000009</v>
      </c>
      <c r="M13" s="8">
        <f>VLOOKUP($AG$5,Fertilizers!$A$5:$G$15,5)*$I13+VLOOKUP($AG$5,Fertilizers!$A$5:$G$15,6)*$J13+VLOOKUP($AG$5,Fertilizers!$A$5:$G$15,7)*$K13</f>
        <v>795.33300000000008</v>
      </c>
      <c r="N13" s="8">
        <f>VLOOKUP($AG$5,Fertilizers!$A$5:$J$15,8)*$I13+VLOOKUP($AG$5,Fertilizers!$A$5:$J$15,9)*$J13+VLOOKUP($AG$5,Fertilizers!$A$5:$J$15,10)*$K13</f>
        <v>833.22800000000007</v>
      </c>
      <c r="O13" s="8">
        <f t="shared" si="1"/>
        <v>718.25600000000009</v>
      </c>
      <c r="P13" s="8">
        <v>0</v>
      </c>
      <c r="Q13" s="8">
        <v>28</v>
      </c>
      <c r="R13" s="8">
        <v>28</v>
      </c>
      <c r="S13" s="8">
        <v>7</v>
      </c>
      <c r="T13" s="24">
        <f t="shared" si="2"/>
        <v>29</v>
      </c>
      <c r="U13" s="24">
        <f t="shared" si="3"/>
        <v>29</v>
      </c>
      <c r="V13" s="24">
        <v>0</v>
      </c>
      <c r="W13" s="24">
        <v>0</v>
      </c>
      <c r="X13" s="25">
        <v>1</v>
      </c>
      <c r="Y13" s="26">
        <f t="shared" si="4"/>
        <v>0</v>
      </c>
      <c r="Z13" s="27">
        <f t="shared" si="5"/>
        <v>-550</v>
      </c>
      <c r="AA13" s="27">
        <f t="shared" si="6"/>
        <v>-550</v>
      </c>
      <c r="AB13" s="27">
        <f t="shared" si="7"/>
        <v>-550</v>
      </c>
      <c r="AC13" s="27">
        <f t="shared" si="8"/>
        <v>-550</v>
      </c>
      <c r="AD13" s="8"/>
    </row>
    <row r="14" spans="1:33" ht="15.75" customHeight="1">
      <c r="A14" s="28" t="s">
        <v>201</v>
      </c>
      <c r="B14" s="28" t="s">
        <v>26</v>
      </c>
      <c r="C14" s="8" t="e">
        <f ca="1">VLOOKUP(_xludf.CONCAT(B14," Seeds"),Values!A:B,2,FALSE)</f>
        <v>#NAME?</v>
      </c>
      <c r="D14" s="8" t="e">
        <f t="shared" ca="1" si="0"/>
        <v>#NAME?</v>
      </c>
      <c r="E14" s="29">
        <f>VLOOKUP(B14,Values!A:B,2,FALSE)</f>
        <v>50</v>
      </c>
      <c r="F14" s="22">
        <f>VLOOKUP(B14,Values!A:C,3,FALSE)</f>
        <v>62</v>
      </c>
      <c r="G14" s="22">
        <f>VLOOKUP(B14,Values!A:D,4,FALSE)</f>
        <v>75</v>
      </c>
      <c r="H14" s="8" t="s">
        <v>180</v>
      </c>
      <c r="I14" s="23">
        <f>IF(AND($AG$6="Yes",$H14="Yes"), (100% + Tiller!$B$2)*$E14,$E14)</f>
        <v>55.000000000000007</v>
      </c>
      <c r="J14" s="23">
        <f>IF(AND($AG$6="Yes",$H14="Yes"), (100% + Tiller!$B$2)*$F14,$F14)</f>
        <v>68.2</v>
      </c>
      <c r="K14" s="23">
        <f>IF(AND($AG$6="Yes",$H14="Yes"), (100% + Tiller!$B$2)*$G14,$G14)</f>
        <v>82.5</v>
      </c>
      <c r="L14" s="8">
        <f>VLOOKUP($AG$5,Fertilizers!$A$5:$D$15,2)*$I14+VLOOKUP($AG$5,Fertilizers!$A$5:$D$15,3)*$J14+VLOOKUP($AG$5,Fertilizers!$A$5:$D$15,4)*$K14</f>
        <v>65.131</v>
      </c>
      <c r="M14" s="8">
        <f>VLOOKUP($AG$5,Fertilizers!$A$5:$G$15,5)*$I14+VLOOKUP($AG$5,Fertilizers!$A$5:$G$15,6)*$J14+VLOOKUP($AG$5,Fertilizers!$A$5:$G$15,7)*$K14</f>
        <v>72.082999999999998</v>
      </c>
      <c r="N14" s="8">
        <f>VLOOKUP($AG$5,Fertilizers!$A$5:$J$15,8)*$I14+VLOOKUP($AG$5,Fertilizers!$A$5:$J$15,9)*$J14+VLOOKUP($AG$5,Fertilizers!$A$5:$J$15,10)*$K14</f>
        <v>75.602999999999994</v>
      </c>
      <c r="O14" s="8">
        <f t="shared" si="1"/>
        <v>65.131</v>
      </c>
      <c r="P14" s="8">
        <v>0</v>
      </c>
      <c r="Q14" s="30">
        <v>13</v>
      </c>
      <c r="R14" s="8">
        <v>13</v>
      </c>
      <c r="S14" s="30">
        <v>4</v>
      </c>
      <c r="T14" s="24">
        <f t="shared" si="2"/>
        <v>14</v>
      </c>
      <c r="U14" s="24">
        <f t="shared" si="3"/>
        <v>14</v>
      </c>
      <c r="V14" s="24">
        <v>4</v>
      </c>
      <c r="W14" s="24">
        <v>4</v>
      </c>
      <c r="X14" s="31">
        <v>3</v>
      </c>
      <c r="Y14" s="32" t="str">
        <f t="shared" ca="1" si="4"/>
        <v/>
      </c>
      <c r="Z14" s="27" t="e">
        <f t="shared" ca="1" si="5"/>
        <v>#NAME?</v>
      </c>
      <c r="AA14" s="27" t="e">
        <f t="shared" ca="1" si="6"/>
        <v>#NAME?</v>
      </c>
      <c r="AB14" s="27" t="e">
        <f t="shared" ca="1" si="7"/>
        <v>#NAME?</v>
      </c>
      <c r="AC14" s="27" t="e">
        <f t="shared" ca="1" si="8"/>
        <v>#NAME?</v>
      </c>
      <c r="AD14" s="30" t="s">
        <v>181</v>
      </c>
      <c r="AE14" s="33"/>
    </row>
    <row r="15" spans="1:33" ht="15.75" customHeight="1">
      <c r="A15" s="1"/>
      <c r="B15" s="1" t="s">
        <v>185</v>
      </c>
      <c r="C15" s="8">
        <f t="shared" ref="C15:C16" si="9">$AG$9</f>
        <v>2500</v>
      </c>
      <c r="D15" s="8">
        <f t="shared" si="0"/>
        <v>2500</v>
      </c>
      <c r="E15" s="22">
        <v>15</v>
      </c>
      <c r="F15" s="22">
        <v>18</v>
      </c>
      <c r="G15" s="22">
        <v>22</v>
      </c>
      <c r="H15" s="8" t="s">
        <v>186</v>
      </c>
      <c r="I15" s="23">
        <f>IF(AND($AG$6="Yes",$H15="Yes"), (100% + Tiller!$B$2)*$E15,$E15)</f>
        <v>15</v>
      </c>
      <c r="J15" s="23">
        <f>IF(AND($AG$6="Yes",$H15="Yes"), (100% + Tiller!$B$2)*$F15,$F15)</f>
        <v>18</v>
      </c>
      <c r="K15" s="23">
        <f>IF(AND($AG$6="Yes",$H15="Yes"), (100% + Tiller!$B$2)*$G15,$G15)</f>
        <v>22</v>
      </c>
      <c r="L15" s="8">
        <f>VLOOKUP($AG$5,Fertilizers!$A$5:$D$15,2)*$I15+VLOOKUP($AG$5,Fertilizers!$A$5:$D$15,3)*$J15+VLOOKUP($AG$5,Fertilizers!$A$5:$D$15,4)*$K15</f>
        <v>17.46</v>
      </c>
      <c r="M15" s="8">
        <f>VLOOKUP($AG$5,Fertilizers!$A$5:$G$15,5)*$I15+VLOOKUP($AG$5,Fertilizers!$A$5:$G$15,6)*$J15+VLOOKUP($AG$5,Fertilizers!$A$5:$G$15,7)*$K15</f>
        <v>19.189999999999998</v>
      </c>
      <c r="N15" s="8">
        <f>VLOOKUP($AG$5,Fertilizers!$A$5:$J$15,8)*$I15+VLOOKUP($AG$5,Fertilizers!$A$5:$J$15,9)*$J15+VLOOKUP($AG$5,Fertilizers!$A$5:$J$15,10)*$K15</f>
        <v>20.14</v>
      </c>
      <c r="O15" s="8">
        <f t="shared" si="1"/>
        <v>17.46</v>
      </c>
      <c r="P15" s="8">
        <v>0</v>
      </c>
      <c r="Q15" s="8">
        <v>10</v>
      </c>
      <c r="R15" s="8">
        <v>10</v>
      </c>
      <c r="S15" s="8">
        <v>2</v>
      </c>
      <c r="T15" s="24">
        <f t="shared" si="2"/>
        <v>11</v>
      </c>
      <c r="U15" s="24">
        <f t="shared" si="3"/>
        <v>11</v>
      </c>
      <c r="V15" s="24">
        <v>9</v>
      </c>
      <c r="W15" s="24">
        <v>9</v>
      </c>
      <c r="X15" s="25">
        <v>4.0999999999999996</v>
      </c>
      <c r="Y15" s="26">
        <f t="shared" si="4"/>
        <v>-243.85</v>
      </c>
      <c r="Z15" s="27">
        <f t="shared" si="5"/>
        <v>-1946.5</v>
      </c>
      <c r="AA15" s="27">
        <f t="shared" si="6"/>
        <v>-1855.7260000000001</v>
      </c>
      <c r="AB15" s="27">
        <f t="shared" si="7"/>
        <v>-1855.7260000000001</v>
      </c>
      <c r="AC15" s="27">
        <f t="shared" si="8"/>
        <v>-1855.7260000000001</v>
      </c>
      <c r="AD15" s="8"/>
      <c r="AE15" s="8"/>
      <c r="AF15" s="8"/>
      <c r="AG15" s="8"/>
    </row>
    <row r="16" spans="1:33" ht="15.75" customHeight="1">
      <c r="A16" s="1"/>
      <c r="B16" s="34" t="s">
        <v>202</v>
      </c>
      <c r="C16" s="35">
        <f t="shared" si="9"/>
        <v>2500</v>
      </c>
      <c r="D16" s="35">
        <f t="shared" si="0"/>
        <v>2500</v>
      </c>
      <c r="E16" s="36">
        <v>15</v>
      </c>
      <c r="F16" s="36">
        <v>18</v>
      </c>
      <c r="G16" s="36">
        <v>22</v>
      </c>
      <c r="H16" s="37" t="s">
        <v>186</v>
      </c>
      <c r="I16" s="35">
        <f>IF(AND($AG$6="Yes",$H16="Yes"), (100% + Tiller!$B$2)*$E16,$E16)</f>
        <v>15</v>
      </c>
      <c r="J16" s="35">
        <f>IF(AND($AG$6="Yes",$H16="Yes"), (100% + Tiller!$B$2)*$F16,$F16)</f>
        <v>18</v>
      </c>
      <c r="K16" s="35">
        <f>IF(AND($AG$6="Yes",$H16="Yes"), (100% + Tiller!$B$2)*$G16,$G16)</f>
        <v>22</v>
      </c>
      <c r="L16" s="35">
        <f>VLOOKUP($AG$5,Fertilizers!$A$5:$D$15,2)*$I16+VLOOKUP($AG$5,Fertilizers!$A$5:$D$15,3)*$J16+VLOOKUP($AG$5,Fertilizers!$A$5:$D$15,4)*$K16</f>
        <v>17.46</v>
      </c>
      <c r="M16" s="35">
        <f>VLOOKUP($AG$5,Fertilizers!$A$5:$G$15,5)*$I16+VLOOKUP($AG$5,Fertilizers!$A$5:$G$15,6)*$J16+VLOOKUP($AG$5,Fertilizers!$A$5:$G$15,7)*$K16</f>
        <v>19.189999999999998</v>
      </c>
      <c r="N16" s="35">
        <f>VLOOKUP($AG$5,Fertilizers!$A$5:$J$15,8)*$I16+VLOOKUP($AG$5,Fertilizers!$A$5:$J$15,9)*$J16+VLOOKUP($AG$5,Fertilizers!$A$5:$J$15,10)*$K16</f>
        <v>20.14</v>
      </c>
      <c r="O16" s="35">
        <f t="shared" si="1"/>
        <v>17.46</v>
      </c>
      <c r="P16" s="38">
        <v>-1</v>
      </c>
      <c r="Q16" s="35">
        <v>10</v>
      </c>
      <c r="R16" s="35">
        <v>10</v>
      </c>
      <c r="S16" s="35">
        <v>2</v>
      </c>
      <c r="T16" s="39">
        <f t="shared" si="2"/>
        <v>1</v>
      </c>
      <c r="U16" s="39">
        <f t="shared" si="3"/>
        <v>1</v>
      </c>
      <c r="V16" s="39">
        <v>14</v>
      </c>
      <c r="W16" s="39">
        <v>14</v>
      </c>
      <c r="X16" s="40">
        <v>4.0999999999999996</v>
      </c>
      <c r="Y16" s="41">
        <f t="shared" si="4"/>
        <v>-243.85</v>
      </c>
      <c r="Z16" s="42">
        <f t="shared" si="5"/>
        <v>860.99999999999989</v>
      </c>
      <c r="AA16" s="42">
        <f t="shared" si="6"/>
        <v>1002.204</v>
      </c>
      <c r="AB16" s="42">
        <f t="shared" si="7"/>
        <v>1002.204</v>
      </c>
      <c r="AC16" s="42">
        <f t="shared" si="8"/>
        <v>1002.204</v>
      </c>
      <c r="AD16" s="8"/>
      <c r="AE16" s="8" t="s">
        <v>203</v>
      </c>
      <c r="AF16" s="8"/>
      <c r="AG16" s="8"/>
    </row>
    <row r="17" spans="1:33" ht="15.75" customHeight="1">
      <c r="A17" s="1"/>
      <c r="B17" s="1" t="s">
        <v>145</v>
      </c>
      <c r="C17" s="8" t="e">
        <f ca="1">VLOOKUP(_xludf.CONCAT(B17," Seeds"),Values!A:B,2,FALSE)</f>
        <v>#NAME?</v>
      </c>
      <c r="D17" s="8" t="e">
        <f t="shared" ca="1" si="0"/>
        <v>#NAME?</v>
      </c>
      <c r="E17" s="22">
        <f>VLOOKUP(B17,Values!A:B,2,FALSE)</f>
        <v>50</v>
      </c>
      <c r="F17" s="22">
        <f>VLOOKUP(B17,Values!A:C,3,FALSE)</f>
        <v>62</v>
      </c>
      <c r="G17" s="22">
        <f>VLOOKUP(B17,Values!A:D,4,FALSE)</f>
        <v>75</v>
      </c>
      <c r="H17" s="8" t="s">
        <v>180</v>
      </c>
      <c r="I17" s="23">
        <f>IF(AND($AG$6="Yes",$H17="Yes"), (100% + Tiller!$B$2)*$E17,$E17)</f>
        <v>55.000000000000007</v>
      </c>
      <c r="J17" s="23">
        <f>IF(AND($AG$6="Yes",$H17="Yes"), (100% + Tiller!$B$2)*$F17,$F17)</f>
        <v>68.2</v>
      </c>
      <c r="K17" s="23">
        <f>IF(AND($AG$6="Yes",$H17="Yes"), (100% + Tiller!$B$2)*$G17,$G17)</f>
        <v>82.5</v>
      </c>
      <c r="L17" s="8">
        <f>VLOOKUP($AG$5,Fertilizers!$A$5:$D$15,2)*$I17+VLOOKUP($AG$5,Fertilizers!$A$5:$D$15,3)*$J17+VLOOKUP($AG$5,Fertilizers!$A$5:$D$15,4)*$K17</f>
        <v>65.131</v>
      </c>
      <c r="M17" s="8">
        <f>VLOOKUP($AG$5,Fertilizers!$A$5:$G$15,5)*$I17+VLOOKUP($AG$5,Fertilizers!$A$5:$G$15,6)*$J17+VLOOKUP($AG$5,Fertilizers!$A$5:$G$15,7)*$K17</f>
        <v>72.082999999999998</v>
      </c>
      <c r="N17" s="8">
        <f>VLOOKUP($AG$5,Fertilizers!$A$5:$J$15,8)*$I17+VLOOKUP($AG$5,Fertilizers!$A$5:$J$15,9)*$J17+VLOOKUP($AG$5,Fertilizers!$A$5:$J$15,10)*$K17</f>
        <v>75.602999999999994</v>
      </c>
      <c r="O17" s="8">
        <f t="shared" si="1"/>
        <v>65.131</v>
      </c>
      <c r="P17" s="8">
        <v>0</v>
      </c>
      <c r="Q17" s="8">
        <v>14</v>
      </c>
      <c r="R17" s="8">
        <v>14</v>
      </c>
      <c r="S17" s="8">
        <v>4</v>
      </c>
      <c r="T17" s="24">
        <f t="shared" si="2"/>
        <v>15</v>
      </c>
      <c r="U17" s="24">
        <f t="shared" si="3"/>
        <v>15</v>
      </c>
      <c r="V17" s="24">
        <v>4</v>
      </c>
      <c r="W17" s="24">
        <v>4</v>
      </c>
      <c r="X17" s="25">
        <v>1</v>
      </c>
      <c r="Y17" s="26" t="str">
        <f t="shared" ca="1" si="4"/>
        <v/>
      </c>
      <c r="Z17" s="27" t="e">
        <f t="shared" ca="1" si="5"/>
        <v>#NAME?</v>
      </c>
      <c r="AA17" s="27" t="e">
        <f t="shared" ca="1" si="6"/>
        <v>#NAME?</v>
      </c>
      <c r="AB17" s="27" t="e">
        <f t="shared" ca="1" si="7"/>
        <v>#NAME?</v>
      </c>
      <c r="AC17" s="27" t="e">
        <f t="shared" ca="1" si="8"/>
        <v>#NAME?</v>
      </c>
      <c r="AD17" s="8" t="s">
        <v>181</v>
      </c>
      <c r="AE17" s="8" t="s">
        <v>204</v>
      </c>
      <c r="AF17" s="8"/>
      <c r="AG17" s="8"/>
    </row>
    <row r="18" spans="1:33" ht="15.75" customHeight="1">
      <c r="A18" s="1"/>
      <c r="B18" s="1" t="s">
        <v>205</v>
      </c>
      <c r="C18" s="8" t="e">
        <f ca="1">VLOOKUP(_xludf.CONCAT(B18," Seeds"),Values!A:B,2,FALSE)</f>
        <v>#NAME?</v>
      </c>
      <c r="D18" s="8" t="e">
        <f t="shared" ca="1" si="0"/>
        <v>#NAME?</v>
      </c>
      <c r="E18" s="22">
        <f>VLOOKUP(B18,Values!A:B,2,FALSE)</f>
        <v>25</v>
      </c>
      <c r="F18" s="22">
        <f>VLOOKUP(B18,Values!A:C,3,FALSE)</f>
        <v>31</v>
      </c>
      <c r="G18" s="22">
        <f>VLOOKUP(B18,Values!A:D,4,FALSE)</f>
        <v>37</v>
      </c>
      <c r="H18" s="8" t="s">
        <v>180</v>
      </c>
      <c r="I18" s="23">
        <f>IF(AND($AG$6="Yes",$H18="Yes"), (100% + Tiller!$B$2)*$E18,$E18)</f>
        <v>27.500000000000004</v>
      </c>
      <c r="J18" s="23">
        <f>IF(AND($AG$6="Yes",$H18="Yes"), (100% + Tiller!$B$2)*$F18,$F18)</f>
        <v>34.1</v>
      </c>
      <c r="K18" s="23">
        <f>IF(AND($AG$6="Yes",$H18="Yes"), (100% + Tiller!$B$2)*$G18,$G18)</f>
        <v>40.700000000000003</v>
      </c>
      <c r="L18" s="8">
        <f>VLOOKUP($AG$5,Fertilizers!$A$5:$D$15,2)*$I18+VLOOKUP($AG$5,Fertilizers!$A$5:$D$15,3)*$J18+VLOOKUP($AG$5,Fertilizers!$A$5:$D$15,4)*$K18</f>
        <v>32.450000000000003</v>
      </c>
      <c r="M18" s="8">
        <f>VLOOKUP($AG$5,Fertilizers!$A$5:$G$15,5)*$I18+VLOOKUP($AG$5,Fertilizers!$A$5:$G$15,6)*$J18+VLOOKUP($AG$5,Fertilizers!$A$5:$G$15,7)*$K18</f>
        <v>35.816000000000003</v>
      </c>
      <c r="N18" s="8">
        <f>VLOOKUP($AG$5,Fertilizers!$A$5:$J$15,8)*$I18+VLOOKUP($AG$5,Fertilizers!$A$5:$J$15,9)*$J18+VLOOKUP($AG$5,Fertilizers!$A$5:$J$15,10)*$K18</f>
        <v>37.466000000000001</v>
      </c>
      <c r="O18" s="8">
        <f t="shared" si="1"/>
        <v>32.450000000000003</v>
      </c>
      <c r="P18" s="8">
        <v>0</v>
      </c>
      <c r="Q18" s="8">
        <v>11</v>
      </c>
      <c r="R18" s="8">
        <v>11</v>
      </c>
      <c r="S18" s="8">
        <v>1</v>
      </c>
      <c r="T18" s="24">
        <f t="shared" si="2"/>
        <v>12</v>
      </c>
      <c r="U18" s="24">
        <f t="shared" si="3"/>
        <v>12</v>
      </c>
      <c r="V18" s="24">
        <v>17</v>
      </c>
      <c r="W18" s="24">
        <v>17</v>
      </c>
      <c r="X18" s="25">
        <v>1</v>
      </c>
      <c r="Y18" s="26" t="str">
        <f t="shared" ca="1" si="4"/>
        <v/>
      </c>
      <c r="Z18" s="27" t="e">
        <f t="shared" ca="1" si="5"/>
        <v>#NAME?</v>
      </c>
      <c r="AA18" s="27" t="e">
        <f t="shared" ca="1" si="6"/>
        <v>#NAME?</v>
      </c>
      <c r="AB18" s="27" t="e">
        <f t="shared" ca="1" si="7"/>
        <v>#NAME?</v>
      </c>
      <c r="AC18" s="27" t="e">
        <f t="shared" ca="1" si="8"/>
        <v>#NAME?</v>
      </c>
      <c r="AD18" s="8" t="s">
        <v>181</v>
      </c>
    </row>
    <row r="19" spans="1:33" ht="15.75" customHeight="1">
      <c r="A19" s="1"/>
      <c r="B19" s="1" t="s">
        <v>106</v>
      </c>
      <c r="C19" s="8" t="e">
        <f ca="1">VLOOKUP(_xludf.CONCAT(B19," Seeds"),Values!A:B,2,FALSE)</f>
        <v>#NAME?</v>
      </c>
      <c r="D19" s="8" t="e">
        <f t="shared" ca="1" si="0"/>
        <v>#NAME?</v>
      </c>
      <c r="E19" s="22">
        <f>VLOOKUP(B19,Values!A:B,2,FALSE)</f>
        <v>40</v>
      </c>
      <c r="F19" s="22">
        <f>VLOOKUP(B19,Values!A:C,3,FALSE)</f>
        <v>50</v>
      </c>
      <c r="G19" s="22">
        <f>VLOOKUP(B19,Values!A:D,4,FALSE)</f>
        <v>60</v>
      </c>
      <c r="H19" s="8" t="s">
        <v>180</v>
      </c>
      <c r="I19" s="23">
        <f>IF(AND($AG$6="Yes",$H19="Yes"), (100% + Tiller!$B$2)*$E19,$E19)</f>
        <v>44</v>
      </c>
      <c r="J19" s="23">
        <f>IF(AND($AG$6="Yes",$H19="Yes"), (100% + Tiller!$B$2)*$F19,$F19)</f>
        <v>55.000000000000007</v>
      </c>
      <c r="K19" s="23">
        <f>IF(AND($AG$6="Yes",$H19="Yes"), (100% + Tiller!$B$2)*$G19,$G19)</f>
        <v>66</v>
      </c>
      <c r="L19" s="8">
        <f>VLOOKUP($AG$5,Fertilizers!$A$5:$D$15,2)*$I19+VLOOKUP($AG$5,Fertilizers!$A$5:$D$15,3)*$J19+VLOOKUP($AG$5,Fertilizers!$A$5:$D$15,4)*$K19</f>
        <v>52.25</v>
      </c>
      <c r="M19" s="8">
        <f>VLOOKUP($AG$5,Fertilizers!$A$5:$G$15,5)*$I19+VLOOKUP($AG$5,Fertilizers!$A$5:$G$15,6)*$J19+VLOOKUP($AG$5,Fertilizers!$A$5:$G$15,7)*$K19</f>
        <v>57.86</v>
      </c>
      <c r="N19" s="8">
        <f>VLOOKUP($AG$5,Fertilizers!$A$5:$J$15,8)*$I19+VLOOKUP($AG$5,Fertilizers!$A$5:$J$15,9)*$J19+VLOOKUP($AG$5,Fertilizers!$A$5:$J$15,10)*$K19</f>
        <v>60.61</v>
      </c>
      <c r="O19" s="8">
        <f t="shared" si="1"/>
        <v>52.25</v>
      </c>
      <c r="P19" s="8">
        <v>0</v>
      </c>
      <c r="Q19" s="8">
        <v>5</v>
      </c>
      <c r="R19" s="8">
        <v>5</v>
      </c>
      <c r="S19" s="8">
        <v>3</v>
      </c>
      <c r="T19" s="24">
        <f t="shared" si="2"/>
        <v>6</v>
      </c>
      <c r="U19" s="24">
        <f t="shared" si="3"/>
        <v>6</v>
      </c>
      <c r="V19" s="24">
        <v>8</v>
      </c>
      <c r="W19" s="24">
        <v>8</v>
      </c>
      <c r="X19" s="25">
        <v>1</v>
      </c>
      <c r="Y19" s="26" t="str">
        <f t="shared" ca="1" si="4"/>
        <v/>
      </c>
      <c r="Z19" s="27" t="e">
        <f t="shared" ca="1" si="5"/>
        <v>#NAME?</v>
      </c>
      <c r="AA19" s="27" t="e">
        <f t="shared" ca="1" si="6"/>
        <v>#NAME?</v>
      </c>
      <c r="AB19" s="27" t="e">
        <f t="shared" ca="1" si="7"/>
        <v>#NAME?</v>
      </c>
      <c r="AC19" s="27" t="e">
        <f t="shared" ca="1" si="8"/>
        <v>#NAME?</v>
      </c>
      <c r="AD19" s="8" t="s">
        <v>181</v>
      </c>
    </row>
    <row r="20" spans="1:33" ht="15.75" customHeight="1">
      <c r="A20" s="1"/>
      <c r="B20" s="1" t="s">
        <v>84</v>
      </c>
      <c r="C20" s="8" t="e">
        <f ca="1">VLOOKUP(_xludf.CONCAT(B20," Seeds"),Values!A:B,2,FALSE)</f>
        <v>#NAME?</v>
      </c>
      <c r="D20" s="8" t="e">
        <f t="shared" ca="1" si="0"/>
        <v>#NAME?</v>
      </c>
      <c r="E20" s="22">
        <f>VLOOKUP(B20,Values!A:B,2,FALSE)</f>
        <v>250</v>
      </c>
      <c r="F20" s="22">
        <f>VLOOKUP(B20,Values!A:C,3,FALSE)</f>
        <v>312</v>
      </c>
      <c r="G20" s="22">
        <f>VLOOKUP(B20,Values!A:D,4,FALSE)</f>
        <v>375</v>
      </c>
      <c r="H20" s="8" t="s">
        <v>180</v>
      </c>
      <c r="I20" s="23">
        <f>IF(AND($AG$6="Yes",$H20="Yes"), (100% + Tiller!$B$2)*$E20,$E20)</f>
        <v>275</v>
      </c>
      <c r="J20" s="23">
        <f>IF(AND($AG$6="Yes",$H20="Yes"), (100% + Tiller!$B$2)*$F20,$F20)</f>
        <v>343.20000000000005</v>
      </c>
      <c r="K20" s="23">
        <f>IF(AND($AG$6="Yes",$H20="Yes"), (100% + Tiller!$B$2)*$G20,$G20)</f>
        <v>412.50000000000006</v>
      </c>
      <c r="L20" s="8">
        <f>VLOOKUP($AG$5,Fertilizers!$A$5:$D$15,2)*$I20+VLOOKUP($AG$5,Fertilizers!$A$5:$D$15,3)*$J20+VLOOKUP($AG$5,Fertilizers!$A$5:$D$15,4)*$K20</f>
        <v>326.38100000000003</v>
      </c>
      <c r="M20" s="8">
        <f>VLOOKUP($AG$5,Fertilizers!$A$5:$G$15,5)*$I20+VLOOKUP($AG$5,Fertilizers!$A$5:$G$15,6)*$J20+VLOOKUP($AG$5,Fertilizers!$A$5:$G$15,7)*$K20</f>
        <v>361.38300000000004</v>
      </c>
      <c r="N20" s="8">
        <f>VLOOKUP($AG$5,Fertilizers!$A$5:$J$15,8)*$I20+VLOOKUP($AG$5,Fertilizers!$A$5:$J$15,9)*$J20+VLOOKUP($AG$5,Fertilizers!$A$5:$J$15,10)*$K20</f>
        <v>378.65300000000002</v>
      </c>
      <c r="O20" s="8">
        <f t="shared" si="1"/>
        <v>326.38100000000003</v>
      </c>
      <c r="P20" s="8">
        <v>0</v>
      </c>
      <c r="Q20" s="8">
        <v>12</v>
      </c>
      <c r="R20" s="8">
        <v>12</v>
      </c>
      <c r="S20" s="23">
        <v>0</v>
      </c>
      <c r="T20" s="24">
        <f t="shared" si="2"/>
        <v>13</v>
      </c>
      <c r="U20" s="24">
        <f t="shared" si="3"/>
        <v>13</v>
      </c>
      <c r="V20" s="24">
        <v>2</v>
      </c>
      <c r="W20" s="24">
        <v>2</v>
      </c>
      <c r="X20" s="25">
        <v>1</v>
      </c>
      <c r="Y20" s="26" t="str">
        <f t="shared" ca="1" si="4"/>
        <v/>
      </c>
      <c r="Z20" s="27" t="e">
        <f t="shared" ca="1" si="5"/>
        <v>#NAME?</v>
      </c>
      <c r="AA20" s="27" t="e">
        <f t="shared" ca="1" si="6"/>
        <v>#NAME?</v>
      </c>
      <c r="AB20" s="27" t="e">
        <f t="shared" ca="1" si="7"/>
        <v>#NAME?</v>
      </c>
      <c r="AC20" s="27" t="e">
        <f t="shared" ca="1" si="8"/>
        <v>#NAME?</v>
      </c>
      <c r="AD20" s="8" t="s">
        <v>181</v>
      </c>
    </row>
    <row r="21" spans="1:33" ht="15.75" customHeight="1">
      <c r="A21" s="1"/>
      <c r="B21" s="1" t="s">
        <v>112</v>
      </c>
      <c r="C21" s="8" t="e">
        <f ca="1">VLOOKUP(_xludf.CONCAT(B21," Seeds"),Values!A:B,2,FALSE)</f>
        <v>#NAME?</v>
      </c>
      <c r="D21" s="8" t="e">
        <f t="shared" ca="1" si="0"/>
        <v>#NAME?</v>
      </c>
      <c r="E21" s="22">
        <f>VLOOKUP(B21,Values!A:B,2,FALSE)</f>
        <v>140</v>
      </c>
      <c r="F21" s="22">
        <f>VLOOKUP(B21,Values!A:C,3,FALSE)</f>
        <v>175</v>
      </c>
      <c r="G21" s="22">
        <f>VLOOKUP(B21,Values!A:D,4,FALSE)</f>
        <v>210</v>
      </c>
      <c r="H21" s="8" t="s">
        <v>180</v>
      </c>
      <c r="I21" s="23">
        <f>IF(AND($AG$6="Yes",$H21="Yes"), (100% + Tiller!$B$2)*$E21,$E21)</f>
        <v>154</v>
      </c>
      <c r="J21" s="23">
        <f>IF(AND($AG$6="Yes",$H21="Yes"), (100% + Tiller!$B$2)*$F21,$F21)</f>
        <v>192.50000000000003</v>
      </c>
      <c r="K21" s="23">
        <f>IF(AND($AG$6="Yes",$H21="Yes"), (100% + Tiller!$B$2)*$G21,$G21)</f>
        <v>231.00000000000003</v>
      </c>
      <c r="L21" s="8">
        <f>VLOOKUP($AG$5,Fertilizers!$A$5:$D$15,2)*$I21+VLOOKUP($AG$5,Fertilizers!$A$5:$D$15,3)*$J21+VLOOKUP($AG$5,Fertilizers!$A$5:$D$15,4)*$K21</f>
        <v>182.875</v>
      </c>
      <c r="M21" s="8">
        <f>VLOOKUP($AG$5,Fertilizers!$A$5:$G$15,5)*$I21+VLOOKUP($AG$5,Fertilizers!$A$5:$G$15,6)*$J21+VLOOKUP($AG$5,Fertilizers!$A$5:$G$15,7)*$K21</f>
        <v>202.51000000000002</v>
      </c>
      <c r="N21" s="8">
        <f>VLOOKUP($AG$5,Fertilizers!$A$5:$J$15,8)*$I21+VLOOKUP($AG$5,Fertilizers!$A$5:$J$15,9)*$J21+VLOOKUP($AG$5,Fertilizers!$A$5:$J$15,10)*$K21</f>
        <v>212.13500000000005</v>
      </c>
      <c r="O21" s="8">
        <f t="shared" si="1"/>
        <v>182.875</v>
      </c>
      <c r="P21" s="8">
        <v>0</v>
      </c>
      <c r="Q21" s="8">
        <v>7</v>
      </c>
      <c r="R21" s="8">
        <v>7</v>
      </c>
      <c r="S21" s="23">
        <v>0</v>
      </c>
      <c r="T21" s="24">
        <f t="shared" si="2"/>
        <v>8</v>
      </c>
      <c r="U21" s="24">
        <f t="shared" si="3"/>
        <v>8</v>
      </c>
      <c r="V21" s="24">
        <v>3</v>
      </c>
      <c r="W21" s="24">
        <v>3</v>
      </c>
      <c r="X21" s="25">
        <v>1</v>
      </c>
      <c r="Y21" s="26" t="str">
        <f t="shared" ca="1" si="4"/>
        <v/>
      </c>
      <c r="Z21" s="27" t="e">
        <f t="shared" ca="1" si="5"/>
        <v>#NAME?</v>
      </c>
      <c r="AA21" s="27" t="e">
        <f t="shared" ca="1" si="6"/>
        <v>#NAME?</v>
      </c>
      <c r="AB21" s="27" t="e">
        <f t="shared" ca="1" si="7"/>
        <v>#NAME?</v>
      </c>
      <c r="AC21" s="27" t="e">
        <f t="shared" ca="1" si="8"/>
        <v>#NAME?</v>
      </c>
      <c r="AD21" s="8" t="s">
        <v>181</v>
      </c>
    </row>
    <row r="22" spans="1:33" ht="15.75" customHeight="1">
      <c r="A22" s="1"/>
      <c r="B22" s="1" t="s">
        <v>116</v>
      </c>
      <c r="C22" s="8" t="e">
        <f ca="1">VLOOKUP(_xludf.CONCAT(B22," Seeds"),Values!A:B,2,FALSE)</f>
        <v>#NAME?</v>
      </c>
      <c r="D22" s="8" t="e">
        <f t="shared" ca="1" si="0"/>
        <v>#NAME?</v>
      </c>
      <c r="E22" s="22">
        <f>VLOOKUP(B22,Values!A:B,2,FALSE)</f>
        <v>90</v>
      </c>
      <c r="F22" s="22">
        <f>VLOOKUP(B22,Values!A:C,3,FALSE)</f>
        <v>112</v>
      </c>
      <c r="G22" s="22">
        <f>VLOOKUP(B22,Values!A:D,4,FALSE)</f>
        <v>135</v>
      </c>
      <c r="H22" s="8" t="s">
        <v>180</v>
      </c>
      <c r="I22" s="23">
        <f>IF(AND($AG$6="Yes",$H22="Yes"), (100% + Tiller!$B$2)*$E22,$E22)</f>
        <v>99.000000000000014</v>
      </c>
      <c r="J22" s="23">
        <f>IF(AND($AG$6="Yes",$H22="Yes"), (100% + Tiller!$B$2)*$F22,$F22)</f>
        <v>123.20000000000002</v>
      </c>
      <c r="K22" s="23">
        <f>IF(AND($AG$6="Yes",$H22="Yes"), (100% + Tiller!$B$2)*$G22,$G22)</f>
        <v>148.5</v>
      </c>
      <c r="L22" s="8">
        <f>VLOOKUP($AG$5,Fertilizers!$A$5:$D$15,2)*$I22+VLOOKUP($AG$5,Fertilizers!$A$5:$D$15,3)*$J22+VLOOKUP($AG$5,Fertilizers!$A$5:$D$15,4)*$K22</f>
        <v>117.38100000000001</v>
      </c>
      <c r="M22" s="8">
        <f>VLOOKUP($AG$5,Fertilizers!$A$5:$G$15,5)*$I22+VLOOKUP($AG$5,Fertilizers!$A$5:$G$15,6)*$J22+VLOOKUP($AG$5,Fertilizers!$A$5:$G$15,7)*$K22</f>
        <v>129.94300000000001</v>
      </c>
      <c r="N22" s="8">
        <f>VLOOKUP($AG$5,Fertilizers!$A$5:$J$15,8)*$I22+VLOOKUP($AG$5,Fertilizers!$A$5:$J$15,9)*$J22+VLOOKUP($AG$5,Fertilizers!$A$5:$J$15,10)*$K22</f>
        <v>136.21299999999999</v>
      </c>
      <c r="O22" s="8">
        <f t="shared" si="1"/>
        <v>117.38100000000001</v>
      </c>
      <c r="P22" s="8">
        <v>0</v>
      </c>
      <c r="Q22" s="8">
        <v>6</v>
      </c>
      <c r="R22" s="8">
        <v>6</v>
      </c>
      <c r="S22" s="23">
        <v>0</v>
      </c>
      <c r="T22" s="24">
        <f t="shared" si="2"/>
        <v>7</v>
      </c>
      <c r="U22" s="24">
        <f t="shared" si="3"/>
        <v>7</v>
      </c>
      <c r="V22" s="24">
        <v>4</v>
      </c>
      <c r="W22" s="24">
        <v>4</v>
      </c>
      <c r="X22" s="25">
        <v>1</v>
      </c>
      <c r="Y22" s="26" t="str">
        <f t="shared" ca="1" si="4"/>
        <v/>
      </c>
      <c r="Z22" s="27" t="e">
        <f t="shared" ca="1" si="5"/>
        <v>#NAME?</v>
      </c>
      <c r="AA22" s="27" t="e">
        <f t="shared" ca="1" si="6"/>
        <v>#NAME?</v>
      </c>
      <c r="AB22" s="27" t="e">
        <f t="shared" ca="1" si="7"/>
        <v>#NAME?</v>
      </c>
      <c r="AC22" s="27" t="e">
        <f t="shared" ca="1" si="8"/>
        <v>#NAME?</v>
      </c>
      <c r="AD22" s="8" t="s">
        <v>181</v>
      </c>
    </row>
    <row r="23" spans="1:33" ht="15.75" customHeight="1">
      <c r="A23" s="1"/>
      <c r="B23" s="1" t="s">
        <v>41</v>
      </c>
      <c r="C23" s="8" t="e">
        <f ca="1">VLOOKUP(_xludf.CONCAT(B23," Seeds"),Values!A:B,2,FALSE)</f>
        <v>#NAME?</v>
      </c>
      <c r="D23" s="8" t="e">
        <f t="shared" ca="1" si="0"/>
        <v>#NAME?</v>
      </c>
      <c r="E23" s="22">
        <f>VLOOKUP(B23,Values!A:B,2,FALSE)</f>
        <v>260</v>
      </c>
      <c r="F23" s="22">
        <f>VLOOKUP(B23,Values!A:C,3,FALSE)</f>
        <v>325</v>
      </c>
      <c r="G23" s="22">
        <f>VLOOKUP(B23,Values!A:D,4,FALSE)</f>
        <v>390</v>
      </c>
      <c r="H23" s="8" t="s">
        <v>180</v>
      </c>
      <c r="I23" s="23">
        <f>IF(AND($AG$6="Yes",$H23="Yes"), (100% + Tiller!$B$2)*$E23,$E23)</f>
        <v>286</v>
      </c>
      <c r="J23" s="23">
        <f>IF(AND($AG$6="Yes",$H23="Yes"), (100% + Tiller!$B$2)*$F23,$F23)</f>
        <v>357.50000000000006</v>
      </c>
      <c r="K23" s="23">
        <f>IF(AND($AG$6="Yes",$H23="Yes"), (100% + Tiller!$B$2)*$G23,$G23)</f>
        <v>429.00000000000006</v>
      </c>
      <c r="L23" s="8">
        <f>VLOOKUP($AG$5,Fertilizers!$A$5:$D$15,2)*$I23+VLOOKUP($AG$5,Fertilizers!$A$5:$D$15,3)*$J23+VLOOKUP($AG$5,Fertilizers!$A$5:$D$15,4)*$K23</f>
        <v>339.625</v>
      </c>
      <c r="M23" s="8">
        <f>VLOOKUP($AG$5,Fertilizers!$A$5:$G$15,5)*$I23+VLOOKUP($AG$5,Fertilizers!$A$5:$G$15,6)*$J23+VLOOKUP($AG$5,Fertilizers!$A$5:$G$15,7)*$K23</f>
        <v>376.09000000000003</v>
      </c>
      <c r="N23" s="8">
        <f>VLOOKUP($AG$5,Fertilizers!$A$5:$J$15,8)*$I23+VLOOKUP($AG$5,Fertilizers!$A$5:$J$15,9)*$J23+VLOOKUP($AG$5,Fertilizers!$A$5:$J$15,10)*$K23</f>
        <v>393.96500000000003</v>
      </c>
      <c r="O23" s="8">
        <f t="shared" si="1"/>
        <v>339.625</v>
      </c>
      <c r="P23" s="8">
        <v>0</v>
      </c>
      <c r="Q23" s="8">
        <v>9</v>
      </c>
      <c r="R23" s="8">
        <v>9</v>
      </c>
      <c r="S23" s="8">
        <v>0</v>
      </c>
      <c r="T23" s="24">
        <f t="shared" si="2"/>
        <v>10</v>
      </c>
      <c r="U23" s="24">
        <f t="shared" si="3"/>
        <v>10</v>
      </c>
      <c r="V23" s="24">
        <v>3</v>
      </c>
      <c r="W23" s="24">
        <v>3</v>
      </c>
      <c r="X23" s="25">
        <v>1</v>
      </c>
      <c r="Y23" s="26" t="str">
        <f t="shared" ca="1" si="4"/>
        <v/>
      </c>
      <c r="Z23" s="27" t="e">
        <f t="shared" ca="1" si="5"/>
        <v>#NAME?</v>
      </c>
      <c r="AA23" s="27" t="e">
        <f t="shared" ca="1" si="6"/>
        <v>#NAME?</v>
      </c>
      <c r="AB23" s="27" t="e">
        <f t="shared" ca="1" si="7"/>
        <v>#NAME?</v>
      </c>
      <c r="AC23" s="27" t="e">
        <f t="shared" ca="1" si="8"/>
        <v>#NAME?</v>
      </c>
      <c r="AD23" s="8" t="s">
        <v>181</v>
      </c>
      <c r="AE23" s="8" t="s">
        <v>188</v>
      </c>
      <c r="AG23" s="8"/>
    </row>
    <row r="24" spans="1:33" ht="15.75" customHeight="1">
      <c r="A24" s="1"/>
      <c r="B24" s="1" t="s">
        <v>206</v>
      </c>
      <c r="C24" s="8" t="e">
        <f ca="1">VLOOKUP(_xludf.CONCAT(B24," Seeds"),Values!A:B,2,FALSE)</f>
        <v>#NAME?</v>
      </c>
      <c r="D24" s="8" t="e">
        <f t="shared" ca="1" si="0"/>
        <v>#NAME?</v>
      </c>
      <c r="E24" s="22">
        <f>VLOOKUP(B24,Values!A:B,2,FALSE)</f>
        <v>90</v>
      </c>
      <c r="F24" s="22">
        <f>VLOOKUP(B24,Values!A:C,3,FALSE)</f>
        <v>112</v>
      </c>
      <c r="G24" s="22">
        <f>VLOOKUP(B24,Values!A:D,4,FALSE)</f>
        <v>135</v>
      </c>
      <c r="H24" s="8" t="s">
        <v>180</v>
      </c>
      <c r="I24" s="23">
        <f>IF(AND($AG$6="Yes",$H24="Yes"), (100% + Tiller!$B$2)*$E24,$E24)</f>
        <v>99.000000000000014</v>
      </c>
      <c r="J24" s="23">
        <f>IF(AND($AG$6="Yes",$H24="Yes"), (100% + Tiller!$B$2)*$F24,$F24)</f>
        <v>123.20000000000002</v>
      </c>
      <c r="K24" s="23">
        <f>IF(AND($AG$6="Yes",$H24="Yes"), (100% + Tiller!$B$2)*$G24,$G24)</f>
        <v>148.5</v>
      </c>
      <c r="L24" s="8">
        <f>VLOOKUP($AG$5,Fertilizers!$A$5:$D$15,2)*$I24+VLOOKUP($AG$5,Fertilizers!$A$5:$D$15,3)*$J24+VLOOKUP($AG$5,Fertilizers!$A$5:$D$15,4)*$K24</f>
        <v>117.38100000000001</v>
      </c>
      <c r="M24" s="8">
        <f>VLOOKUP($AG$5,Fertilizers!$A$5:$G$15,5)*$I24+VLOOKUP($AG$5,Fertilizers!$A$5:$G$15,6)*$J24+VLOOKUP($AG$5,Fertilizers!$A$5:$G$15,7)*$K24</f>
        <v>129.94300000000001</v>
      </c>
      <c r="N24" s="8">
        <f>VLOOKUP($AG$5,Fertilizers!$A$5:$J$15,8)*$I24+VLOOKUP($AG$5,Fertilizers!$A$5:$J$15,9)*$J24+VLOOKUP($AG$5,Fertilizers!$A$5:$J$15,10)*$K24</f>
        <v>136.21299999999999</v>
      </c>
      <c r="O24" s="8">
        <f t="shared" si="1"/>
        <v>117.38100000000001</v>
      </c>
      <c r="P24" s="8">
        <v>0</v>
      </c>
      <c r="Q24" s="8">
        <v>8</v>
      </c>
      <c r="R24" s="8">
        <v>8</v>
      </c>
      <c r="S24" s="23">
        <v>0</v>
      </c>
      <c r="T24" s="24">
        <f t="shared" si="2"/>
        <v>9</v>
      </c>
      <c r="U24" s="24">
        <f t="shared" si="3"/>
        <v>9</v>
      </c>
      <c r="V24" s="24">
        <v>3</v>
      </c>
      <c r="W24" s="24">
        <v>3</v>
      </c>
      <c r="X24" s="25">
        <v>1</v>
      </c>
      <c r="Y24" s="26" t="str">
        <f t="shared" ca="1" si="4"/>
        <v/>
      </c>
      <c r="Z24" s="27" t="e">
        <f t="shared" ca="1" si="5"/>
        <v>#NAME?</v>
      </c>
      <c r="AA24" s="27" t="e">
        <f t="shared" ca="1" si="6"/>
        <v>#NAME?</v>
      </c>
      <c r="AB24" s="27" t="e">
        <f t="shared" ca="1" si="7"/>
        <v>#NAME?</v>
      </c>
      <c r="AC24" s="27" t="e">
        <f t="shared" ca="1" si="8"/>
        <v>#NAME?</v>
      </c>
      <c r="AD24" s="8" t="s">
        <v>181</v>
      </c>
    </row>
    <row r="25" spans="1:33" ht="15.75" customHeight="1">
      <c r="A25" s="1"/>
      <c r="B25" s="1" t="s">
        <v>207</v>
      </c>
      <c r="C25" s="8" t="e">
        <f ca="1">VLOOKUP(_xludf.CONCAT(B25," Seeds"),Values!A:B,2,FALSE)</f>
        <v>#NAME?</v>
      </c>
      <c r="D25" s="8" t="e">
        <f t="shared" ca="1" si="0"/>
        <v>#NAME?</v>
      </c>
      <c r="E25" s="22">
        <f>VLOOKUP(B25,Values!A:B,2,FALSE)</f>
        <v>750</v>
      </c>
      <c r="F25" s="22">
        <f>VLOOKUP(B25,Values!A:C,3,FALSE)</f>
        <v>937</v>
      </c>
      <c r="G25" s="22">
        <f>VLOOKUP(B25,Values!A:D,4,FALSE)</f>
        <v>1125</v>
      </c>
      <c r="H25" s="8" t="s">
        <v>180</v>
      </c>
      <c r="I25" s="23">
        <f>IF(AND($AG$6="Yes",$H25="Yes"), (100% + Tiller!$B$2)*$E25,$E25)</f>
        <v>825.00000000000011</v>
      </c>
      <c r="J25" s="23">
        <f>IF(AND($AG$6="Yes",$H25="Yes"), (100% + Tiller!$B$2)*$F25,$F25)</f>
        <v>1030.7</v>
      </c>
      <c r="K25" s="23">
        <f>IF(AND($AG$6="Yes",$H25="Yes"), (100% + Tiller!$B$2)*$G25,$G25)</f>
        <v>1237.5</v>
      </c>
      <c r="L25" s="8">
        <f>VLOOKUP($AG$5,Fertilizers!$A$5:$D$15,2)*$I25+VLOOKUP($AG$5,Fertilizers!$A$5:$D$15,3)*$J25+VLOOKUP($AG$5,Fertilizers!$A$5:$D$15,4)*$K25</f>
        <v>979.50600000000009</v>
      </c>
      <c r="M25" s="8">
        <f>VLOOKUP($AG$5,Fertilizers!$A$5:$G$15,5)*$I25+VLOOKUP($AG$5,Fertilizers!$A$5:$G$15,6)*$J25+VLOOKUP($AG$5,Fertilizers!$A$5:$G$15,7)*$K25</f>
        <v>1084.633</v>
      </c>
      <c r="N25" s="8">
        <f>VLOOKUP($AG$5,Fertilizers!$A$5:$J$15,8)*$I25+VLOOKUP($AG$5,Fertilizers!$A$5:$J$15,9)*$J25+VLOOKUP($AG$5,Fertilizers!$A$5:$J$15,10)*$K25</f>
        <v>1136.278</v>
      </c>
      <c r="O25" s="8">
        <f t="shared" si="1"/>
        <v>979.50600000000009</v>
      </c>
      <c r="P25" s="8">
        <v>0</v>
      </c>
      <c r="Q25" s="8">
        <v>13</v>
      </c>
      <c r="R25" s="8">
        <v>13</v>
      </c>
      <c r="S25" s="8">
        <v>0</v>
      </c>
      <c r="T25" s="24">
        <f t="shared" si="2"/>
        <v>14</v>
      </c>
      <c r="U25" s="24">
        <f t="shared" si="3"/>
        <v>14</v>
      </c>
      <c r="V25" s="24">
        <v>2</v>
      </c>
      <c r="W25" s="24">
        <v>2</v>
      </c>
      <c r="X25" s="25">
        <v>1</v>
      </c>
      <c r="Y25" s="26" t="str">
        <f t="shared" ca="1" si="4"/>
        <v/>
      </c>
      <c r="Z25" s="27" t="e">
        <f t="shared" ca="1" si="5"/>
        <v>#NAME?</v>
      </c>
      <c r="AA25" s="27" t="e">
        <f t="shared" ca="1" si="6"/>
        <v>#NAME?</v>
      </c>
      <c r="AB25" s="27" t="e">
        <f t="shared" ca="1" si="7"/>
        <v>#NAME?</v>
      </c>
      <c r="AC25" s="27" t="e">
        <f t="shared" ca="1" si="8"/>
        <v>#NAME?</v>
      </c>
      <c r="AD25" s="8" t="s">
        <v>196</v>
      </c>
      <c r="AE25" s="8"/>
      <c r="AG25" s="8"/>
    </row>
    <row r="26" spans="1:33" ht="15.75" customHeight="1">
      <c r="A26" s="1"/>
      <c r="B26" s="1" t="s">
        <v>31</v>
      </c>
      <c r="C26" s="8" t="e">
        <f ca="1">VLOOKUP(_xludf.CONCAT(B26," Seeds"),Values!A:B,2,FALSE)</f>
        <v>#NAME?</v>
      </c>
      <c r="D26" s="8" t="e">
        <f t="shared" ca="1" si="0"/>
        <v>#NAME?</v>
      </c>
      <c r="E26" s="22">
        <f>VLOOKUP(B26,Values!A:B,2,FALSE)</f>
        <v>60</v>
      </c>
      <c r="F26" s="22">
        <f>VLOOKUP(B26,Values!A:C,3,FALSE)</f>
        <v>75</v>
      </c>
      <c r="G26" s="22">
        <f>VLOOKUP(B26,Values!A:D,4,FALSE)</f>
        <v>90</v>
      </c>
      <c r="H26" s="8" t="s">
        <v>180</v>
      </c>
      <c r="I26" s="23">
        <f>IF(AND($AG$6="Yes",$H26="Yes"), (100% + Tiller!$B$2)*$E26,$E26)</f>
        <v>66</v>
      </c>
      <c r="J26" s="23">
        <f>IF(AND($AG$6="Yes",$H26="Yes"), (100% + Tiller!$B$2)*$F26,$F26)</f>
        <v>82.5</v>
      </c>
      <c r="K26" s="23">
        <f>IF(AND($AG$6="Yes",$H26="Yes"), (100% + Tiller!$B$2)*$G26,$G26)</f>
        <v>99.000000000000014</v>
      </c>
      <c r="L26" s="8">
        <f>VLOOKUP($AG$5,Fertilizers!$A$5:$D$15,2)*$I26+VLOOKUP($AG$5,Fertilizers!$A$5:$D$15,3)*$J26+VLOOKUP($AG$5,Fertilizers!$A$5:$D$15,4)*$K26</f>
        <v>78.375000000000014</v>
      </c>
      <c r="M26" s="8">
        <f>VLOOKUP($AG$5,Fertilizers!$A$5:$G$15,5)*$I26+VLOOKUP($AG$5,Fertilizers!$A$5:$G$15,6)*$J26+VLOOKUP($AG$5,Fertilizers!$A$5:$G$15,7)*$K26</f>
        <v>86.789999999999992</v>
      </c>
      <c r="N26" s="8">
        <f>VLOOKUP($AG$5,Fertilizers!$A$5:$J$15,8)*$I26+VLOOKUP($AG$5,Fertilizers!$A$5:$J$15,9)*$J26+VLOOKUP($AG$5,Fertilizers!$A$5:$J$15,10)*$K26</f>
        <v>90.915000000000006</v>
      </c>
      <c r="O26" s="8">
        <f t="shared" si="1"/>
        <v>78.375000000000014</v>
      </c>
      <c r="P26" s="8">
        <v>0</v>
      </c>
      <c r="Q26" s="8">
        <v>11</v>
      </c>
      <c r="R26" s="8">
        <v>11</v>
      </c>
      <c r="S26" s="8">
        <v>4</v>
      </c>
      <c r="T26" s="24">
        <f t="shared" si="2"/>
        <v>12</v>
      </c>
      <c r="U26" s="24">
        <f t="shared" si="3"/>
        <v>12</v>
      </c>
      <c r="V26" s="24">
        <v>5</v>
      </c>
      <c r="W26" s="24">
        <v>5</v>
      </c>
      <c r="X26" s="43">
        <f>'Crop Log'!E2</f>
        <v>1.1111111111111112</v>
      </c>
      <c r="Y26" s="26" t="str">
        <f t="shared" ca="1" si="4"/>
        <v/>
      </c>
      <c r="Z26" s="27" t="e">
        <f t="shared" ca="1" si="5"/>
        <v>#NAME?</v>
      </c>
      <c r="AA26" s="27" t="e">
        <f t="shared" ca="1" si="6"/>
        <v>#NAME?</v>
      </c>
      <c r="AB26" s="27" t="e">
        <f t="shared" ca="1" si="7"/>
        <v>#NAME?</v>
      </c>
      <c r="AC26" s="27" t="e">
        <f t="shared" ca="1" si="8"/>
        <v>#NAME?</v>
      </c>
      <c r="AD26" s="8" t="s">
        <v>181</v>
      </c>
      <c r="AE26" s="8"/>
      <c r="AG26" s="8"/>
    </row>
    <row r="27" spans="1:33" ht="15.75" customHeight="1">
      <c r="A27" s="1"/>
      <c r="B27" s="1" t="s">
        <v>208</v>
      </c>
      <c r="C27" s="8" t="e">
        <f ca="1">VLOOKUP(_xludf.CONCAT(B27," Seeds"),Values!A:B,2,FALSE)</f>
        <v>#NAME?</v>
      </c>
      <c r="D27" s="8" t="e">
        <f t="shared" ca="1" si="0"/>
        <v>#NAME?</v>
      </c>
      <c r="E27" s="22">
        <f>VLOOKUP(B27,Values!A:B,2,FALSE)</f>
        <v>25</v>
      </c>
      <c r="F27" s="22">
        <f>VLOOKUP(B27,Values!A:C,3,FALSE)</f>
        <v>31</v>
      </c>
      <c r="G27" s="22">
        <f>VLOOKUP(B27,Values!A:D,4,FALSE)</f>
        <v>37</v>
      </c>
      <c r="H27" s="8" t="s">
        <v>180</v>
      </c>
      <c r="I27" s="23">
        <f>IF(AND($AG$6="Yes",$H27="Yes"), (100% + Tiller!$B$2)*$E27,$E27)</f>
        <v>27.500000000000004</v>
      </c>
      <c r="J27" s="23">
        <f>IF(AND($AG$6="Yes",$H27="Yes"), (100% + Tiller!$B$2)*$F27,$F27)</f>
        <v>34.1</v>
      </c>
      <c r="K27" s="23">
        <f>IF(AND($AG$6="Yes",$H27="Yes"), (100% + Tiller!$B$2)*$G27,$G27)</f>
        <v>40.700000000000003</v>
      </c>
      <c r="L27" s="8">
        <f>VLOOKUP($AG$5,Fertilizers!$A$5:$D$15,2)*$I27+VLOOKUP($AG$5,Fertilizers!$A$5:$D$15,3)*$J27+VLOOKUP($AG$5,Fertilizers!$A$5:$D$15,4)*$K27</f>
        <v>32.450000000000003</v>
      </c>
      <c r="M27" s="8">
        <f>VLOOKUP($AG$5,Fertilizers!$A$5:$G$15,5)*$I27+VLOOKUP($AG$5,Fertilizers!$A$5:$G$15,6)*$J27+VLOOKUP($AG$5,Fertilizers!$A$5:$G$15,7)*$K27</f>
        <v>35.816000000000003</v>
      </c>
      <c r="N27" s="8">
        <f>VLOOKUP($AG$5,Fertilizers!$A$5:$J$15,8)*$I27+VLOOKUP($AG$5,Fertilizers!$A$5:$J$15,9)*$J27+VLOOKUP($AG$5,Fertilizers!$A$5:$J$15,10)*$K27</f>
        <v>37.466000000000001</v>
      </c>
      <c r="O27" s="8">
        <f t="shared" si="1"/>
        <v>32.450000000000003</v>
      </c>
      <c r="P27" s="8">
        <v>0</v>
      </c>
      <c r="Q27" s="8">
        <v>4</v>
      </c>
      <c r="R27" s="8">
        <v>4</v>
      </c>
      <c r="S27" s="23">
        <v>0</v>
      </c>
      <c r="T27" s="24">
        <f t="shared" si="2"/>
        <v>5</v>
      </c>
      <c r="U27" s="24">
        <f t="shared" si="3"/>
        <v>5</v>
      </c>
      <c r="V27" s="24">
        <v>6</v>
      </c>
      <c r="W27" s="24">
        <v>6</v>
      </c>
      <c r="X27" s="25">
        <v>1</v>
      </c>
      <c r="Y27" s="26" t="str">
        <f t="shared" ca="1" si="4"/>
        <v/>
      </c>
      <c r="Z27" s="27" t="e">
        <f t="shared" ca="1" si="5"/>
        <v>#NAME?</v>
      </c>
      <c r="AA27" s="27" t="e">
        <f t="shared" ca="1" si="6"/>
        <v>#NAME?</v>
      </c>
      <c r="AB27" s="27" t="e">
        <f t="shared" ca="1" si="7"/>
        <v>#NAME?</v>
      </c>
      <c r="AC27" s="27" t="e">
        <f t="shared" ca="1" si="8"/>
        <v>#NAME?</v>
      </c>
      <c r="AD27" s="8" t="s">
        <v>181</v>
      </c>
    </row>
    <row r="28" spans="1:33" ht="15.75" customHeight="1">
      <c r="A28" s="1"/>
      <c r="B28" s="1" t="s">
        <v>209</v>
      </c>
      <c r="C28" s="8">
        <f>$AG$7</f>
        <v>550</v>
      </c>
      <c r="D28" s="8">
        <f t="shared" si="0"/>
        <v>550</v>
      </c>
      <c r="E28" s="22">
        <f>VLOOKUP(B13,Values!A:B,2,FALSE)</f>
        <v>550</v>
      </c>
      <c r="F28" s="22">
        <f>VLOOKUP(B13,Values!A:C,3,FALSE)</f>
        <v>687</v>
      </c>
      <c r="G28" s="22">
        <f>VLOOKUP(B13,Values!A:D,4,FALSE)</f>
        <v>825</v>
      </c>
      <c r="H28" s="8" t="s">
        <v>180</v>
      </c>
      <c r="I28" s="23">
        <f>IF(AND($AG$6="Yes",$H28="Yes"), (100% + Tiller!$B$2)*$E28,$E28)</f>
        <v>605</v>
      </c>
      <c r="J28" s="23">
        <f>IF(AND($AG$6="Yes",$H28="Yes"), (100% + Tiller!$B$2)*$F28,$F28)</f>
        <v>755.7</v>
      </c>
      <c r="K28" s="23">
        <f>IF(AND($AG$6="Yes",$H28="Yes"), (100% + Tiller!$B$2)*$G28,$G28)</f>
        <v>907.50000000000011</v>
      </c>
      <c r="L28" s="8">
        <f>VLOOKUP($AG$5,Fertilizers!$A$5:$D$15,2)*$I28+VLOOKUP($AG$5,Fertilizers!$A$5:$D$15,3)*$J28+VLOOKUP($AG$5,Fertilizers!$A$5:$D$15,4)*$K28</f>
        <v>718.25600000000009</v>
      </c>
      <c r="M28" s="8">
        <f>VLOOKUP($AG$5,Fertilizers!$A$5:$G$15,5)*$I28+VLOOKUP($AG$5,Fertilizers!$A$5:$G$15,6)*$J28+VLOOKUP($AG$5,Fertilizers!$A$5:$G$15,7)*$K28</f>
        <v>795.33300000000008</v>
      </c>
      <c r="N28" s="8">
        <f>VLOOKUP($AG$5,Fertilizers!$A$5:$J$15,8)*$I28+VLOOKUP($AG$5,Fertilizers!$A$5:$J$15,9)*$J28+VLOOKUP($AG$5,Fertilizers!$A$5:$J$15,10)*$K28</f>
        <v>833.22800000000007</v>
      </c>
      <c r="O28" s="8">
        <f t="shared" si="1"/>
        <v>718.25600000000009</v>
      </c>
      <c r="P28" s="8">
        <v>-1</v>
      </c>
      <c r="Q28" s="8">
        <v>28</v>
      </c>
      <c r="R28" s="8">
        <v>28</v>
      </c>
      <c r="S28" s="8">
        <v>7</v>
      </c>
      <c r="T28" s="24">
        <f t="shared" si="2"/>
        <v>1</v>
      </c>
      <c r="U28" s="24">
        <f t="shared" si="3"/>
        <v>1</v>
      </c>
      <c r="V28" s="24">
        <v>4</v>
      </c>
      <c r="W28" s="24">
        <v>4</v>
      </c>
      <c r="X28" s="25">
        <v>1</v>
      </c>
      <c r="Y28" s="26">
        <f t="shared" si="4"/>
        <v>0</v>
      </c>
      <c r="Z28" s="27">
        <f t="shared" si="5"/>
        <v>2200</v>
      </c>
      <c r="AA28" s="27">
        <f t="shared" si="6"/>
        <v>2873.0240000000003</v>
      </c>
      <c r="AB28" s="27">
        <f t="shared" si="7"/>
        <v>2873.0240000000003</v>
      </c>
      <c r="AC28" s="27">
        <f t="shared" si="8"/>
        <v>2873.0240000000003</v>
      </c>
      <c r="AD28" s="8"/>
      <c r="AE28" s="8" t="s">
        <v>210</v>
      </c>
    </row>
    <row r="29" spans="1:33" ht="15.75" customHeight="1">
      <c r="A29" s="28" t="s">
        <v>211</v>
      </c>
      <c r="B29" s="28" t="s">
        <v>130</v>
      </c>
      <c r="C29" s="8" t="e">
        <f ca="1">VLOOKUP(_xludf.CONCAT(B29," Seeds"),Values!A:B,2,FALSE)</f>
        <v>#NAME?</v>
      </c>
      <c r="D29" s="8" t="e">
        <f t="shared" ca="1" si="0"/>
        <v>#NAME?</v>
      </c>
      <c r="E29" s="29">
        <f>VLOOKUP(B29,Values!A:B,2,FALSE)</f>
        <v>150</v>
      </c>
      <c r="F29" s="22">
        <f>VLOOKUP(B29,Values!A:C,3,FALSE)</f>
        <v>187</v>
      </c>
      <c r="G29" s="22">
        <f>VLOOKUP(B29,Values!A:D,4,FALSE)</f>
        <v>225</v>
      </c>
      <c r="H29" s="8" t="s">
        <v>180</v>
      </c>
      <c r="I29" s="23">
        <f>IF(AND($AG$6="Yes",$H29="Yes"), (100% + Tiller!$B$2)*$E29,$E29)</f>
        <v>165</v>
      </c>
      <c r="J29" s="23">
        <f>IF(AND($AG$6="Yes",$H29="Yes"), (100% + Tiller!$B$2)*$F29,$F29)</f>
        <v>205.70000000000002</v>
      </c>
      <c r="K29" s="23">
        <f>IF(AND($AG$6="Yes",$H29="Yes"), (100% + Tiller!$B$2)*$G29,$G29)</f>
        <v>247.50000000000003</v>
      </c>
      <c r="L29" s="8">
        <f>VLOOKUP($AG$5,Fertilizers!$A$5:$D$15,2)*$I29+VLOOKUP($AG$5,Fertilizers!$A$5:$D$15,3)*$J29+VLOOKUP($AG$5,Fertilizers!$A$5:$D$15,4)*$K29</f>
        <v>195.756</v>
      </c>
      <c r="M29" s="8">
        <f>VLOOKUP($AG$5,Fertilizers!$A$5:$G$15,5)*$I29+VLOOKUP($AG$5,Fertilizers!$A$5:$G$15,6)*$J29+VLOOKUP($AG$5,Fertilizers!$A$5:$G$15,7)*$K29</f>
        <v>216.733</v>
      </c>
      <c r="N29" s="8">
        <f>VLOOKUP($AG$5,Fertilizers!$A$5:$J$15,8)*$I29+VLOOKUP($AG$5,Fertilizers!$A$5:$J$15,9)*$J29+VLOOKUP($AG$5,Fertilizers!$A$5:$J$15,10)*$K29</f>
        <v>227.12800000000001</v>
      </c>
      <c r="O29" s="8">
        <f t="shared" si="1"/>
        <v>195.756</v>
      </c>
      <c r="P29" s="8">
        <v>0</v>
      </c>
      <c r="Q29" s="30">
        <v>7</v>
      </c>
      <c r="R29" s="8">
        <v>7</v>
      </c>
      <c r="S29" s="30">
        <v>0</v>
      </c>
      <c r="T29" s="24">
        <f t="shared" si="2"/>
        <v>8</v>
      </c>
      <c r="U29" s="24">
        <f t="shared" si="3"/>
        <v>8</v>
      </c>
      <c r="V29" s="24">
        <v>3</v>
      </c>
      <c r="W29" s="24">
        <v>3</v>
      </c>
      <c r="X29" s="31">
        <v>1</v>
      </c>
      <c r="Y29" s="32" t="str">
        <f t="shared" ca="1" si="4"/>
        <v/>
      </c>
      <c r="Z29" s="27" t="e">
        <f t="shared" ca="1" si="5"/>
        <v>#NAME?</v>
      </c>
      <c r="AA29" s="27" t="e">
        <f t="shared" ca="1" si="6"/>
        <v>#NAME?</v>
      </c>
      <c r="AB29" s="27" t="e">
        <f t="shared" ca="1" si="7"/>
        <v>#NAME?</v>
      </c>
      <c r="AC29" s="27" t="e">
        <f t="shared" ca="1" si="8"/>
        <v>#NAME?</v>
      </c>
      <c r="AD29" s="30" t="s">
        <v>181</v>
      </c>
      <c r="AE29" s="33"/>
    </row>
    <row r="30" spans="1:33" ht="15.75" customHeight="1">
      <c r="A30" s="1"/>
      <c r="B30" s="1" t="s">
        <v>11</v>
      </c>
      <c r="C30" s="8" t="e">
        <f ca="1">VLOOKUP(_xludf.CONCAT(B30," Seeds"),Values!A:B,2,FALSE)</f>
        <v>#NAME?</v>
      </c>
      <c r="D30" s="8" t="e">
        <f t="shared" ca="1" si="0"/>
        <v>#NAME?</v>
      </c>
      <c r="E30" s="22">
        <f>VLOOKUP(B30,Values!A:B,2,FALSE)</f>
        <v>160</v>
      </c>
      <c r="F30" s="22">
        <f>VLOOKUP(B30,Values!A:C,3,FALSE)</f>
        <v>200</v>
      </c>
      <c r="G30" s="22">
        <f>VLOOKUP(B30,Values!A:D,4,FALSE)</f>
        <v>240</v>
      </c>
      <c r="H30" s="8" t="s">
        <v>180</v>
      </c>
      <c r="I30" s="23">
        <f>IF(AND($AG$6="Yes",$H30="Yes"), (100% + Tiller!$B$2)*$E30,$E30)</f>
        <v>176</v>
      </c>
      <c r="J30" s="23">
        <f>IF(AND($AG$6="Yes",$H30="Yes"), (100% + Tiller!$B$2)*$F30,$F30)</f>
        <v>220.00000000000003</v>
      </c>
      <c r="K30" s="23">
        <f>IF(AND($AG$6="Yes",$H30="Yes"), (100% + Tiller!$B$2)*$G30,$G30)</f>
        <v>264</v>
      </c>
      <c r="L30" s="8">
        <f>VLOOKUP($AG$5,Fertilizers!$A$5:$D$15,2)*$I30+VLOOKUP($AG$5,Fertilizers!$A$5:$D$15,3)*$J30+VLOOKUP($AG$5,Fertilizers!$A$5:$D$15,4)*$K30</f>
        <v>209</v>
      </c>
      <c r="M30" s="8">
        <f>VLOOKUP($AG$5,Fertilizers!$A$5:$G$15,5)*$I30+VLOOKUP($AG$5,Fertilizers!$A$5:$G$15,6)*$J30+VLOOKUP($AG$5,Fertilizers!$A$5:$G$15,7)*$K30</f>
        <v>231.44</v>
      </c>
      <c r="N30" s="8">
        <f>VLOOKUP($AG$5,Fertilizers!$A$5:$J$15,8)*$I30+VLOOKUP($AG$5,Fertilizers!$A$5:$J$15,9)*$J30+VLOOKUP($AG$5,Fertilizers!$A$5:$J$15,10)*$K30</f>
        <v>242.44</v>
      </c>
      <c r="O30" s="8">
        <f t="shared" si="1"/>
        <v>209</v>
      </c>
      <c r="P30" s="8">
        <v>0</v>
      </c>
      <c r="Q30" s="8">
        <v>8</v>
      </c>
      <c r="R30" s="8">
        <v>8</v>
      </c>
      <c r="S30" s="8">
        <v>0</v>
      </c>
      <c r="T30" s="24">
        <f t="shared" si="2"/>
        <v>9</v>
      </c>
      <c r="U30" s="24">
        <f t="shared" si="3"/>
        <v>9</v>
      </c>
      <c r="V30" s="24">
        <v>3</v>
      </c>
      <c r="W30" s="24">
        <v>3</v>
      </c>
      <c r="X30" s="25">
        <v>1</v>
      </c>
      <c r="Y30" s="26" t="str">
        <f t="shared" ca="1" si="4"/>
        <v/>
      </c>
      <c r="Z30" s="27" t="e">
        <f t="shared" ca="1" si="5"/>
        <v>#NAME?</v>
      </c>
      <c r="AA30" s="27" t="e">
        <f t="shared" ca="1" si="6"/>
        <v>#NAME?</v>
      </c>
      <c r="AB30" s="27" t="e">
        <f t="shared" ca="1" si="7"/>
        <v>#NAME?</v>
      </c>
      <c r="AC30" s="27" t="e">
        <f t="shared" ca="1" si="8"/>
        <v>#NAME?</v>
      </c>
      <c r="AD30" s="8" t="s">
        <v>181</v>
      </c>
      <c r="AE30" s="8" t="s">
        <v>188</v>
      </c>
      <c r="AG30" s="8"/>
    </row>
    <row r="31" spans="1:33" ht="15.75" customHeight="1">
      <c r="A31" s="1"/>
      <c r="B31" s="1" t="s">
        <v>149</v>
      </c>
      <c r="C31" s="8" t="e">
        <f ca="1">VLOOKUP(_xludf.CONCAT(B31," Seeds"),Values!A:B,2,FALSE)</f>
        <v>#NAME?</v>
      </c>
      <c r="D31" s="8" t="e">
        <f t="shared" ca="1" si="0"/>
        <v>#NAME?</v>
      </c>
      <c r="E31" s="22">
        <f>VLOOKUP(B31,Values!A:B,2,FALSE)</f>
        <v>100</v>
      </c>
      <c r="F31" s="22">
        <f>VLOOKUP(B31,Values!A:C,3,FALSE)</f>
        <v>125</v>
      </c>
      <c r="G31" s="22">
        <f>VLOOKUP(B31,Values!A:D,4,FALSE)</f>
        <v>150</v>
      </c>
      <c r="H31" s="8" t="s">
        <v>180</v>
      </c>
      <c r="I31" s="23">
        <f>IF(AND($AG$6="Yes",$H31="Yes"), (100% + Tiller!$B$2)*$E31,$E31)</f>
        <v>110.00000000000001</v>
      </c>
      <c r="J31" s="23">
        <f>IF(AND($AG$6="Yes",$H31="Yes"), (100% + Tiller!$B$2)*$F31,$F31)</f>
        <v>137.5</v>
      </c>
      <c r="K31" s="23">
        <f>IF(AND($AG$6="Yes",$H31="Yes"), (100% + Tiller!$B$2)*$G31,$G31)</f>
        <v>165</v>
      </c>
      <c r="L31" s="8">
        <f>VLOOKUP($AG$5,Fertilizers!$A$5:$D$15,2)*$I31+VLOOKUP($AG$5,Fertilizers!$A$5:$D$15,3)*$J31+VLOOKUP($AG$5,Fertilizers!$A$5:$D$15,4)*$K31</f>
        <v>130.625</v>
      </c>
      <c r="M31" s="8">
        <f>VLOOKUP($AG$5,Fertilizers!$A$5:$G$15,5)*$I31+VLOOKUP($AG$5,Fertilizers!$A$5:$G$15,6)*$J31+VLOOKUP($AG$5,Fertilizers!$A$5:$G$15,7)*$K31</f>
        <v>144.64999999999998</v>
      </c>
      <c r="N31" s="8">
        <f>VLOOKUP($AG$5,Fertilizers!$A$5:$J$15,8)*$I31+VLOOKUP($AG$5,Fertilizers!$A$5:$J$15,9)*$J31+VLOOKUP($AG$5,Fertilizers!$A$5:$J$15,10)*$K31</f>
        <v>151.52499999999998</v>
      </c>
      <c r="O31" s="8">
        <f t="shared" si="1"/>
        <v>130.625</v>
      </c>
      <c r="P31" s="8">
        <v>0</v>
      </c>
      <c r="Q31" s="8">
        <v>6</v>
      </c>
      <c r="R31" s="8">
        <v>6</v>
      </c>
      <c r="S31" s="8">
        <v>0</v>
      </c>
      <c r="T31" s="24">
        <f t="shared" si="2"/>
        <v>7</v>
      </c>
      <c r="U31" s="24">
        <f t="shared" si="3"/>
        <v>7</v>
      </c>
      <c r="V31" s="24">
        <v>4</v>
      </c>
      <c r="W31" s="24">
        <v>4</v>
      </c>
      <c r="X31" s="25">
        <v>1</v>
      </c>
      <c r="Y31" s="26" t="str">
        <f t="shared" ca="1" si="4"/>
        <v/>
      </c>
      <c r="Z31" s="27" t="e">
        <f t="shared" ca="1" si="5"/>
        <v>#NAME?</v>
      </c>
      <c r="AA31" s="27" t="e">
        <f t="shared" ca="1" si="6"/>
        <v>#NAME?</v>
      </c>
      <c r="AB31" s="27" t="e">
        <f t="shared" ca="1" si="7"/>
        <v>#NAME?</v>
      </c>
      <c r="AC31" s="27" t="e">
        <f t="shared" ca="1" si="8"/>
        <v>#NAME?</v>
      </c>
      <c r="AD31" s="8" t="s">
        <v>196</v>
      </c>
    </row>
    <row r="32" spans="1:33" ht="15.75" customHeight="1">
      <c r="A32" s="1"/>
      <c r="B32" s="1" t="s">
        <v>140</v>
      </c>
      <c r="C32" s="8" t="e">
        <f ca="1">VLOOKUP(_xludf.CONCAT(B32," Seeds"),Values!A:B,2,FALSE)</f>
        <v>#NAME?</v>
      </c>
      <c r="D32" s="8" t="e">
        <f t="shared" ca="1" si="0"/>
        <v>#NAME?</v>
      </c>
      <c r="E32" s="22">
        <f>VLOOKUP(B32,Values!A:B,2,FALSE)</f>
        <v>80</v>
      </c>
      <c r="F32" s="22">
        <f>VLOOKUP(B32,Values!A:C,3,FALSE)</f>
        <v>100</v>
      </c>
      <c r="G32" s="22">
        <f>VLOOKUP(B32,Values!A:D,4,FALSE)</f>
        <v>120</v>
      </c>
      <c r="H32" s="8" t="s">
        <v>180</v>
      </c>
      <c r="I32" s="23">
        <f>IF(AND($AG$6="Yes",$H32="Yes"), (100% + Tiller!$B$2)*$E32,$E32)</f>
        <v>88</v>
      </c>
      <c r="J32" s="23">
        <f>IF(AND($AG$6="Yes",$H32="Yes"), (100% + Tiller!$B$2)*$F32,$F32)</f>
        <v>110.00000000000001</v>
      </c>
      <c r="K32" s="23">
        <f>IF(AND($AG$6="Yes",$H32="Yes"), (100% + Tiller!$B$2)*$G32,$G32)</f>
        <v>132</v>
      </c>
      <c r="L32" s="8">
        <f>VLOOKUP($AG$5,Fertilizers!$A$5:$D$15,2)*$I32+VLOOKUP($AG$5,Fertilizers!$A$5:$D$15,3)*$J32+VLOOKUP($AG$5,Fertilizers!$A$5:$D$15,4)*$K32</f>
        <v>104.5</v>
      </c>
      <c r="M32" s="8">
        <f>VLOOKUP($AG$5,Fertilizers!$A$5:$G$15,5)*$I32+VLOOKUP($AG$5,Fertilizers!$A$5:$G$15,6)*$J32+VLOOKUP($AG$5,Fertilizers!$A$5:$G$15,7)*$K32</f>
        <v>115.72</v>
      </c>
      <c r="N32" s="8">
        <f>VLOOKUP($AG$5,Fertilizers!$A$5:$J$15,8)*$I32+VLOOKUP($AG$5,Fertilizers!$A$5:$J$15,9)*$J32+VLOOKUP($AG$5,Fertilizers!$A$5:$J$15,10)*$K32</f>
        <v>121.22</v>
      </c>
      <c r="O32" s="8">
        <f t="shared" si="1"/>
        <v>104.5</v>
      </c>
      <c r="P32" s="8">
        <v>0</v>
      </c>
      <c r="Q32" s="8">
        <v>4</v>
      </c>
      <c r="R32" s="8">
        <v>4</v>
      </c>
      <c r="S32" s="8">
        <v>0</v>
      </c>
      <c r="T32" s="24">
        <f t="shared" si="2"/>
        <v>5</v>
      </c>
      <c r="U32" s="24">
        <f t="shared" si="3"/>
        <v>5</v>
      </c>
      <c r="V32" s="24">
        <v>6</v>
      </c>
      <c r="W32" s="24">
        <v>6</v>
      </c>
      <c r="X32" s="25">
        <v>1</v>
      </c>
      <c r="Y32" s="26" t="str">
        <f ca="1">IFERROR((X32*(E32-D32))/Q32, "")</f>
        <v/>
      </c>
      <c r="Z32" s="27" t="e">
        <f t="shared" ca="1" si="5"/>
        <v>#NAME?</v>
      </c>
      <c r="AA32" s="27" t="e">
        <f t="shared" ca="1" si="6"/>
        <v>#NAME?</v>
      </c>
      <c r="AB32" s="27" t="e">
        <f t="shared" ca="1" si="7"/>
        <v>#NAME?</v>
      </c>
      <c r="AC32" s="27" t="e">
        <f t="shared" ca="1" si="8"/>
        <v>#NAME?</v>
      </c>
      <c r="AD32" s="8" t="s">
        <v>181</v>
      </c>
    </row>
    <row r="33" spans="1:33" ht="15.75" customHeight="1">
      <c r="A33" s="1"/>
      <c r="B33" s="1" t="s">
        <v>145</v>
      </c>
      <c r="C33" s="8" t="e">
        <f ca="1">VLOOKUP(_xludf.CONCAT(B33," Seeds"),Values!A:B,2,FALSE)</f>
        <v>#NAME?</v>
      </c>
      <c r="D33" s="8" t="e">
        <f t="shared" ca="1" si="0"/>
        <v>#NAME?</v>
      </c>
      <c r="E33" s="22">
        <f>VLOOKUP(B33,Values!A:B,2,FALSE)</f>
        <v>50</v>
      </c>
      <c r="F33" s="22">
        <f>VLOOKUP(B33,Values!A:C,3,FALSE)</f>
        <v>62</v>
      </c>
      <c r="G33" s="22">
        <f>VLOOKUP(B33,Values!A:D,4,FALSE)</f>
        <v>75</v>
      </c>
      <c r="H33" s="8" t="s">
        <v>180</v>
      </c>
      <c r="I33" s="23">
        <f>IF(AND($AG$6="Yes",$H33="Yes"), (100% + Tiller!$B$2)*$E33,$E33)</f>
        <v>55.000000000000007</v>
      </c>
      <c r="J33" s="23">
        <f>IF(AND($AG$6="Yes",$H33="Yes"), (100% + Tiller!$B$2)*$F33,$F33)</f>
        <v>68.2</v>
      </c>
      <c r="K33" s="23">
        <f>IF(AND($AG$6="Yes",$H33="Yes"), (100% + Tiller!$B$2)*$G33,$G33)</f>
        <v>82.5</v>
      </c>
      <c r="L33" s="8">
        <f>VLOOKUP($AG$5,Fertilizers!$A$5:$D$15,2)*$I33+VLOOKUP($AG$5,Fertilizers!$A$5:$D$15,3)*$J33+VLOOKUP($AG$5,Fertilizers!$A$5:$D$15,4)*$K33</f>
        <v>65.131</v>
      </c>
      <c r="M33" s="8">
        <f>VLOOKUP($AG$5,Fertilizers!$A$5:$G$15,5)*$I33+VLOOKUP($AG$5,Fertilizers!$A$5:$G$15,6)*$J33+VLOOKUP($AG$5,Fertilizers!$A$5:$G$15,7)*$K33</f>
        <v>72.082999999999998</v>
      </c>
      <c r="N33" s="8">
        <f>VLOOKUP($AG$5,Fertilizers!$A$5:$J$15,8)*$I33+VLOOKUP($AG$5,Fertilizers!$A$5:$J$15,9)*$J33+VLOOKUP($AG$5,Fertilizers!$A$5:$J$15,10)*$K33</f>
        <v>75.602999999999994</v>
      </c>
      <c r="O33" s="8">
        <f t="shared" si="1"/>
        <v>65.131</v>
      </c>
      <c r="P33" s="8">
        <v>0</v>
      </c>
      <c r="Q33" s="8">
        <v>14</v>
      </c>
      <c r="R33" s="8">
        <v>14</v>
      </c>
      <c r="S33" s="8">
        <v>4</v>
      </c>
      <c r="T33" s="24">
        <f t="shared" si="2"/>
        <v>15</v>
      </c>
      <c r="U33" s="24">
        <f t="shared" si="3"/>
        <v>15</v>
      </c>
      <c r="V33" s="24">
        <v>4</v>
      </c>
      <c r="W33" s="24">
        <v>4</v>
      </c>
      <c r="X33" s="25">
        <v>1</v>
      </c>
      <c r="Y33" s="26" t="str">
        <f t="shared" ref="Y33:Y44" ca="1" si="10">IFERROR((X33*E33-D33)/Q33, "")</f>
        <v/>
      </c>
      <c r="Z33" s="27" t="e">
        <f t="shared" ca="1" si="5"/>
        <v>#NAME?</v>
      </c>
      <c r="AA33" s="27" t="e">
        <f t="shared" ca="1" si="6"/>
        <v>#NAME?</v>
      </c>
      <c r="AB33" s="27" t="e">
        <f t="shared" ca="1" si="7"/>
        <v>#NAME?</v>
      </c>
      <c r="AC33" s="27" t="e">
        <f t="shared" ca="1" si="8"/>
        <v>#NAME?</v>
      </c>
      <c r="AD33" s="8" t="s">
        <v>181</v>
      </c>
      <c r="AE33" s="8" t="s">
        <v>212</v>
      </c>
      <c r="AG33" s="8"/>
    </row>
    <row r="34" spans="1:33" ht="15.75" customHeight="1">
      <c r="A34" s="1"/>
      <c r="B34" s="1" t="s">
        <v>213</v>
      </c>
      <c r="C34" s="8" t="e">
        <f ca="1">VLOOKUP(_xludf.CONCAT(B34," Seeds"),Values!A:B,2,FALSE)</f>
        <v>#NAME?</v>
      </c>
      <c r="D34" s="8" t="e">
        <f t="shared" ca="1" si="0"/>
        <v>#NAME?</v>
      </c>
      <c r="E34" s="22">
        <f>VLOOKUP(B33,Values!A:B,2,FALSE)</f>
        <v>50</v>
      </c>
      <c r="F34" s="22">
        <f>VLOOKUP(B33,Values!A:C,3,FALSE)</f>
        <v>62</v>
      </c>
      <c r="G34" s="22">
        <f>VLOOKUP(B33,Values!A:D,4,FALSE)</f>
        <v>75</v>
      </c>
      <c r="H34" s="8" t="s">
        <v>180</v>
      </c>
      <c r="I34" s="23">
        <f>IF(AND($AG$6="Yes",$H34="Yes"), (100% + Tiller!$B$2)*$E34,$E34)</f>
        <v>55.000000000000007</v>
      </c>
      <c r="J34" s="23">
        <f>IF(AND($AG$6="Yes",$H34="Yes"), (100% + Tiller!$B$2)*$F34,$F34)</f>
        <v>68.2</v>
      </c>
      <c r="K34" s="23">
        <f>IF(AND($AG$6="Yes",$H34="Yes"), (100% + Tiller!$B$2)*$G34,$G34)</f>
        <v>82.5</v>
      </c>
      <c r="L34" s="8">
        <f>VLOOKUP($AG$5,Fertilizers!$A$5:$D$15,2)*$I34+VLOOKUP($AG$5,Fertilizers!$A$5:$D$15,3)*$J34+VLOOKUP($AG$5,Fertilizers!$A$5:$D$15,4)*$K34</f>
        <v>65.131</v>
      </c>
      <c r="M34" s="8">
        <f>VLOOKUP($AG$5,Fertilizers!$A$5:$G$15,5)*$I34+VLOOKUP($AG$5,Fertilizers!$A$5:$G$15,6)*$J34+VLOOKUP($AG$5,Fertilizers!$A$5:$G$15,7)*$K34</f>
        <v>72.082999999999998</v>
      </c>
      <c r="N34" s="8">
        <f>VLOOKUP($AG$5,Fertilizers!$A$5:$J$15,8)*$I34+VLOOKUP($AG$5,Fertilizers!$A$5:$J$15,9)*$J34+VLOOKUP($AG$5,Fertilizers!$A$5:$J$15,10)*$K34</f>
        <v>75.602999999999994</v>
      </c>
      <c r="O34" s="8">
        <f t="shared" si="1"/>
        <v>65.131</v>
      </c>
      <c r="P34" s="8">
        <v>-1</v>
      </c>
      <c r="Q34" s="8">
        <v>14</v>
      </c>
      <c r="R34" s="8">
        <v>14</v>
      </c>
      <c r="S34" s="8">
        <v>4</v>
      </c>
      <c r="T34" s="24">
        <f t="shared" si="2"/>
        <v>3</v>
      </c>
      <c r="U34" s="24">
        <f t="shared" si="3"/>
        <v>3</v>
      </c>
      <c r="V34" s="24">
        <v>7</v>
      </c>
      <c r="W34" s="24">
        <v>7</v>
      </c>
      <c r="X34" s="25">
        <v>1</v>
      </c>
      <c r="Y34" s="26" t="str">
        <f t="shared" ca="1" si="10"/>
        <v/>
      </c>
      <c r="Z34" s="27">
        <f t="shared" si="5"/>
        <v>350</v>
      </c>
      <c r="AA34" s="27">
        <f t="shared" si="6"/>
        <v>455.91700000000003</v>
      </c>
      <c r="AB34" s="27">
        <f t="shared" si="7"/>
        <v>455.91700000000003</v>
      </c>
      <c r="AC34" s="27">
        <f t="shared" si="8"/>
        <v>455.91700000000003</v>
      </c>
      <c r="AD34" s="8" t="s">
        <v>181</v>
      </c>
      <c r="AE34" s="8" t="s">
        <v>203</v>
      </c>
      <c r="AG34" s="8"/>
    </row>
    <row r="35" spans="1:33" ht="15.75" customHeight="1">
      <c r="A35" s="1"/>
      <c r="B35" s="1" t="s">
        <v>52</v>
      </c>
      <c r="C35" s="8" t="e">
        <f ca="1">VLOOKUP(_xludf.CONCAT(B35," Seeds"),Values!A:B,2,FALSE)</f>
        <v>#NAME?</v>
      </c>
      <c r="D35" s="8" t="e">
        <f t="shared" ca="1" si="0"/>
        <v>#NAME?</v>
      </c>
      <c r="E35" s="22">
        <f>VLOOKUP(B35,Values!A:B,2,FALSE)</f>
        <v>75</v>
      </c>
      <c r="F35" s="22">
        <f>VLOOKUP(B35,Values!A:C,3,FALSE)</f>
        <v>93</v>
      </c>
      <c r="G35" s="22">
        <f>VLOOKUP(B35,Values!A:D,4,FALSE)</f>
        <v>112</v>
      </c>
      <c r="H35" s="8" t="s">
        <v>180</v>
      </c>
      <c r="I35" s="23">
        <f>IF(AND($AG$6="Yes",$H35="Yes"), (100% + Tiller!$B$2)*$E35,$E35)</f>
        <v>82.5</v>
      </c>
      <c r="J35" s="23">
        <f>IF(AND($AG$6="Yes",$H35="Yes"), (100% + Tiller!$B$2)*$F35,$F35)</f>
        <v>102.30000000000001</v>
      </c>
      <c r="K35" s="23">
        <f>IF(AND($AG$6="Yes",$H35="Yes"), (100% + Tiller!$B$2)*$G35,$G35)</f>
        <v>123.20000000000002</v>
      </c>
      <c r="L35" s="8">
        <f>VLOOKUP($AG$5,Fertilizers!$A$5:$D$15,2)*$I35+VLOOKUP($AG$5,Fertilizers!$A$5:$D$15,3)*$J35+VLOOKUP($AG$5,Fertilizers!$A$5:$D$15,4)*$K35</f>
        <v>97.581000000000003</v>
      </c>
      <c r="M35" s="8">
        <f>VLOOKUP($AG$5,Fertilizers!$A$5:$G$15,5)*$I35+VLOOKUP($AG$5,Fertilizers!$A$5:$G$15,6)*$J35+VLOOKUP($AG$5,Fertilizers!$A$5:$G$15,7)*$K35</f>
        <v>107.899</v>
      </c>
      <c r="N35" s="8">
        <f>VLOOKUP($AG$5,Fertilizers!$A$5:$J$15,8)*$I35+VLOOKUP($AG$5,Fertilizers!$A$5:$J$15,9)*$J35+VLOOKUP($AG$5,Fertilizers!$A$5:$J$15,10)*$K35</f>
        <v>113.06900000000002</v>
      </c>
      <c r="O35" s="8">
        <f t="shared" si="1"/>
        <v>97.581000000000003</v>
      </c>
      <c r="P35" s="8">
        <v>0</v>
      </c>
      <c r="Q35" s="8">
        <v>7</v>
      </c>
      <c r="R35" s="8">
        <v>7</v>
      </c>
      <c r="S35" s="8">
        <v>5</v>
      </c>
      <c r="T35" s="24">
        <f t="shared" si="2"/>
        <v>8</v>
      </c>
      <c r="U35" s="24">
        <f t="shared" si="3"/>
        <v>8</v>
      </c>
      <c r="V35" s="24">
        <v>5</v>
      </c>
      <c r="W35" s="24">
        <v>5</v>
      </c>
      <c r="X35" s="25">
        <f>'Crop Log'!F2</f>
        <v>2.0625</v>
      </c>
      <c r="Y35" s="26" t="str">
        <f t="shared" ca="1" si="10"/>
        <v/>
      </c>
      <c r="Z35" s="27" t="e">
        <f t="shared" ca="1" si="5"/>
        <v>#NAME?</v>
      </c>
      <c r="AA35" s="27" t="e">
        <f t="shared" ca="1" si="6"/>
        <v>#NAME?</v>
      </c>
      <c r="AB35" s="27" t="e">
        <f t="shared" ca="1" si="7"/>
        <v>#NAME?</v>
      </c>
      <c r="AC35" s="27" t="e">
        <f t="shared" ca="1" si="8"/>
        <v>#NAME?</v>
      </c>
      <c r="AD35" s="8" t="s">
        <v>181</v>
      </c>
    </row>
    <row r="36" spans="1:33" ht="15.75" customHeight="1">
      <c r="A36" s="1"/>
      <c r="B36" s="1" t="s">
        <v>60</v>
      </c>
      <c r="C36" s="8" t="e">
        <f ca="1">VLOOKUP(_xludf.CONCAT(B36," Seeds"),Values!A:B,2,FALSE)</f>
        <v>#NAME?</v>
      </c>
      <c r="D36" s="8" t="e">
        <f t="shared" ca="1" si="0"/>
        <v>#NAME?</v>
      </c>
      <c r="E36" s="22">
        <f>VLOOKUP(B36,Values!A:B,2,FALSE)</f>
        <v>60</v>
      </c>
      <c r="F36" s="22">
        <f>VLOOKUP(B36,Values!A:C,3,FALSE)</f>
        <v>75</v>
      </c>
      <c r="G36" s="22">
        <f>VLOOKUP(B36,Values!A:D,4,FALSE)</f>
        <v>90</v>
      </c>
      <c r="H36" s="8" t="s">
        <v>180</v>
      </c>
      <c r="I36" s="23">
        <f>IF(AND($AG$6="Yes",$H36="Yes"), (100% + Tiller!$B$2)*$E36,$E36)</f>
        <v>66</v>
      </c>
      <c r="J36" s="23">
        <f>IF(AND($AG$6="Yes",$H36="Yes"), (100% + Tiller!$B$2)*$F36,$F36)</f>
        <v>82.5</v>
      </c>
      <c r="K36" s="23">
        <f>IF(AND($AG$6="Yes",$H36="Yes"), (100% + Tiller!$B$2)*$G36,$G36)</f>
        <v>99.000000000000014</v>
      </c>
      <c r="L36" s="8">
        <f>VLOOKUP($AG$5,Fertilizers!$A$5:$D$15,2)*$I36+VLOOKUP($AG$5,Fertilizers!$A$5:$D$15,3)*$J36+VLOOKUP($AG$5,Fertilizers!$A$5:$D$15,4)*$K36</f>
        <v>78.375000000000014</v>
      </c>
      <c r="M36" s="8">
        <f>VLOOKUP($AG$5,Fertilizers!$A$5:$G$15,5)*$I36+VLOOKUP($AG$5,Fertilizers!$A$5:$G$15,6)*$J36+VLOOKUP($AG$5,Fertilizers!$A$5:$G$15,7)*$K36</f>
        <v>86.789999999999992</v>
      </c>
      <c r="N36" s="8">
        <f>VLOOKUP($AG$5,Fertilizers!$A$5:$J$15,8)*$I36+VLOOKUP($AG$5,Fertilizers!$A$5:$J$15,9)*$J36+VLOOKUP($AG$5,Fertilizers!$A$5:$J$15,10)*$K36</f>
        <v>90.915000000000006</v>
      </c>
      <c r="O36" s="8">
        <f t="shared" si="1"/>
        <v>78.375000000000014</v>
      </c>
      <c r="P36" s="8">
        <v>0</v>
      </c>
      <c r="Q36" s="8">
        <v>5</v>
      </c>
      <c r="R36" s="8">
        <v>5</v>
      </c>
      <c r="S36" s="8">
        <v>5</v>
      </c>
      <c r="T36" s="24">
        <f t="shared" si="2"/>
        <v>6</v>
      </c>
      <c r="U36" s="24">
        <f t="shared" si="3"/>
        <v>6</v>
      </c>
      <c r="V36" s="24">
        <v>5</v>
      </c>
      <c r="W36" s="24">
        <v>5</v>
      </c>
      <c r="X36" s="25">
        <v>1</v>
      </c>
      <c r="Y36" s="26" t="str">
        <f t="shared" ca="1" si="10"/>
        <v/>
      </c>
      <c r="Z36" s="27" t="e">
        <f t="shared" ca="1" si="5"/>
        <v>#NAME?</v>
      </c>
      <c r="AA36" s="27" t="e">
        <f t="shared" ca="1" si="6"/>
        <v>#NAME?</v>
      </c>
      <c r="AB36" s="27" t="e">
        <f t="shared" ca="1" si="7"/>
        <v>#NAME?</v>
      </c>
      <c r="AC36" s="27" t="e">
        <f t="shared" ca="1" si="8"/>
        <v>#NAME?</v>
      </c>
      <c r="AD36" s="8" t="s">
        <v>181</v>
      </c>
    </row>
    <row r="37" spans="1:33" ht="15.75" customHeight="1">
      <c r="A37" s="1"/>
      <c r="B37" s="1" t="s">
        <v>214</v>
      </c>
      <c r="C37" s="8" t="e">
        <f ca="1">VLOOKUP(_xludf.CONCAT(B37," Seeds"),Values!A:B,2,FALSE)</f>
        <v>#NAME?</v>
      </c>
      <c r="D37" s="8" t="e">
        <f t="shared" ca="1" si="0"/>
        <v>#NAME?</v>
      </c>
      <c r="E37" s="22">
        <f>VLOOKUP(B37,Values!A:B,2,FALSE)</f>
        <v>290</v>
      </c>
      <c r="F37" s="22">
        <f>VLOOKUP(B37,Values!A:C,3,FALSE)</f>
        <v>362</v>
      </c>
      <c r="G37" s="22">
        <f>VLOOKUP(B37,Values!A:D,4,FALSE)</f>
        <v>435</v>
      </c>
      <c r="H37" s="8" t="s">
        <v>180</v>
      </c>
      <c r="I37" s="23">
        <f>IF(AND($AG$6="Yes",$H37="Yes"), (100% + Tiller!$B$2)*$E37,$E37)</f>
        <v>319</v>
      </c>
      <c r="J37" s="23">
        <f>IF(AND($AG$6="Yes",$H37="Yes"), (100% + Tiller!$B$2)*$F37,$F37)</f>
        <v>398.20000000000005</v>
      </c>
      <c r="K37" s="23">
        <f>IF(AND($AG$6="Yes",$H37="Yes"), (100% + Tiller!$B$2)*$G37,$G37)</f>
        <v>478.50000000000006</v>
      </c>
      <c r="L37" s="8">
        <f>VLOOKUP($AG$5,Fertilizers!$A$5:$D$15,2)*$I37+VLOOKUP($AG$5,Fertilizers!$A$5:$D$15,3)*$J37+VLOOKUP($AG$5,Fertilizers!$A$5:$D$15,4)*$K37</f>
        <v>378.63100000000009</v>
      </c>
      <c r="M37" s="8">
        <f>VLOOKUP($AG$5,Fertilizers!$A$5:$G$15,5)*$I37+VLOOKUP($AG$5,Fertilizers!$A$5:$G$15,6)*$J37+VLOOKUP($AG$5,Fertilizers!$A$5:$G$15,7)*$K37</f>
        <v>419.24300000000005</v>
      </c>
      <c r="N37" s="8">
        <f>VLOOKUP($AG$5,Fertilizers!$A$5:$J$15,8)*$I37+VLOOKUP($AG$5,Fertilizers!$A$5:$J$15,9)*$J37+VLOOKUP($AG$5,Fertilizers!$A$5:$J$15,10)*$K37</f>
        <v>439.26300000000003</v>
      </c>
      <c r="O37" s="8">
        <f t="shared" si="1"/>
        <v>378.63100000000009</v>
      </c>
      <c r="P37" s="8">
        <v>0</v>
      </c>
      <c r="Q37" s="8">
        <v>12</v>
      </c>
      <c r="R37" s="8">
        <v>12</v>
      </c>
      <c r="S37" s="8">
        <v>0</v>
      </c>
      <c r="T37" s="24">
        <f t="shared" si="2"/>
        <v>13</v>
      </c>
      <c r="U37" s="24">
        <f t="shared" si="3"/>
        <v>13</v>
      </c>
      <c r="V37" s="24">
        <v>2</v>
      </c>
      <c r="W37" s="24">
        <v>2</v>
      </c>
      <c r="X37" s="25">
        <v>1</v>
      </c>
      <c r="Y37" s="26" t="str">
        <f t="shared" ca="1" si="10"/>
        <v/>
      </c>
      <c r="Z37" s="27" t="e">
        <f t="shared" ca="1" si="5"/>
        <v>#NAME?</v>
      </c>
      <c r="AA37" s="27" t="e">
        <f t="shared" ca="1" si="6"/>
        <v>#NAME?</v>
      </c>
      <c r="AB37" s="27" t="e">
        <f t="shared" ca="1" si="7"/>
        <v>#NAME?</v>
      </c>
      <c r="AC37" s="27" t="e">
        <f t="shared" ca="1" si="8"/>
        <v>#NAME?</v>
      </c>
      <c r="AD37" s="8" t="s">
        <v>181</v>
      </c>
      <c r="AE37" s="8"/>
      <c r="AF37" s="8"/>
      <c r="AG37" s="8"/>
    </row>
    <row r="38" spans="1:33" ht="15.75" customHeight="1">
      <c r="A38" s="1"/>
      <c r="B38" s="1" t="s">
        <v>215</v>
      </c>
      <c r="C38" s="8" t="e">
        <f ca="1">VLOOKUP(_xludf.CONCAT(B38," Seeds"),Values!A:B,2,FALSE)</f>
        <v>#NAME?</v>
      </c>
      <c r="D38" s="8" t="e">
        <f t="shared" ca="1" si="0"/>
        <v>#NAME?</v>
      </c>
      <c r="E38" s="22">
        <f>VLOOKUP(B38,Values!A:B,2,FALSE)</f>
        <v>80</v>
      </c>
      <c r="F38" s="22">
        <f>VLOOKUP(B38,Values!A:C,3,FALSE)</f>
        <v>100</v>
      </c>
      <c r="G38" s="22">
        <f>VLOOKUP(B38,Values!A:D,4,FALSE)</f>
        <v>120</v>
      </c>
      <c r="H38" s="8" t="s">
        <v>180</v>
      </c>
      <c r="I38" s="23">
        <f>IF(AND($AG$6="Yes",$H38="Yes"), (100% + Tiller!$B$2)*$E38,$E38)</f>
        <v>88</v>
      </c>
      <c r="J38" s="23">
        <f>IF(AND($AG$6="Yes",$H38="Yes"), (100% + Tiller!$B$2)*$F38,$F38)</f>
        <v>110.00000000000001</v>
      </c>
      <c r="K38" s="23">
        <f>IF(AND($AG$6="Yes",$H38="Yes"), (100% + Tiller!$B$2)*$G38,$G38)</f>
        <v>132</v>
      </c>
      <c r="L38" s="8">
        <f>VLOOKUP($AG$5,Fertilizers!$A$5:$D$15,2)*$I38+VLOOKUP($AG$5,Fertilizers!$A$5:$D$15,3)*$J38+VLOOKUP($AG$5,Fertilizers!$A$5:$D$15,4)*$K38</f>
        <v>104.5</v>
      </c>
      <c r="M38" s="8">
        <f>VLOOKUP($AG$5,Fertilizers!$A$5:$G$15,5)*$I38+VLOOKUP($AG$5,Fertilizers!$A$5:$G$15,6)*$J38+VLOOKUP($AG$5,Fertilizers!$A$5:$G$15,7)*$K38</f>
        <v>115.72</v>
      </c>
      <c r="N38" s="8">
        <f>VLOOKUP($AG$5,Fertilizers!$A$5:$J$15,8)*$I38+VLOOKUP($AG$5,Fertilizers!$A$5:$J$15,9)*$J38+VLOOKUP($AG$5,Fertilizers!$A$5:$J$15,10)*$K38</f>
        <v>121.22</v>
      </c>
      <c r="O38" s="8">
        <f t="shared" si="1"/>
        <v>104.5</v>
      </c>
      <c r="P38" s="8">
        <v>0</v>
      </c>
      <c r="Q38" s="8">
        <v>10</v>
      </c>
      <c r="R38" s="8">
        <v>10</v>
      </c>
      <c r="S38" s="8">
        <v>3</v>
      </c>
      <c r="T38" s="24">
        <f t="shared" si="2"/>
        <v>11</v>
      </c>
      <c r="U38" s="24">
        <f t="shared" si="3"/>
        <v>11</v>
      </c>
      <c r="V38" s="24">
        <v>6</v>
      </c>
      <c r="W38" s="24">
        <v>6</v>
      </c>
      <c r="X38" s="25">
        <v>1</v>
      </c>
      <c r="Y38" s="26" t="str">
        <f t="shared" ca="1" si="10"/>
        <v/>
      </c>
      <c r="Z38" s="27" t="e">
        <f t="shared" ca="1" si="5"/>
        <v>#NAME?</v>
      </c>
      <c r="AA38" s="27" t="e">
        <f t="shared" ca="1" si="6"/>
        <v>#NAME?</v>
      </c>
      <c r="AB38" s="27" t="e">
        <f t="shared" ca="1" si="7"/>
        <v>#NAME?</v>
      </c>
      <c r="AC38" s="27" t="e">
        <f t="shared" ca="1" si="8"/>
        <v>#NAME?</v>
      </c>
      <c r="AD38" s="8" t="s">
        <v>181</v>
      </c>
    </row>
    <row r="39" spans="1:33" ht="15.75" customHeight="1">
      <c r="A39" s="1"/>
      <c r="B39" s="1" t="s">
        <v>15</v>
      </c>
      <c r="C39" s="8" t="e">
        <f ca="1">VLOOKUP(_xludf.CONCAT(B39," Seeds"),Values!A:B,2,FALSE)</f>
        <v>#NAME?</v>
      </c>
      <c r="D39" s="8" t="e">
        <f t="shared" ca="1" si="0"/>
        <v>#NAME?</v>
      </c>
      <c r="E39" s="22">
        <f>VLOOKUP(B39,Values!A:B,2,FALSE)</f>
        <v>320</v>
      </c>
      <c r="F39" s="22">
        <f>VLOOKUP(B39,Values!A:C,3,FALSE)</f>
        <v>400</v>
      </c>
      <c r="G39" s="22">
        <f>VLOOKUP(B39,Values!A:D,4,FALSE)</f>
        <v>480</v>
      </c>
      <c r="H39" s="8" t="s">
        <v>180</v>
      </c>
      <c r="I39" s="23">
        <f>IF(AND($AG$6="Yes",$H39="Yes"), (100% + Tiller!$B$2)*$E39,$E39)</f>
        <v>352</v>
      </c>
      <c r="J39" s="23">
        <f>IF(AND($AG$6="Yes",$H39="Yes"), (100% + Tiller!$B$2)*$F39,$F39)</f>
        <v>440.00000000000006</v>
      </c>
      <c r="K39" s="23">
        <f>IF(AND($AG$6="Yes",$H39="Yes"), (100% + Tiller!$B$2)*$G39,$G39)</f>
        <v>528</v>
      </c>
      <c r="L39" s="8">
        <f>VLOOKUP($AG$5,Fertilizers!$A$5:$D$15,2)*$I39+VLOOKUP($AG$5,Fertilizers!$A$5:$D$15,3)*$J39+VLOOKUP($AG$5,Fertilizers!$A$5:$D$15,4)*$K39</f>
        <v>418</v>
      </c>
      <c r="M39" s="8">
        <f>VLOOKUP($AG$5,Fertilizers!$A$5:$G$15,5)*$I39+VLOOKUP($AG$5,Fertilizers!$A$5:$G$15,6)*$J39+VLOOKUP($AG$5,Fertilizers!$A$5:$G$15,7)*$K39</f>
        <v>462.88</v>
      </c>
      <c r="N39" s="8">
        <f>VLOOKUP($AG$5,Fertilizers!$A$5:$J$15,8)*$I39+VLOOKUP($AG$5,Fertilizers!$A$5:$J$15,9)*$J39+VLOOKUP($AG$5,Fertilizers!$A$5:$J$15,10)*$K39</f>
        <v>484.88</v>
      </c>
      <c r="O39" s="8">
        <f t="shared" si="1"/>
        <v>418</v>
      </c>
      <c r="P39" s="8">
        <v>0</v>
      </c>
      <c r="Q39" s="8">
        <v>13</v>
      </c>
      <c r="R39" s="8">
        <v>13</v>
      </c>
      <c r="S39" s="8">
        <v>0</v>
      </c>
      <c r="T39" s="24">
        <f t="shared" si="2"/>
        <v>14</v>
      </c>
      <c r="U39" s="24">
        <f t="shared" si="3"/>
        <v>14</v>
      </c>
      <c r="V39" s="24">
        <v>2</v>
      </c>
      <c r="W39" s="24">
        <v>2</v>
      </c>
      <c r="X39" s="25">
        <v>1</v>
      </c>
      <c r="Y39" s="26" t="str">
        <f t="shared" ca="1" si="10"/>
        <v/>
      </c>
      <c r="Z39" s="27" t="e">
        <f t="shared" ca="1" si="5"/>
        <v>#NAME?</v>
      </c>
      <c r="AA39" s="27" t="e">
        <f t="shared" ca="1" si="6"/>
        <v>#NAME?</v>
      </c>
      <c r="AB39" s="27" t="e">
        <f t="shared" ca="1" si="7"/>
        <v>#NAME?</v>
      </c>
      <c r="AC39" s="27" t="e">
        <f t="shared" ca="1" si="8"/>
        <v>#NAME?</v>
      </c>
      <c r="AD39" s="8" t="s">
        <v>181</v>
      </c>
    </row>
    <row r="40" spans="1:33" ht="14.25">
      <c r="A40" s="1"/>
      <c r="B40" s="1" t="s">
        <v>216</v>
      </c>
      <c r="C40" s="8" t="e">
        <f ca="1">VLOOKUP(_xludf.CONCAT(B40," Seeds"),Values!A:B,2,FALSE)</f>
        <v>#NAME?</v>
      </c>
      <c r="D40" s="8" t="e">
        <f t="shared" ca="1" si="0"/>
        <v>#NAME?</v>
      </c>
      <c r="E40" s="22">
        <f>VLOOKUP(B40,Values!A:B,2,FALSE)</f>
        <v>3000</v>
      </c>
      <c r="F40" s="22">
        <f>VLOOKUP(B40,Values!A:C,3,FALSE)</f>
        <v>3750</v>
      </c>
      <c r="G40" s="22">
        <f>VLOOKUP(B40,Values!A:D,4,FALSE)</f>
        <v>4500</v>
      </c>
      <c r="H40" s="8" t="s">
        <v>186</v>
      </c>
      <c r="I40" s="23">
        <f>IF(AND($AG$6="Yes",$H40="Yes"), (100% + Tiller!$B$2)*$E40,$E40)</f>
        <v>3000</v>
      </c>
      <c r="J40" s="23">
        <f>IF(AND($AG$6="Yes",$H40="Yes"), (100% + Tiller!$B$2)*$F40,$F40)</f>
        <v>3750</v>
      </c>
      <c r="K40" s="23">
        <f>IF(AND($AG$6="Yes",$H40="Yes"), (100% + Tiller!$B$2)*$G40,$G40)</f>
        <v>4500</v>
      </c>
      <c r="L40" s="8">
        <f>VLOOKUP($AG$5,Fertilizers!$A$5:$D$15,2)*$I40+VLOOKUP($AG$5,Fertilizers!$A$5:$D$15,3)*$J40+VLOOKUP($AG$5,Fertilizers!$A$5:$D$15,4)*$K40</f>
        <v>3562.5</v>
      </c>
      <c r="M40" s="8">
        <f>VLOOKUP($AG$5,Fertilizers!$A$5:$G$15,5)*$I40+VLOOKUP($AG$5,Fertilizers!$A$5:$G$15,6)*$J40+VLOOKUP($AG$5,Fertilizers!$A$5:$G$15,7)*$K40</f>
        <v>3945</v>
      </c>
      <c r="N40" s="8">
        <f>VLOOKUP($AG$5,Fertilizers!$A$5:$J$15,8)*$I40+VLOOKUP($AG$5,Fertilizers!$A$5:$J$15,9)*$J40+VLOOKUP($AG$5,Fertilizers!$A$5:$J$15,10)*$K40</f>
        <v>4132.5</v>
      </c>
      <c r="O40" s="8">
        <f t="shared" si="1"/>
        <v>3562.5</v>
      </c>
      <c r="P40" s="8">
        <v>0</v>
      </c>
      <c r="Q40" s="8">
        <v>24</v>
      </c>
      <c r="R40" s="8">
        <v>24</v>
      </c>
      <c r="S40" s="8">
        <v>0</v>
      </c>
      <c r="T40" s="24">
        <f t="shared" si="2"/>
        <v>25</v>
      </c>
      <c r="U40" s="24">
        <f t="shared" si="3"/>
        <v>25</v>
      </c>
      <c r="V40" s="24">
        <v>1</v>
      </c>
      <c r="W40" s="24">
        <v>1</v>
      </c>
      <c r="X40" s="25">
        <v>1</v>
      </c>
      <c r="Y40" s="26" t="str">
        <f t="shared" ca="1" si="10"/>
        <v/>
      </c>
      <c r="Z40" s="27" t="e">
        <f t="shared" ca="1" si="5"/>
        <v>#NAME?</v>
      </c>
      <c r="AA40" s="27" t="e">
        <f t="shared" ca="1" si="6"/>
        <v>#NAME?</v>
      </c>
      <c r="AB40" s="27" t="e">
        <f t="shared" ca="1" si="7"/>
        <v>#NAME?</v>
      </c>
      <c r="AC40" s="27" t="e">
        <f t="shared" ca="1" si="8"/>
        <v>#NAME?</v>
      </c>
      <c r="AD40" s="8" t="s">
        <v>217</v>
      </c>
      <c r="AE40" s="8" t="s">
        <v>218</v>
      </c>
    </row>
    <row r="41" spans="1:33" ht="14.25">
      <c r="A41" s="1"/>
      <c r="B41" s="1" t="s">
        <v>219</v>
      </c>
      <c r="C41" s="8" t="e">
        <f ca="1">VLOOKUP(_xludf.CONCAT(B41," Seeds"),Values!A:B,2,FALSE)</f>
        <v>#NAME?</v>
      </c>
      <c r="D41" s="8" t="e">
        <f t="shared" ca="1" si="0"/>
        <v>#NAME?</v>
      </c>
      <c r="E41" s="22">
        <f>VLOOKUP(B41,Values!A:B,2,FALSE)</f>
        <v>80</v>
      </c>
      <c r="F41" s="22">
        <f>VLOOKUP(B41,Values!A:C,3,FALSE)</f>
        <v>100</v>
      </c>
      <c r="G41" s="22">
        <f>VLOOKUP(B41,Values!A:D,4,FALSE)</f>
        <v>120</v>
      </c>
      <c r="H41" s="8" t="s">
        <v>180</v>
      </c>
      <c r="I41" s="23">
        <f>IF(AND($AG$6="Yes",$H41="Yes"), (100% + Tiller!$B$2)*$E41,$E41)</f>
        <v>88</v>
      </c>
      <c r="J41" s="23">
        <f>IF(AND($AG$6="Yes",$H41="Yes"), (100% + Tiller!$B$2)*$F41,$F41)</f>
        <v>110.00000000000001</v>
      </c>
      <c r="K41" s="23">
        <f>IF(AND($AG$6="Yes",$H41="Yes"), (100% + Tiller!$B$2)*$G41,$G41)</f>
        <v>132</v>
      </c>
      <c r="L41" s="8">
        <f>VLOOKUP($AG$5,Fertilizers!$A$5:$D$15,2)*$I41+VLOOKUP($AG$5,Fertilizers!$A$5:$D$15,3)*$J41+VLOOKUP($AG$5,Fertilizers!$A$5:$D$15,4)*$K41</f>
        <v>104.5</v>
      </c>
      <c r="M41" s="8">
        <f>VLOOKUP($AG$5,Fertilizers!$A$5:$G$15,5)*$I41+VLOOKUP($AG$5,Fertilizers!$A$5:$G$15,6)*$J41+VLOOKUP($AG$5,Fertilizers!$A$5:$G$15,7)*$K41</f>
        <v>115.72</v>
      </c>
      <c r="N41" s="8">
        <f>VLOOKUP($AG$5,Fertilizers!$A$5:$J$15,8)*$I41+VLOOKUP($AG$5,Fertilizers!$A$5:$J$15,9)*$J41+VLOOKUP($AG$5,Fertilizers!$A$5:$J$15,10)*$K41</f>
        <v>121.22</v>
      </c>
      <c r="O41" s="8">
        <f t="shared" si="1"/>
        <v>104.5</v>
      </c>
      <c r="P41" s="8">
        <v>0</v>
      </c>
      <c r="Q41" s="8">
        <v>8</v>
      </c>
      <c r="R41" s="8">
        <v>8</v>
      </c>
      <c r="S41" s="8">
        <v>8</v>
      </c>
      <c r="T41" s="24">
        <f t="shared" si="2"/>
        <v>9</v>
      </c>
      <c r="U41" s="24">
        <f t="shared" si="3"/>
        <v>9</v>
      </c>
      <c r="V41" s="24">
        <v>3</v>
      </c>
      <c r="W41" s="24">
        <v>3</v>
      </c>
      <c r="X41" s="25">
        <v>1</v>
      </c>
      <c r="Y41" s="26" t="str">
        <f t="shared" ca="1" si="10"/>
        <v/>
      </c>
      <c r="Z41" s="27" t="e">
        <f t="shared" ca="1" si="5"/>
        <v>#NAME?</v>
      </c>
      <c r="AA41" s="27" t="e">
        <f t="shared" ca="1" si="6"/>
        <v>#NAME?</v>
      </c>
      <c r="AB41" s="27" t="e">
        <f t="shared" ca="1" si="7"/>
        <v>#NAME?</v>
      </c>
      <c r="AC41" s="27" t="e">
        <f t="shared" ca="1" si="8"/>
        <v>#NAME?</v>
      </c>
      <c r="AD41" s="8" t="s">
        <v>181</v>
      </c>
      <c r="AE41" s="8" t="s">
        <v>220</v>
      </c>
    </row>
    <row r="42" spans="1:33" ht="14.25">
      <c r="A42" s="1"/>
      <c r="B42" s="1" t="s">
        <v>14</v>
      </c>
      <c r="C42" s="8" t="e">
        <f ca="1">VLOOKUP(_xludf.CONCAT(B42," Seeds"),Values!A:B,2,FALSE)</f>
        <v>#NAME?</v>
      </c>
      <c r="D42" s="8" t="e">
        <f t="shared" ca="1" si="0"/>
        <v>#NAME?</v>
      </c>
      <c r="E42" s="22">
        <f>VLOOKUP(B42,Values!A:B,2,FALSE)</f>
        <v>160</v>
      </c>
      <c r="F42" s="22">
        <f>VLOOKUP(B42,Values!A:C,3,FALSE)</f>
        <v>200</v>
      </c>
      <c r="G42" s="22">
        <f>VLOOKUP(B42,Values!A:D,4,FALSE)</f>
        <v>240</v>
      </c>
      <c r="H42" s="8" t="s">
        <v>180</v>
      </c>
      <c r="I42" s="23">
        <f>IF(AND($AG$6="Yes",$H42="Yes"), (100% + Tiller!$B$2)*$E42,$E42)</f>
        <v>176</v>
      </c>
      <c r="J42" s="23">
        <f>IF(AND($AG$6="Yes",$H42="Yes"), (100% + Tiller!$B$2)*$F42,$F42)</f>
        <v>220.00000000000003</v>
      </c>
      <c r="K42" s="23">
        <f>IF(AND($AG$6="Yes",$H42="Yes"), (100% + Tiller!$B$2)*$G42,$G42)</f>
        <v>264</v>
      </c>
      <c r="L42" s="8">
        <f>VLOOKUP($AG$5,Fertilizers!$A$5:$D$15,2)*$I42+VLOOKUP($AG$5,Fertilizers!$A$5:$D$15,3)*$J42+VLOOKUP($AG$5,Fertilizers!$A$5:$D$15,4)*$K42</f>
        <v>209</v>
      </c>
      <c r="M42" s="8">
        <f>VLOOKUP($AG$5,Fertilizers!$A$5:$G$15,5)*$I42+VLOOKUP($AG$5,Fertilizers!$A$5:$G$15,6)*$J42+VLOOKUP($AG$5,Fertilizers!$A$5:$G$15,7)*$K42</f>
        <v>231.44</v>
      </c>
      <c r="N42" s="8">
        <f>VLOOKUP($AG$5,Fertilizers!$A$5:$J$15,8)*$I42+VLOOKUP($AG$5,Fertilizers!$A$5:$J$15,9)*$J42+VLOOKUP($AG$5,Fertilizers!$A$5:$J$15,10)*$K42</f>
        <v>242.44</v>
      </c>
      <c r="O42" s="8">
        <f t="shared" si="1"/>
        <v>209</v>
      </c>
      <c r="P42" s="8">
        <v>0</v>
      </c>
      <c r="Q42" s="8">
        <v>10</v>
      </c>
      <c r="R42" s="8">
        <v>10</v>
      </c>
      <c r="S42" s="8">
        <v>0</v>
      </c>
      <c r="T42" s="24">
        <f t="shared" si="2"/>
        <v>11</v>
      </c>
      <c r="U42" s="24">
        <f t="shared" si="3"/>
        <v>11</v>
      </c>
      <c r="V42" s="24">
        <v>2</v>
      </c>
      <c r="W42" s="24">
        <v>2</v>
      </c>
      <c r="X42" s="25">
        <v>1</v>
      </c>
      <c r="Y42" s="26" t="str">
        <f t="shared" ca="1" si="10"/>
        <v/>
      </c>
      <c r="Z42" s="27" t="e">
        <f t="shared" ca="1" si="5"/>
        <v>#NAME?</v>
      </c>
      <c r="AA42" s="27" t="e">
        <f t="shared" ca="1" si="6"/>
        <v>#NAME?</v>
      </c>
      <c r="AB42" s="27" t="e">
        <f t="shared" ca="1" si="7"/>
        <v>#NAME?</v>
      </c>
      <c r="AC42" s="27" t="e">
        <f t="shared" ca="1" si="8"/>
        <v>#NAME?</v>
      </c>
      <c r="AD42" s="8" t="s">
        <v>181</v>
      </c>
    </row>
    <row r="43" spans="1:33" ht="14.25">
      <c r="A43" s="1"/>
      <c r="B43" s="1" t="s">
        <v>209</v>
      </c>
      <c r="C43" s="8">
        <f t="shared" ref="C43:C44" si="11">$AG$7</f>
        <v>550</v>
      </c>
      <c r="D43" s="8">
        <f t="shared" si="0"/>
        <v>550</v>
      </c>
      <c r="E43" s="22">
        <f>VLOOKUP(B13,Values!A:B,2,FALSE)</f>
        <v>550</v>
      </c>
      <c r="F43" s="22">
        <f>VLOOKUP(B13,Values!A:C,3,FALSE)</f>
        <v>687</v>
      </c>
      <c r="G43" s="22">
        <f>VLOOKUP(B13,Values!A:D,4,FALSE)</f>
        <v>825</v>
      </c>
      <c r="H43" s="8" t="s">
        <v>180</v>
      </c>
      <c r="I43" s="23">
        <f>IF(AND($AG$6="Yes",$H43="Yes"), (100% + Tiller!$B$2)*$E43,$E43)</f>
        <v>605</v>
      </c>
      <c r="J43" s="23">
        <f>IF(AND($AG$6="Yes",$H43="Yes"), (100% + Tiller!$B$2)*$F43,$F43)</f>
        <v>755.7</v>
      </c>
      <c r="K43" s="23">
        <f>IF(AND($AG$6="Yes",$H43="Yes"), (100% + Tiller!$B$2)*$G43,$G43)</f>
        <v>907.50000000000011</v>
      </c>
      <c r="L43" s="8">
        <f>VLOOKUP($AG$5,Fertilizers!$A$5:$D$15,2)*$I43+VLOOKUP($AG$5,Fertilizers!$A$5:$D$15,3)*$J43+VLOOKUP($AG$5,Fertilizers!$A$5:$D$15,4)*$K43</f>
        <v>718.25600000000009</v>
      </c>
      <c r="M43" s="8">
        <f>VLOOKUP($AG$5,Fertilizers!$A$5:$G$15,5)*$I43+VLOOKUP($AG$5,Fertilizers!$A$5:$G$15,6)*$J43+VLOOKUP($AG$5,Fertilizers!$A$5:$G$15,7)*$K43</f>
        <v>795.33300000000008</v>
      </c>
      <c r="N43" s="8">
        <f>VLOOKUP($AG$5,Fertilizers!$A$5:$J$15,8)*$I43+VLOOKUP($AG$5,Fertilizers!$A$5:$J$15,9)*$J43+VLOOKUP($AG$5,Fertilizers!$A$5:$J$15,10)*$K43</f>
        <v>833.22800000000007</v>
      </c>
      <c r="O43" s="8">
        <f t="shared" si="1"/>
        <v>718.25600000000009</v>
      </c>
      <c r="P43" s="8">
        <v>-1</v>
      </c>
      <c r="Q43" s="8">
        <v>28</v>
      </c>
      <c r="R43" s="8">
        <v>28</v>
      </c>
      <c r="S43" s="8">
        <v>7</v>
      </c>
      <c r="T43" s="24">
        <f t="shared" si="2"/>
        <v>1</v>
      </c>
      <c r="U43" s="24">
        <f t="shared" si="3"/>
        <v>1</v>
      </c>
      <c r="V43" s="24">
        <v>4</v>
      </c>
      <c r="W43" s="24">
        <v>4</v>
      </c>
      <c r="X43" s="25">
        <v>1</v>
      </c>
      <c r="Y43" s="26">
        <f t="shared" si="10"/>
        <v>0</v>
      </c>
      <c r="Z43" s="27">
        <f t="shared" si="5"/>
        <v>2200</v>
      </c>
      <c r="AA43" s="27">
        <f t="shared" si="6"/>
        <v>2873.0240000000003</v>
      </c>
      <c r="AB43" s="27">
        <f t="shared" si="7"/>
        <v>2873.0240000000003</v>
      </c>
      <c r="AC43" s="27">
        <f t="shared" si="8"/>
        <v>2873.0240000000003</v>
      </c>
      <c r="AD43" s="8"/>
      <c r="AE43" s="8" t="s">
        <v>221</v>
      </c>
    </row>
    <row r="44" spans="1:33" ht="14.25">
      <c r="A44" s="1"/>
      <c r="B44" s="1" t="s">
        <v>222</v>
      </c>
      <c r="C44" s="8">
        <f t="shared" si="11"/>
        <v>550</v>
      </c>
      <c r="D44" s="8">
        <f t="shared" si="0"/>
        <v>550</v>
      </c>
      <c r="E44" s="22">
        <f>VLOOKUP(B13,Values!A:B,2,FALSE)</f>
        <v>550</v>
      </c>
      <c r="F44" s="22">
        <f>VLOOKUP(B13,Values!A:C,3,FALSE)</f>
        <v>687</v>
      </c>
      <c r="G44" s="22">
        <f>VLOOKUP(B13,Values!A:D,4,FALSE)</f>
        <v>825</v>
      </c>
      <c r="H44" s="8" t="s">
        <v>180</v>
      </c>
      <c r="I44" s="23">
        <f>IF(AND($AG$6="Yes",$H44="Yes"), (100% + Tiller!$B$2)*$E44,$E44)</f>
        <v>605</v>
      </c>
      <c r="J44" s="23">
        <f>IF(AND($AG$6="Yes",$H44="Yes"), (100% + Tiller!$B$2)*$F44,$F44)</f>
        <v>755.7</v>
      </c>
      <c r="K44" s="23">
        <f>IF(AND($AG$6="Yes",$H44="Yes"), (100% + Tiller!$B$2)*$G44,$G44)</f>
        <v>907.50000000000011</v>
      </c>
      <c r="L44" s="8">
        <f>VLOOKUP($AG$5,Fertilizers!$A$5:$D$15,2)*$I44+VLOOKUP($AG$5,Fertilizers!$A$5:$D$15,3)*$J44+VLOOKUP($AG$5,Fertilizers!$A$5:$D$15,4)*$K44</f>
        <v>718.25600000000009</v>
      </c>
      <c r="M44" s="8">
        <f>VLOOKUP($AG$5,Fertilizers!$A$5:$G$15,5)*$I44+VLOOKUP($AG$5,Fertilizers!$A$5:$G$15,6)*$J44+VLOOKUP($AG$5,Fertilizers!$A$5:$G$15,7)*$K44</f>
        <v>795.33300000000008</v>
      </c>
      <c r="N44" s="8">
        <f>VLOOKUP($AG$5,Fertilizers!$A$5:$J$15,8)*$I44+VLOOKUP($AG$5,Fertilizers!$A$5:$J$15,9)*$J44+VLOOKUP($AG$5,Fertilizers!$A$5:$J$15,10)*$K44</f>
        <v>833.22800000000007</v>
      </c>
      <c r="O44" s="8">
        <f t="shared" si="1"/>
        <v>718.25600000000009</v>
      </c>
      <c r="P44" s="8">
        <v>-2</v>
      </c>
      <c r="Q44" s="8">
        <v>28</v>
      </c>
      <c r="R44" s="8">
        <v>28</v>
      </c>
      <c r="S44" s="8">
        <v>7</v>
      </c>
      <c r="T44" s="24">
        <f t="shared" si="2"/>
        <v>1</v>
      </c>
      <c r="U44" s="24">
        <f t="shared" si="3"/>
        <v>1</v>
      </c>
      <c r="V44" s="24">
        <v>4</v>
      </c>
      <c r="W44" s="24">
        <v>4</v>
      </c>
      <c r="X44" s="25">
        <v>1</v>
      </c>
      <c r="Y44" s="26">
        <f t="shared" si="10"/>
        <v>0</v>
      </c>
      <c r="Z44" s="27">
        <f t="shared" si="5"/>
        <v>2200</v>
      </c>
      <c r="AA44" s="27">
        <f t="shared" si="6"/>
        <v>2873.0240000000003</v>
      </c>
      <c r="AB44" s="27">
        <f t="shared" si="7"/>
        <v>2873.0240000000003</v>
      </c>
      <c r="AC44" s="27">
        <f t="shared" si="8"/>
        <v>2873.0240000000003</v>
      </c>
      <c r="AD44" s="8"/>
      <c r="AE44" s="8" t="s">
        <v>223</v>
      </c>
    </row>
  </sheetData>
  <conditionalFormatting sqref="Y1:AC1048576">
    <cfRule type="cellIs" dxfId="9" priority="1" operator="lessThanOrEqual">
      <formula>0</formula>
    </cfRule>
  </conditionalFormatting>
  <conditionalFormatting sqref="Y1:Y1048576">
    <cfRule type="colorScale" priority="2">
      <colorScale>
        <cfvo type="formula" val="0"/>
        <cfvo type="percentile" val="50"/>
        <cfvo type="formula" val="10"/>
        <color rgb="FFE67C73"/>
        <color rgb="FFFFFFFF"/>
        <color rgb="FF57BB8A"/>
      </colorScale>
    </cfRule>
  </conditionalFormatting>
  <conditionalFormatting sqref="Z1:AC1048576">
    <cfRule type="colorScale" priority="3">
      <colorScale>
        <cfvo type="formula" val="0"/>
        <cfvo type="formula" val="100"/>
        <cfvo type="formula" val="450"/>
        <color rgb="FFE67C73"/>
        <color rgb="FFFFFFFF"/>
        <color rgb="FF57BB8A"/>
      </colorScale>
    </cfRule>
  </conditionalFormatting>
  <conditionalFormatting sqref="A1:A1048576">
    <cfRule type="cellIs" dxfId="8" priority="4" operator="equal">
      <formula>"Spring"</formula>
    </cfRule>
  </conditionalFormatting>
  <conditionalFormatting sqref="A1:A1048576">
    <cfRule type="cellIs" dxfId="7" priority="5" operator="equal">
      <formula>"Summer"</formula>
    </cfRule>
  </conditionalFormatting>
  <conditionalFormatting sqref="A1:A1048576">
    <cfRule type="cellIs" dxfId="6" priority="6" operator="equal">
      <formula>"Fall"</formula>
    </cfRule>
  </conditionalFormatting>
  <conditionalFormatting sqref="A1:A1048576">
    <cfRule type="cellIs" dxfId="5" priority="7" operator="equal">
      <formula>"Winter"</formula>
    </cfRule>
  </conditionalFormatting>
  <conditionalFormatting sqref="E1:H44 I1:K1 L1:X44 AG34:AG35">
    <cfRule type="containsBlanks" dxfId="4" priority="8">
      <formula>LEN(TRIM(E1))=0</formula>
    </cfRule>
  </conditionalFormatting>
  <conditionalFormatting sqref="AD1:AD1048576">
    <cfRule type="cellIs" dxfId="3" priority="9" operator="equal">
      <formula>"Desert"</formula>
    </cfRule>
  </conditionalFormatting>
  <conditionalFormatting sqref="AD1:AD1048576">
    <cfRule type="cellIs" dxfId="2" priority="10" operator="equal">
      <formula>"Gypsy"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Tiller!$B$1:$C$1</xm:f>
          </x14:formula1>
          <xm:sqref>AG6</xm:sqref>
        </x14:dataValidation>
        <x14:dataValidation type="list" allowBlank="1" showErrorMessage="1" xr:uid="{00000000-0002-0000-0100-000001000000}">
          <x14:formula1>
            <xm:f>'Seeds Bought or Made'!$B$1:$C$1</xm:f>
          </x14:formula1>
          <xm:sqref>AG8</xm:sqref>
        </x14:dataValidation>
        <x14:dataValidation type="list" allowBlank="1" showErrorMessage="1" xr:uid="{00000000-0002-0000-0100-000002000000}">
          <x14:formula1>
            <xm:f>Fertilizers!$B$1:$F$1</xm:f>
          </x14:formula1>
          <xm:sqref>AG3</xm:sqref>
        </x14:dataValidation>
        <x14:dataValidation type="list" allowBlank="1" showErrorMessage="1" xr:uid="{00000000-0002-0000-0100-000003000000}">
          <x14:formula1>
            <xm:f>Agriculturist!$B$1:$C$1</xm:f>
          </x14:formula1>
          <xm:sqref>AG4</xm:sqref>
        </x14:dataValidation>
        <x14:dataValidation type="list" allowBlank="1" showErrorMessage="1" xr:uid="{00000000-0002-0000-0100-000004000000}">
          <x14:formula1>
            <xm:f>Fertilizers!$A$5:$A$15</xm:f>
          </x14:formula1>
          <xm:sqref>AG5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7"/>
  <sheetViews>
    <sheetView workbookViewId="0"/>
  </sheetViews>
  <sheetFormatPr defaultColWidth="14.42578125" defaultRowHeight="15.75" customHeight="1"/>
  <sheetData>
    <row r="1" spans="1:1" ht="15.75" customHeight="1">
      <c r="A1" s="1" t="s">
        <v>224</v>
      </c>
    </row>
    <row r="2" spans="1:1" ht="15.75" customHeight="1">
      <c r="A2" s="8" t="s">
        <v>225</v>
      </c>
    </row>
    <row r="3" spans="1:1" ht="15.75" customHeight="1">
      <c r="A3" s="8" t="s">
        <v>226</v>
      </c>
    </row>
    <row r="4" spans="1:1" ht="15.75" customHeight="1">
      <c r="A4" s="8" t="s">
        <v>227</v>
      </c>
    </row>
    <row r="5" spans="1:1" ht="15.75" customHeight="1">
      <c r="A5" s="8" t="s">
        <v>228</v>
      </c>
    </row>
    <row r="6" spans="1:1" ht="15.75" customHeight="1">
      <c r="A6" s="8" t="s">
        <v>229</v>
      </c>
    </row>
    <row r="7" spans="1:1" ht="15.75" customHeight="1">
      <c r="A7" s="8" t="s">
        <v>230</v>
      </c>
    </row>
    <row r="8" spans="1:1" ht="15.75" customHeight="1">
      <c r="A8" s="8" t="s">
        <v>231</v>
      </c>
    </row>
    <row r="9" spans="1:1" ht="15.75" customHeight="1">
      <c r="A9" s="8" t="s">
        <v>232</v>
      </c>
    </row>
    <row r="11" spans="1:1" ht="15.75" customHeight="1">
      <c r="A11" s="1" t="s">
        <v>233</v>
      </c>
    </row>
    <row r="12" spans="1:1" ht="15.75" customHeight="1">
      <c r="A12" s="8" t="s">
        <v>234</v>
      </c>
    </row>
    <row r="14" spans="1:1" ht="15.75" customHeight="1">
      <c r="A14" s="8" t="s">
        <v>235</v>
      </c>
    </row>
    <row r="29" spans="1:7" ht="15.75" customHeight="1">
      <c r="A29" s="8"/>
      <c r="E29" s="8"/>
      <c r="G29" s="8"/>
    </row>
    <row r="57" spans="1:5" ht="12.75">
      <c r="A57" s="8"/>
      <c r="E5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"/>
  <sheetViews>
    <sheetView workbookViewId="0"/>
  </sheetViews>
  <sheetFormatPr defaultColWidth="14.42578125" defaultRowHeight="15.75" customHeight="1"/>
  <sheetData>
    <row r="1" spans="1:3" ht="15.75" customHeight="1">
      <c r="A1" s="1" t="s">
        <v>236</v>
      </c>
      <c r="B1" s="8" t="s">
        <v>193</v>
      </c>
      <c r="C1" s="8" t="s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8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28515625" customWidth="1"/>
    <col min="2" max="2" width="7" customWidth="1"/>
    <col min="3" max="3" width="11.42578125" customWidth="1"/>
    <col min="4" max="4" width="10.42578125" customWidth="1"/>
    <col min="5" max="5" width="46.5703125" customWidth="1"/>
  </cols>
  <sheetData>
    <row r="1" spans="1:5" ht="15.75" customHeight="1">
      <c r="A1" s="1" t="s">
        <v>0</v>
      </c>
      <c r="B1" s="1" t="s">
        <v>238</v>
      </c>
      <c r="C1" s="1" t="s">
        <v>239</v>
      </c>
      <c r="D1" s="1" t="s">
        <v>240</v>
      </c>
      <c r="E1" s="1" t="s">
        <v>178</v>
      </c>
    </row>
    <row r="2" spans="1:5" ht="15.75" customHeight="1">
      <c r="A2" s="8" t="s">
        <v>8</v>
      </c>
      <c r="B2" s="8">
        <v>100</v>
      </c>
    </row>
    <row r="3" spans="1:5" ht="15.75" customHeight="1">
      <c r="A3" s="44" t="s">
        <v>130</v>
      </c>
      <c r="B3" s="45">
        <v>150</v>
      </c>
      <c r="C3" s="8">
        <v>187</v>
      </c>
      <c r="D3" s="8">
        <v>225</v>
      </c>
    </row>
    <row r="4" spans="1:5" ht="15.75" customHeight="1">
      <c r="A4" s="44" t="s">
        <v>241</v>
      </c>
      <c r="B4" s="45">
        <v>70</v>
      </c>
    </row>
    <row r="5" spans="1:5" ht="15.75" customHeight="1">
      <c r="A5" s="8" t="s">
        <v>53</v>
      </c>
      <c r="B5" s="8">
        <v>100</v>
      </c>
    </row>
    <row r="6" spans="1:5" ht="15.75" customHeight="1">
      <c r="A6" s="8" t="s">
        <v>200</v>
      </c>
      <c r="B6" s="8">
        <v>550</v>
      </c>
      <c r="C6" s="8">
        <v>687</v>
      </c>
      <c r="D6" s="8">
        <v>825</v>
      </c>
    </row>
    <row r="7" spans="1:5" ht="15.75" customHeight="1">
      <c r="A7" s="8" t="s">
        <v>85</v>
      </c>
      <c r="B7" s="8">
        <v>60</v>
      </c>
    </row>
    <row r="8" spans="1:5" ht="15.75" customHeight="1">
      <c r="A8" s="44" t="s">
        <v>11</v>
      </c>
      <c r="B8" s="45">
        <v>160</v>
      </c>
      <c r="C8" s="8">
        <v>200</v>
      </c>
      <c r="D8" s="8">
        <v>240</v>
      </c>
    </row>
    <row r="9" spans="1:5" ht="15.75" customHeight="1">
      <c r="A9" s="8" t="s">
        <v>10</v>
      </c>
      <c r="B9" s="8">
        <v>210</v>
      </c>
    </row>
    <row r="10" spans="1:5" ht="15.75" customHeight="1">
      <c r="A10" s="44" t="s">
        <v>242</v>
      </c>
      <c r="B10" s="45">
        <v>30</v>
      </c>
    </row>
    <row r="11" spans="1:5" ht="15.75" customHeight="1">
      <c r="A11" s="8" t="s">
        <v>13</v>
      </c>
      <c r="B11" s="8">
        <v>350</v>
      </c>
    </row>
    <row r="12" spans="1:5" ht="15.75" customHeight="1">
      <c r="A12" s="8" t="s">
        <v>16</v>
      </c>
      <c r="B12" s="8">
        <v>100</v>
      </c>
    </row>
    <row r="13" spans="1:5" ht="15.75" customHeight="1">
      <c r="A13" s="8" t="s">
        <v>20</v>
      </c>
      <c r="B13" s="8">
        <v>100</v>
      </c>
    </row>
    <row r="14" spans="1:5" ht="15.75" customHeight="1">
      <c r="A14" s="44" t="s">
        <v>149</v>
      </c>
      <c r="B14" s="45">
        <v>100</v>
      </c>
      <c r="C14" s="8">
        <v>125</v>
      </c>
      <c r="D14" s="8">
        <v>150</v>
      </c>
    </row>
    <row r="15" spans="1:5" ht="15.75" customHeight="1">
      <c r="A15" s="44" t="s">
        <v>243</v>
      </c>
      <c r="B15" s="45">
        <v>20</v>
      </c>
    </row>
    <row r="16" spans="1:5" ht="15.75" customHeight="1">
      <c r="A16" s="8" t="s">
        <v>23</v>
      </c>
      <c r="B16" s="8">
        <v>20</v>
      </c>
    </row>
    <row r="17" spans="1:4" ht="15.75" customHeight="1">
      <c r="A17" s="8" t="s">
        <v>22</v>
      </c>
      <c r="B17" s="8">
        <v>260</v>
      </c>
    </row>
    <row r="18" spans="1:4" ht="15.75" customHeight="1">
      <c r="A18" s="44" t="s">
        <v>93</v>
      </c>
      <c r="B18" s="45">
        <v>50</v>
      </c>
      <c r="C18" s="46">
        <v>62</v>
      </c>
      <c r="D18" s="45">
        <v>75</v>
      </c>
    </row>
    <row r="19" spans="1:4" ht="15.75" customHeight="1">
      <c r="A19" s="44" t="s">
        <v>244</v>
      </c>
      <c r="B19" s="45">
        <v>30</v>
      </c>
    </row>
    <row r="20" spans="1:4" ht="15.75" customHeight="1">
      <c r="A20" s="44" t="s">
        <v>26</v>
      </c>
      <c r="B20" s="38">
        <v>50</v>
      </c>
      <c r="C20" s="8">
        <v>62</v>
      </c>
      <c r="D20" s="8">
        <v>75</v>
      </c>
    </row>
    <row r="21" spans="1:4" ht="15.75" customHeight="1">
      <c r="A21" s="44" t="s">
        <v>245</v>
      </c>
      <c r="B21" s="45">
        <v>80</v>
      </c>
    </row>
    <row r="22" spans="1:4" ht="15.75" customHeight="1">
      <c r="A22" s="8" t="s">
        <v>25</v>
      </c>
      <c r="B22" s="8">
        <v>180</v>
      </c>
    </row>
    <row r="23" spans="1:4" ht="15.75" customHeight="1">
      <c r="A23" s="44" t="s">
        <v>140</v>
      </c>
      <c r="B23" s="45">
        <v>80</v>
      </c>
      <c r="C23" s="8">
        <v>100</v>
      </c>
      <c r="D23" s="8">
        <v>120</v>
      </c>
    </row>
    <row r="24" spans="1:4" ht="15.75" customHeight="1">
      <c r="A24" s="44" t="s">
        <v>246</v>
      </c>
      <c r="B24" s="45">
        <v>50</v>
      </c>
    </row>
    <row r="25" spans="1:4" ht="15.75" customHeight="1">
      <c r="A25" s="8" t="s">
        <v>28</v>
      </c>
      <c r="B25" s="8">
        <v>60</v>
      </c>
    </row>
    <row r="26" spans="1:4" ht="15.75" customHeight="1">
      <c r="A26" s="8" t="s">
        <v>18</v>
      </c>
      <c r="B26" s="8">
        <v>45</v>
      </c>
    </row>
    <row r="27" spans="1:4" ht="15.75" customHeight="1">
      <c r="A27" s="8" t="s">
        <v>29</v>
      </c>
      <c r="B27" s="8">
        <v>210</v>
      </c>
    </row>
    <row r="28" spans="1:4" ht="15.75" customHeight="1">
      <c r="A28" s="8" t="s">
        <v>33</v>
      </c>
      <c r="B28" s="8">
        <v>30</v>
      </c>
    </row>
    <row r="29" spans="1:4" ht="15.75" customHeight="1">
      <c r="A29" s="8" t="s">
        <v>32</v>
      </c>
      <c r="B29" s="8">
        <v>150</v>
      </c>
    </row>
    <row r="30" spans="1:4" ht="15.75" customHeight="1">
      <c r="A30" s="44" t="s">
        <v>35</v>
      </c>
      <c r="B30" s="45">
        <v>175</v>
      </c>
      <c r="C30" s="8">
        <v>218</v>
      </c>
      <c r="D30" s="8">
        <v>262</v>
      </c>
    </row>
    <row r="31" spans="1:4" ht="15.75" customHeight="1">
      <c r="A31" s="44" t="s">
        <v>247</v>
      </c>
      <c r="B31" s="45">
        <v>80</v>
      </c>
    </row>
    <row r="32" spans="1:4" ht="15.75" customHeight="1">
      <c r="A32" s="8" t="s">
        <v>101</v>
      </c>
      <c r="B32" s="8">
        <v>25</v>
      </c>
    </row>
    <row r="33" spans="1:4" ht="15.75" customHeight="1">
      <c r="A33" s="8" t="s">
        <v>36</v>
      </c>
      <c r="B33" s="8">
        <v>100</v>
      </c>
    </row>
    <row r="34" spans="1:4" ht="15.75" customHeight="1">
      <c r="A34" s="8" t="s">
        <v>34</v>
      </c>
      <c r="B34" s="8">
        <v>300</v>
      </c>
    </row>
    <row r="35" spans="1:4" ht="15.75" customHeight="1">
      <c r="A35" s="8" t="s">
        <v>37</v>
      </c>
      <c r="B35" s="8">
        <v>200</v>
      </c>
    </row>
    <row r="36" spans="1:4" ht="15.75" customHeight="1">
      <c r="A36" s="8" t="s">
        <v>38</v>
      </c>
      <c r="B36" s="8">
        <v>135</v>
      </c>
    </row>
    <row r="37" spans="1:4" ht="15.75" customHeight="1">
      <c r="A37" s="8" t="s">
        <v>39</v>
      </c>
      <c r="B37" s="8">
        <v>50</v>
      </c>
    </row>
    <row r="38" spans="1:4" ht="15.75" customHeight="1">
      <c r="A38" s="8" t="s">
        <v>143</v>
      </c>
      <c r="B38" s="8" t="s">
        <v>248</v>
      </c>
    </row>
    <row r="39" spans="1:4" ht="15.75" customHeight="1">
      <c r="A39" s="8" t="s">
        <v>40</v>
      </c>
      <c r="B39" s="8">
        <v>345</v>
      </c>
    </row>
    <row r="40" spans="1:4" ht="12.75">
      <c r="A40" s="8" t="s">
        <v>81</v>
      </c>
      <c r="B40" s="8">
        <v>40</v>
      </c>
    </row>
    <row r="41" spans="1:4" ht="12.75">
      <c r="A41" s="8" t="s">
        <v>44</v>
      </c>
      <c r="B41" s="8">
        <v>350</v>
      </c>
    </row>
    <row r="42" spans="1:4" ht="12.75">
      <c r="A42" s="8" t="s">
        <v>48</v>
      </c>
      <c r="B42" s="8">
        <v>140</v>
      </c>
    </row>
    <row r="43" spans="1:4" ht="12.75">
      <c r="A43" s="44" t="s">
        <v>145</v>
      </c>
      <c r="B43" s="45">
        <v>50</v>
      </c>
      <c r="C43" s="8">
        <v>62</v>
      </c>
      <c r="D43" s="8">
        <v>75</v>
      </c>
    </row>
    <row r="44" spans="1:4" ht="12.75">
      <c r="A44" s="44" t="s">
        <v>249</v>
      </c>
      <c r="B44" s="45">
        <v>150</v>
      </c>
    </row>
    <row r="45" spans="1:4" ht="12.75">
      <c r="A45" s="8" t="s">
        <v>50</v>
      </c>
      <c r="B45" s="8">
        <v>100</v>
      </c>
    </row>
    <row r="46" spans="1:4" ht="12.75">
      <c r="A46" s="8" t="s">
        <v>49</v>
      </c>
      <c r="B46" s="8">
        <v>275</v>
      </c>
    </row>
    <row r="47" spans="1:4" ht="12.75">
      <c r="A47" s="44" t="s">
        <v>52</v>
      </c>
      <c r="B47" s="38">
        <v>75</v>
      </c>
      <c r="C47" s="8">
        <v>93</v>
      </c>
      <c r="D47" s="8">
        <v>112</v>
      </c>
    </row>
    <row r="48" spans="1:4" ht="12.75">
      <c r="A48" s="8" t="s">
        <v>51</v>
      </c>
      <c r="B48" s="8">
        <v>230</v>
      </c>
    </row>
    <row r="49" spans="1:4" ht="12.75">
      <c r="A49" s="8" t="s">
        <v>54</v>
      </c>
      <c r="B49" s="8">
        <v>175</v>
      </c>
    </row>
    <row r="50" spans="1:4" ht="12.75">
      <c r="A50" s="44" t="s">
        <v>250</v>
      </c>
      <c r="B50" s="45">
        <v>240</v>
      </c>
    </row>
    <row r="51" spans="1:4" ht="12.75">
      <c r="A51" s="8" t="s">
        <v>70</v>
      </c>
      <c r="B51" s="8">
        <v>75</v>
      </c>
    </row>
    <row r="52" spans="1:4" ht="12.75">
      <c r="A52" s="8" t="s">
        <v>55</v>
      </c>
      <c r="B52" s="8">
        <v>150</v>
      </c>
    </row>
    <row r="53" spans="1:4" ht="12.75">
      <c r="A53" s="8" t="s">
        <v>127</v>
      </c>
      <c r="B53" s="8">
        <v>40</v>
      </c>
    </row>
    <row r="54" spans="1:4" ht="12.75">
      <c r="A54" s="8" t="s">
        <v>57</v>
      </c>
      <c r="B54" s="8">
        <v>220</v>
      </c>
    </row>
    <row r="55" spans="1:4" ht="12.75">
      <c r="A55" s="8" t="s">
        <v>79</v>
      </c>
      <c r="B55" s="8">
        <v>85</v>
      </c>
    </row>
    <row r="56" spans="1:4" ht="12.75">
      <c r="A56" s="8" t="s">
        <v>27</v>
      </c>
      <c r="B56" s="8">
        <v>25</v>
      </c>
    </row>
    <row r="57" spans="1:4" ht="12.75">
      <c r="A57" s="44" t="s">
        <v>60</v>
      </c>
      <c r="B57" s="45">
        <v>60</v>
      </c>
      <c r="C57" s="8">
        <v>75</v>
      </c>
      <c r="D57" s="8">
        <v>90</v>
      </c>
    </row>
    <row r="58" spans="1:4" ht="12.75">
      <c r="A58" s="8" t="s">
        <v>59</v>
      </c>
      <c r="B58" s="8">
        <v>200</v>
      </c>
    </row>
    <row r="59" spans="1:4" ht="12.75">
      <c r="A59" s="44" t="s">
        <v>251</v>
      </c>
      <c r="B59" s="45">
        <v>20</v>
      </c>
    </row>
    <row r="60" spans="1:4" ht="12.75">
      <c r="A60" s="8" t="s">
        <v>61</v>
      </c>
      <c r="B60" s="8">
        <v>125</v>
      </c>
    </row>
    <row r="61" spans="1:4" ht="12.75">
      <c r="A61" s="44" t="s">
        <v>214</v>
      </c>
      <c r="B61" s="45">
        <v>290</v>
      </c>
      <c r="C61" s="8">
        <v>362</v>
      </c>
      <c r="D61" s="8">
        <v>435</v>
      </c>
    </row>
    <row r="62" spans="1:4" ht="12.75">
      <c r="A62" s="44" t="s">
        <v>252</v>
      </c>
      <c r="B62" s="45">
        <v>200</v>
      </c>
    </row>
    <row r="63" spans="1:4" ht="12.75">
      <c r="A63" s="8" t="s">
        <v>64</v>
      </c>
      <c r="B63" s="8">
        <v>150</v>
      </c>
    </row>
    <row r="64" spans="1:4" ht="12.75">
      <c r="A64" s="8" t="s">
        <v>68</v>
      </c>
      <c r="B64" s="8" t="s">
        <v>248</v>
      </c>
    </row>
    <row r="65" spans="1:5" ht="12.75">
      <c r="A65" s="8" t="s">
        <v>67</v>
      </c>
      <c r="B65" s="8">
        <v>350</v>
      </c>
    </row>
    <row r="66" spans="1:5" ht="12.75">
      <c r="A66" s="8" t="s">
        <v>95</v>
      </c>
      <c r="B66" s="8">
        <v>30</v>
      </c>
      <c r="C66" s="8"/>
      <c r="D66" s="8"/>
      <c r="E66" s="8" t="s">
        <v>253</v>
      </c>
    </row>
    <row r="67" spans="1:5" ht="12.75">
      <c r="A67" s="8" t="s">
        <v>69</v>
      </c>
      <c r="B67" s="8">
        <v>175</v>
      </c>
    </row>
    <row r="68" spans="1:5" ht="12.75">
      <c r="A68" s="8" t="s">
        <v>73</v>
      </c>
      <c r="B68" s="8">
        <v>500</v>
      </c>
    </row>
    <row r="69" spans="1:5" ht="12.75">
      <c r="A69" s="8" t="s">
        <v>76</v>
      </c>
      <c r="B69" s="8">
        <v>150</v>
      </c>
    </row>
    <row r="70" spans="1:5" ht="12.75">
      <c r="A70" s="8" t="s">
        <v>78</v>
      </c>
      <c r="B70" s="8">
        <v>120</v>
      </c>
    </row>
    <row r="71" spans="1:5" ht="12.75">
      <c r="A71" s="8" t="s">
        <v>45</v>
      </c>
      <c r="B71" s="8">
        <v>35</v>
      </c>
    </row>
    <row r="72" spans="1:5" ht="12.75">
      <c r="A72" s="8" t="s">
        <v>80</v>
      </c>
      <c r="B72" s="8">
        <v>200</v>
      </c>
    </row>
    <row r="73" spans="1:5" ht="12.75">
      <c r="A73" s="8" t="s">
        <v>83</v>
      </c>
      <c r="B73" s="8">
        <v>480</v>
      </c>
    </row>
    <row r="74" spans="1:5" ht="12.75">
      <c r="A74" s="44" t="s">
        <v>63</v>
      </c>
      <c r="B74" s="45">
        <v>60</v>
      </c>
      <c r="C74" s="8">
        <v>75</v>
      </c>
      <c r="D74" s="8">
        <v>90</v>
      </c>
    </row>
    <row r="75" spans="1:5" ht="12.75">
      <c r="A75" s="44" t="s">
        <v>254</v>
      </c>
      <c r="B75" s="45">
        <v>40</v>
      </c>
    </row>
    <row r="76" spans="1:5" ht="12.75">
      <c r="A76" s="8" t="s">
        <v>86</v>
      </c>
      <c r="B76" s="8">
        <v>200</v>
      </c>
    </row>
    <row r="77" spans="1:5" ht="12.75">
      <c r="A77" s="44" t="s">
        <v>215</v>
      </c>
      <c r="B77" s="45">
        <v>80</v>
      </c>
      <c r="C77" s="8">
        <v>100</v>
      </c>
      <c r="D77" s="8">
        <v>120</v>
      </c>
    </row>
    <row r="78" spans="1:5" ht="12.75">
      <c r="A78" s="44" t="s">
        <v>255</v>
      </c>
      <c r="B78" s="45">
        <v>60</v>
      </c>
    </row>
    <row r="79" spans="1:5" ht="12.75">
      <c r="A79" s="8" t="s">
        <v>9</v>
      </c>
      <c r="B79" s="8">
        <v>15</v>
      </c>
    </row>
    <row r="80" spans="1:5" ht="12.75">
      <c r="A80" s="44" t="s">
        <v>21</v>
      </c>
      <c r="B80" s="45">
        <v>40</v>
      </c>
      <c r="C80" s="8">
        <v>50</v>
      </c>
      <c r="D80" s="8">
        <v>60</v>
      </c>
    </row>
    <row r="81" spans="1:4" ht="12.75">
      <c r="A81" s="44" t="s">
        <v>256</v>
      </c>
      <c r="B81" s="45">
        <v>60</v>
      </c>
    </row>
    <row r="82" spans="1:4" ht="12.75">
      <c r="A82" s="8" t="s">
        <v>46</v>
      </c>
      <c r="B82" s="8">
        <v>120</v>
      </c>
    </row>
    <row r="83" spans="1:4" ht="12.75">
      <c r="A83" s="8" t="s">
        <v>122</v>
      </c>
      <c r="B83" s="8">
        <v>90</v>
      </c>
    </row>
    <row r="84" spans="1:4" ht="12.75">
      <c r="A84" s="44" t="s">
        <v>205</v>
      </c>
      <c r="B84" s="45">
        <v>25</v>
      </c>
      <c r="C84" s="8">
        <v>31</v>
      </c>
      <c r="D84" s="8">
        <v>37</v>
      </c>
    </row>
    <row r="85" spans="1:4" ht="12.75">
      <c r="A85" s="44" t="s">
        <v>257</v>
      </c>
      <c r="B85" s="45">
        <v>60</v>
      </c>
    </row>
    <row r="86" spans="1:4" ht="12.75">
      <c r="A86" s="44" t="s">
        <v>106</v>
      </c>
      <c r="B86" s="45">
        <v>40</v>
      </c>
      <c r="C86" s="8">
        <v>50</v>
      </c>
      <c r="D86" s="8">
        <v>60</v>
      </c>
    </row>
    <row r="87" spans="1:4" ht="12.75">
      <c r="A87" s="44" t="s">
        <v>258</v>
      </c>
      <c r="B87" s="45">
        <v>40</v>
      </c>
    </row>
    <row r="88" spans="1:4" ht="12.75">
      <c r="A88" s="8" t="s">
        <v>88</v>
      </c>
      <c r="B88" s="8">
        <v>120</v>
      </c>
    </row>
    <row r="89" spans="1:4" ht="12.75">
      <c r="A89" s="44" t="s">
        <v>131</v>
      </c>
      <c r="B89" s="45">
        <v>110</v>
      </c>
      <c r="C89" s="8">
        <v>137</v>
      </c>
      <c r="D89" s="8">
        <v>165</v>
      </c>
    </row>
    <row r="90" spans="1:4" ht="12.75">
      <c r="A90" s="44" t="s">
        <v>259</v>
      </c>
      <c r="B90" s="45">
        <v>70</v>
      </c>
    </row>
    <row r="91" spans="1:4" ht="12.75">
      <c r="A91" s="8" t="s">
        <v>56</v>
      </c>
      <c r="B91" s="8">
        <v>100</v>
      </c>
    </row>
    <row r="92" spans="1:4" ht="12.75">
      <c r="A92" s="8" t="s">
        <v>126</v>
      </c>
      <c r="B92" s="8">
        <v>60</v>
      </c>
    </row>
    <row r="93" spans="1:4" ht="12.75">
      <c r="A93" s="8" t="s">
        <v>90</v>
      </c>
      <c r="B93" s="8">
        <v>120</v>
      </c>
    </row>
    <row r="94" spans="1:4" ht="12.75">
      <c r="A94" s="8" t="s">
        <v>89</v>
      </c>
      <c r="B94" s="8">
        <v>205</v>
      </c>
    </row>
    <row r="95" spans="1:4" ht="12.75">
      <c r="A95" s="8" t="s">
        <v>91</v>
      </c>
      <c r="B95" s="8">
        <v>250</v>
      </c>
    </row>
    <row r="96" spans="1:4" ht="12.75">
      <c r="A96" s="8" t="s">
        <v>94</v>
      </c>
      <c r="B96" s="8">
        <v>220</v>
      </c>
    </row>
    <row r="97" spans="1:4" ht="12.75">
      <c r="A97" s="8" t="s">
        <v>98</v>
      </c>
      <c r="B97" s="8">
        <v>300</v>
      </c>
    </row>
    <row r="98" spans="1:4" ht="12.75">
      <c r="A98" s="8" t="s">
        <v>99</v>
      </c>
      <c r="B98" s="8">
        <v>200</v>
      </c>
    </row>
    <row r="99" spans="1:4" ht="12.75">
      <c r="A99" s="8" t="s">
        <v>43</v>
      </c>
      <c r="B99" s="8">
        <v>100</v>
      </c>
    </row>
    <row r="100" spans="1:4" ht="12.75">
      <c r="A100" s="44" t="s">
        <v>84</v>
      </c>
      <c r="B100" s="45">
        <v>250</v>
      </c>
      <c r="C100" s="8">
        <v>312</v>
      </c>
      <c r="D100" s="8">
        <v>375</v>
      </c>
    </row>
    <row r="101" spans="1:4" ht="12.75">
      <c r="A101" s="44" t="s">
        <v>260</v>
      </c>
      <c r="B101" s="45">
        <v>80</v>
      </c>
    </row>
    <row r="102" spans="1:4" ht="12.75">
      <c r="A102" s="8" t="s">
        <v>12</v>
      </c>
      <c r="B102" s="8">
        <v>85</v>
      </c>
    </row>
    <row r="103" spans="1:4" ht="12.75">
      <c r="A103" s="8" t="s">
        <v>100</v>
      </c>
      <c r="B103" s="8">
        <v>200</v>
      </c>
    </row>
    <row r="104" spans="1:4" ht="12.75">
      <c r="A104" s="8" t="s">
        <v>82</v>
      </c>
      <c r="B104" s="8">
        <v>150</v>
      </c>
    </row>
    <row r="105" spans="1:4" ht="12.75">
      <c r="A105" s="8" t="s">
        <v>71</v>
      </c>
      <c r="B105" s="8">
        <v>30</v>
      </c>
    </row>
    <row r="106" spans="1:4" ht="12.75">
      <c r="A106" s="8" t="s">
        <v>137</v>
      </c>
      <c r="B106" s="8">
        <v>150</v>
      </c>
    </row>
    <row r="107" spans="1:4" ht="12.75">
      <c r="A107" s="8" t="s">
        <v>30</v>
      </c>
      <c r="B107" s="8">
        <v>200</v>
      </c>
    </row>
    <row r="108" spans="1:4" ht="12.75">
      <c r="A108" s="8" t="s">
        <v>65</v>
      </c>
      <c r="B108" s="8">
        <v>125</v>
      </c>
    </row>
    <row r="109" spans="1:4" ht="12.75">
      <c r="A109" s="8" t="s">
        <v>102</v>
      </c>
      <c r="B109" s="8">
        <v>150</v>
      </c>
    </row>
    <row r="110" spans="1:4" ht="12.75">
      <c r="A110" s="8" t="s">
        <v>47</v>
      </c>
      <c r="B110" s="8">
        <v>80</v>
      </c>
    </row>
    <row r="111" spans="1:4" ht="12.75">
      <c r="A111" s="44" t="s">
        <v>66</v>
      </c>
      <c r="B111" s="45">
        <v>35</v>
      </c>
      <c r="C111" s="8">
        <v>43</v>
      </c>
      <c r="D111" s="8">
        <v>52</v>
      </c>
    </row>
    <row r="112" spans="1:4" ht="12.75">
      <c r="A112" s="44" t="s">
        <v>261</v>
      </c>
      <c r="B112" s="45">
        <v>20</v>
      </c>
    </row>
    <row r="113" spans="1:4" ht="12.75">
      <c r="A113" s="8" t="s">
        <v>104</v>
      </c>
      <c r="B113" s="8">
        <v>120</v>
      </c>
    </row>
    <row r="114" spans="1:4" ht="12.75">
      <c r="A114" s="8" t="s">
        <v>105</v>
      </c>
      <c r="B114" s="8">
        <v>200</v>
      </c>
    </row>
    <row r="115" spans="1:4" ht="12.75">
      <c r="A115" s="8" t="s">
        <v>72</v>
      </c>
      <c r="B115" s="8">
        <v>20</v>
      </c>
    </row>
    <row r="116" spans="1:4" ht="12.75">
      <c r="A116" s="8" t="s">
        <v>107</v>
      </c>
      <c r="B116" s="8">
        <v>480</v>
      </c>
    </row>
    <row r="117" spans="1:4" ht="12.75">
      <c r="A117" s="8" t="s">
        <v>108</v>
      </c>
      <c r="B117" s="8">
        <v>300</v>
      </c>
    </row>
    <row r="118" spans="1:4" ht="12.75">
      <c r="A118" s="8" t="s">
        <v>109</v>
      </c>
      <c r="B118" s="8">
        <v>260</v>
      </c>
    </row>
    <row r="119" spans="1:4" ht="12.75">
      <c r="A119" s="44" t="s">
        <v>112</v>
      </c>
      <c r="B119" s="45">
        <v>140</v>
      </c>
      <c r="C119" s="8">
        <v>175</v>
      </c>
      <c r="D119" s="8">
        <v>210</v>
      </c>
    </row>
    <row r="120" spans="1:4" ht="12.75">
      <c r="A120" s="44" t="s">
        <v>262</v>
      </c>
      <c r="B120" s="45">
        <v>100</v>
      </c>
    </row>
    <row r="121" spans="1:4" ht="12.75">
      <c r="A121" s="8" t="s">
        <v>111</v>
      </c>
      <c r="B121" s="8">
        <v>250</v>
      </c>
    </row>
    <row r="122" spans="1:4" ht="12.75">
      <c r="A122" s="44" t="s">
        <v>87</v>
      </c>
      <c r="B122" s="45">
        <v>80</v>
      </c>
      <c r="C122" s="8">
        <v>100</v>
      </c>
      <c r="D122" s="8">
        <v>120</v>
      </c>
    </row>
    <row r="123" spans="1:4" ht="12.75">
      <c r="A123" s="44" t="s">
        <v>263</v>
      </c>
      <c r="B123" s="45">
        <v>50</v>
      </c>
    </row>
    <row r="124" spans="1:4" ht="12.75">
      <c r="A124" s="44" t="s">
        <v>15</v>
      </c>
      <c r="B124" s="45">
        <v>320</v>
      </c>
      <c r="C124" s="8">
        <v>400</v>
      </c>
      <c r="D124" s="8">
        <v>480</v>
      </c>
    </row>
    <row r="125" spans="1:4" ht="12.75">
      <c r="A125" s="8" t="s">
        <v>113</v>
      </c>
      <c r="B125" s="8">
        <v>385</v>
      </c>
    </row>
    <row r="126" spans="1:4" ht="12.75">
      <c r="A126" s="44" t="s">
        <v>264</v>
      </c>
      <c r="B126" s="45">
        <v>100</v>
      </c>
    </row>
    <row r="127" spans="1:4" ht="12.75">
      <c r="A127" s="8" t="s">
        <v>114</v>
      </c>
      <c r="B127" s="8">
        <v>300</v>
      </c>
    </row>
    <row r="128" spans="1:4" ht="12.75">
      <c r="A128" s="44" t="s">
        <v>116</v>
      </c>
      <c r="B128" s="45">
        <v>90</v>
      </c>
      <c r="C128" s="8">
        <v>112</v>
      </c>
      <c r="D128" s="8">
        <v>135</v>
      </c>
    </row>
    <row r="129" spans="1:4" ht="12.75">
      <c r="A129" s="8" t="s">
        <v>115</v>
      </c>
      <c r="B129" s="8">
        <v>300</v>
      </c>
    </row>
    <row r="130" spans="1:4" ht="12.75">
      <c r="A130" s="44" t="s">
        <v>265</v>
      </c>
      <c r="B130" s="45">
        <v>40</v>
      </c>
    </row>
    <row r="131" spans="1:4" ht="12.75">
      <c r="A131" s="8" t="s">
        <v>147</v>
      </c>
      <c r="B131" s="8">
        <v>65</v>
      </c>
    </row>
    <row r="132" spans="1:4" ht="12.75">
      <c r="A132" s="44" t="s">
        <v>216</v>
      </c>
      <c r="B132" s="45">
        <v>3000</v>
      </c>
      <c r="C132" s="8">
        <v>3750</v>
      </c>
      <c r="D132" s="8">
        <v>4500</v>
      </c>
    </row>
    <row r="133" spans="1:4" ht="12.75">
      <c r="A133" s="44" t="s">
        <v>266</v>
      </c>
      <c r="B133" s="45">
        <v>1000</v>
      </c>
    </row>
    <row r="134" spans="1:4" ht="12.75">
      <c r="A134" s="44" t="s">
        <v>41</v>
      </c>
      <c r="B134" s="45">
        <v>260</v>
      </c>
      <c r="C134" s="8">
        <v>325</v>
      </c>
      <c r="D134" s="8">
        <v>390</v>
      </c>
    </row>
    <row r="135" spans="1:4" ht="12.75">
      <c r="A135" s="44" t="s">
        <v>267</v>
      </c>
      <c r="B135" s="45">
        <v>100</v>
      </c>
    </row>
    <row r="136" spans="1:4" ht="12.75">
      <c r="A136" s="8" t="s">
        <v>117</v>
      </c>
      <c r="B136" s="8">
        <v>400</v>
      </c>
    </row>
    <row r="137" spans="1:4" ht="12.75">
      <c r="A137" s="44" t="s">
        <v>119</v>
      </c>
      <c r="B137" s="45">
        <v>220</v>
      </c>
      <c r="C137" s="8">
        <v>275</v>
      </c>
      <c r="D137" s="8">
        <v>330</v>
      </c>
    </row>
    <row r="138" spans="1:4" ht="12.75">
      <c r="A138" s="8" t="s">
        <v>118</v>
      </c>
      <c r="B138" s="8">
        <v>400</v>
      </c>
    </row>
    <row r="139" spans="1:4" ht="12.75">
      <c r="A139" s="44" t="s">
        <v>268</v>
      </c>
      <c r="B139" s="45">
        <v>100</v>
      </c>
    </row>
    <row r="140" spans="1:4" ht="12.75">
      <c r="A140" s="8" t="s">
        <v>97</v>
      </c>
      <c r="B140" s="8">
        <v>200</v>
      </c>
    </row>
    <row r="141" spans="1:4" ht="12.75">
      <c r="A141" s="8" t="s">
        <v>120</v>
      </c>
      <c r="B141" s="8">
        <v>260</v>
      </c>
    </row>
    <row r="142" spans="1:4" ht="12.75">
      <c r="A142" s="8" t="s">
        <v>121</v>
      </c>
      <c r="B142" s="8">
        <v>270</v>
      </c>
    </row>
    <row r="143" spans="1:4" ht="12.75">
      <c r="A143" s="8" t="s">
        <v>123</v>
      </c>
      <c r="B143" s="8">
        <v>100</v>
      </c>
    </row>
    <row r="144" spans="1:4" ht="12.75">
      <c r="A144" s="8" t="s">
        <v>125</v>
      </c>
      <c r="B144" s="8">
        <v>110</v>
      </c>
    </row>
    <row r="145" spans="1:4" ht="12.75">
      <c r="A145" s="8" t="s">
        <v>129</v>
      </c>
      <c r="B145" s="8">
        <v>75</v>
      </c>
    </row>
    <row r="146" spans="1:4" ht="12.75">
      <c r="A146" s="8" t="s">
        <v>128</v>
      </c>
      <c r="B146" s="8">
        <v>300</v>
      </c>
    </row>
    <row r="147" spans="1:4" ht="12.75">
      <c r="A147" s="8" t="s">
        <v>58</v>
      </c>
      <c r="B147" s="8">
        <v>40</v>
      </c>
    </row>
    <row r="148" spans="1:4" ht="12.75">
      <c r="A148" s="8" t="s">
        <v>132</v>
      </c>
      <c r="B148" s="8">
        <v>75</v>
      </c>
    </row>
    <row r="149" spans="1:4" ht="12.75">
      <c r="A149" s="8" t="s">
        <v>92</v>
      </c>
      <c r="B149" s="8">
        <v>75</v>
      </c>
    </row>
    <row r="150" spans="1:4" ht="12.75">
      <c r="A150" s="8" t="s">
        <v>96</v>
      </c>
      <c r="B150" s="8">
        <v>20</v>
      </c>
    </row>
    <row r="151" spans="1:4" ht="12.75">
      <c r="A151" s="8" t="s">
        <v>144</v>
      </c>
      <c r="B151" s="8">
        <v>60</v>
      </c>
    </row>
    <row r="152" spans="1:4" ht="12.75">
      <c r="A152" s="8" t="s">
        <v>62</v>
      </c>
      <c r="B152" s="8">
        <v>65</v>
      </c>
    </row>
    <row r="153" spans="1:4" ht="12.75">
      <c r="A153" s="8" t="s">
        <v>133</v>
      </c>
      <c r="B153" s="8">
        <v>120</v>
      </c>
    </row>
    <row r="154" spans="1:4" ht="12.75">
      <c r="A154" s="8" t="s">
        <v>134</v>
      </c>
      <c r="B154" s="8">
        <v>175</v>
      </c>
    </row>
    <row r="155" spans="1:4" ht="12.75">
      <c r="A155" s="8" t="s">
        <v>77</v>
      </c>
      <c r="B155" s="8">
        <v>80</v>
      </c>
    </row>
    <row r="156" spans="1:4" ht="12.75">
      <c r="A156" s="44" t="s">
        <v>207</v>
      </c>
      <c r="B156" s="38">
        <v>750</v>
      </c>
      <c r="C156" s="8">
        <v>937</v>
      </c>
      <c r="D156" s="8">
        <v>1125</v>
      </c>
    </row>
    <row r="157" spans="1:4" ht="12.75">
      <c r="A157" s="44" t="s">
        <v>269</v>
      </c>
      <c r="B157" s="45">
        <v>400</v>
      </c>
    </row>
    <row r="158" spans="1:4" ht="12.75">
      <c r="A158" s="8" t="s">
        <v>135</v>
      </c>
      <c r="B158" s="8">
        <v>225</v>
      </c>
    </row>
    <row r="159" spans="1:4" ht="12.75">
      <c r="A159" s="8" t="s">
        <v>136</v>
      </c>
      <c r="B159" s="8">
        <v>175</v>
      </c>
    </row>
    <row r="160" spans="1:4" ht="12.75">
      <c r="A160" s="44" t="s">
        <v>197</v>
      </c>
      <c r="B160" s="45">
        <v>120</v>
      </c>
      <c r="C160" s="8">
        <v>150</v>
      </c>
      <c r="D160" s="8">
        <v>180</v>
      </c>
    </row>
    <row r="161" spans="1:4" ht="12.75">
      <c r="A161" s="44" t="s">
        <v>270</v>
      </c>
      <c r="B161" s="45">
        <v>100</v>
      </c>
    </row>
    <row r="162" spans="1:4" ht="12.75">
      <c r="A162" s="8" t="s">
        <v>138</v>
      </c>
      <c r="B162" s="8">
        <v>220</v>
      </c>
    </row>
    <row r="163" spans="1:4" ht="12.75">
      <c r="A163" s="8" t="s">
        <v>24</v>
      </c>
      <c r="B163" s="8">
        <v>100</v>
      </c>
    </row>
    <row r="164" spans="1:4" ht="12.75">
      <c r="A164" s="44" t="s">
        <v>206</v>
      </c>
      <c r="B164" s="45">
        <v>90</v>
      </c>
      <c r="C164" s="8">
        <v>112</v>
      </c>
      <c r="D164" s="8">
        <v>135</v>
      </c>
    </row>
    <row r="165" spans="1:4" ht="12.75">
      <c r="A165" s="44" t="s">
        <v>271</v>
      </c>
      <c r="B165" s="45">
        <v>50</v>
      </c>
    </row>
    <row r="166" spans="1:4" ht="12.75">
      <c r="A166" s="8" t="s">
        <v>17</v>
      </c>
      <c r="B166" s="8">
        <v>30</v>
      </c>
    </row>
    <row r="167" spans="1:4" ht="12.75">
      <c r="A167" s="44" t="s">
        <v>219</v>
      </c>
      <c r="B167" s="45">
        <v>80</v>
      </c>
      <c r="C167" s="8">
        <v>100</v>
      </c>
      <c r="D167" s="8">
        <v>120</v>
      </c>
    </row>
    <row r="168" spans="1:4" ht="12.75">
      <c r="A168" s="44" t="s">
        <v>272</v>
      </c>
      <c r="B168" s="45">
        <v>200</v>
      </c>
    </row>
    <row r="169" spans="1:4" ht="12.75">
      <c r="A169" s="8" t="s">
        <v>139</v>
      </c>
      <c r="B169" s="8">
        <v>220</v>
      </c>
    </row>
    <row r="170" spans="1:4" ht="12.75">
      <c r="A170" s="8" t="s">
        <v>141</v>
      </c>
      <c r="B170" s="8">
        <v>180</v>
      </c>
    </row>
    <row r="171" spans="1:4" ht="12.75">
      <c r="A171" s="8" t="s">
        <v>142</v>
      </c>
      <c r="B171" s="8">
        <v>250</v>
      </c>
    </row>
    <row r="172" spans="1:4" ht="12.75">
      <c r="A172" s="44" t="s">
        <v>31</v>
      </c>
      <c r="B172" s="45">
        <v>60</v>
      </c>
      <c r="C172" s="8">
        <v>75</v>
      </c>
      <c r="D172" s="8">
        <v>90</v>
      </c>
    </row>
    <row r="173" spans="1:4" ht="12.75">
      <c r="A173" s="44" t="s">
        <v>273</v>
      </c>
      <c r="B173" s="45">
        <v>50</v>
      </c>
    </row>
    <row r="174" spans="1:4" ht="12.75">
      <c r="A174" s="8" t="s">
        <v>75</v>
      </c>
      <c r="B174" s="8">
        <v>75</v>
      </c>
    </row>
    <row r="175" spans="1:4" ht="12.75">
      <c r="A175" s="8" t="s">
        <v>146</v>
      </c>
      <c r="B175" s="8">
        <v>100</v>
      </c>
    </row>
    <row r="176" spans="1:4" ht="12.75">
      <c r="A176" s="44" t="s">
        <v>199</v>
      </c>
      <c r="B176" s="45">
        <v>30</v>
      </c>
      <c r="C176" s="8">
        <v>37</v>
      </c>
      <c r="D176" s="8">
        <v>45</v>
      </c>
    </row>
    <row r="177" spans="1:4" ht="12.75">
      <c r="A177" s="44" t="s">
        <v>274</v>
      </c>
      <c r="B177" s="45">
        <v>20</v>
      </c>
    </row>
    <row r="178" spans="1:4" ht="12.75">
      <c r="A178" s="8" t="s">
        <v>74</v>
      </c>
      <c r="B178" s="8">
        <v>100</v>
      </c>
    </row>
    <row r="179" spans="1:4" ht="12.75">
      <c r="A179" s="8" t="s">
        <v>148</v>
      </c>
      <c r="B179" s="8">
        <v>120</v>
      </c>
    </row>
    <row r="180" spans="1:4" ht="12.75">
      <c r="A180" s="8" t="s">
        <v>42</v>
      </c>
      <c r="B180" s="8">
        <v>200</v>
      </c>
    </row>
    <row r="181" spans="1:4" ht="12.75">
      <c r="A181" s="44" t="s">
        <v>208</v>
      </c>
      <c r="B181" s="45">
        <v>25</v>
      </c>
      <c r="C181" s="8">
        <v>31</v>
      </c>
      <c r="D181" s="8">
        <v>37</v>
      </c>
    </row>
    <row r="182" spans="1:4" ht="12.75">
      <c r="A182" s="8" t="s">
        <v>19</v>
      </c>
      <c r="B182" s="8">
        <v>100</v>
      </c>
    </row>
    <row r="183" spans="1:4" ht="12.75">
      <c r="A183" s="44" t="s">
        <v>275</v>
      </c>
      <c r="B183" s="45">
        <v>10</v>
      </c>
    </row>
    <row r="184" spans="1:4" ht="12.75">
      <c r="A184" s="8" t="s">
        <v>103</v>
      </c>
      <c r="B184" s="8">
        <v>25</v>
      </c>
    </row>
    <row r="185" spans="1:4" ht="12.75">
      <c r="A185" s="8" t="s">
        <v>110</v>
      </c>
      <c r="B185" s="8">
        <v>80</v>
      </c>
    </row>
    <row r="186" spans="1:4" ht="12.75">
      <c r="A186" s="8" t="s">
        <v>124</v>
      </c>
      <c r="B186" s="8">
        <v>70</v>
      </c>
    </row>
    <row r="187" spans="1:4" ht="12.75">
      <c r="A187" s="44" t="s">
        <v>14</v>
      </c>
      <c r="B187" s="45">
        <v>160</v>
      </c>
      <c r="C187" s="8">
        <v>200</v>
      </c>
      <c r="D187" s="8">
        <v>240</v>
      </c>
    </row>
    <row r="188" spans="1:4" ht="12.75">
      <c r="A188" s="44" t="s">
        <v>276</v>
      </c>
      <c r="B188" s="45">
        <v>60</v>
      </c>
    </row>
  </sheetData>
  <conditionalFormatting sqref="C8:D8 C30:D30 C74:D74 C80:D80 C89:D89 C111:D111 C122:D122 C137:D137 C160:D160">
    <cfRule type="containsBlanks" dxfId="1" priority="1">
      <formula>LEN(TRIM(C8))=0</formula>
    </cfRule>
  </conditionalFormatting>
  <conditionalFormatting sqref="B1:B1048576">
    <cfRule type="cellIs" dxfId="0" priority="2" operator="equal">
      <formula>"?"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7.28515625" customWidth="1"/>
    <col min="2" max="2" width="11.85546875" customWidth="1"/>
    <col min="3" max="3" width="10" customWidth="1"/>
    <col min="4" max="5" width="7.140625" customWidth="1"/>
    <col min="6" max="6" width="9.7109375" customWidth="1"/>
  </cols>
  <sheetData>
    <row r="1" spans="1:31" ht="15.75" customHeight="1">
      <c r="A1" s="1"/>
      <c r="B1" s="1"/>
      <c r="C1" s="2"/>
      <c r="D1" s="1" t="s">
        <v>87</v>
      </c>
      <c r="E1" s="1" t="s">
        <v>31</v>
      </c>
      <c r="F1" s="1" t="s">
        <v>52</v>
      </c>
      <c r="G1" s="1" t="s">
        <v>277</v>
      </c>
      <c r="H1" s="1" t="s">
        <v>197</v>
      </c>
      <c r="I1" s="1" t="s">
        <v>278</v>
      </c>
      <c r="J1" s="1" t="s">
        <v>205</v>
      </c>
      <c r="K1" s="1" t="s">
        <v>279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5.75" customHeight="1">
      <c r="B2" s="1" t="s">
        <v>280</v>
      </c>
      <c r="C2" s="9"/>
      <c r="D2">
        <f t="shared" ref="D2:F2" si="0">(D4+2*D5+3*D6+4*D7+5*D8)/(D3+D4+D5+D6+D7+D8)</f>
        <v>1.171875</v>
      </c>
      <c r="E2">
        <f t="shared" si="0"/>
        <v>1.1111111111111112</v>
      </c>
      <c r="F2">
        <f t="shared" si="0"/>
        <v>2.0625</v>
      </c>
    </row>
    <row r="3" spans="1:31" ht="15.75" customHeight="1">
      <c r="A3" s="1" t="s">
        <v>281</v>
      </c>
      <c r="B3" s="8">
        <v>1.1000000000000001</v>
      </c>
      <c r="C3" s="7" t="s">
        <v>282</v>
      </c>
      <c r="D3" s="8">
        <v>0</v>
      </c>
      <c r="E3" s="8">
        <v>0</v>
      </c>
      <c r="F3" s="8">
        <v>0</v>
      </c>
      <c r="G3" s="8" t="s">
        <v>283</v>
      </c>
      <c r="H3" s="8" t="s">
        <v>284</v>
      </c>
      <c r="I3" s="8" t="s">
        <v>285</v>
      </c>
      <c r="J3" s="8" t="s">
        <v>286</v>
      </c>
      <c r="K3" s="8" t="s">
        <v>287</v>
      </c>
    </row>
    <row r="4" spans="1:31" ht="15.75" customHeight="1">
      <c r="A4" s="1" t="s">
        <v>288</v>
      </c>
      <c r="B4" s="8">
        <v>1056</v>
      </c>
      <c r="C4" s="7" t="s">
        <v>289</v>
      </c>
      <c r="D4" s="8">
        <v>221</v>
      </c>
      <c r="E4" s="8">
        <v>16</v>
      </c>
      <c r="F4" s="8">
        <v>0</v>
      </c>
      <c r="G4" s="8" t="s">
        <v>290</v>
      </c>
      <c r="H4" s="8" t="s">
        <v>291</v>
      </c>
      <c r="I4" s="8" t="s">
        <v>292</v>
      </c>
      <c r="J4" s="8" t="s">
        <v>293</v>
      </c>
    </row>
    <row r="5" spans="1:31" ht="15.75" customHeight="1">
      <c r="A5" s="1" t="s">
        <v>294</v>
      </c>
      <c r="B5" s="8">
        <v>3</v>
      </c>
      <c r="C5" s="7" t="s">
        <v>295</v>
      </c>
      <c r="D5" s="8">
        <v>28</v>
      </c>
      <c r="E5" s="8">
        <v>2</v>
      </c>
      <c r="F5" s="8">
        <v>15</v>
      </c>
      <c r="G5" s="8" t="s">
        <v>284</v>
      </c>
      <c r="I5" s="8" t="s">
        <v>296</v>
      </c>
    </row>
    <row r="6" spans="1:31" ht="15.75" customHeight="1">
      <c r="A6" s="28" t="s">
        <v>297</v>
      </c>
      <c r="B6" s="28">
        <f>(B4/B5)/B3</f>
        <v>320</v>
      </c>
      <c r="C6" s="7" t="s">
        <v>298</v>
      </c>
      <c r="D6" s="8">
        <v>6</v>
      </c>
      <c r="E6" s="8">
        <v>0</v>
      </c>
      <c r="F6" s="8">
        <v>1</v>
      </c>
    </row>
    <row r="7" spans="1:31" ht="15.75" customHeight="1">
      <c r="A7" s="8"/>
      <c r="B7" s="8"/>
      <c r="C7" s="7" t="s">
        <v>299</v>
      </c>
      <c r="D7" s="8">
        <v>0</v>
      </c>
      <c r="E7" s="8">
        <v>0</v>
      </c>
      <c r="F7" s="8">
        <v>0</v>
      </c>
      <c r="G7" s="8" t="s">
        <v>300</v>
      </c>
    </row>
    <row r="8" spans="1:31" ht="15.75" customHeight="1">
      <c r="A8" s="8"/>
      <c r="B8" s="8"/>
      <c r="C8" s="7" t="s">
        <v>301</v>
      </c>
      <c r="D8" s="8">
        <v>1</v>
      </c>
      <c r="E8" s="8">
        <v>0</v>
      </c>
      <c r="F8" s="8">
        <v>0</v>
      </c>
    </row>
    <row r="9" spans="1:31" ht="15.75" customHeight="1">
      <c r="A9" s="8"/>
      <c r="B9" s="8"/>
      <c r="C9" s="7"/>
      <c r="D9" s="8"/>
      <c r="E9" s="8"/>
      <c r="F9" s="8"/>
    </row>
    <row r="10" spans="1:31" ht="15.75" customHeight="1">
      <c r="A10" s="8"/>
      <c r="B10" s="8"/>
      <c r="C10" s="7"/>
      <c r="D10" s="8"/>
      <c r="E10" s="8"/>
      <c r="F10" s="8"/>
    </row>
    <row r="11" spans="1:31" ht="15.75" customHeight="1">
      <c r="A11" s="8"/>
      <c r="B11" s="8"/>
      <c r="C11" s="7"/>
      <c r="D11" s="8"/>
      <c r="E11" s="8"/>
      <c r="F11" s="8"/>
    </row>
    <row r="12" spans="1:31" ht="15.75" customHeight="1">
      <c r="A12" s="8"/>
      <c r="B12" s="8"/>
      <c r="C12" s="7"/>
      <c r="D12" s="8"/>
      <c r="E12" s="8"/>
      <c r="F12" s="8"/>
    </row>
    <row r="13" spans="1:31" ht="15.75" customHeight="1">
      <c r="A13" s="8"/>
      <c r="B13" s="8"/>
      <c r="C13" s="7"/>
      <c r="D13" s="8"/>
      <c r="E13" s="8"/>
      <c r="F13" s="8"/>
    </row>
    <row r="14" spans="1:31" ht="15.75" customHeight="1">
      <c r="A14" s="8"/>
      <c r="B14" s="8"/>
      <c r="C14" s="7"/>
      <c r="D14" s="8"/>
      <c r="E14" s="8"/>
      <c r="F14" s="8"/>
    </row>
    <row r="15" spans="1:31" ht="15.75" customHeight="1">
      <c r="A15" s="8"/>
      <c r="B15" s="8"/>
      <c r="C15" s="7"/>
      <c r="D15" s="8"/>
      <c r="E15" s="8"/>
      <c r="F15" s="8"/>
    </row>
    <row r="16" spans="1:31" ht="15.75" customHeight="1">
      <c r="A16" s="8"/>
      <c r="B16" s="8"/>
      <c r="C16" s="7"/>
      <c r="D16" s="8"/>
      <c r="E16" s="8"/>
      <c r="F16" s="8"/>
    </row>
    <row r="17" spans="1:6" ht="15.75" customHeight="1">
      <c r="A17" s="8"/>
      <c r="B17" s="8"/>
      <c r="C17" s="7"/>
      <c r="D17" s="8"/>
      <c r="E17" s="8"/>
      <c r="F17" s="8"/>
    </row>
    <row r="18" spans="1:6" ht="15.75" customHeight="1">
      <c r="A18" s="8"/>
      <c r="B18" s="8"/>
      <c r="C18" s="7"/>
      <c r="D18" s="8"/>
      <c r="E18" s="8"/>
      <c r="F18" s="8"/>
    </row>
    <row r="19" spans="1:6" ht="15.75" customHeight="1">
      <c r="A19" s="8"/>
      <c r="B19" s="8"/>
      <c r="C19" s="7"/>
      <c r="D19" s="8"/>
      <c r="E19" s="8"/>
      <c r="F19" s="8"/>
    </row>
    <row r="20" spans="1:6" ht="15.75" customHeight="1">
      <c r="A20" s="8"/>
      <c r="B20" s="8"/>
      <c r="C20" s="7"/>
      <c r="D20" s="8"/>
      <c r="E20" s="8"/>
      <c r="F20" s="8"/>
    </row>
    <row r="21" spans="1:6" ht="15.75" customHeight="1">
      <c r="A21" s="8"/>
      <c r="B21" s="8"/>
      <c r="C21" s="7"/>
      <c r="D21" s="8"/>
      <c r="E21" s="8"/>
      <c r="F21" s="8"/>
    </row>
    <row r="22" spans="1:6" ht="15.75" customHeight="1">
      <c r="A22" s="8"/>
      <c r="B22" s="8"/>
      <c r="C22" s="7"/>
      <c r="D22" s="8"/>
      <c r="E22" s="8"/>
      <c r="F22" s="8"/>
    </row>
    <row r="23" spans="1:6" ht="15.75" customHeight="1">
      <c r="A23" s="8"/>
      <c r="B23" s="8"/>
      <c r="C23" s="7"/>
      <c r="D23" s="8"/>
      <c r="E23" s="8"/>
      <c r="F23" s="8"/>
    </row>
    <row r="24" spans="1:6" ht="15.75" customHeight="1">
      <c r="A24" s="8"/>
      <c r="B24" s="8"/>
      <c r="C24" s="7"/>
      <c r="D24" s="8"/>
      <c r="E24" s="8"/>
      <c r="F24" s="8"/>
    </row>
    <row r="25" spans="1:6" ht="15.75" customHeight="1">
      <c r="A25" s="8"/>
      <c r="B25" s="8"/>
      <c r="C25" s="7"/>
      <c r="D25" s="8"/>
      <c r="E25" s="8"/>
      <c r="F25" s="8"/>
    </row>
    <row r="26" spans="1:6" ht="15.75" customHeight="1">
      <c r="A26" s="8"/>
      <c r="B26" s="8"/>
      <c r="C26" s="7"/>
      <c r="D26" s="8"/>
      <c r="E26" s="8"/>
      <c r="F26" s="8"/>
    </row>
    <row r="27" spans="1:6" ht="15.75" customHeight="1">
      <c r="A27" s="8"/>
      <c r="B27" s="8"/>
      <c r="C27" s="7"/>
      <c r="D27" s="8"/>
      <c r="E27" s="8"/>
      <c r="F27" s="8"/>
    </row>
    <row r="28" spans="1:6" ht="15.75" customHeight="1">
      <c r="A28" s="8"/>
      <c r="B28" s="8"/>
      <c r="C28" s="7"/>
      <c r="D28" s="8"/>
      <c r="E28" s="8"/>
      <c r="F28" s="8"/>
    </row>
    <row r="29" spans="1:6" ht="15.75" customHeight="1">
      <c r="A29" s="8"/>
      <c r="B29" s="8"/>
      <c r="C29" s="7"/>
      <c r="D29" s="8"/>
      <c r="E29" s="8"/>
      <c r="F29" s="8"/>
    </row>
    <row r="30" spans="1:6" ht="15.75" customHeight="1">
      <c r="A30" s="8"/>
      <c r="B30" s="8"/>
      <c r="C30" s="7"/>
      <c r="D30" s="8"/>
      <c r="E30" s="8"/>
      <c r="F30" s="8"/>
    </row>
    <row r="31" spans="1:6" ht="15.75" customHeight="1">
      <c r="A31" s="8"/>
      <c r="B31" s="8"/>
      <c r="C31" s="7"/>
      <c r="D31" s="8"/>
      <c r="E31" s="8"/>
      <c r="F31" s="8"/>
    </row>
    <row r="32" spans="1:6" ht="15.75" customHeight="1">
      <c r="A32" s="8"/>
      <c r="B32" s="8"/>
      <c r="C32" s="7"/>
      <c r="D32" s="8"/>
      <c r="E32" s="8"/>
      <c r="F32" s="8"/>
    </row>
    <row r="33" spans="1:6" ht="15.75" customHeight="1">
      <c r="A33" s="8"/>
      <c r="B33" s="8"/>
      <c r="C33" s="7"/>
      <c r="D33" s="8"/>
      <c r="E33" s="8"/>
      <c r="F33" s="8"/>
    </row>
    <row r="34" spans="1:6" ht="15.75" customHeight="1">
      <c r="A34" s="8"/>
      <c r="B34" s="8"/>
      <c r="C34" s="7"/>
      <c r="D34" s="8"/>
      <c r="E34" s="8"/>
      <c r="F34" s="8"/>
    </row>
    <row r="35" spans="1:6" ht="15.75" customHeight="1">
      <c r="C35" s="9"/>
      <c r="D35" s="8"/>
      <c r="E35" s="8"/>
      <c r="F35" s="8"/>
    </row>
    <row r="36" spans="1:6" ht="15.75" customHeight="1">
      <c r="C36" s="9"/>
      <c r="D36" s="8"/>
      <c r="E36" s="8"/>
      <c r="F36" s="8"/>
    </row>
    <row r="37" spans="1:6" ht="15.75" customHeight="1">
      <c r="C37" s="9"/>
      <c r="D37" s="8"/>
      <c r="E37" s="8"/>
      <c r="F37" s="8"/>
    </row>
    <row r="38" spans="1:6" ht="15.75" customHeight="1">
      <c r="C38" s="9"/>
      <c r="D38" s="8"/>
      <c r="E38" s="8"/>
      <c r="F38" s="8"/>
    </row>
    <row r="39" spans="1:6" ht="15.75" customHeight="1">
      <c r="C39" s="9"/>
      <c r="D39" s="8"/>
      <c r="E39" s="8"/>
      <c r="F39" s="8"/>
    </row>
    <row r="40" spans="1:6" ht="15.75" customHeight="1">
      <c r="C40" s="9"/>
      <c r="D40" s="8"/>
      <c r="E40" s="8"/>
      <c r="F40" s="8"/>
    </row>
    <row r="41" spans="1:6" ht="12.75">
      <c r="C41" s="9"/>
    </row>
    <row r="42" spans="1:6" ht="12.75">
      <c r="C42" s="9"/>
    </row>
    <row r="43" spans="1:6" ht="12.75">
      <c r="C43" s="9"/>
    </row>
    <row r="44" spans="1:6" ht="12.75">
      <c r="C44" s="9"/>
    </row>
    <row r="45" spans="1:6" ht="12.75">
      <c r="C45" s="9"/>
    </row>
    <row r="46" spans="1:6" ht="12.75">
      <c r="C46" s="9"/>
    </row>
    <row r="47" spans="1:6" ht="12.75">
      <c r="C47" s="9"/>
    </row>
    <row r="48" spans="1:6" ht="12.75">
      <c r="C48" s="9"/>
    </row>
    <row r="49" spans="3:3" ht="12.75">
      <c r="C49" s="9"/>
    </row>
    <row r="50" spans="3:3" ht="12.75">
      <c r="C50" s="9"/>
    </row>
    <row r="51" spans="3:3" ht="12.75">
      <c r="C51" s="9"/>
    </row>
    <row r="52" spans="3:3" ht="12.75">
      <c r="C52" s="9"/>
    </row>
    <row r="53" spans="3:3" ht="12.75">
      <c r="C53" s="9"/>
    </row>
    <row r="54" spans="3:3" ht="12.75">
      <c r="C54" s="9"/>
    </row>
    <row r="55" spans="3:3" ht="12.75">
      <c r="C55" s="9"/>
    </row>
    <row r="56" spans="3:3" ht="12.75">
      <c r="C56" s="9"/>
    </row>
    <row r="57" spans="3:3" ht="12.75">
      <c r="C57" s="9"/>
    </row>
    <row r="58" spans="3:3" ht="12.75">
      <c r="C58" s="9"/>
    </row>
    <row r="59" spans="3:3" ht="12.75">
      <c r="C59" s="9"/>
    </row>
    <row r="60" spans="3:3" ht="12.75">
      <c r="C60" s="9"/>
    </row>
    <row r="61" spans="3:3" ht="12.75">
      <c r="C61" s="9"/>
    </row>
    <row r="62" spans="3:3" ht="12.75">
      <c r="C62" s="9"/>
    </row>
    <row r="63" spans="3:3" ht="12.75">
      <c r="C63" s="9"/>
    </row>
    <row r="64" spans="3:3" ht="12.75">
      <c r="C64" s="9"/>
    </row>
    <row r="65" spans="3:3" ht="12.75">
      <c r="C65" s="9"/>
    </row>
    <row r="66" spans="3:3" ht="12.75">
      <c r="C66" s="9"/>
    </row>
    <row r="67" spans="3:3" ht="12.75">
      <c r="C67" s="9"/>
    </row>
    <row r="68" spans="3:3" ht="12.75">
      <c r="C68" s="9"/>
    </row>
    <row r="69" spans="3:3" ht="12.75">
      <c r="C69" s="9"/>
    </row>
    <row r="70" spans="3:3" ht="12.75">
      <c r="C70" s="9"/>
    </row>
    <row r="71" spans="3:3" ht="12.75">
      <c r="C71" s="9"/>
    </row>
    <row r="72" spans="3:3" ht="12.75">
      <c r="C72" s="9"/>
    </row>
    <row r="73" spans="3:3" ht="12.75">
      <c r="C73" s="9"/>
    </row>
    <row r="74" spans="3:3" ht="12.75">
      <c r="C74" s="9"/>
    </row>
    <row r="75" spans="3:3" ht="12.75">
      <c r="C75" s="9"/>
    </row>
    <row r="76" spans="3:3" ht="12.75">
      <c r="C76" s="9"/>
    </row>
    <row r="77" spans="3:3" ht="12.75">
      <c r="C77" s="9"/>
    </row>
    <row r="78" spans="3:3" ht="12.75">
      <c r="C78" s="9"/>
    </row>
    <row r="79" spans="3:3" ht="12.75">
      <c r="C79" s="9"/>
    </row>
    <row r="80" spans="3:3" ht="12.75">
      <c r="C80" s="9"/>
    </row>
    <row r="81" spans="3:3" ht="12.75">
      <c r="C81" s="9"/>
    </row>
    <row r="82" spans="3:3" ht="12.75">
      <c r="C82" s="9"/>
    </row>
    <row r="83" spans="3:3" ht="12.75">
      <c r="C83" s="9"/>
    </row>
    <row r="84" spans="3:3" ht="12.75">
      <c r="C84" s="9"/>
    </row>
    <row r="85" spans="3:3" ht="12.75">
      <c r="C85" s="9"/>
    </row>
    <row r="86" spans="3:3" ht="12.75">
      <c r="C86" s="9"/>
    </row>
    <row r="87" spans="3:3" ht="12.75">
      <c r="C87" s="9"/>
    </row>
    <row r="88" spans="3:3" ht="12.75">
      <c r="C88" s="9"/>
    </row>
    <row r="89" spans="3:3" ht="12.75">
      <c r="C89" s="9"/>
    </row>
    <row r="90" spans="3:3" ht="12.75">
      <c r="C90" s="9"/>
    </row>
    <row r="91" spans="3:3" ht="12.75">
      <c r="C91" s="9"/>
    </row>
    <row r="92" spans="3:3" ht="12.75">
      <c r="C92" s="9"/>
    </row>
    <row r="93" spans="3:3" ht="12.75">
      <c r="C93" s="9"/>
    </row>
    <row r="94" spans="3:3" ht="12.75">
      <c r="C94" s="9"/>
    </row>
    <row r="95" spans="3:3" ht="12.75">
      <c r="C95" s="9"/>
    </row>
    <row r="96" spans="3:3" ht="12.75">
      <c r="C96" s="9"/>
    </row>
    <row r="97" spans="3:3" ht="12.75">
      <c r="C97" s="9"/>
    </row>
    <row r="98" spans="3:3" ht="12.75">
      <c r="C98" s="9"/>
    </row>
    <row r="99" spans="3:3" ht="12.75">
      <c r="C99" s="9"/>
    </row>
    <row r="100" spans="3:3" ht="12.75">
      <c r="C100" s="9"/>
    </row>
    <row r="101" spans="3:3" ht="12.75">
      <c r="C101" s="9"/>
    </row>
    <row r="102" spans="3:3" ht="12.75">
      <c r="C102" s="9"/>
    </row>
    <row r="103" spans="3:3" ht="12.75">
      <c r="C103" s="9"/>
    </row>
    <row r="104" spans="3:3" ht="12.75">
      <c r="C104" s="9"/>
    </row>
    <row r="105" spans="3:3" ht="12.75">
      <c r="C105" s="9"/>
    </row>
    <row r="106" spans="3:3" ht="12.75">
      <c r="C106" s="9"/>
    </row>
    <row r="107" spans="3:3" ht="12.75">
      <c r="C107" s="9"/>
    </row>
    <row r="108" spans="3:3" ht="12.75">
      <c r="C108" s="9"/>
    </row>
    <row r="109" spans="3:3" ht="12.75">
      <c r="C109" s="9"/>
    </row>
    <row r="110" spans="3:3" ht="12.75">
      <c r="C110" s="9"/>
    </row>
    <row r="111" spans="3:3" ht="12.75">
      <c r="C111" s="9"/>
    </row>
    <row r="112" spans="3:3" ht="12.75">
      <c r="C112" s="9"/>
    </row>
    <row r="113" spans="3:3" ht="12.75">
      <c r="C113" s="9"/>
    </row>
    <row r="114" spans="3:3" ht="12.75">
      <c r="C114" s="9"/>
    </row>
    <row r="115" spans="3:3" ht="12.75">
      <c r="C115" s="9"/>
    </row>
    <row r="116" spans="3:3" ht="12.75">
      <c r="C116" s="9"/>
    </row>
    <row r="117" spans="3:3" ht="12.75">
      <c r="C117" s="9"/>
    </row>
    <row r="118" spans="3:3" ht="12.75">
      <c r="C118" s="9"/>
    </row>
    <row r="119" spans="3:3" ht="12.75">
      <c r="C119" s="9"/>
    </row>
    <row r="120" spans="3:3" ht="12.75">
      <c r="C120" s="9"/>
    </row>
    <row r="121" spans="3:3" ht="12.75">
      <c r="C121" s="9"/>
    </row>
    <row r="122" spans="3:3" ht="12.75">
      <c r="C122" s="9"/>
    </row>
    <row r="123" spans="3:3" ht="12.75">
      <c r="C123" s="9"/>
    </row>
    <row r="124" spans="3:3" ht="12.75">
      <c r="C124" s="9"/>
    </row>
    <row r="125" spans="3:3" ht="12.75">
      <c r="C125" s="9"/>
    </row>
    <row r="126" spans="3:3" ht="12.75">
      <c r="C126" s="9"/>
    </row>
    <row r="127" spans="3:3" ht="12.75">
      <c r="C127" s="9"/>
    </row>
    <row r="128" spans="3:3" ht="12.75">
      <c r="C128" s="9"/>
    </row>
    <row r="129" spans="3:3" ht="12.75">
      <c r="C129" s="9"/>
    </row>
    <row r="130" spans="3:3" ht="12.75">
      <c r="C130" s="9"/>
    </row>
    <row r="131" spans="3:3" ht="12.75">
      <c r="C131" s="9"/>
    </row>
    <row r="132" spans="3:3" ht="12.75">
      <c r="C132" s="9"/>
    </row>
    <row r="133" spans="3:3" ht="12.75">
      <c r="C133" s="9"/>
    </row>
    <row r="134" spans="3:3" ht="12.75">
      <c r="C134" s="9"/>
    </row>
    <row r="135" spans="3:3" ht="12.75">
      <c r="C135" s="9"/>
    </row>
    <row r="136" spans="3:3" ht="12.75">
      <c r="C136" s="9"/>
    </row>
    <row r="137" spans="3:3" ht="12.75">
      <c r="C137" s="9"/>
    </row>
    <row r="138" spans="3:3" ht="12.75">
      <c r="C138" s="9"/>
    </row>
    <row r="139" spans="3:3" ht="12.75">
      <c r="C139" s="9"/>
    </row>
    <row r="140" spans="3:3" ht="12.75">
      <c r="C140" s="9"/>
    </row>
    <row r="141" spans="3:3" ht="12.75">
      <c r="C141" s="9"/>
    </row>
    <row r="142" spans="3:3" ht="12.75">
      <c r="C142" s="9"/>
    </row>
    <row r="143" spans="3:3" ht="12.75">
      <c r="C143" s="9"/>
    </row>
    <row r="144" spans="3:3" ht="12.75">
      <c r="C144" s="9"/>
    </row>
    <row r="145" spans="3:3" ht="12.75">
      <c r="C145" s="9"/>
    </row>
    <row r="146" spans="3:3" ht="12.75">
      <c r="C146" s="9"/>
    </row>
    <row r="147" spans="3:3" ht="12.75">
      <c r="C147" s="9"/>
    </row>
    <row r="148" spans="3:3" ht="12.75">
      <c r="C148" s="9"/>
    </row>
    <row r="149" spans="3:3" ht="12.75">
      <c r="C149" s="9"/>
    </row>
    <row r="150" spans="3:3" ht="12.75">
      <c r="C150" s="9"/>
    </row>
    <row r="151" spans="3:3" ht="12.75">
      <c r="C151" s="9"/>
    </row>
    <row r="152" spans="3:3" ht="12.75">
      <c r="C152" s="9"/>
    </row>
    <row r="153" spans="3:3" ht="12.75">
      <c r="C153" s="9"/>
    </row>
    <row r="154" spans="3:3" ht="12.75">
      <c r="C154" s="9"/>
    </row>
    <row r="155" spans="3:3" ht="12.75">
      <c r="C155" s="9"/>
    </row>
    <row r="156" spans="3:3" ht="12.75">
      <c r="C156" s="9"/>
    </row>
    <row r="157" spans="3:3" ht="12.75">
      <c r="C157" s="9"/>
    </row>
    <row r="158" spans="3:3" ht="12.75">
      <c r="C158" s="9"/>
    </row>
    <row r="159" spans="3:3" ht="12.75">
      <c r="C159" s="9"/>
    </row>
    <row r="160" spans="3:3" ht="12.75">
      <c r="C160" s="9"/>
    </row>
    <row r="161" spans="3:3" ht="12.75">
      <c r="C161" s="9"/>
    </row>
    <row r="162" spans="3:3" ht="12.75">
      <c r="C162" s="9"/>
    </row>
    <row r="163" spans="3:3" ht="12.75">
      <c r="C163" s="9"/>
    </row>
    <row r="164" spans="3:3" ht="12.75">
      <c r="C164" s="9"/>
    </row>
    <row r="165" spans="3:3" ht="12.75">
      <c r="C165" s="9"/>
    </row>
    <row r="166" spans="3:3" ht="12.75">
      <c r="C166" s="9"/>
    </row>
    <row r="167" spans="3:3" ht="12.75">
      <c r="C167" s="9"/>
    </row>
    <row r="168" spans="3:3" ht="12.75">
      <c r="C168" s="9"/>
    </row>
    <row r="169" spans="3:3" ht="12.75">
      <c r="C169" s="9"/>
    </row>
    <row r="170" spans="3:3" ht="12.75">
      <c r="C170" s="9"/>
    </row>
    <row r="171" spans="3:3" ht="12.75">
      <c r="C171" s="9"/>
    </row>
    <row r="172" spans="3:3" ht="12.75">
      <c r="C172" s="9"/>
    </row>
    <row r="173" spans="3:3" ht="12.75">
      <c r="C173" s="9"/>
    </row>
    <row r="174" spans="3:3" ht="12.75">
      <c r="C174" s="9"/>
    </row>
    <row r="175" spans="3:3" ht="12.75">
      <c r="C175" s="9"/>
    </row>
    <row r="176" spans="3:3" ht="12.75">
      <c r="C176" s="9"/>
    </row>
    <row r="177" spans="3:3" ht="12.75">
      <c r="C177" s="9"/>
    </row>
    <row r="178" spans="3:3" ht="12.75">
      <c r="C178" s="9"/>
    </row>
    <row r="179" spans="3:3" ht="12.75">
      <c r="C179" s="9"/>
    </row>
    <row r="180" spans="3:3" ht="12.75">
      <c r="C180" s="9"/>
    </row>
    <row r="181" spans="3:3" ht="12.75">
      <c r="C181" s="9"/>
    </row>
    <row r="182" spans="3:3" ht="12.75">
      <c r="C182" s="9"/>
    </row>
    <row r="183" spans="3:3" ht="12.75">
      <c r="C183" s="9"/>
    </row>
    <row r="184" spans="3:3" ht="12.75">
      <c r="C184" s="9"/>
    </row>
    <row r="185" spans="3:3" ht="12.75">
      <c r="C185" s="9"/>
    </row>
    <row r="186" spans="3:3" ht="12.75">
      <c r="C186" s="9"/>
    </row>
    <row r="187" spans="3:3" ht="12.75">
      <c r="C187" s="9"/>
    </row>
    <row r="188" spans="3:3" ht="12.75">
      <c r="C188" s="9"/>
    </row>
    <row r="189" spans="3:3" ht="12.75">
      <c r="C189" s="9"/>
    </row>
    <row r="190" spans="3:3" ht="12.75">
      <c r="C190" s="9"/>
    </row>
    <row r="191" spans="3:3" ht="12.75">
      <c r="C191" s="9"/>
    </row>
    <row r="192" spans="3:3" ht="12.75">
      <c r="C192" s="9"/>
    </row>
    <row r="193" spans="3:3" ht="12.75">
      <c r="C193" s="9"/>
    </row>
    <row r="194" spans="3:3" ht="12.75">
      <c r="C194" s="9"/>
    </row>
    <row r="195" spans="3:3" ht="12.75">
      <c r="C195" s="9"/>
    </row>
    <row r="196" spans="3:3" ht="12.75">
      <c r="C196" s="9"/>
    </row>
    <row r="197" spans="3:3" ht="12.75">
      <c r="C197" s="9"/>
    </row>
    <row r="198" spans="3:3" ht="12.75">
      <c r="C198" s="9"/>
    </row>
    <row r="199" spans="3:3" ht="12.75">
      <c r="C199" s="9"/>
    </row>
    <row r="200" spans="3:3" ht="12.75">
      <c r="C200" s="9"/>
    </row>
    <row r="201" spans="3:3" ht="12.75">
      <c r="C201" s="9"/>
    </row>
    <row r="202" spans="3:3" ht="12.75">
      <c r="C202" s="9"/>
    </row>
    <row r="203" spans="3:3" ht="12.75">
      <c r="C203" s="9"/>
    </row>
    <row r="204" spans="3:3" ht="12.75">
      <c r="C204" s="9"/>
    </row>
    <row r="205" spans="3:3" ht="12.75">
      <c r="C205" s="9"/>
    </row>
    <row r="206" spans="3:3" ht="12.75">
      <c r="C206" s="9"/>
    </row>
    <row r="207" spans="3:3" ht="12.75">
      <c r="C207" s="9"/>
    </row>
    <row r="208" spans="3:3" ht="12.75">
      <c r="C208" s="9"/>
    </row>
    <row r="209" spans="3:3" ht="12.75">
      <c r="C209" s="9"/>
    </row>
    <row r="210" spans="3:3" ht="12.75">
      <c r="C210" s="9"/>
    </row>
    <row r="211" spans="3:3" ht="12.75">
      <c r="C211" s="9"/>
    </row>
    <row r="212" spans="3:3" ht="12.75">
      <c r="C212" s="9"/>
    </row>
    <row r="213" spans="3:3" ht="12.75">
      <c r="C213" s="9"/>
    </row>
    <row r="214" spans="3:3" ht="12.75">
      <c r="C214" s="9"/>
    </row>
    <row r="215" spans="3:3" ht="12.75">
      <c r="C215" s="9"/>
    </row>
    <row r="216" spans="3:3" ht="12.75">
      <c r="C216" s="9"/>
    </row>
    <row r="217" spans="3:3" ht="12.75">
      <c r="C217" s="9"/>
    </row>
    <row r="218" spans="3:3" ht="12.75">
      <c r="C218" s="9"/>
    </row>
    <row r="219" spans="3:3" ht="12.75">
      <c r="C219" s="9"/>
    </row>
    <row r="220" spans="3:3" ht="12.75">
      <c r="C220" s="9"/>
    </row>
    <row r="221" spans="3:3" ht="12.75">
      <c r="C221" s="9"/>
    </row>
    <row r="222" spans="3:3" ht="12.75">
      <c r="C222" s="9"/>
    </row>
    <row r="223" spans="3:3" ht="12.75">
      <c r="C223" s="9"/>
    </row>
    <row r="224" spans="3:3" ht="12.75">
      <c r="C224" s="9"/>
    </row>
    <row r="225" spans="3:3" ht="12.75">
      <c r="C225" s="9"/>
    </row>
    <row r="226" spans="3:3" ht="12.75">
      <c r="C226" s="9"/>
    </row>
    <row r="227" spans="3:3" ht="12.75">
      <c r="C227" s="9"/>
    </row>
    <row r="228" spans="3:3" ht="12.75">
      <c r="C228" s="9"/>
    </row>
    <row r="229" spans="3:3" ht="12.75">
      <c r="C229" s="9"/>
    </row>
    <row r="230" spans="3:3" ht="12.75">
      <c r="C230" s="9"/>
    </row>
    <row r="231" spans="3:3" ht="12.75">
      <c r="C231" s="9"/>
    </row>
    <row r="232" spans="3:3" ht="12.75">
      <c r="C232" s="9"/>
    </row>
    <row r="233" spans="3:3" ht="12.75">
      <c r="C233" s="9"/>
    </row>
    <row r="234" spans="3:3" ht="12.75">
      <c r="C234" s="9"/>
    </row>
    <row r="235" spans="3:3" ht="12.75">
      <c r="C235" s="9"/>
    </row>
    <row r="236" spans="3:3" ht="12.75">
      <c r="C236" s="9"/>
    </row>
    <row r="237" spans="3:3" ht="12.75">
      <c r="C237" s="9"/>
    </row>
    <row r="238" spans="3:3" ht="12.75">
      <c r="C238" s="9"/>
    </row>
    <row r="239" spans="3:3" ht="12.75">
      <c r="C239" s="9"/>
    </row>
    <row r="240" spans="3:3" ht="12.75">
      <c r="C240" s="9"/>
    </row>
    <row r="241" spans="3:3" ht="12.75">
      <c r="C241" s="9"/>
    </row>
    <row r="242" spans="3:3" ht="12.75">
      <c r="C242" s="9"/>
    </row>
    <row r="243" spans="3:3" ht="12.75">
      <c r="C243" s="9"/>
    </row>
    <row r="244" spans="3:3" ht="12.75">
      <c r="C244" s="9"/>
    </row>
    <row r="245" spans="3:3" ht="12.75">
      <c r="C245" s="9"/>
    </row>
    <row r="246" spans="3:3" ht="12.75">
      <c r="C246" s="9"/>
    </row>
    <row r="247" spans="3:3" ht="12.75">
      <c r="C247" s="9"/>
    </row>
    <row r="248" spans="3:3" ht="12.75">
      <c r="C248" s="9"/>
    </row>
    <row r="249" spans="3:3" ht="12.75">
      <c r="C249" s="9"/>
    </row>
    <row r="250" spans="3:3" ht="12.75">
      <c r="C250" s="9"/>
    </row>
    <row r="251" spans="3:3" ht="12.75">
      <c r="C251" s="9"/>
    </row>
    <row r="252" spans="3:3" ht="12.75">
      <c r="C252" s="9"/>
    </row>
    <row r="253" spans="3:3" ht="12.75">
      <c r="C253" s="9"/>
    </row>
    <row r="254" spans="3:3" ht="12.75">
      <c r="C254" s="9"/>
    </row>
    <row r="255" spans="3:3" ht="12.75">
      <c r="C255" s="9"/>
    </row>
    <row r="256" spans="3:3" ht="12.75">
      <c r="C256" s="9"/>
    </row>
    <row r="257" spans="3:3" ht="12.75">
      <c r="C257" s="9"/>
    </row>
    <row r="258" spans="3:3" ht="12.75">
      <c r="C258" s="9"/>
    </row>
    <row r="259" spans="3:3" ht="12.75">
      <c r="C259" s="9"/>
    </row>
    <row r="260" spans="3:3" ht="12.75">
      <c r="C260" s="9"/>
    </row>
    <row r="261" spans="3:3" ht="12.75">
      <c r="C261" s="9"/>
    </row>
    <row r="262" spans="3:3" ht="12.75">
      <c r="C262" s="9"/>
    </row>
    <row r="263" spans="3:3" ht="12.75">
      <c r="C263" s="9"/>
    </row>
    <row r="264" spans="3:3" ht="12.75">
      <c r="C264" s="9"/>
    </row>
    <row r="265" spans="3:3" ht="12.75">
      <c r="C265" s="9"/>
    </row>
    <row r="266" spans="3:3" ht="12.75">
      <c r="C266" s="9"/>
    </row>
    <row r="267" spans="3:3" ht="12.75">
      <c r="C267" s="9"/>
    </row>
    <row r="268" spans="3:3" ht="12.75">
      <c r="C268" s="9"/>
    </row>
    <row r="269" spans="3:3" ht="12.75">
      <c r="C269" s="9"/>
    </row>
    <row r="270" spans="3:3" ht="12.75">
      <c r="C270" s="9"/>
    </row>
    <row r="271" spans="3:3" ht="12.75">
      <c r="C271" s="9"/>
    </row>
    <row r="272" spans="3:3" ht="12.75">
      <c r="C272" s="9"/>
    </row>
    <row r="273" spans="3:3" ht="12.75">
      <c r="C273" s="9"/>
    </row>
    <row r="274" spans="3:3" ht="12.75">
      <c r="C274" s="9"/>
    </row>
    <row r="275" spans="3:3" ht="12.75">
      <c r="C275" s="9"/>
    </row>
    <row r="276" spans="3:3" ht="12.75">
      <c r="C276" s="9"/>
    </row>
    <row r="277" spans="3:3" ht="12.75">
      <c r="C277" s="9"/>
    </row>
    <row r="278" spans="3:3" ht="12.75">
      <c r="C278" s="9"/>
    </row>
    <row r="279" spans="3:3" ht="12.75">
      <c r="C279" s="9"/>
    </row>
    <row r="280" spans="3:3" ht="12.75">
      <c r="C280" s="9"/>
    </row>
    <row r="281" spans="3:3" ht="12.75">
      <c r="C281" s="9"/>
    </row>
    <row r="282" spans="3:3" ht="12.75">
      <c r="C282" s="9"/>
    </row>
    <row r="283" spans="3:3" ht="12.75">
      <c r="C283" s="9"/>
    </row>
    <row r="284" spans="3:3" ht="12.75">
      <c r="C284" s="9"/>
    </row>
    <row r="285" spans="3:3" ht="12.75">
      <c r="C285" s="9"/>
    </row>
    <row r="286" spans="3:3" ht="12.75">
      <c r="C286" s="9"/>
    </row>
    <row r="287" spans="3:3" ht="12.75">
      <c r="C287" s="9"/>
    </row>
    <row r="288" spans="3:3" ht="12.75">
      <c r="C288" s="9"/>
    </row>
    <row r="289" spans="3:3" ht="12.75">
      <c r="C289" s="9"/>
    </row>
    <row r="290" spans="3:3" ht="12.75">
      <c r="C290" s="9"/>
    </row>
    <row r="291" spans="3:3" ht="12.75">
      <c r="C291" s="9"/>
    </row>
    <row r="292" spans="3:3" ht="12.75">
      <c r="C292" s="9"/>
    </row>
    <row r="293" spans="3:3" ht="12.75">
      <c r="C293" s="9"/>
    </row>
    <row r="294" spans="3:3" ht="12.75">
      <c r="C294" s="9"/>
    </row>
    <row r="295" spans="3:3" ht="12.75">
      <c r="C295" s="9"/>
    </row>
    <row r="296" spans="3:3" ht="12.75">
      <c r="C296" s="9"/>
    </row>
    <row r="297" spans="3:3" ht="12.75">
      <c r="C297" s="9"/>
    </row>
    <row r="298" spans="3:3" ht="12.75">
      <c r="C298" s="9"/>
    </row>
    <row r="299" spans="3:3" ht="12.75">
      <c r="C299" s="9"/>
    </row>
    <row r="300" spans="3:3" ht="12.75">
      <c r="C300" s="9"/>
    </row>
    <row r="301" spans="3:3" ht="12.75">
      <c r="C301" s="9"/>
    </row>
    <row r="302" spans="3:3" ht="12.75">
      <c r="C302" s="9"/>
    </row>
    <row r="303" spans="3:3" ht="12.75">
      <c r="C303" s="9"/>
    </row>
    <row r="304" spans="3:3" ht="12.75">
      <c r="C304" s="9"/>
    </row>
    <row r="305" spans="3:3" ht="12.75">
      <c r="C305" s="9"/>
    </row>
    <row r="306" spans="3:3" ht="12.75">
      <c r="C306" s="9"/>
    </row>
    <row r="307" spans="3:3" ht="12.75">
      <c r="C307" s="9"/>
    </row>
    <row r="308" spans="3:3" ht="12.75">
      <c r="C308" s="9"/>
    </row>
    <row r="309" spans="3:3" ht="12.75">
      <c r="C309" s="9"/>
    </row>
    <row r="310" spans="3:3" ht="12.75">
      <c r="C310" s="9"/>
    </row>
    <row r="311" spans="3:3" ht="12.75">
      <c r="C311" s="9"/>
    </row>
    <row r="312" spans="3:3" ht="12.75">
      <c r="C312" s="9"/>
    </row>
    <row r="313" spans="3:3" ht="12.75">
      <c r="C313" s="9"/>
    </row>
    <row r="314" spans="3:3" ht="12.75">
      <c r="C314" s="9"/>
    </row>
    <row r="315" spans="3:3" ht="12.75">
      <c r="C315" s="9"/>
    </row>
    <row r="316" spans="3:3" ht="12.75">
      <c r="C316" s="9"/>
    </row>
    <row r="317" spans="3:3" ht="12.75">
      <c r="C317" s="9"/>
    </row>
    <row r="318" spans="3:3" ht="12.75">
      <c r="C318" s="9"/>
    </row>
    <row r="319" spans="3:3" ht="12.75">
      <c r="C319" s="9"/>
    </row>
    <row r="320" spans="3:3" ht="12.75">
      <c r="C320" s="9"/>
    </row>
    <row r="321" spans="3:3" ht="12.75">
      <c r="C321" s="9"/>
    </row>
    <row r="322" spans="3:3" ht="12.75">
      <c r="C322" s="9"/>
    </row>
    <row r="323" spans="3:3" ht="12.75">
      <c r="C323" s="9"/>
    </row>
    <row r="324" spans="3:3" ht="12.75">
      <c r="C324" s="9"/>
    </row>
    <row r="325" spans="3:3" ht="12.75">
      <c r="C325" s="9"/>
    </row>
    <row r="326" spans="3:3" ht="12.75">
      <c r="C326" s="9"/>
    </row>
    <row r="327" spans="3:3" ht="12.75">
      <c r="C327" s="9"/>
    </row>
    <row r="328" spans="3:3" ht="12.75">
      <c r="C328" s="9"/>
    </row>
    <row r="329" spans="3:3" ht="12.75">
      <c r="C329" s="9"/>
    </row>
    <row r="330" spans="3:3" ht="12.75">
      <c r="C330" s="9"/>
    </row>
    <row r="331" spans="3:3" ht="12.75">
      <c r="C331" s="9"/>
    </row>
    <row r="332" spans="3:3" ht="12.75">
      <c r="C332" s="9"/>
    </row>
    <row r="333" spans="3:3" ht="12.75">
      <c r="C333" s="9"/>
    </row>
    <row r="334" spans="3:3" ht="12.75">
      <c r="C334" s="9"/>
    </row>
    <row r="335" spans="3:3" ht="12.75">
      <c r="C335" s="9"/>
    </row>
    <row r="336" spans="3:3" ht="12.75">
      <c r="C336" s="9"/>
    </row>
    <row r="337" spans="3:3" ht="12.75">
      <c r="C337" s="9"/>
    </row>
    <row r="338" spans="3:3" ht="12.75">
      <c r="C338" s="9"/>
    </row>
    <row r="339" spans="3:3" ht="12.75">
      <c r="C339" s="9"/>
    </row>
    <row r="340" spans="3:3" ht="12.75">
      <c r="C340" s="9"/>
    </row>
    <row r="341" spans="3:3" ht="12.75">
      <c r="C341" s="9"/>
    </row>
    <row r="342" spans="3:3" ht="12.75">
      <c r="C342" s="9"/>
    </row>
    <row r="343" spans="3:3" ht="12.75">
      <c r="C343" s="9"/>
    </row>
    <row r="344" spans="3:3" ht="12.75">
      <c r="C344" s="9"/>
    </row>
    <row r="345" spans="3:3" ht="12.75">
      <c r="C345" s="9"/>
    </row>
    <row r="346" spans="3:3" ht="12.75">
      <c r="C346" s="9"/>
    </row>
    <row r="347" spans="3:3" ht="12.75">
      <c r="C347" s="9"/>
    </row>
    <row r="348" spans="3:3" ht="12.75">
      <c r="C348" s="9"/>
    </row>
    <row r="349" spans="3:3" ht="12.75">
      <c r="C349" s="9"/>
    </row>
    <row r="350" spans="3:3" ht="12.75">
      <c r="C350" s="9"/>
    </row>
    <row r="351" spans="3:3" ht="12.75">
      <c r="C351" s="9"/>
    </row>
    <row r="352" spans="3:3" ht="12.75">
      <c r="C352" s="9"/>
    </row>
    <row r="353" spans="3:3" ht="12.75">
      <c r="C353" s="9"/>
    </row>
    <row r="354" spans="3:3" ht="12.75">
      <c r="C354" s="9"/>
    </row>
    <row r="355" spans="3:3" ht="12.75">
      <c r="C355" s="9"/>
    </row>
    <row r="356" spans="3:3" ht="12.75">
      <c r="C356" s="9"/>
    </row>
    <row r="357" spans="3:3" ht="12.75">
      <c r="C357" s="9"/>
    </row>
    <row r="358" spans="3:3" ht="12.75">
      <c r="C358" s="9"/>
    </row>
    <row r="359" spans="3:3" ht="12.75">
      <c r="C359" s="9"/>
    </row>
    <row r="360" spans="3:3" ht="12.75">
      <c r="C360" s="9"/>
    </row>
    <row r="361" spans="3:3" ht="12.75">
      <c r="C361" s="9"/>
    </row>
    <row r="362" spans="3:3" ht="12.75">
      <c r="C362" s="9"/>
    </row>
    <row r="363" spans="3:3" ht="12.75">
      <c r="C363" s="9"/>
    </row>
    <row r="364" spans="3:3" ht="12.75">
      <c r="C364" s="9"/>
    </row>
    <row r="365" spans="3:3" ht="12.75">
      <c r="C365" s="9"/>
    </row>
    <row r="366" spans="3:3" ht="12.75">
      <c r="C366" s="9"/>
    </row>
    <row r="367" spans="3:3" ht="12.75">
      <c r="C367" s="9"/>
    </row>
    <row r="368" spans="3:3" ht="12.75">
      <c r="C368" s="9"/>
    </row>
    <row r="369" spans="3:3" ht="12.75">
      <c r="C369" s="9"/>
    </row>
    <row r="370" spans="3:3" ht="12.75">
      <c r="C370" s="9"/>
    </row>
    <row r="371" spans="3:3" ht="12.75">
      <c r="C371" s="9"/>
    </row>
    <row r="372" spans="3:3" ht="12.75">
      <c r="C372" s="9"/>
    </row>
    <row r="373" spans="3:3" ht="12.75">
      <c r="C373" s="9"/>
    </row>
    <row r="374" spans="3:3" ht="12.75">
      <c r="C374" s="9"/>
    </row>
    <row r="375" spans="3:3" ht="12.75">
      <c r="C375" s="9"/>
    </row>
    <row r="376" spans="3:3" ht="12.75">
      <c r="C376" s="9"/>
    </row>
    <row r="377" spans="3:3" ht="12.75">
      <c r="C377" s="9"/>
    </row>
    <row r="378" spans="3:3" ht="12.75">
      <c r="C378" s="9"/>
    </row>
    <row r="379" spans="3:3" ht="12.75">
      <c r="C379" s="9"/>
    </row>
    <row r="380" spans="3:3" ht="12.75">
      <c r="C380" s="9"/>
    </row>
    <row r="381" spans="3:3" ht="12.75">
      <c r="C381" s="9"/>
    </row>
    <row r="382" spans="3:3" ht="12.75">
      <c r="C382" s="9"/>
    </row>
    <row r="383" spans="3:3" ht="12.75">
      <c r="C383" s="9"/>
    </row>
    <row r="384" spans="3:3" ht="12.75">
      <c r="C384" s="9"/>
    </row>
    <row r="385" spans="3:3" ht="12.75">
      <c r="C385" s="9"/>
    </row>
    <row r="386" spans="3:3" ht="12.75">
      <c r="C386" s="9"/>
    </row>
    <row r="387" spans="3:3" ht="12.75">
      <c r="C387" s="9"/>
    </row>
    <row r="388" spans="3:3" ht="12.75">
      <c r="C388" s="9"/>
    </row>
    <row r="389" spans="3:3" ht="12.75">
      <c r="C389" s="9"/>
    </row>
    <row r="390" spans="3:3" ht="12.75">
      <c r="C390" s="9"/>
    </row>
    <row r="391" spans="3:3" ht="12.75">
      <c r="C391" s="9"/>
    </row>
    <row r="392" spans="3:3" ht="12.75">
      <c r="C392" s="9"/>
    </row>
    <row r="393" spans="3:3" ht="12.75">
      <c r="C393" s="9"/>
    </row>
    <row r="394" spans="3:3" ht="12.75">
      <c r="C394" s="9"/>
    </row>
    <row r="395" spans="3:3" ht="12.75">
      <c r="C395" s="9"/>
    </row>
    <row r="396" spans="3:3" ht="12.75">
      <c r="C396" s="9"/>
    </row>
    <row r="397" spans="3:3" ht="12.75">
      <c r="C397" s="9"/>
    </row>
    <row r="398" spans="3:3" ht="12.75">
      <c r="C398" s="9"/>
    </row>
    <row r="399" spans="3:3" ht="12.75">
      <c r="C399" s="9"/>
    </row>
    <row r="400" spans="3:3" ht="12.75">
      <c r="C400" s="9"/>
    </row>
    <row r="401" spans="3:3" ht="12.75">
      <c r="C401" s="9"/>
    </row>
    <row r="402" spans="3:3" ht="12.75">
      <c r="C402" s="9"/>
    </row>
    <row r="403" spans="3:3" ht="12.75">
      <c r="C403" s="9"/>
    </row>
    <row r="404" spans="3:3" ht="12.75">
      <c r="C404" s="9"/>
    </row>
    <row r="405" spans="3:3" ht="12.75">
      <c r="C405" s="9"/>
    </row>
    <row r="406" spans="3:3" ht="12.75">
      <c r="C406" s="9"/>
    </row>
    <row r="407" spans="3:3" ht="12.75">
      <c r="C407" s="9"/>
    </row>
    <row r="408" spans="3:3" ht="12.75">
      <c r="C408" s="9"/>
    </row>
    <row r="409" spans="3:3" ht="12.75">
      <c r="C409" s="9"/>
    </row>
    <row r="410" spans="3:3" ht="12.75">
      <c r="C410" s="9"/>
    </row>
    <row r="411" spans="3:3" ht="12.75">
      <c r="C411" s="9"/>
    </row>
    <row r="412" spans="3:3" ht="12.75">
      <c r="C412" s="9"/>
    </row>
    <row r="413" spans="3:3" ht="12.75">
      <c r="C413" s="9"/>
    </row>
    <row r="414" spans="3:3" ht="12.75">
      <c r="C414" s="9"/>
    </row>
    <row r="415" spans="3:3" ht="12.75">
      <c r="C415" s="9"/>
    </row>
    <row r="416" spans="3:3" ht="12.75">
      <c r="C416" s="9"/>
    </row>
    <row r="417" spans="3:3" ht="12.75">
      <c r="C417" s="9"/>
    </row>
    <row r="418" spans="3:3" ht="12.75">
      <c r="C418" s="9"/>
    </row>
    <row r="419" spans="3:3" ht="12.75">
      <c r="C419" s="9"/>
    </row>
    <row r="420" spans="3:3" ht="12.75">
      <c r="C420" s="9"/>
    </row>
    <row r="421" spans="3:3" ht="12.75">
      <c r="C421" s="9"/>
    </row>
    <row r="422" spans="3:3" ht="12.75">
      <c r="C422" s="9"/>
    </row>
    <row r="423" spans="3:3" ht="12.75">
      <c r="C423" s="9"/>
    </row>
    <row r="424" spans="3:3" ht="12.75">
      <c r="C424" s="9"/>
    </row>
    <row r="425" spans="3:3" ht="12.75">
      <c r="C425" s="9"/>
    </row>
    <row r="426" spans="3:3" ht="12.75">
      <c r="C426" s="9"/>
    </row>
    <row r="427" spans="3:3" ht="12.75">
      <c r="C427" s="9"/>
    </row>
    <row r="428" spans="3:3" ht="12.75">
      <c r="C428" s="9"/>
    </row>
    <row r="429" spans="3:3" ht="12.75">
      <c r="C429" s="9"/>
    </row>
    <row r="430" spans="3:3" ht="12.75">
      <c r="C430" s="9"/>
    </row>
    <row r="431" spans="3:3" ht="12.75">
      <c r="C431" s="9"/>
    </row>
    <row r="432" spans="3:3" ht="12.75">
      <c r="C432" s="9"/>
    </row>
    <row r="433" spans="3:3" ht="12.75">
      <c r="C433" s="9"/>
    </row>
    <row r="434" spans="3:3" ht="12.75">
      <c r="C434" s="9"/>
    </row>
    <row r="435" spans="3:3" ht="12.75">
      <c r="C435" s="9"/>
    </row>
    <row r="436" spans="3:3" ht="12.75">
      <c r="C436" s="9"/>
    </row>
    <row r="437" spans="3:3" ht="12.75">
      <c r="C437" s="9"/>
    </row>
    <row r="438" spans="3:3" ht="12.75">
      <c r="C438" s="9"/>
    </row>
    <row r="439" spans="3:3" ht="12.75">
      <c r="C439" s="9"/>
    </row>
    <row r="440" spans="3:3" ht="12.75">
      <c r="C440" s="9"/>
    </row>
    <row r="441" spans="3:3" ht="12.75">
      <c r="C441" s="9"/>
    </row>
    <row r="442" spans="3:3" ht="12.75">
      <c r="C442" s="9"/>
    </row>
    <row r="443" spans="3:3" ht="12.75">
      <c r="C443" s="9"/>
    </row>
    <row r="444" spans="3:3" ht="12.75">
      <c r="C444" s="9"/>
    </row>
    <row r="445" spans="3:3" ht="12.75">
      <c r="C445" s="9"/>
    </row>
    <row r="446" spans="3:3" ht="12.75">
      <c r="C446" s="9"/>
    </row>
    <row r="447" spans="3:3" ht="12.75">
      <c r="C447" s="9"/>
    </row>
    <row r="448" spans="3:3" ht="12.75">
      <c r="C448" s="9"/>
    </row>
    <row r="449" spans="3:3" ht="12.75">
      <c r="C449" s="9"/>
    </row>
    <row r="450" spans="3:3" ht="12.75">
      <c r="C450" s="9"/>
    </row>
    <row r="451" spans="3:3" ht="12.75">
      <c r="C451" s="9"/>
    </row>
    <row r="452" spans="3:3" ht="12.75">
      <c r="C452" s="9"/>
    </row>
    <row r="453" spans="3:3" ht="12.75">
      <c r="C453" s="9"/>
    </row>
    <row r="454" spans="3:3" ht="12.75">
      <c r="C454" s="9"/>
    </row>
    <row r="455" spans="3:3" ht="12.75">
      <c r="C455" s="9"/>
    </row>
    <row r="456" spans="3:3" ht="12.75">
      <c r="C456" s="9"/>
    </row>
    <row r="457" spans="3:3" ht="12.75">
      <c r="C457" s="9"/>
    </row>
    <row r="458" spans="3:3" ht="12.75">
      <c r="C458" s="9"/>
    </row>
    <row r="459" spans="3:3" ht="12.75">
      <c r="C459" s="9"/>
    </row>
    <row r="460" spans="3:3" ht="12.75">
      <c r="C460" s="9"/>
    </row>
    <row r="461" spans="3:3" ht="12.75">
      <c r="C461" s="9"/>
    </row>
    <row r="462" spans="3:3" ht="12.75">
      <c r="C462" s="9"/>
    </row>
    <row r="463" spans="3:3" ht="12.75">
      <c r="C463" s="9"/>
    </row>
    <row r="464" spans="3:3" ht="12.75">
      <c r="C464" s="9"/>
    </row>
    <row r="465" spans="3:3" ht="12.75">
      <c r="C465" s="9"/>
    </row>
    <row r="466" spans="3:3" ht="12.75">
      <c r="C466" s="9"/>
    </row>
    <row r="467" spans="3:3" ht="12.75">
      <c r="C467" s="9"/>
    </row>
    <row r="468" spans="3:3" ht="12.75">
      <c r="C468" s="9"/>
    </row>
    <row r="469" spans="3:3" ht="12.75">
      <c r="C469" s="9"/>
    </row>
    <row r="470" spans="3:3" ht="12.75">
      <c r="C470" s="9"/>
    </row>
    <row r="471" spans="3:3" ht="12.75">
      <c r="C471" s="9"/>
    </row>
    <row r="472" spans="3:3" ht="12.75">
      <c r="C472" s="9"/>
    </row>
    <row r="473" spans="3:3" ht="12.75">
      <c r="C473" s="9"/>
    </row>
    <row r="474" spans="3:3" ht="12.75">
      <c r="C474" s="9"/>
    </row>
    <row r="475" spans="3:3" ht="12.75">
      <c r="C475" s="9"/>
    </row>
    <row r="476" spans="3:3" ht="12.75">
      <c r="C476" s="9"/>
    </row>
    <row r="477" spans="3:3" ht="12.75">
      <c r="C477" s="9"/>
    </row>
    <row r="478" spans="3:3" ht="12.75">
      <c r="C478" s="9"/>
    </row>
    <row r="479" spans="3:3" ht="12.75">
      <c r="C479" s="9"/>
    </row>
    <row r="480" spans="3:3" ht="12.75">
      <c r="C480" s="9"/>
    </row>
    <row r="481" spans="3:3" ht="12.75">
      <c r="C481" s="9"/>
    </row>
    <row r="482" spans="3:3" ht="12.75">
      <c r="C482" s="9"/>
    </row>
    <row r="483" spans="3:3" ht="12.75">
      <c r="C483" s="9"/>
    </row>
    <row r="484" spans="3:3" ht="12.75">
      <c r="C484" s="9"/>
    </row>
    <row r="485" spans="3:3" ht="12.75">
      <c r="C485" s="9"/>
    </row>
    <row r="486" spans="3:3" ht="12.75">
      <c r="C486" s="9"/>
    </row>
    <row r="487" spans="3:3" ht="12.75">
      <c r="C487" s="9"/>
    </row>
    <row r="488" spans="3:3" ht="12.75">
      <c r="C488" s="9"/>
    </row>
    <row r="489" spans="3:3" ht="12.75">
      <c r="C489" s="9"/>
    </row>
    <row r="490" spans="3:3" ht="12.75">
      <c r="C490" s="9"/>
    </row>
    <row r="491" spans="3:3" ht="12.75">
      <c r="C491" s="9"/>
    </row>
    <row r="492" spans="3:3" ht="12.75">
      <c r="C492" s="9"/>
    </row>
    <row r="493" spans="3:3" ht="12.75">
      <c r="C493" s="9"/>
    </row>
    <row r="494" spans="3:3" ht="12.75">
      <c r="C494" s="9"/>
    </row>
    <row r="495" spans="3:3" ht="12.75">
      <c r="C495" s="9"/>
    </row>
    <row r="496" spans="3:3" ht="12.75">
      <c r="C496" s="9"/>
    </row>
    <row r="497" spans="3:3" ht="12.75">
      <c r="C497" s="9"/>
    </row>
    <row r="498" spans="3:3" ht="12.75">
      <c r="C498" s="9"/>
    </row>
    <row r="499" spans="3:3" ht="12.75">
      <c r="C499" s="9"/>
    </row>
    <row r="500" spans="3:3" ht="12.75">
      <c r="C500" s="9"/>
    </row>
    <row r="501" spans="3:3" ht="12.75">
      <c r="C501" s="9"/>
    </row>
    <row r="502" spans="3:3" ht="12.75">
      <c r="C502" s="9"/>
    </row>
    <row r="503" spans="3:3" ht="12.75">
      <c r="C503" s="9"/>
    </row>
    <row r="504" spans="3:3" ht="12.75">
      <c r="C504" s="9"/>
    </row>
    <row r="505" spans="3:3" ht="12.75">
      <c r="C505" s="9"/>
    </row>
    <row r="506" spans="3:3" ht="12.75">
      <c r="C506" s="9"/>
    </row>
    <row r="507" spans="3:3" ht="12.75">
      <c r="C507" s="9"/>
    </row>
    <row r="508" spans="3:3" ht="12.75">
      <c r="C508" s="9"/>
    </row>
    <row r="509" spans="3:3" ht="12.75">
      <c r="C509" s="9"/>
    </row>
    <row r="510" spans="3:3" ht="12.75">
      <c r="C510" s="9"/>
    </row>
    <row r="511" spans="3:3" ht="12.75">
      <c r="C511" s="9"/>
    </row>
    <row r="512" spans="3:3" ht="12.75">
      <c r="C512" s="9"/>
    </row>
    <row r="513" spans="3:3" ht="12.75">
      <c r="C513" s="9"/>
    </row>
    <row r="514" spans="3:3" ht="12.75">
      <c r="C514" s="9"/>
    </row>
    <row r="515" spans="3:3" ht="12.75">
      <c r="C515" s="9"/>
    </row>
    <row r="516" spans="3:3" ht="12.75">
      <c r="C516" s="9"/>
    </row>
    <row r="517" spans="3:3" ht="12.75">
      <c r="C517" s="9"/>
    </row>
    <row r="518" spans="3:3" ht="12.75">
      <c r="C518" s="9"/>
    </row>
    <row r="519" spans="3:3" ht="12.75">
      <c r="C519" s="9"/>
    </row>
    <row r="520" spans="3:3" ht="12.75">
      <c r="C520" s="9"/>
    </row>
    <row r="521" spans="3:3" ht="12.75">
      <c r="C521" s="9"/>
    </row>
    <row r="522" spans="3:3" ht="12.75">
      <c r="C522" s="9"/>
    </row>
    <row r="523" spans="3:3" ht="12.75">
      <c r="C523" s="9"/>
    </row>
    <row r="524" spans="3:3" ht="12.75">
      <c r="C524" s="9"/>
    </row>
    <row r="525" spans="3:3" ht="12.75">
      <c r="C525" s="9"/>
    </row>
    <row r="526" spans="3:3" ht="12.75">
      <c r="C526" s="9"/>
    </row>
    <row r="527" spans="3:3" ht="12.75">
      <c r="C527" s="9"/>
    </row>
    <row r="528" spans="3:3" ht="12.75">
      <c r="C528" s="9"/>
    </row>
    <row r="529" spans="3:3" ht="12.75">
      <c r="C529" s="9"/>
    </row>
    <row r="530" spans="3:3" ht="12.75">
      <c r="C530" s="9"/>
    </row>
    <row r="531" spans="3:3" ht="12.75">
      <c r="C531" s="9"/>
    </row>
    <row r="532" spans="3:3" ht="12.75">
      <c r="C532" s="9"/>
    </row>
    <row r="533" spans="3:3" ht="12.75">
      <c r="C533" s="9"/>
    </row>
    <row r="534" spans="3:3" ht="12.75">
      <c r="C534" s="9"/>
    </row>
    <row r="535" spans="3:3" ht="12.75">
      <c r="C535" s="9"/>
    </row>
    <row r="536" spans="3:3" ht="12.75">
      <c r="C536" s="9"/>
    </row>
    <row r="537" spans="3:3" ht="12.75">
      <c r="C537" s="9"/>
    </row>
    <row r="538" spans="3:3" ht="12.75">
      <c r="C538" s="9"/>
    </row>
    <row r="539" spans="3:3" ht="12.75">
      <c r="C539" s="9"/>
    </row>
    <row r="540" spans="3:3" ht="12.75">
      <c r="C540" s="9"/>
    </row>
    <row r="541" spans="3:3" ht="12.75">
      <c r="C541" s="9"/>
    </row>
    <row r="542" spans="3:3" ht="12.75">
      <c r="C542" s="9"/>
    </row>
    <row r="543" spans="3:3" ht="12.75">
      <c r="C543" s="9"/>
    </row>
    <row r="544" spans="3:3" ht="12.75">
      <c r="C544" s="9"/>
    </row>
    <row r="545" spans="3:3" ht="12.75">
      <c r="C545" s="9"/>
    </row>
    <row r="546" spans="3:3" ht="12.75">
      <c r="C546" s="9"/>
    </row>
    <row r="547" spans="3:3" ht="12.75">
      <c r="C547" s="9"/>
    </row>
    <row r="548" spans="3:3" ht="12.75">
      <c r="C548" s="9"/>
    </row>
    <row r="549" spans="3:3" ht="12.75">
      <c r="C549" s="9"/>
    </row>
    <row r="550" spans="3:3" ht="12.75">
      <c r="C550" s="9"/>
    </row>
    <row r="551" spans="3:3" ht="12.75">
      <c r="C551" s="9"/>
    </row>
    <row r="552" spans="3:3" ht="12.75">
      <c r="C552" s="9"/>
    </row>
    <row r="553" spans="3:3" ht="12.75">
      <c r="C553" s="9"/>
    </row>
    <row r="554" spans="3:3" ht="12.75">
      <c r="C554" s="9"/>
    </row>
    <row r="555" spans="3:3" ht="12.75">
      <c r="C555" s="9"/>
    </row>
    <row r="556" spans="3:3" ht="12.75">
      <c r="C556" s="9"/>
    </row>
    <row r="557" spans="3:3" ht="12.75">
      <c r="C557" s="9"/>
    </row>
    <row r="558" spans="3:3" ht="12.75">
      <c r="C558" s="9"/>
    </row>
    <row r="559" spans="3:3" ht="12.75">
      <c r="C559" s="9"/>
    </row>
    <row r="560" spans="3:3" ht="12.75">
      <c r="C560" s="9"/>
    </row>
    <row r="561" spans="3:3" ht="12.75">
      <c r="C561" s="9"/>
    </row>
    <row r="562" spans="3:3" ht="12.75">
      <c r="C562" s="9"/>
    </row>
    <row r="563" spans="3:3" ht="12.75">
      <c r="C563" s="9"/>
    </row>
    <row r="564" spans="3:3" ht="12.75">
      <c r="C564" s="9"/>
    </row>
    <row r="565" spans="3:3" ht="12.75">
      <c r="C565" s="9"/>
    </row>
    <row r="566" spans="3:3" ht="12.75">
      <c r="C566" s="9"/>
    </row>
    <row r="567" spans="3:3" ht="12.75">
      <c r="C567" s="9"/>
    </row>
    <row r="568" spans="3:3" ht="12.75">
      <c r="C568" s="9"/>
    </row>
    <row r="569" spans="3:3" ht="12.75">
      <c r="C569" s="9"/>
    </row>
    <row r="570" spans="3:3" ht="12.75">
      <c r="C570" s="9"/>
    </row>
    <row r="571" spans="3:3" ht="12.75">
      <c r="C571" s="9"/>
    </row>
    <row r="572" spans="3:3" ht="12.75">
      <c r="C572" s="9"/>
    </row>
    <row r="573" spans="3:3" ht="12.75">
      <c r="C573" s="9"/>
    </row>
    <row r="574" spans="3:3" ht="12.75">
      <c r="C574" s="9"/>
    </row>
    <row r="575" spans="3:3" ht="12.75">
      <c r="C575" s="9"/>
    </row>
    <row r="576" spans="3:3" ht="12.75">
      <c r="C576" s="9"/>
    </row>
    <row r="577" spans="3:3" ht="12.75">
      <c r="C577" s="9"/>
    </row>
    <row r="578" spans="3:3" ht="12.75">
      <c r="C578" s="9"/>
    </row>
    <row r="579" spans="3:3" ht="12.75">
      <c r="C579" s="9"/>
    </row>
    <row r="580" spans="3:3" ht="12.75">
      <c r="C580" s="9"/>
    </row>
    <row r="581" spans="3:3" ht="12.75">
      <c r="C581" s="9"/>
    </row>
    <row r="582" spans="3:3" ht="12.75">
      <c r="C582" s="9"/>
    </row>
    <row r="583" spans="3:3" ht="12.75">
      <c r="C583" s="9"/>
    </row>
    <row r="584" spans="3:3" ht="12.75">
      <c r="C584" s="9"/>
    </row>
    <row r="585" spans="3:3" ht="12.75">
      <c r="C585" s="9"/>
    </row>
    <row r="586" spans="3:3" ht="12.75">
      <c r="C586" s="9"/>
    </row>
    <row r="587" spans="3:3" ht="12.75">
      <c r="C587" s="9"/>
    </row>
    <row r="588" spans="3:3" ht="12.75">
      <c r="C588" s="9"/>
    </row>
    <row r="589" spans="3:3" ht="12.75">
      <c r="C589" s="9"/>
    </row>
    <row r="590" spans="3:3" ht="12.75">
      <c r="C590" s="9"/>
    </row>
    <row r="591" spans="3:3" ht="12.75">
      <c r="C591" s="9"/>
    </row>
    <row r="592" spans="3:3" ht="12.75">
      <c r="C592" s="9"/>
    </row>
    <row r="593" spans="3:3" ht="12.75">
      <c r="C593" s="9"/>
    </row>
    <row r="594" spans="3:3" ht="12.75">
      <c r="C594" s="9"/>
    </row>
    <row r="595" spans="3:3" ht="12.75">
      <c r="C595" s="9"/>
    </row>
    <row r="596" spans="3:3" ht="12.75">
      <c r="C596" s="9"/>
    </row>
    <row r="597" spans="3:3" ht="12.75">
      <c r="C597" s="9"/>
    </row>
    <row r="598" spans="3:3" ht="12.75">
      <c r="C598" s="9"/>
    </row>
    <row r="599" spans="3:3" ht="12.75">
      <c r="C599" s="9"/>
    </row>
    <row r="600" spans="3:3" ht="12.75">
      <c r="C600" s="9"/>
    </row>
    <row r="601" spans="3:3" ht="12.75">
      <c r="C601" s="9"/>
    </row>
    <row r="602" spans="3:3" ht="12.75">
      <c r="C602" s="9"/>
    </row>
    <row r="603" spans="3:3" ht="12.75">
      <c r="C603" s="9"/>
    </row>
    <row r="604" spans="3:3" ht="12.75">
      <c r="C604" s="9"/>
    </row>
    <row r="605" spans="3:3" ht="12.75">
      <c r="C605" s="9"/>
    </row>
    <row r="606" spans="3:3" ht="12.75">
      <c r="C606" s="9"/>
    </row>
    <row r="607" spans="3:3" ht="12.75">
      <c r="C607" s="9"/>
    </row>
    <row r="608" spans="3:3" ht="12.75">
      <c r="C608" s="9"/>
    </row>
    <row r="609" spans="3:3" ht="12.75">
      <c r="C609" s="9"/>
    </row>
    <row r="610" spans="3:3" ht="12.75">
      <c r="C610" s="9"/>
    </row>
    <row r="611" spans="3:3" ht="12.75">
      <c r="C611" s="9"/>
    </row>
    <row r="612" spans="3:3" ht="12.75">
      <c r="C612" s="9"/>
    </row>
    <row r="613" spans="3:3" ht="12.75">
      <c r="C613" s="9"/>
    </row>
    <row r="614" spans="3:3" ht="12.75">
      <c r="C614" s="9"/>
    </row>
    <row r="615" spans="3:3" ht="12.75">
      <c r="C615" s="9"/>
    </row>
    <row r="616" spans="3:3" ht="12.75">
      <c r="C616" s="9"/>
    </row>
    <row r="617" spans="3:3" ht="12.75">
      <c r="C617" s="9"/>
    </row>
    <row r="618" spans="3:3" ht="12.75">
      <c r="C618" s="9"/>
    </row>
    <row r="619" spans="3:3" ht="12.75">
      <c r="C619" s="9"/>
    </row>
    <row r="620" spans="3:3" ht="12.75">
      <c r="C620" s="9"/>
    </row>
    <row r="621" spans="3:3" ht="12.75">
      <c r="C621" s="9"/>
    </row>
    <row r="622" spans="3:3" ht="12.75">
      <c r="C622" s="9"/>
    </row>
    <row r="623" spans="3:3" ht="12.75">
      <c r="C623" s="9"/>
    </row>
    <row r="624" spans="3:3" ht="12.75">
      <c r="C624" s="9"/>
    </row>
    <row r="625" spans="3:3" ht="12.75">
      <c r="C625" s="9"/>
    </row>
    <row r="626" spans="3:3" ht="12.75">
      <c r="C626" s="9"/>
    </row>
    <row r="627" spans="3:3" ht="12.75">
      <c r="C627" s="9"/>
    </row>
    <row r="628" spans="3:3" ht="12.75">
      <c r="C628" s="9"/>
    </row>
    <row r="629" spans="3:3" ht="12.75">
      <c r="C629" s="9"/>
    </row>
    <row r="630" spans="3:3" ht="12.75">
      <c r="C630" s="9"/>
    </row>
    <row r="631" spans="3:3" ht="12.75">
      <c r="C631" s="9"/>
    </row>
    <row r="632" spans="3:3" ht="12.75">
      <c r="C632" s="9"/>
    </row>
    <row r="633" spans="3:3" ht="12.75">
      <c r="C633" s="9"/>
    </row>
    <row r="634" spans="3:3" ht="12.75">
      <c r="C634" s="9"/>
    </row>
    <row r="635" spans="3:3" ht="12.75">
      <c r="C635" s="9"/>
    </row>
    <row r="636" spans="3:3" ht="12.75">
      <c r="C636" s="9"/>
    </row>
    <row r="637" spans="3:3" ht="12.75">
      <c r="C637" s="9"/>
    </row>
    <row r="638" spans="3:3" ht="12.75">
      <c r="C638" s="9"/>
    </row>
    <row r="639" spans="3:3" ht="12.75">
      <c r="C639" s="9"/>
    </row>
    <row r="640" spans="3:3" ht="12.75">
      <c r="C640" s="9"/>
    </row>
    <row r="641" spans="3:3" ht="12.75">
      <c r="C641" s="9"/>
    </row>
    <row r="642" spans="3:3" ht="12.75">
      <c r="C642" s="9"/>
    </row>
    <row r="643" spans="3:3" ht="12.75">
      <c r="C643" s="9"/>
    </row>
    <row r="644" spans="3:3" ht="12.75">
      <c r="C644" s="9"/>
    </row>
    <row r="645" spans="3:3" ht="12.75">
      <c r="C645" s="9"/>
    </row>
    <row r="646" spans="3:3" ht="12.75">
      <c r="C646" s="9"/>
    </row>
    <row r="647" spans="3:3" ht="12.75">
      <c r="C647" s="9"/>
    </row>
    <row r="648" spans="3:3" ht="12.75">
      <c r="C648" s="9"/>
    </row>
    <row r="649" spans="3:3" ht="12.75">
      <c r="C649" s="9"/>
    </row>
    <row r="650" spans="3:3" ht="12.75">
      <c r="C650" s="9"/>
    </row>
    <row r="651" spans="3:3" ht="12.75">
      <c r="C651" s="9"/>
    </row>
    <row r="652" spans="3:3" ht="12.75">
      <c r="C652" s="9"/>
    </row>
    <row r="653" spans="3:3" ht="12.75">
      <c r="C653" s="9"/>
    </row>
    <row r="654" spans="3:3" ht="12.75">
      <c r="C654" s="9"/>
    </row>
    <row r="655" spans="3:3" ht="12.75">
      <c r="C655" s="9"/>
    </row>
    <row r="656" spans="3:3" ht="12.75">
      <c r="C656" s="9"/>
    </row>
    <row r="657" spans="3:3" ht="12.75">
      <c r="C657" s="9"/>
    </row>
    <row r="658" spans="3:3" ht="12.75">
      <c r="C658" s="9"/>
    </row>
    <row r="659" spans="3:3" ht="12.75">
      <c r="C659" s="9"/>
    </row>
    <row r="660" spans="3:3" ht="12.75">
      <c r="C660" s="9"/>
    </row>
    <row r="661" spans="3:3" ht="12.75">
      <c r="C661" s="9"/>
    </row>
    <row r="662" spans="3:3" ht="12.75">
      <c r="C662" s="9"/>
    </row>
    <row r="663" spans="3:3" ht="12.75">
      <c r="C663" s="9"/>
    </row>
    <row r="664" spans="3:3" ht="12.75">
      <c r="C664" s="9"/>
    </row>
    <row r="665" spans="3:3" ht="12.75">
      <c r="C665" s="9"/>
    </row>
    <row r="666" spans="3:3" ht="12.75">
      <c r="C666" s="9"/>
    </row>
    <row r="667" spans="3:3" ht="12.75">
      <c r="C667" s="9"/>
    </row>
    <row r="668" spans="3:3" ht="12.75">
      <c r="C668" s="9"/>
    </row>
    <row r="669" spans="3:3" ht="12.75">
      <c r="C669" s="9"/>
    </row>
    <row r="670" spans="3:3" ht="12.75">
      <c r="C670" s="9"/>
    </row>
    <row r="671" spans="3:3" ht="12.75">
      <c r="C671" s="9"/>
    </row>
    <row r="672" spans="3:3" ht="12.75">
      <c r="C672" s="9"/>
    </row>
    <row r="673" spans="3:3" ht="12.75">
      <c r="C673" s="9"/>
    </row>
    <row r="674" spans="3:3" ht="12.75">
      <c r="C674" s="9"/>
    </row>
    <row r="675" spans="3:3" ht="12.75">
      <c r="C675" s="9"/>
    </row>
    <row r="676" spans="3:3" ht="12.75">
      <c r="C676" s="9"/>
    </row>
    <row r="677" spans="3:3" ht="12.75">
      <c r="C677" s="9"/>
    </row>
    <row r="678" spans="3:3" ht="12.75">
      <c r="C678" s="9"/>
    </row>
    <row r="679" spans="3:3" ht="12.75">
      <c r="C679" s="9"/>
    </row>
    <row r="680" spans="3:3" ht="12.75">
      <c r="C680" s="9"/>
    </row>
    <row r="681" spans="3:3" ht="12.75">
      <c r="C681" s="9"/>
    </row>
    <row r="682" spans="3:3" ht="12.75">
      <c r="C682" s="9"/>
    </row>
    <row r="683" spans="3:3" ht="12.75">
      <c r="C683" s="9"/>
    </row>
    <row r="684" spans="3:3" ht="12.75">
      <c r="C684" s="9"/>
    </row>
    <row r="685" spans="3:3" ht="12.75">
      <c r="C685" s="9"/>
    </row>
    <row r="686" spans="3:3" ht="12.75">
      <c r="C686" s="9"/>
    </row>
    <row r="687" spans="3:3" ht="12.75">
      <c r="C687" s="9"/>
    </row>
    <row r="688" spans="3:3" ht="12.75">
      <c r="C688" s="9"/>
    </row>
    <row r="689" spans="3:3" ht="12.75">
      <c r="C689" s="9"/>
    </row>
    <row r="690" spans="3:3" ht="12.75">
      <c r="C690" s="9"/>
    </row>
    <row r="691" spans="3:3" ht="12.75">
      <c r="C691" s="9"/>
    </row>
    <row r="692" spans="3:3" ht="12.75">
      <c r="C692" s="9"/>
    </row>
    <row r="693" spans="3:3" ht="12.75">
      <c r="C693" s="9"/>
    </row>
    <row r="694" spans="3:3" ht="12.75">
      <c r="C694" s="9"/>
    </row>
    <row r="695" spans="3:3" ht="12.75">
      <c r="C695" s="9"/>
    </row>
    <row r="696" spans="3:3" ht="12.75">
      <c r="C696" s="9"/>
    </row>
    <row r="697" spans="3:3" ht="12.75">
      <c r="C697" s="9"/>
    </row>
    <row r="698" spans="3:3" ht="12.75">
      <c r="C698" s="9"/>
    </row>
    <row r="699" spans="3:3" ht="12.75">
      <c r="C699" s="9"/>
    </row>
    <row r="700" spans="3:3" ht="12.75">
      <c r="C700" s="9"/>
    </row>
    <row r="701" spans="3:3" ht="12.75">
      <c r="C701" s="9"/>
    </row>
    <row r="702" spans="3:3" ht="12.75">
      <c r="C702" s="9"/>
    </row>
    <row r="703" spans="3:3" ht="12.75">
      <c r="C703" s="9"/>
    </row>
    <row r="704" spans="3:3" ht="12.75">
      <c r="C704" s="9"/>
    </row>
    <row r="705" spans="3:3" ht="12.75">
      <c r="C705" s="9"/>
    </row>
    <row r="706" spans="3:3" ht="12.75">
      <c r="C706" s="9"/>
    </row>
    <row r="707" spans="3:3" ht="12.75">
      <c r="C707" s="9"/>
    </row>
    <row r="708" spans="3:3" ht="12.75">
      <c r="C708" s="9"/>
    </row>
    <row r="709" spans="3:3" ht="12.75">
      <c r="C709" s="9"/>
    </row>
    <row r="710" spans="3:3" ht="12.75">
      <c r="C710" s="9"/>
    </row>
    <row r="711" spans="3:3" ht="12.75">
      <c r="C711" s="9"/>
    </row>
    <row r="712" spans="3:3" ht="12.75">
      <c r="C712" s="9"/>
    </row>
    <row r="713" spans="3:3" ht="12.75">
      <c r="C713" s="9"/>
    </row>
    <row r="714" spans="3:3" ht="12.75">
      <c r="C714" s="9"/>
    </row>
    <row r="715" spans="3:3" ht="12.75">
      <c r="C715" s="9"/>
    </row>
    <row r="716" spans="3:3" ht="12.75">
      <c r="C716" s="9"/>
    </row>
    <row r="717" spans="3:3" ht="12.75">
      <c r="C717" s="9"/>
    </row>
    <row r="718" spans="3:3" ht="12.75">
      <c r="C718" s="9"/>
    </row>
    <row r="719" spans="3:3" ht="12.75">
      <c r="C719" s="9"/>
    </row>
    <row r="720" spans="3:3" ht="12.75">
      <c r="C720" s="9"/>
    </row>
    <row r="721" spans="3:3" ht="12.75">
      <c r="C721" s="9"/>
    </row>
    <row r="722" spans="3:3" ht="12.75">
      <c r="C722" s="9"/>
    </row>
    <row r="723" spans="3:3" ht="12.75">
      <c r="C723" s="9"/>
    </row>
    <row r="724" spans="3:3" ht="12.75">
      <c r="C724" s="9"/>
    </row>
    <row r="725" spans="3:3" ht="12.75">
      <c r="C725" s="9"/>
    </row>
    <row r="726" spans="3:3" ht="12.75">
      <c r="C726" s="9"/>
    </row>
    <row r="727" spans="3:3" ht="12.75">
      <c r="C727" s="9"/>
    </row>
    <row r="728" spans="3:3" ht="12.75">
      <c r="C728" s="9"/>
    </row>
    <row r="729" spans="3:3" ht="12.75">
      <c r="C729" s="9"/>
    </row>
    <row r="730" spans="3:3" ht="12.75">
      <c r="C730" s="9"/>
    </row>
    <row r="731" spans="3:3" ht="12.75">
      <c r="C731" s="9"/>
    </row>
    <row r="732" spans="3:3" ht="12.75">
      <c r="C732" s="9"/>
    </row>
    <row r="733" spans="3:3" ht="12.75">
      <c r="C733" s="9"/>
    </row>
    <row r="734" spans="3:3" ht="12.75">
      <c r="C734" s="9"/>
    </row>
    <row r="735" spans="3:3" ht="12.75">
      <c r="C735" s="9"/>
    </row>
    <row r="736" spans="3:3" ht="12.75">
      <c r="C736" s="9"/>
    </row>
    <row r="737" spans="3:3" ht="12.75">
      <c r="C737" s="9"/>
    </row>
    <row r="738" spans="3:3" ht="12.75">
      <c r="C738" s="9"/>
    </row>
    <row r="739" spans="3:3" ht="12.75">
      <c r="C739" s="9"/>
    </row>
    <row r="740" spans="3:3" ht="12.75">
      <c r="C740" s="9"/>
    </row>
    <row r="741" spans="3:3" ht="12.75">
      <c r="C741" s="9"/>
    </row>
    <row r="742" spans="3:3" ht="12.75">
      <c r="C742" s="9"/>
    </row>
    <row r="743" spans="3:3" ht="12.75">
      <c r="C743" s="9"/>
    </row>
    <row r="744" spans="3:3" ht="12.75">
      <c r="C744" s="9"/>
    </row>
    <row r="745" spans="3:3" ht="12.75">
      <c r="C745" s="9"/>
    </row>
    <row r="746" spans="3:3" ht="12.75">
      <c r="C746" s="9"/>
    </row>
    <row r="747" spans="3:3" ht="12.75">
      <c r="C747" s="9"/>
    </row>
    <row r="748" spans="3:3" ht="12.75">
      <c r="C748" s="9"/>
    </row>
    <row r="749" spans="3:3" ht="12.75">
      <c r="C749" s="9"/>
    </row>
    <row r="750" spans="3:3" ht="12.75">
      <c r="C750" s="9"/>
    </row>
    <row r="751" spans="3:3" ht="12.75">
      <c r="C751" s="9"/>
    </row>
    <row r="752" spans="3:3" ht="12.75">
      <c r="C752" s="9"/>
    </row>
    <row r="753" spans="3:3" ht="12.75">
      <c r="C753" s="9"/>
    </row>
    <row r="754" spans="3:3" ht="12.75">
      <c r="C754" s="9"/>
    </row>
    <row r="755" spans="3:3" ht="12.75">
      <c r="C755" s="9"/>
    </row>
    <row r="756" spans="3:3" ht="12.75">
      <c r="C756" s="9"/>
    </row>
    <row r="757" spans="3:3" ht="12.75">
      <c r="C757" s="9"/>
    </row>
    <row r="758" spans="3:3" ht="12.75">
      <c r="C758" s="9"/>
    </row>
    <row r="759" spans="3:3" ht="12.75">
      <c r="C759" s="9"/>
    </row>
    <row r="760" spans="3:3" ht="12.75">
      <c r="C760" s="9"/>
    </row>
    <row r="761" spans="3:3" ht="12.75">
      <c r="C761" s="9"/>
    </row>
    <row r="762" spans="3:3" ht="12.75">
      <c r="C762" s="9"/>
    </row>
    <row r="763" spans="3:3" ht="12.75">
      <c r="C763" s="9"/>
    </row>
    <row r="764" spans="3:3" ht="12.75">
      <c r="C764" s="9"/>
    </row>
    <row r="765" spans="3:3" ht="12.75">
      <c r="C765" s="9"/>
    </row>
    <row r="766" spans="3:3" ht="12.75">
      <c r="C766" s="9"/>
    </row>
    <row r="767" spans="3:3" ht="12.75">
      <c r="C767" s="9"/>
    </row>
    <row r="768" spans="3:3" ht="12.75">
      <c r="C768" s="9"/>
    </row>
    <row r="769" spans="3:3" ht="12.75">
      <c r="C769" s="9"/>
    </row>
    <row r="770" spans="3:3" ht="12.75">
      <c r="C770" s="9"/>
    </row>
    <row r="771" spans="3:3" ht="12.75">
      <c r="C771" s="9"/>
    </row>
    <row r="772" spans="3:3" ht="12.75">
      <c r="C772" s="9"/>
    </row>
    <row r="773" spans="3:3" ht="12.75">
      <c r="C773" s="9"/>
    </row>
    <row r="774" spans="3:3" ht="12.75">
      <c r="C774" s="9"/>
    </row>
    <row r="775" spans="3:3" ht="12.75">
      <c r="C775" s="9"/>
    </row>
    <row r="776" spans="3:3" ht="12.75">
      <c r="C776" s="9"/>
    </row>
    <row r="777" spans="3:3" ht="12.75">
      <c r="C777" s="9"/>
    </row>
    <row r="778" spans="3:3" ht="12.75">
      <c r="C778" s="9"/>
    </row>
    <row r="779" spans="3:3" ht="12.75">
      <c r="C779" s="9"/>
    </row>
    <row r="780" spans="3:3" ht="12.75">
      <c r="C780" s="9"/>
    </row>
    <row r="781" spans="3:3" ht="12.75">
      <c r="C781" s="9"/>
    </row>
    <row r="782" spans="3:3" ht="12.75">
      <c r="C782" s="9"/>
    </row>
    <row r="783" spans="3:3" ht="12.75">
      <c r="C783" s="9"/>
    </row>
    <row r="784" spans="3:3" ht="12.75">
      <c r="C784" s="9"/>
    </row>
    <row r="785" spans="3:3" ht="12.75">
      <c r="C785" s="9"/>
    </row>
    <row r="786" spans="3:3" ht="12.75">
      <c r="C786" s="9"/>
    </row>
    <row r="787" spans="3:3" ht="12.75">
      <c r="C787" s="9"/>
    </row>
    <row r="788" spans="3:3" ht="12.75">
      <c r="C788" s="9"/>
    </row>
    <row r="789" spans="3:3" ht="12.75">
      <c r="C789" s="9"/>
    </row>
    <row r="790" spans="3:3" ht="12.75">
      <c r="C790" s="9"/>
    </row>
    <row r="791" spans="3:3" ht="12.75">
      <c r="C791" s="9"/>
    </row>
    <row r="792" spans="3:3" ht="12.75">
      <c r="C792" s="9"/>
    </row>
    <row r="793" spans="3:3" ht="12.75">
      <c r="C793" s="9"/>
    </row>
    <row r="794" spans="3:3" ht="12.75">
      <c r="C794" s="9"/>
    </row>
    <row r="795" spans="3:3" ht="12.75">
      <c r="C795" s="9"/>
    </row>
    <row r="796" spans="3:3" ht="12.75">
      <c r="C796" s="9"/>
    </row>
    <row r="797" spans="3:3" ht="12.75">
      <c r="C797" s="9"/>
    </row>
    <row r="798" spans="3:3" ht="12.75">
      <c r="C798" s="9"/>
    </row>
    <row r="799" spans="3:3" ht="12.75">
      <c r="C799" s="9"/>
    </row>
    <row r="800" spans="3:3" ht="12.75">
      <c r="C800" s="9"/>
    </row>
    <row r="801" spans="3:3" ht="12.75">
      <c r="C801" s="9"/>
    </row>
    <row r="802" spans="3:3" ht="12.75">
      <c r="C802" s="9"/>
    </row>
    <row r="803" spans="3:3" ht="12.75">
      <c r="C803" s="9"/>
    </row>
    <row r="804" spans="3:3" ht="12.75">
      <c r="C804" s="9"/>
    </row>
    <row r="805" spans="3:3" ht="12.75">
      <c r="C805" s="9"/>
    </row>
    <row r="806" spans="3:3" ht="12.75">
      <c r="C806" s="9"/>
    </row>
    <row r="807" spans="3:3" ht="12.75">
      <c r="C807" s="9"/>
    </row>
    <row r="808" spans="3:3" ht="12.75">
      <c r="C808" s="9"/>
    </row>
    <row r="809" spans="3:3" ht="12.75">
      <c r="C809" s="9"/>
    </row>
    <row r="810" spans="3:3" ht="12.75">
      <c r="C810" s="9"/>
    </row>
    <row r="811" spans="3:3" ht="12.75">
      <c r="C811" s="9"/>
    </row>
    <row r="812" spans="3:3" ht="12.75">
      <c r="C812" s="9"/>
    </row>
    <row r="813" spans="3:3" ht="12.75">
      <c r="C813" s="9"/>
    </row>
    <row r="814" spans="3:3" ht="12.75">
      <c r="C814" s="9"/>
    </row>
    <row r="815" spans="3:3" ht="12.75">
      <c r="C815" s="9"/>
    </row>
    <row r="816" spans="3:3" ht="12.75">
      <c r="C816" s="9"/>
    </row>
    <row r="817" spans="3:3" ht="12.75">
      <c r="C817" s="9"/>
    </row>
    <row r="818" spans="3:3" ht="12.75">
      <c r="C818" s="9"/>
    </row>
    <row r="819" spans="3:3" ht="12.75">
      <c r="C819" s="9"/>
    </row>
    <row r="820" spans="3:3" ht="12.75">
      <c r="C820" s="9"/>
    </row>
    <row r="821" spans="3:3" ht="12.75">
      <c r="C821" s="9"/>
    </row>
    <row r="822" spans="3:3" ht="12.75">
      <c r="C822" s="9"/>
    </row>
    <row r="823" spans="3:3" ht="12.75">
      <c r="C823" s="9"/>
    </row>
    <row r="824" spans="3:3" ht="12.75">
      <c r="C824" s="9"/>
    </row>
    <row r="825" spans="3:3" ht="12.75">
      <c r="C825" s="9"/>
    </row>
    <row r="826" spans="3:3" ht="12.75">
      <c r="C826" s="9"/>
    </row>
    <row r="827" spans="3:3" ht="12.75">
      <c r="C827" s="9"/>
    </row>
    <row r="828" spans="3:3" ht="12.75">
      <c r="C828" s="9"/>
    </row>
    <row r="829" spans="3:3" ht="12.75">
      <c r="C829" s="9"/>
    </row>
    <row r="830" spans="3:3" ht="12.75">
      <c r="C830" s="9"/>
    </row>
    <row r="831" spans="3:3" ht="12.75">
      <c r="C831" s="9"/>
    </row>
    <row r="832" spans="3:3" ht="12.75">
      <c r="C832" s="9"/>
    </row>
    <row r="833" spans="3:3" ht="12.75">
      <c r="C833" s="9"/>
    </row>
    <row r="834" spans="3:3" ht="12.75">
      <c r="C834" s="9"/>
    </row>
    <row r="835" spans="3:3" ht="12.75">
      <c r="C835" s="9"/>
    </row>
    <row r="836" spans="3:3" ht="12.75">
      <c r="C836" s="9"/>
    </row>
    <row r="837" spans="3:3" ht="12.75">
      <c r="C837" s="9"/>
    </row>
    <row r="838" spans="3:3" ht="12.75">
      <c r="C838" s="9"/>
    </row>
    <row r="839" spans="3:3" ht="12.75">
      <c r="C839" s="9"/>
    </row>
    <row r="840" spans="3:3" ht="12.75">
      <c r="C840" s="9"/>
    </row>
    <row r="841" spans="3:3" ht="12.75">
      <c r="C841" s="9"/>
    </row>
    <row r="842" spans="3:3" ht="12.75">
      <c r="C842" s="9"/>
    </row>
    <row r="843" spans="3:3" ht="12.75">
      <c r="C843" s="9"/>
    </row>
    <row r="844" spans="3:3" ht="12.75">
      <c r="C844" s="9"/>
    </row>
    <row r="845" spans="3:3" ht="12.75">
      <c r="C845" s="9"/>
    </row>
    <row r="846" spans="3:3" ht="12.75">
      <c r="C846" s="9"/>
    </row>
    <row r="847" spans="3:3" ht="12.75">
      <c r="C847" s="9"/>
    </row>
    <row r="848" spans="3:3" ht="12.75">
      <c r="C848" s="9"/>
    </row>
    <row r="849" spans="3:3" ht="12.75">
      <c r="C849" s="9"/>
    </row>
    <row r="850" spans="3:3" ht="12.75">
      <c r="C850" s="9"/>
    </row>
    <row r="851" spans="3:3" ht="12.75">
      <c r="C851" s="9"/>
    </row>
    <row r="852" spans="3:3" ht="12.75">
      <c r="C852" s="9"/>
    </row>
    <row r="853" spans="3:3" ht="12.75">
      <c r="C853" s="9"/>
    </row>
    <row r="854" spans="3:3" ht="12.75">
      <c r="C854" s="9"/>
    </row>
    <row r="855" spans="3:3" ht="12.75">
      <c r="C855" s="9"/>
    </row>
    <row r="856" spans="3:3" ht="12.75">
      <c r="C856" s="9"/>
    </row>
    <row r="857" spans="3:3" ht="12.75">
      <c r="C857" s="9"/>
    </row>
    <row r="858" spans="3:3" ht="12.75">
      <c r="C858" s="9"/>
    </row>
    <row r="859" spans="3:3" ht="12.75">
      <c r="C859" s="9"/>
    </row>
    <row r="860" spans="3:3" ht="12.75">
      <c r="C860" s="9"/>
    </row>
    <row r="861" spans="3:3" ht="12.75">
      <c r="C861" s="9"/>
    </row>
    <row r="862" spans="3:3" ht="12.75">
      <c r="C862" s="9"/>
    </row>
    <row r="863" spans="3:3" ht="12.75">
      <c r="C863" s="9"/>
    </row>
    <row r="864" spans="3:3" ht="12.75">
      <c r="C864" s="9"/>
    </row>
    <row r="865" spans="3:3" ht="12.75">
      <c r="C865" s="9"/>
    </row>
    <row r="866" spans="3:3" ht="12.75">
      <c r="C866" s="9"/>
    </row>
    <row r="867" spans="3:3" ht="12.75">
      <c r="C867" s="9"/>
    </row>
    <row r="868" spans="3:3" ht="12.75">
      <c r="C868" s="9"/>
    </row>
    <row r="869" spans="3:3" ht="12.75">
      <c r="C869" s="9"/>
    </row>
    <row r="870" spans="3:3" ht="12.75">
      <c r="C870" s="9"/>
    </row>
    <row r="871" spans="3:3" ht="12.75">
      <c r="C871" s="9"/>
    </row>
    <row r="872" spans="3:3" ht="12.75">
      <c r="C872" s="9"/>
    </row>
    <row r="873" spans="3:3" ht="12.75">
      <c r="C873" s="9"/>
    </row>
    <row r="874" spans="3:3" ht="12.75">
      <c r="C874" s="9"/>
    </row>
    <row r="875" spans="3:3" ht="12.75">
      <c r="C875" s="9"/>
    </row>
    <row r="876" spans="3:3" ht="12.75">
      <c r="C876" s="9"/>
    </row>
    <row r="877" spans="3:3" ht="12.75">
      <c r="C877" s="9"/>
    </row>
    <row r="878" spans="3:3" ht="12.75">
      <c r="C878" s="9"/>
    </row>
    <row r="879" spans="3:3" ht="12.75">
      <c r="C879" s="9"/>
    </row>
    <row r="880" spans="3:3" ht="12.75">
      <c r="C880" s="9"/>
    </row>
    <row r="881" spans="3:3" ht="12.75">
      <c r="C881" s="9"/>
    </row>
    <row r="882" spans="3:3" ht="12.75">
      <c r="C882" s="9"/>
    </row>
    <row r="883" spans="3:3" ht="12.75">
      <c r="C883" s="9"/>
    </row>
    <row r="884" spans="3:3" ht="12.75">
      <c r="C884" s="9"/>
    </row>
    <row r="885" spans="3:3" ht="12.75">
      <c r="C885" s="9"/>
    </row>
    <row r="886" spans="3:3" ht="12.75">
      <c r="C886" s="9"/>
    </row>
    <row r="887" spans="3:3" ht="12.75">
      <c r="C887" s="9"/>
    </row>
    <row r="888" spans="3:3" ht="12.75">
      <c r="C888" s="9"/>
    </row>
    <row r="889" spans="3:3" ht="12.75">
      <c r="C889" s="9"/>
    </row>
    <row r="890" spans="3:3" ht="12.75">
      <c r="C890" s="9"/>
    </row>
    <row r="891" spans="3:3" ht="12.75">
      <c r="C891" s="9"/>
    </row>
    <row r="892" spans="3:3" ht="12.75">
      <c r="C892" s="9"/>
    </row>
    <row r="893" spans="3:3" ht="12.75">
      <c r="C893" s="9"/>
    </row>
    <row r="894" spans="3:3" ht="12.75">
      <c r="C894" s="9"/>
    </row>
    <row r="895" spans="3:3" ht="12.75">
      <c r="C895" s="9"/>
    </row>
    <row r="896" spans="3:3" ht="12.75">
      <c r="C896" s="9"/>
    </row>
    <row r="897" spans="3:3" ht="12.75">
      <c r="C897" s="9"/>
    </row>
    <row r="898" spans="3:3" ht="12.75">
      <c r="C898" s="9"/>
    </row>
    <row r="899" spans="3:3" ht="12.75">
      <c r="C899" s="9"/>
    </row>
    <row r="900" spans="3:3" ht="12.75">
      <c r="C900" s="9"/>
    </row>
    <row r="901" spans="3:3" ht="12.75">
      <c r="C901" s="9"/>
    </row>
    <row r="902" spans="3:3" ht="12.75">
      <c r="C902" s="9"/>
    </row>
    <row r="903" spans="3:3" ht="12.75">
      <c r="C903" s="9"/>
    </row>
    <row r="904" spans="3:3" ht="12.75">
      <c r="C904" s="9"/>
    </row>
    <row r="905" spans="3:3" ht="12.75">
      <c r="C905" s="9"/>
    </row>
    <row r="906" spans="3:3" ht="12.75">
      <c r="C906" s="9"/>
    </row>
    <row r="907" spans="3:3" ht="12.75">
      <c r="C907" s="9"/>
    </row>
    <row r="908" spans="3:3" ht="12.75">
      <c r="C908" s="9"/>
    </row>
    <row r="909" spans="3:3" ht="12.75">
      <c r="C909" s="9"/>
    </row>
    <row r="910" spans="3:3" ht="12.75">
      <c r="C910" s="9"/>
    </row>
    <row r="911" spans="3:3" ht="12.75">
      <c r="C911" s="9"/>
    </row>
    <row r="912" spans="3:3" ht="12.75">
      <c r="C912" s="9"/>
    </row>
    <row r="913" spans="3:3" ht="12.75">
      <c r="C913" s="9"/>
    </row>
    <row r="914" spans="3:3" ht="12.75">
      <c r="C914" s="9"/>
    </row>
    <row r="915" spans="3:3" ht="12.75">
      <c r="C915" s="9"/>
    </row>
    <row r="916" spans="3:3" ht="12.75">
      <c r="C916" s="9"/>
    </row>
    <row r="917" spans="3:3" ht="12.75">
      <c r="C917" s="9"/>
    </row>
    <row r="918" spans="3:3" ht="12.75">
      <c r="C918" s="9"/>
    </row>
    <row r="919" spans="3:3" ht="12.75">
      <c r="C919" s="9"/>
    </row>
    <row r="920" spans="3:3" ht="12.75">
      <c r="C920" s="9"/>
    </row>
    <row r="921" spans="3:3" ht="12.75">
      <c r="C921" s="9"/>
    </row>
    <row r="922" spans="3:3" ht="12.75">
      <c r="C922" s="9"/>
    </row>
    <row r="923" spans="3:3" ht="12.75">
      <c r="C923" s="9"/>
    </row>
    <row r="924" spans="3:3" ht="12.75">
      <c r="C924" s="9"/>
    </row>
    <row r="925" spans="3:3" ht="12.75">
      <c r="C925" s="9"/>
    </row>
    <row r="926" spans="3:3" ht="12.75">
      <c r="C926" s="9"/>
    </row>
    <row r="927" spans="3:3" ht="12.75">
      <c r="C927" s="9"/>
    </row>
    <row r="928" spans="3:3" ht="12.75">
      <c r="C928" s="9"/>
    </row>
    <row r="929" spans="3:3" ht="12.75">
      <c r="C929" s="9"/>
    </row>
    <row r="930" spans="3:3" ht="12.75">
      <c r="C930" s="9"/>
    </row>
    <row r="931" spans="3:3" ht="12.75">
      <c r="C931" s="9"/>
    </row>
    <row r="932" spans="3:3" ht="12.75">
      <c r="C932" s="9"/>
    </row>
    <row r="933" spans="3:3" ht="12.75">
      <c r="C933" s="9"/>
    </row>
    <row r="934" spans="3:3" ht="12.75">
      <c r="C934" s="9"/>
    </row>
    <row r="935" spans="3:3" ht="12.75">
      <c r="C935" s="9"/>
    </row>
    <row r="936" spans="3:3" ht="12.75">
      <c r="C936" s="9"/>
    </row>
    <row r="937" spans="3:3" ht="12.75">
      <c r="C937" s="9"/>
    </row>
    <row r="938" spans="3:3" ht="12.75">
      <c r="C938" s="9"/>
    </row>
    <row r="939" spans="3:3" ht="12.75">
      <c r="C939" s="9"/>
    </row>
    <row r="940" spans="3:3" ht="12.75">
      <c r="C940" s="9"/>
    </row>
    <row r="941" spans="3:3" ht="12.75">
      <c r="C941" s="9"/>
    </row>
    <row r="942" spans="3:3" ht="12.75">
      <c r="C942" s="9"/>
    </row>
    <row r="943" spans="3:3" ht="12.75">
      <c r="C943" s="9"/>
    </row>
    <row r="944" spans="3:3" ht="12.75">
      <c r="C944" s="9"/>
    </row>
    <row r="945" spans="3:3" ht="12.75">
      <c r="C945" s="9"/>
    </row>
    <row r="946" spans="3:3" ht="12.75">
      <c r="C946" s="9"/>
    </row>
    <row r="947" spans="3:3" ht="12.75">
      <c r="C947" s="9"/>
    </row>
    <row r="948" spans="3:3" ht="12.75">
      <c r="C948" s="9"/>
    </row>
    <row r="949" spans="3:3" ht="12.75">
      <c r="C949" s="9"/>
    </row>
    <row r="950" spans="3:3" ht="12.75">
      <c r="C950" s="9"/>
    </row>
    <row r="951" spans="3:3" ht="12.75">
      <c r="C951" s="9"/>
    </row>
    <row r="952" spans="3:3" ht="12.75">
      <c r="C952" s="9"/>
    </row>
    <row r="953" spans="3:3" ht="12.75">
      <c r="C953" s="9"/>
    </row>
    <row r="954" spans="3:3" ht="12.75">
      <c r="C954" s="9"/>
    </row>
    <row r="955" spans="3:3" ht="12.75">
      <c r="C955" s="9"/>
    </row>
    <row r="956" spans="3:3" ht="12.75">
      <c r="C956" s="9"/>
    </row>
    <row r="957" spans="3:3" ht="12.75">
      <c r="C957" s="9"/>
    </row>
    <row r="958" spans="3:3" ht="12.75">
      <c r="C958" s="9"/>
    </row>
    <row r="959" spans="3:3" ht="12.75">
      <c r="C959" s="9"/>
    </row>
    <row r="960" spans="3:3" ht="12.75">
      <c r="C960" s="9"/>
    </row>
    <row r="961" spans="3:3" ht="12.75">
      <c r="C961" s="9"/>
    </row>
    <row r="962" spans="3:3" ht="12.75">
      <c r="C962" s="9"/>
    </row>
    <row r="963" spans="3:3" ht="12.75">
      <c r="C963" s="9"/>
    </row>
    <row r="964" spans="3:3" ht="12.75">
      <c r="C964" s="9"/>
    </row>
    <row r="965" spans="3:3" ht="12.75">
      <c r="C965" s="9"/>
    </row>
    <row r="966" spans="3:3" ht="12.75">
      <c r="C966" s="9"/>
    </row>
    <row r="967" spans="3:3" ht="12.75">
      <c r="C967" s="9"/>
    </row>
    <row r="968" spans="3:3" ht="12.75">
      <c r="C968" s="9"/>
    </row>
    <row r="969" spans="3:3" ht="12.75">
      <c r="C969" s="9"/>
    </row>
    <row r="970" spans="3:3" ht="12.75">
      <c r="C970" s="9"/>
    </row>
    <row r="971" spans="3:3" ht="12.75">
      <c r="C971" s="9"/>
    </row>
    <row r="972" spans="3:3" ht="12.75">
      <c r="C972" s="9"/>
    </row>
    <row r="973" spans="3:3" ht="12.75">
      <c r="C973" s="9"/>
    </row>
    <row r="974" spans="3:3" ht="12.75">
      <c r="C974" s="9"/>
    </row>
    <row r="975" spans="3:3" ht="12.75">
      <c r="C975" s="9"/>
    </row>
    <row r="976" spans="3:3" ht="12.75">
      <c r="C976" s="9"/>
    </row>
    <row r="977" spans="3:3" ht="12.75">
      <c r="C977" s="9"/>
    </row>
    <row r="978" spans="3:3" ht="12.75">
      <c r="C978" s="9"/>
    </row>
    <row r="979" spans="3:3" ht="12.75">
      <c r="C979" s="9"/>
    </row>
    <row r="980" spans="3:3" ht="12.75">
      <c r="C980" s="9"/>
    </row>
    <row r="981" spans="3:3" ht="12.75">
      <c r="C981" s="9"/>
    </row>
    <row r="982" spans="3:3" ht="12.75">
      <c r="C982" s="9"/>
    </row>
    <row r="983" spans="3:3" ht="12.75">
      <c r="C983" s="9"/>
    </row>
    <row r="984" spans="3:3" ht="12.75">
      <c r="C984" s="9"/>
    </row>
    <row r="985" spans="3:3" ht="12.75">
      <c r="C985" s="9"/>
    </row>
    <row r="986" spans="3:3" ht="12.75">
      <c r="C986" s="9"/>
    </row>
    <row r="987" spans="3:3" ht="12.75">
      <c r="C987" s="9"/>
    </row>
    <row r="988" spans="3:3" ht="12.75">
      <c r="C988" s="9"/>
    </row>
    <row r="989" spans="3:3" ht="12.75">
      <c r="C989" s="9"/>
    </row>
    <row r="990" spans="3:3" ht="12.75">
      <c r="C990" s="9"/>
    </row>
    <row r="991" spans="3:3" ht="12.75">
      <c r="C991" s="9"/>
    </row>
    <row r="992" spans="3:3" ht="12.75">
      <c r="C992" s="9"/>
    </row>
    <row r="993" spans="3:3" ht="12.75">
      <c r="C993" s="9"/>
    </row>
    <row r="994" spans="3:3" ht="12.75">
      <c r="C994" s="9"/>
    </row>
    <row r="995" spans="3:3" ht="12.75">
      <c r="C995" s="9"/>
    </row>
    <row r="996" spans="3:3" ht="12.75">
      <c r="C996" s="9"/>
    </row>
    <row r="997" spans="3:3" ht="12.75">
      <c r="C997" s="9"/>
    </row>
    <row r="998" spans="3:3" ht="12.75">
      <c r="C998" s="9"/>
    </row>
    <row r="999" spans="3:3" ht="12.75">
      <c r="C999" s="9"/>
    </row>
    <row r="1000" spans="3:3" ht="12.75">
      <c r="C100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5"/>
  <sheetViews>
    <sheetView workbookViewId="0"/>
  </sheetViews>
  <sheetFormatPr defaultColWidth="14.42578125" defaultRowHeight="15.75" customHeight="1"/>
  <cols>
    <col min="1" max="1" width="14.42578125" customWidth="1"/>
    <col min="2" max="2" width="18.28515625" customWidth="1"/>
    <col min="3" max="3" width="16.28515625" customWidth="1"/>
    <col min="4" max="4" width="15.28515625" customWidth="1"/>
    <col min="5" max="5" width="16.7109375" customWidth="1"/>
    <col min="6" max="6" width="14.85546875" customWidth="1"/>
    <col min="7" max="7" width="14" customWidth="1"/>
    <col min="8" max="8" width="16.7109375" customWidth="1"/>
    <col min="9" max="9" width="14.85546875" customWidth="1"/>
    <col min="10" max="10" width="14" customWidth="1"/>
  </cols>
  <sheetData>
    <row r="1" spans="1:12" ht="15.75" customHeight="1">
      <c r="A1" s="1" t="s">
        <v>236</v>
      </c>
      <c r="B1" s="8" t="s">
        <v>184</v>
      </c>
      <c r="C1" s="8" t="s">
        <v>302</v>
      </c>
      <c r="D1" s="8" t="s">
        <v>303</v>
      </c>
      <c r="E1" s="8" t="s">
        <v>304</v>
      </c>
      <c r="F1" s="8" t="s">
        <v>305</v>
      </c>
      <c r="H1" s="1"/>
      <c r="K1" s="1"/>
      <c r="L1" s="1"/>
    </row>
    <row r="2" spans="1:12" ht="15.75" customHeight="1">
      <c r="B2" s="1"/>
      <c r="E2" s="1"/>
      <c r="H2" s="1"/>
      <c r="K2" s="1"/>
      <c r="L2" s="1"/>
    </row>
    <row r="3" spans="1:12" ht="15.75" customHeight="1">
      <c r="B3" s="1" t="str">
        <f>B1</f>
        <v>No fertilizer</v>
      </c>
      <c r="E3" s="1" t="str">
        <f>C1</f>
        <v>Basic fertilizer</v>
      </c>
      <c r="H3" s="1" t="str">
        <f>D1</f>
        <v>Quality Fertilizer</v>
      </c>
      <c r="K3" s="1" t="str">
        <f t="shared" ref="K3:L3" si="0">E1</f>
        <v>Speed gro</v>
      </c>
      <c r="L3" s="1" t="str">
        <f t="shared" si="0"/>
        <v>Deluxe Speed gro</v>
      </c>
    </row>
    <row r="4" spans="1:12" ht="15.75" customHeight="1">
      <c r="A4" s="48" t="s">
        <v>306</v>
      </c>
      <c r="B4" s="48" t="s">
        <v>307</v>
      </c>
      <c r="C4" s="48" t="s">
        <v>308</v>
      </c>
      <c r="D4" s="48" t="s">
        <v>309</v>
      </c>
      <c r="E4" s="48" t="s">
        <v>307</v>
      </c>
      <c r="F4" s="48" t="s">
        <v>308</v>
      </c>
      <c r="G4" s="48" t="s">
        <v>309</v>
      </c>
      <c r="H4" s="48" t="s">
        <v>307</v>
      </c>
      <c r="I4" s="48" t="s">
        <v>308</v>
      </c>
      <c r="J4" s="48" t="s">
        <v>309</v>
      </c>
      <c r="K4" s="1" t="s">
        <v>310</v>
      </c>
      <c r="L4" s="1" t="s">
        <v>310</v>
      </c>
    </row>
    <row r="5" spans="1:12" ht="15.75" customHeight="1">
      <c r="A5" s="49">
        <v>0</v>
      </c>
      <c r="B5" s="50">
        <v>0.97</v>
      </c>
      <c r="C5" s="50">
        <v>0.02</v>
      </c>
      <c r="D5" s="50">
        <v>0.01</v>
      </c>
      <c r="E5" s="51">
        <v>0.87</v>
      </c>
      <c r="F5" s="51">
        <v>0.09</v>
      </c>
      <c r="G5" s="51">
        <v>0.04</v>
      </c>
      <c r="H5" s="50">
        <v>0.78</v>
      </c>
      <c r="I5" s="50">
        <v>0.14000000000000001</v>
      </c>
      <c r="J5" s="50">
        <v>0.08</v>
      </c>
      <c r="K5" s="52">
        <v>0.1</v>
      </c>
      <c r="L5" s="52">
        <v>0.25</v>
      </c>
    </row>
    <row r="6" spans="1:12" ht="15.75" customHeight="1">
      <c r="A6" s="49">
        <v>1</v>
      </c>
      <c r="B6" s="50">
        <v>0.91</v>
      </c>
      <c r="C6" s="50">
        <v>0.06</v>
      </c>
      <c r="D6" s="50">
        <v>0.03</v>
      </c>
      <c r="E6" s="51">
        <v>0.77</v>
      </c>
      <c r="F6" s="51">
        <v>0.15</v>
      </c>
      <c r="G6" s="51">
        <v>0.08</v>
      </c>
      <c r="H6" s="50">
        <v>0.64</v>
      </c>
      <c r="I6" s="50">
        <v>0.23</v>
      </c>
      <c r="J6" s="50">
        <v>0.13</v>
      </c>
    </row>
    <row r="7" spans="1:12" ht="15.75" customHeight="1">
      <c r="A7" s="49">
        <v>2</v>
      </c>
      <c r="B7" s="50">
        <v>0.86</v>
      </c>
      <c r="C7" s="50">
        <v>0.09</v>
      </c>
      <c r="D7" s="50">
        <v>0.05</v>
      </c>
      <c r="E7" s="51">
        <v>0.68</v>
      </c>
      <c r="F7" s="51">
        <v>0.2</v>
      </c>
      <c r="G7" s="51">
        <v>0.12</v>
      </c>
      <c r="H7" s="50">
        <v>0.52</v>
      </c>
      <c r="I7" s="50">
        <v>0.3</v>
      </c>
      <c r="J7" s="50">
        <v>0.18</v>
      </c>
    </row>
    <row r="8" spans="1:12" ht="15.75" customHeight="1">
      <c r="A8" s="49">
        <v>3</v>
      </c>
      <c r="B8" s="50">
        <v>0.8</v>
      </c>
      <c r="C8" s="50">
        <v>0.13</v>
      </c>
      <c r="D8" s="50">
        <v>7.0000000000000007E-2</v>
      </c>
      <c r="E8" s="51">
        <v>0.59</v>
      </c>
      <c r="F8" s="51">
        <v>0.26</v>
      </c>
      <c r="G8" s="51">
        <v>0.15</v>
      </c>
      <c r="H8" s="50">
        <v>0.4</v>
      </c>
      <c r="I8" s="50">
        <v>0.36</v>
      </c>
      <c r="J8" s="50">
        <v>0.24</v>
      </c>
    </row>
    <row r="9" spans="1:12" ht="15.75" customHeight="1">
      <c r="A9" s="49">
        <v>4</v>
      </c>
      <c r="B9" s="50">
        <v>0.75</v>
      </c>
      <c r="C9" s="50">
        <v>0.16</v>
      </c>
      <c r="D9" s="50">
        <v>0.09</v>
      </c>
      <c r="E9" s="51">
        <v>0.5</v>
      </c>
      <c r="F9" s="51">
        <v>0.31</v>
      </c>
      <c r="G9" s="51">
        <v>0.19</v>
      </c>
      <c r="H9" s="50">
        <v>0.3</v>
      </c>
      <c r="I9" s="50">
        <v>0.41</v>
      </c>
      <c r="J9" s="50">
        <v>0.28999999999999998</v>
      </c>
    </row>
    <row r="10" spans="1:12" ht="15.75" customHeight="1">
      <c r="A10" s="49">
        <v>5</v>
      </c>
      <c r="B10" s="50">
        <v>0.69</v>
      </c>
      <c r="C10" s="50">
        <v>0.2</v>
      </c>
      <c r="D10" s="50">
        <v>0.11</v>
      </c>
      <c r="E10" s="51">
        <v>0.42</v>
      </c>
      <c r="F10" s="51">
        <v>0.35</v>
      </c>
      <c r="G10" s="51">
        <v>0.23</v>
      </c>
      <c r="H10" s="50">
        <v>0.2</v>
      </c>
      <c r="I10" s="50">
        <v>0.46</v>
      </c>
      <c r="J10" s="50">
        <v>0.34</v>
      </c>
    </row>
    <row r="11" spans="1:12" ht="15.75" customHeight="1">
      <c r="A11" s="49">
        <v>6</v>
      </c>
      <c r="B11" s="50">
        <v>0.64</v>
      </c>
      <c r="C11" s="50">
        <v>0.23</v>
      </c>
      <c r="D11" s="50">
        <v>0.13</v>
      </c>
      <c r="E11" s="51">
        <v>0.35</v>
      </c>
      <c r="F11" s="51">
        <v>0.39</v>
      </c>
      <c r="G11" s="51">
        <v>0.26</v>
      </c>
      <c r="H11" s="50">
        <v>0.15</v>
      </c>
      <c r="I11" s="50">
        <v>0.45</v>
      </c>
      <c r="J11" s="50">
        <v>0.4</v>
      </c>
    </row>
    <row r="12" spans="1:12" ht="15.75" customHeight="1">
      <c r="A12" s="49">
        <v>7</v>
      </c>
      <c r="B12" s="50">
        <v>0.6</v>
      </c>
      <c r="C12" s="50">
        <v>0.25</v>
      </c>
      <c r="D12" s="50">
        <v>0.15</v>
      </c>
      <c r="E12" s="51">
        <v>0.28000000000000003</v>
      </c>
      <c r="F12" s="51">
        <v>0.42</v>
      </c>
      <c r="G12" s="51">
        <v>0.3</v>
      </c>
      <c r="H12" s="50">
        <v>0.14000000000000001</v>
      </c>
      <c r="I12" s="50">
        <v>0.41</v>
      </c>
      <c r="J12" s="50">
        <v>0.45</v>
      </c>
    </row>
    <row r="13" spans="1:12" ht="15.75" customHeight="1">
      <c r="A13" s="49">
        <v>8</v>
      </c>
      <c r="B13" s="50">
        <v>0.55000000000000004</v>
      </c>
      <c r="C13" s="50">
        <v>0.28000000000000003</v>
      </c>
      <c r="D13" s="50">
        <v>0.17</v>
      </c>
      <c r="E13" s="51">
        <v>0.22</v>
      </c>
      <c r="F13" s="51">
        <v>0.44</v>
      </c>
      <c r="G13" s="51">
        <v>0.34</v>
      </c>
      <c r="H13" s="50">
        <v>0.12</v>
      </c>
      <c r="I13" s="50">
        <v>0.38</v>
      </c>
      <c r="J13" s="50">
        <v>0.5</v>
      </c>
    </row>
    <row r="14" spans="1:12" ht="15.75" customHeight="1">
      <c r="A14" s="49">
        <v>9</v>
      </c>
      <c r="B14" s="50">
        <v>0.5</v>
      </c>
      <c r="C14" s="50">
        <v>0.31</v>
      </c>
      <c r="D14" s="50">
        <v>0.19</v>
      </c>
      <c r="E14" s="51">
        <v>0.16</v>
      </c>
      <c r="F14" s="51">
        <v>0.47</v>
      </c>
      <c r="G14" s="51">
        <v>0.37</v>
      </c>
      <c r="H14" s="50">
        <v>0.11</v>
      </c>
      <c r="I14" s="50">
        <v>0.33</v>
      </c>
      <c r="J14" s="50">
        <v>0.56000000000000005</v>
      </c>
    </row>
    <row r="15" spans="1:12" ht="15.75" customHeight="1">
      <c r="A15" s="49">
        <v>10</v>
      </c>
      <c r="B15" s="50">
        <v>0.46</v>
      </c>
      <c r="C15" s="50">
        <v>0.33</v>
      </c>
      <c r="D15" s="50">
        <v>0.21</v>
      </c>
      <c r="E15" s="51">
        <v>0.15</v>
      </c>
      <c r="F15" s="51">
        <v>0.44</v>
      </c>
      <c r="G15" s="51">
        <v>0.41</v>
      </c>
      <c r="H15" s="50">
        <v>0.1</v>
      </c>
      <c r="I15" s="50">
        <v>0.28999999999999998</v>
      </c>
      <c r="J15" s="50">
        <v>0.61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"/>
  <sheetViews>
    <sheetView workbookViewId="0"/>
  </sheetViews>
  <sheetFormatPr defaultColWidth="14.42578125" defaultRowHeight="15.75" customHeight="1"/>
  <sheetData>
    <row r="1" spans="1:3" ht="15.75" customHeight="1">
      <c r="A1" s="1" t="s">
        <v>236</v>
      </c>
      <c r="B1" s="8" t="s">
        <v>180</v>
      </c>
      <c r="C1" s="8" t="s">
        <v>186</v>
      </c>
    </row>
    <row r="2" spans="1:3" ht="15.75" customHeight="1">
      <c r="A2" s="1" t="s">
        <v>310</v>
      </c>
      <c r="B2" s="52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"/>
  <sheetViews>
    <sheetView workbookViewId="0"/>
  </sheetViews>
  <sheetFormatPr defaultColWidth="14.42578125" defaultRowHeight="15.75" customHeight="1"/>
  <sheetData>
    <row r="1" spans="1:3" ht="15.75" customHeight="1">
      <c r="A1" s="1" t="s">
        <v>236</v>
      </c>
      <c r="B1" s="8" t="s">
        <v>180</v>
      </c>
      <c r="C1" s="8" t="s">
        <v>186</v>
      </c>
    </row>
    <row r="2" spans="1:3" ht="15.75" customHeight="1">
      <c r="A2" s="1" t="s">
        <v>310</v>
      </c>
      <c r="B2" s="5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Cooking</vt:lpstr>
      <vt:lpstr>Crops</vt:lpstr>
      <vt:lpstr>Calculation explanation</vt:lpstr>
      <vt:lpstr>Seeds Bought or Made</vt:lpstr>
      <vt:lpstr>Values</vt:lpstr>
      <vt:lpstr>Crop Log</vt:lpstr>
      <vt:lpstr>Fertilizers</vt:lpstr>
      <vt:lpstr>Tiller</vt:lpstr>
      <vt:lpstr>Agriculturist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</dc:creator>
  <cp:lastModifiedBy>Pri</cp:lastModifiedBy>
  <dcterms:created xsi:type="dcterms:W3CDTF">2020-10-13T00:02:56Z</dcterms:created>
  <dcterms:modified xsi:type="dcterms:W3CDTF">2020-10-13T00:26:50Z</dcterms:modified>
</cp:coreProperties>
</file>