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hidePivotFieldList="1"/>
  <mc:AlternateContent xmlns:mc="http://schemas.openxmlformats.org/markup-compatibility/2006">
    <mc:Choice Requires="x15">
      <x15ac:absPath xmlns:x15ac="http://schemas.microsoft.com/office/spreadsheetml/2010/11/ac" url="D:\pk\main files\my education\BA\Learning Lab\zzz - 02 - tasks\zzz - Mocks\excel\2\"/>
    </mc:Choice>
  </mc:AlternateContent>
  <xr:revisionPtr revIDLastSave="0" documentId="13_ncr:1_{ACE65B31-6A55-4002-8693-9A9BCF45C81B}" xr6:coauthVersionLast="47" xr6:coauthVersionMax="47" xr10:uidLastSave="{00000000-0000-0000-0000-000000000000}"/>
  <bookViews>
    <workbookView xWindow="15900" yWindow="6030" windowWidth="11895" windowHeight="8775" xr2:uid="{00000000-000D-0000-FFFF-FFFF00000000}"/>
  </bookViews>
  <sheets>
    <sheet name="1" sheetId="3" r:id="rId1"/>
    <sheet name="Pivot Table" sheetId="5" r:id="rId2"/>
    <sheet name="2" sheetId="4" r:id="rId3"/>
    <sheet name="3" sheetId="1" r:id="rId4"/>
  </sheets>
  <definedNames>
    <definedName name="_xlnm._FilterDatabase" localSheetId="3" hidden="1">'3'!$A$5:$F$6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4" l="1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5" i="4"/>
  <c r="S9" i="1"/>
  <c r="S22" i="3"/>
  <c r="L24" i="3"/>
  <c r="S16" i="3"/>
  <c r="B5" i="1"/>
  <c r="C6" i="1"/>
  <c r="B6" i="1"/>
  <c r="E5" i="1"/>
  <c r="C5" i="1"/>
  <c r="D6" i="1"/>
  <c r="E6" i="1"/>
  <c r="F6" i="1"/>
  <c r="F5" i="1"/>
  <c r="D5" i="1"/>
  <c r="K6" i="1"/>
  <c r="N10" i="1" l="1"/>
  <c r="K10" i="1"/>
  <c r="J27" i="3"/>
  <c r="J24" i="3"/>
  <c r="K25" i="1"/>
  <c r="K21" i="1"/>
  <c r="L17" i="1"/>
  <c r="K17" i="1"/>
  <c r="N17" i="3"/>
  <c r="M17" i="3"/>
  <c r="K17" i="3"/>
  <c r="J17" i="3"/>
  <c r="J20" i="3" s="1"/>
  <c r="K13" i="1" l="1"/>
  <c r="J13" i="3"/>
  <c r="K10" i="3"/>
  <c r="J10" i="3"/>
  <c r="K7" i="3"/>
  <c r="J7" i="3"/>
</calcChain>
</file>

<file path=xl/sharedStrings.xml><?xml version="1.0" encoding="utf-8"?>
<sst xmlns="http://schemas.openxmlformats.org/spreadsheetml/2006/main" count="378" uniqueCount="149">
  <si>
    <t xml:space="preserve">Q.5 How Many Amount Earnings Marketing Department? </t>
  </si>
  <si>
    <t xml:space="preserve">Q.4 Employee Blossom K. SSN No.? </t>
  </si>
  <si>
    <t xml:space="preserve">Q.3 Employee Blossom K. Fox Department and Earnings? </t>
  </si>
  <si>
    <t xml:space="preserve">Q.2 How Many Employee work in Finance and Marketing Department? </t>
  </si>
  <si>
    <t xml:space="preserve">Q.1 How Many Employee in a List ? </t>
  </si>
  <si>
    <t>Marketing</t>
  </si>
  <si>
    <t>Zachery O. Mann</t>
  </si>
  <si>
    <t>EMP014</t>
  </si>
  <si>
    <t>Human Resources</t>
  </si>
  <si>
    <t>Callie I. Forbes</t>
  </si>
  <si>
    <t>EMP013</t>
  </si>
  <si>
    <t>Kay G. Colon</t>
  </si>
  <si>
    <t>EMP012</t>
  </si>
  <si>
    <t>IT/IS</t>
  </si>
  <si>
    <t>Brooke Y. Mccarty</t>
  </si>
  <si>
    <t>EMP011</t>
  </si>
  <si>
    <t>Yoshi J. England</t>
  </si>
  <si>
    <t>EMP010</t>
  </si>
  <si>
    <t>Justina O. Jensen</t>
  </si>
  <si>
    <t>EMP009</t>
  </si>
  <si>
    <t>Engineering</t>
  </si>
  <si>
    <t>Adele M. Fulton</t>
  </si>
  <si>
    <t>EMP008</t>
  </si>
  <si>
    <t>Finance</t>
  </si>
  <si>
    <t>Melanie X. Baker</t>
  </si>
  <si>
    <t>EMP007</t>
  </si>
  <si>
    <t>Kerry V. David</t>
  </si>
  <si>
    <t>EMP006</t>
  </si>
  <si>
    <t>Blossom K. Fox</t>
  </si>
  <si>
    <t>EMP005</t>
  </si>
  <si>
    <t>Denton Q. Dale</t>
  </si>
  <si>
    <t>EMP004</t>
  </si>
  <si>
    <t>Blaze V. Bridges</t>
  </si>
  <si>
    <t>EMP003</t>
  </si>
  <si>
    <t>Lucian Q. Franklin</t>
  </si>
  <si>
    <t>EMP002</t>
  </si>
  <si>
    <t>Faith K. Macias</t>
  </si>
  <si>
    <t>EMP001</t>
  </si>
  <si>
    <t>Earnings</t>
  </si>
  <si>
    <t>Start Date</t>
  </si>
  <si>
    <t>Department</t>
  </si>
  <si>
    <t>SSN</t>
  </si>
  <si>
    <t>Full Name</t>
  </si>
  <si>
    <t>Employee ID</t>
  </si>
  <si>
    <t xml:space="preserve">Create Pivot Table Using Data Separate Fruit and Vegetables </t>
  </si>
  <si>
    <t>Order ID</t>
  </si>
  <si>
    <t>Product</t>
  </si>
  <si>
    <t>Category</t>
  </si>
  <si>
    <t>Amount</t>
  </si>
  <si>
    <t>Date</t>
  </si>
  <si>
    <t>Country</t>
  </si>
  <si>
    <t>Carrots</t>
  </si>
  <si>
    <t>Vegetables</t>
  </si>
  <si>
    <t>United States</t>
  </si>
  <si>
    <t>Broccoli</t>
  </si>
  <si>
    <t>United Kingdom</t>
  </si>
  <si>
    <t>Banana</t>
  </si>
  <si>
    <t>Fruit</t>
  </si>
  <si>
    <t>Canada</t>
  </si>
  <si>
    <t>Beans</t>
  </si>
  <si>
    <t>Germany</t>
  </si>
  <si>
    <t>Orange</t>
  </si>
  <si>
    <t>Australia</t>
  </si>
  <si>
    <t>New Zealand</t>
  </si>
  <si>
    <t>Apple</t>
  </si>
  <si>
    <t>France</t>
  </si>
  <si>
    <t>Mango</t>
  </si>
  <si>
    <t xml:space="preserve">Q.1 How Many Fruits and Vegetables Items in a List? </t>
  </si>
  <si>
    <t xml:space="preserve">Q.2 Total Apple and Banana Amount? </t>
  </si>
  <si>
    <t>Q.3 How Many Product in a list?</t>
  </si>
  <si>
    <t xml:space="preserve">Q.4 How Many Apple and Banana Use in Canada &amp; United Kingdom? </t>
  </si>
  <si>
    <t xml:space="preserve">Q.5 Apple and Banana Sales in United States ? </t>
  </si>
  <si>
    <t>Emp Name</t>
  </si>
  <si>
    <t>Salary</t>
  </si>
  <si>
    <t>Emp ID</t>
  </si>
  <si>
    <t>Raju</t>
  </si>
  <si>
    <t>Sales</t>
  </si>
  <si>
    <t>Prd001</t>
  </si>
  <si>
    <t>Ramesh</t>
  </si>
  <si>
    <t>Operations</t>
  </si>
  <si>
    <t>Prd002</t>
  </si>
  <si>
    <t>Ramila</t>
  </si>
  <si>
    <t>Prd003</t>
  </si>
  <si>
    <t>Rajeshwari</t>
  </si>
  <si>
    <t>HR</t>
  </si>
  <si>
    <t>Prd004</t>
  </si>
  <si>
    <t>Karan</t>
  </si>
  <si>
    <t>Prd005</t>
  </si>
  <si>
    <t>Rohith</t>
  </si>
  <si>
    <t>IT</t>
  </si>
  <si>
    <t>Prd006</t>
  </si>
  <si>
    <t>Jacob</t>
  </si>
  <si>
    <t>Prd007</t>
  </si>
  <si>
    <t>Fleming</t>
  </si>
  <si>
    <t>Prd008</t>
  </si>
  <si>
    <t>Navya</t>
  </si>
  <si>
    <t>Prd009</t>
  </si>
  <si>
    <t>Kavya</t>
  </si>
  <si>
    <t>Prd010</t>
  </si>
  <si>
    <t>Santosh</t>
  </si>
  <si>
    <t>Prd011</t>
  </si>
  <si>
    <t>Shankar</t>
  </si>
  <si>
    <t>Prd012</t>
  </si>
  <si>
    <t>Rajesh</t>
  </si>
  <si>
    <t>Prd013</t>
  </si>
  <si>
    <t>Mahesh</t>
  </si>
  <si>
    <t>Prd014</t>
  </si>
  <si>
    <t>Hemaraj</t>
  </si>
  <si>
    <t>Prd015</t>
  </si>
  <si>
    <t>Nagaraj</t>
  </si>
  <si>
    <t>Prd016</t>
  </si>
  <si>
    <t>Johson</t>
  </si>
  <si>
    <t>Prd017</t>
  </si>
  <si>
    <t>David</t>
  </si>
  <si>
    <t>Prd018</t>
  </si>
  <si>
    <t>Anderson</t>
  </si>
  <si>
    <t>Prd019</t>
  </si>
  <si>
    <t>Peter</t>
  </si>
  <si>
    <t>Prd020</t>
  </si>
  <si>
    <t>Answers :-</t>
  </si>
  <si>
    <t>A1 :-</t>
  </si>
  <si>
    <t>A2 :-</t>
  </si>
  <si>
    <t>A3 :-</t>
  </si>
  <si>
    <t>Count of product</t>
  </si>
  <si>
    <t>A4 :-</t>
  </si>
  <si>
    <t>Apple &amp; Banana Use in Canada &amp; United Kingdom</t>
  </si>
  <si>
    <t>A5 :-</t>
  </si>
  <si>
    <t>Apple and Banana Sales in United States</t>
  </si>
  <si>
    <t>Count of Employees</t>
  </si>
  <si>
    <t>Employee work in Finance and Marketing Department</t>
  </si>
  <si>
    <t>Total Earnings</t>
  </si>
  <si>
    <t>Grand Total</t>
  </si>
  <si>
    <t>Fruit Table</t>
  </si>
  <si>
    <t>Vegetables Table</t>
  </si>
  <si>
    <t>2. Go to the Data tab and click Data Validation in the Data Tools group</t>
  </si>
  <si>
    <t>3. In the Settings tab, click in the Source box</t>
  </si>
  <si>
    <t>(need to change its range, by following steps)</t>
  </si>
  <si>
    <t>Employee ID (A5 cell) :- dropdown list</t>
  </si>
  <si>
    <t>1. Select the cell (A5) that contain the drop-down list</t>
  </si>
  <si>
    <t>4. Used formula then</t>
  </si>
  <si>
    <t>apple(canada)+apple(unitedkingdom)+banana(canada)+banana(unitedkingdom)</t>
  </si>
  <si>
    <t>Countifs</t>
  </si>
  <si>
    <t>Sumifs</t>
  </si>
  <si>
    <t>apple(unitedstates)+banana(unitedstates)</t>
  </si>
  <si>
    <t>Countif</t>
  </si>
  <si>
    <t>Count of employees</t>
  </si>
  <si>
    <t>countofemployees(finance)+countofemployees(marketing)</t>
  </si>
  <si>
    <t>Count of Order ID</t>
  </si>
  <si>
    <t>Category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</si>
</sst>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\-00\-0000"/>
    <numFmt numFmtId="165" formatCode="[$Rs]#,##0.00"/>
    <numFmt numFmtId="166" formatCode="d/m/yyyy"/>
    <numFmt numFmtId="167" formatCode="&quot;$&quot;#,##0"/>
    <numFmt numFmtId="168" formatCode="_ * #,##0_ ;_ * \-#,##0_ ;_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sz val="11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99"/>
        <bgColor rgb="FFFFFF99"/>
      </patternFill>
    </fill>
    <fill>
      <patternFill patternType="solid">
        <fgColor rgb="FFD8D8D8"/>
        <bgColor rgb="FFD8D8D8"/>
      </patternFill>
    </fill>
    <fill>
      <patternFill patternType="solid">
        <fgColor rgb="FF00CCFF"/>
        <bgColor rgb="FF00CCFF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2" fillId="6" borderId="0" applyNumberFormat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1" fillId="0" borderId="0" xfId="0" applyNumberFormat="1" applyFont="1"/>
    <xf numFmtId="165" fontId="4" fillId="0" borderId="1" xfId="0" applyNumberFormat="1" applyFont="1" applyBorder="1"/>
    <xf numFmtId="0" fontId="5" fillId="0" borderId="0" xfId="0" applyFont="1" applyAlignment="1">
      <alignment horizontal="left"/>
    </xf>
    <xf numFmtId="166" fontId="4" fillId="0" borderId="1" xfId="0" applyNumberFormat="1" applyFont="1" applyBorder="1"/>
    <xf numFmtId="0" fontId="4" fillId="0" borderId="1" xfId="0" applyFont="1" applyBorder="1"/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1" xfId="0" applyFont="1" applyBorder="1" applyAlignment="1">
      <alignment horizontal="center"/>
    </xf>
    <xf numFmtId="168" fontId="10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67" fontId="6" fillId="0" borderId="4" xfId="0" applyNumberFormat="1" applyFont="1" applyBorder="1" applyAlignment="1">
      <alignment horizontal="center" vertical="center"/>
    </xf>
    <xf numFmtId="166" fontId="6" fillId="0" borderId="4" xfId="0" applyNumberFormat="1" applyFont="1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8" fontId="10" fillId="0" borderId="1" xfId="0" applyNumberFormat="1" applyFont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2" fillId="6" borderId="4" xfId="1" applyBorder="1" applyAlignment="1">
      <alignment horizontal="center" vertical="center"/>
    </xf>
    <xf numFmtId="167" fontId="0" fillId="0" borderId="5" xfId="0" applyNumberFormat="1" applyBorder="1" applyAlignment="1">
      <alignment horizontal="center" vertical="center"/>
    </xf>
    <xf numFmtId="167" fontId="0" fillId="0" borderId="6" xfId="0" applyNumberFormat="1" applyBorder="1" applyAlignment="1">
      <alignment horizontal="center" vertical="center"/>
    </xf>
    <xf numFmtId="167" fontId="0" fillId="0" borderId="7" xfId="0" applyNumberFormat="1" applyBorder="1" applyAlignment="1">
      <alignment horizontal="center" vertical="center"/>
    </xf>
    <xf numFmtId="0" fontId="12" fillId="6" borderId="5" xfId="1" applyBorder="1" applyAlignment="1">
      <alignment horizontal="center" vertical="center"/>
    </xf>
    <xf numFmtId="0" fontId="12" fillId="6" borderId="6" xfId="1" applyBorder="1" applyAlignment="1">
      <alignment horizontal="center" vertical="center"/>
    </xf>
    <xf numFmtId="0" fontId="12" fillId="6" borderId="7" xfId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7" fontId="6" fillId="0" borderId="5" xfId="0" applyNumberFormat="1" applyFont="1" applyBorder="1" applyAlignment="1">
      <alignment horizontal="center" vertical="center"/>
    </xf>
    <xf numFmtId="167" fontId="6" fillId="0" borderId="6" xfId="0" applyNumberFormat="1" applyFont="1" applyBorder="1" applyAlignment="1">
      <alignment horizontal="center" vertical="center"/>
    </xf>
    <xf numFmtId="167" fontId="6" fillId="0" borderId="7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0" xfId="0"/>
    <xf numFmtId="0" fontId="3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8" fillId="0" borderId="2" xfId="0" applyFont="1" applyBorder="1"/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Border="1"/>
    <xf numFmtId="0" fontId="0" fillId="0" borderId="0" xfId="0" pivotButton="1" applyBorder="1"/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 indent="1"/>
    </xf>
    <xf numFmtId="0" fontId="0" fillId="0" borderId="0" xfId="0" applyBorder="1" applyAlignment="1">
      <alignment horizontal="left" indent="2"/>
    </xf>
  </cellXfs>
  <cellStyles count="2">
    <cellStyle name="Good" xfId="1" builtinId="26"/>
    <cellStyle name="Normal" xfId="0" builtinId="0"/>
  </cellStyles>
  <dxfs count="272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/>
        <righ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140604</xdr:rowOff>
    </xdr:from>
    <xdr:to>
      <xdr:col>7</xdr:col>
      <xdr:colOff>38100</xdr:colOff>
      <xdr:row>5</xdr:row>
      <xdr:rowOff>53736</xdr:rowOff>
    </xdr:to>
    <xdr:sp macro="" textlink="">
      <xdr:nvSpPr>
        <xdr:cNvPr id="47" name="Arrow: Left 46">
          <a:extLst>
            <a:ext uri="{FF2B5EF4-FFF2-40B4-BE49-F238E27FC236}">
              <a16:creationId xmlns:a16="http://schemas.microsoft.com/office/drawing/2014/main" id="{EB11E10B-521F-4A8B-AA6E-4DDAA0E1C59F}"/>
            </a:ext>
          </a:extLst>
        </xdr:cNvPr>
        <xdr:cNvSpPr/>
      </xdr:nvSpPr>
      <xdr:spPr>
        <a:xfrm>
          <a:off x="5180734" y="582218"/>
          <a:ext cx="451139" cy="484632"/>
        </a:xfrm>
        <a:prstGeom prst="lef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390525</xdr:colOff>
      <xdr:row>28</xdr:row>
      <xdr:rowOff>140751</xdr:rowOff>
    </xdr:from>
    <xdr:to>
      <xdr:col>7</xdr:col>
      <xdr:colOff>854583</xdr:colOff>
      <xdr:row>31</xdr:row>
      <xdr:rowOff>53883</xdr:rowOff>
    </xdr:to>
    <xdr:sp macro="" textlink="">
      <xdr:nvSpPr>
        <xdr:cNvPr id="48" name="Arrow: Right 47">
          <a:extLst>
            <a:ext uri="{FF2B5EF4-FFF2-40B4-BE49-F238E27FC236}">
              <a16:creationId xmlns:a16="http://schemas.microsoft.com/office/drawing/2014/main" id="{7834EBD9-F9D6-45E8-800A-5515AAD7C64F}"/>
            </a:ext>
          </a:extLst>
        </xdr:cNvPr>
        <xdr:cNvSpPr/>
      </xdr:nvSpPr>
      <xdr:spPr>
        <a:xfrm>
          <a:off x="5974979" y="5553562"/>
          <a:ext cx="464058" cy="486082"/>
        </a:xfrm>
        <a:prstGeom prst="rightArrow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37509</xdr:colOff>
      <xdr:row>3</xdr:row>
      <xdr:rowOff>70108</xdr:rowOff>
    </xdr:from>
    <xdr:to>
      <xdr:col>7</xdr:col>
      <xdr:colOff>390465</xdr:colOff>
      <xdr:row>30</xdr:row>
      <xdr:rowOff>123293</xdr:rowOff>
    </xdr:to>
    <xdr:sp macro="" textlink="">
      <xdr:nvSpPr>
        <xdr:cNvPr id="50" name="Rectangle 49">
          <a:extLst>
            <a:ext uri="{FF2B5EF4-FFF2-40B4-BE49-F238E27FC236}">
              <a16:creationId xmlns:a16="http://schemas.microsoft.com/office/drawing/2014/main" id="{6239D88F-0EB2-4F80-BDA0-1CEE723FF4CE}"/>
            </a:ext>
          </a:extLst>
        </xdr:cNvPr>
        <xdr:cNvSpPr/>
      </xdr:nvSpPr>
      <xdr:spPr>
        <a:xfrm>
          <a:off x="5621963" y="698661"/>
          <a:ext cx="352956" cy="5219410"/>
        </a:xfrm>
        <a:prstGeom prst="rect">
          <a:avLst/>
        </a:prstGeom>
        <a:solidFill>
          <a:schemeClr val="accent6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422.597187037034" createdVersion="7" refreshedVersion="7" minRefreshableVersion="3" recordCount="30" xr:uid="{66D715CD-114E-4D2C-92BD-353A45A5A70A}">
  <cacheSource type="worksheet">
    <worksheetSource ref="A4:F34" sheet="1"/>
  </cacheSource>
  <cacheFields count="6">
    <cacheField name="Order ID" numFmtId="0">
      <sharedItems containsSemiMixedTypes="0" containsString="0" containsNumber="1" containsInteger="1" minValue="1" maxValue="30"/>
    </cacheField>
    <cacheField name="Product" numFmtId="0">
      <sharedItems count="7">
        <s v="Carrots"/>
        <s v="Broccoli"/>
        <s v="Banana"/>
        <s v="Beans"/>
        <s v="Orange"/>
        <s v="Apple"/>
        <s v="Mango"/>
      </sharedItems>
    </cacheField>
    <cacheField name="Category" numFmtId="0">
      <sharedItems count="2">
        <s v="Vegetables"/>
        <s v="Fruit"/>
      </sharedItems>
    </cacheField>
    <cacheField name="Amount" numFmtId="167">
      <sharedItems containsSemiMixedTypes="0" containsString="0" containsNumber="1" containsInteger="1" minValue="617" maxValue="9062"/>
    </cacheField>
    <cacheField name="Date" numFmtId="166">
      <sharedItems containsSemiMixedTypes="0" containsNonDate="0" containsDate="1" containsString="0" minDate="2016-01-06T00:00:00" maxDate="2016-02-22T00:00:00" count="21">
        <d v="2016-01-06T00:00:00"/>
        <d v="2016-01-07T00:00:00"/>
        <d v="2016-01-08T00:00:00"/>
        <d v="2016-01-10T00:00:00"/>
        <d v="2016-01-11T00:00:00"/>
        <d v="2016-01-16T00:00:00"/>
        <d v="2016-01-18T00:00:00"/>
        <d v="2016-01-20T00:00:00"/>
        <d v="2016-01-22T00:00:00"/>
        <d v="2016-01-24T00:00:00"/>
        <d v="2016-01-27T00:00:00"/>
        <d v="2016-01-28T00:00:00"/>
        <d v="2016-01-30T00:00:00"/>
        <d v="2016-02-02T00:00:00"/>
        <d v="2016-02-04T00:00:00"/>
        <d v="2016-02-11T00:00:00"/>
        <d v="2016-02-14T00:00:00"/>
        <d v="2016-02-17T00:00:00"/>
        <d v="2016-02-18T00:00:00"/>
        <d v="2016-02-20T00:00:00"/>
        <d v="2016-02-21T00:00:00"/>
      </sharedItems>
    </cacheField>
    <cacheField name="Country" numFmtId="0">
      <sharedItems count="7">
        <s v="United States"/>
        <s v="United Kingdom"/>
        <s v="Canada"/>
        <s v="Germany"/>
        <s v="Australia"/>
        <s v="New Zealand"/>
        <s v="Fr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"/>
    <x v="0"/>
    <x v="0"/>
    <n v="4270"/>
    <x v="0"/>
    <x v="0"/>
  </r>
  <r>
    <n v="2"/>
    <x v="1"/>
    <x v="0"/>
    <n v="8239"/>
    <x v="1"/>
    <x v="1"/>
  </r>
  <r>
    <n v="3"/>
    <x v="2"/>
    <x v="1"/>
    <n v="617"/>
    <x v="2"/>
    <x v="0"/>
  </r>
  <r>
    <n v="4"/>
    <x v="2"/>
    <x v="1"/>
    <n v="8384"/>
    <x v="3"/>
    <x v="2"/>
  </r>
  <r>
    <n v="5"/>
    <x v="3"/>
    <x v="0"/>
    <n v="2626"/>
    <x v="3"/>
    <x v="3"/>
  </r>
  <r>
    <n v="6"/>
    <x v="4"/>
    <x v="1"/>
    <n v="3610"/>
    <x v="4"/>
    <x v="0"/>
  </r>
  <r>
    <n v="7"/>
    <x v="1"/>
    <x v="0"/>
    <n v="9062"/>
    <x v="4"/>
    <x v="4"/>
  </r>
  <r>
    <n v="8"/>
    <x v="2"/>
    <x v="1"/>
    <n v="6906"/>
    <x v="5"/>
    <x v="5"/>
  </r>
  <r>
    <n v="9"/>
    <x v="5"/>
    <x v="1"/>
    <n v="2417"/>
    <x v="5"/>
    <x v="6"/>
  </r>
  <r>
    <n v="10"/>
    <x v="5"/>
    <x v="1"/>
    <n v="7431"/>
    <x v="5"/>
    <x v="2"/>
  </r>
  <r>
    <n v="11"/>
    <x v="2"/>
    <x v="1"/>
    <n v="8250"/>
    <x v="5"/>
    <x v="3"/>
  </r>
  <r>
    <n v="12"/>
    <x v="1"/>
    <x v="0"/>
    <n v="7012"/>
    <x v="6"/>
    <x v="0"/>
  </r>
  <r>
    <n v="13"/>
    <x v="0"/>
    <x v="0"/>
    <n v="1903"/>
    <x v="7"/>
    <x v="3"/>
  </r>
  <r>
    <n v="14"/>
    <x v="1"/>
    <x v="0"/>
    <n v="2824"/>
    <x v="8"/>
    <x v="2"/>
  </r>
  <r>
    <n v="15"/>
    <x v="5"/>
    <x v="1"/>
    <n v="6946"/>
    <x v="9"/>
    <x v="6"/>
  </r>
  <r>
    <n v="16"/>
    <x v="2"/>
    <x v="1"/>
    <n v="2320"/>
    <x v="10"/>
    <x v="1"/>
  </r>
  <r>
    <n v="17"/>
    <x v="2"/>
    <x v="1"/>
    <n v="2116"/>
    <x v="11"/>
    <x v="0"/>
  </r>
  <r>
    <n v="18"/>
    <x v="2"/>
    <x v="1"/>
    <n v="1135"/>
    <x v="12"/>
    <x v="1"/>
  </r>
  <r>
    <n v="19"/>
    <x v="1"/>
    <x v="0"/>
    <n v="3595"/>
    <x v="12"/>
    <x v="1"/>
  </r>
  <r>
    <n v="20"/>
    <x v="5"/>
    <x v="1"/>
    <n v="1161"/>
    <x v="13"/>
    <x v="0"/>
  </r>
  <r>
    <n v="21"/>
    <x v="4"/>
    <x v="1"/>
    <n v="2256"/>
    <x v="14"/>
    <x v="6"/>
  </r>
  <r>
    <n v="22"/>
    <x v="2"/>
    <x v="1"/>
    <n v="1004"/>
    <x v="15"/>
    <x v="5"/>
  </r>
  <r>
    <n v="23"/>
    <x v="2"/>
    <x v="1"/>
    <n v="3642"/>
    <x v="16"/>
    <x v="2"/>
  </r>
  <r>
    <n v="24"/>
    <x v="2"/>
    <x v="1"/>
    <n v="4582"/>
    <x v="17"/>
    <x v="0"/>
  </r>
  <r>
    <n v="25"/>
    <x v="3"/>
    <x v="0"/>
    <n v="3559"/>
    <x v="17"/>
    <x v="1"/>
  </r>
  <r>
    <n v="26"/>
    <x v="0"/>
    <x v="0"/>
    <n v="5154"/>
    <x v="17"/>
    <x v="4"/>
  </r>
  <r>
    <n v="27"/>
    <x v="6"/>
    <x v="1"/>
    <n v="7388"/>
    <x v="18"/>
    <x v="6"/>
  </r>
  <r>
    <n v="28"/>
    <x v="3"/>
    <x v="0"/>
    <n v="7163"/>
    <x v="18"/>
    <x v="0"/>
  </r>
  <r>
    <n v="29"/>
    <x v="3"/>
    <x v="0"/>
    <n v="5101"/>
    <x v="19"/>
    <x v="3"/>
  </r>
  <r>
    <n v="30"/>
    <x v="5"/>
    <x v="1"/>
    <n v="7602"/>
    <x v="2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FCF2C1-31FE-4D05-880D-E2199DD92A9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E6:F9" firstHeaderRow="1" firstDataRow="1" firstDataCol="1"/>
  <pivotFields count="6">
    <pivotField dataField="1" showAll="0"/>
    <pivotField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sd="0" x="1"/>
        <item sd="0" x="0"/>
        <item t="default"/>
      </items>
    </pivotField>
    <pivotField numFmtId="167" showAll="0"/>
    <pivotField numFmtId="166" showAll="0"/>
    <pivotField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Order ID" fld="0" subtotal="count" baseField="2" baseItem="0"/>
  </dataFields>
  <formats count="12">
    <format dxfId="271">
      <pivotArea type="all" dataOnly="0" outline="0" fieldPosition="0"/>
    </format>
    <format dxfId="270">
      <pivotArea outline="0" collapsedLevelsAreSubtotals="1" fieldPosition="0"/>
    </format>
    <format dxfId="269">
      <pivotArea field="2" type="button" dataOnly="0" labelOnly="1" outline="0" axis="axisRow" fieldPosition="0"/>
    </format>
    <format dxfId="268">
      <pivotArea dataOnly="0" labelOnly="1" fieldPosition="0">
        <references count="1">
          <reference field="2" count="0"/>
        </references>
      </pivotArea>
    </format>
    <format dxfId="267">
      <pivotArea dataOnly="0" labelOnly="1" grandRow="1" outline="0" fieldPosition="0"/>
    </format>
    <format dxfId="266">
      <pivotArea dataOnly="0" labelOnly="1" outline="0" axis="axisValues" fieldPosition="0"/>
    </format>
    <format dxfId="265">
      <pivotArea type="all" dataOnly="0" outline="0" fieldPosition="0"/>
    </format>
    <format dxfId="264">
      <pivotArea outline="0" collapsedLevelsAreSubtotals="1" fieldPosition="0"/>
    </format>
    <format dxfId="263">
      <pivotArea field="2" type="button" dataOnly="0" labelOnly="1" outline="0" axis="axisRow" fieldPosition="0"/>
    </format>
    <format dxfId="262">
      <pivotArea dataOnly="0" labelOnly="1" fieldPosition="0">
        <references count="1">
          <reference field="2" count="0"/>
        </references>
      </pivotArea>
    </format>
    <format dxfId="261">
      <pivotArea dataOnly="0" labelOnly="1" grandRow="1" outline="0" fieldPosition="0"/>
    </format>
    <format dxfId="26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4F8284-2AB4-470E-9DA7-11CB1F116B8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J6:K23" firstHeaderRow="1" firstDataRow="1" firstDataCol="1"/>
  <pivotFields count="6">
    <pivotField dataField="1"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x="1"/>
        <item h="1" sd="0" x="0"/>
        <item t="default"/>
      </items>
    </pivotField>
    <pivotField numFmtId="167" showAll="0"/>
    <pivotField numFmtId="166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3">
    <field x="2"/>
    <field x="1"/>
    <field x="5"/>
  </rowFields>
  <rowItems count="17">
    <i>
      <x/>
    </i>
    <i r="1">
      <x/>
    </i>
    <i r="2">
      <x v="1"/>
    </i>
    <i r="2">
      <x v="2"/>
    </i>
    <i r="2">
      <x v="6"/>
    </i>
    <i r="1">
      <x v="1"/>
    </i>
    <i r="2">
      <x v="1"/>
    </i>
    <i r="2">
      <x v="3"/>
    </i>
    <i r="2">
      <x v="4"/>
    </i>
    <i r="2">
      <x v="5"/>
    </i>
    <i r="2">
      <x v="6"/>
    </i>
    <i r="1">
      <x v="5"/>
    </i>
    <i r="2">
      <x v="2"/>
    </i>
    <i r="1">
      <x v="6"/>
    </i>
    <i r="2">
      <x v="2"/>
    </i>
    <i r="2">
      <x v="6"/>
    </i>
    <i t="grand">
      <x/>
    </i>
  </rowItems>
  <colItems count="1">
    <i/>
  </colItems>
  <dataFields count="1">
    <dataField name="Count of Order ID" fld="0" subtotal="count" baseField="5" baseItem="1"/>
  </dataFields>
  <formats count="22">
    <format dxfId="144">
      <pivotArea type="all" dataOnly="0" outline="0" fieldPosition="0"/>
    </format>
    <format dxfId="121">
      <pivotArea outline="0" collapsedLevelsAreSubtotals="1" fieldPosition="0"/>
    </format>
    <format dxfId="120">
      <pivotArea field="2" type="button" dataOnly="0" labelOnly="1" outline="0" axis="axisRow" fieldPosition="0"/>
    </format>
    <format dxfId="119">
      <pivotArea dataOnly="0" labelOnly="1" fieldPosition="0">
        <references count="1">
          <reference field="2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2">
          <reference field="1" count="4">
            <x v="0"/>
            <x v="1"/>
            <x v="5"/>
            <x v="6"/>
          </reference>
          <reference field="2" count="0" selected="0"/>
        </references>
      </pivotArea>
    </format>
    <format dxfId="116">
      <pivotArea dataOnly="0" labelOnly="1" fieldPosition="0">
        <references count="3">
          <reference field="1" count="1" selected="0">
            <x v="0"/>
          </reference>
          <reference field="2" count="0" selected="0"/>
          <reference field="5" count="3">
            <x v="1"/>
            <x v="2"/>
            <x v="6"/>
          </reference>
        </references>
      </pivotArea>
    </format>
    <format dxfId="115">
      <pivotArea dataOnly="0" labelOnly="1" fieldPosition="0">
        <references count="3">
          <reference field="1" count="1" selected="0">
            <x v="1"/>
          </reference>
          <reference field="2" count="0" selected="0"/>
          <reference field="5" count="5">
            <x v="1"/>
            <x v="3"/>
            <x v="4"/>
            <x v="5"/>
            <x v="6"/>
          </reference>
        </references>
      </pivotArea>
    </format>
    <format dxfId="114">
      <pivotArea dataOnly="0" labelOnly="1" fieldPosition="0">
        <references count="3">
          <reference field="1" count="1" selected="0">
            <x v="5"/>
          </reference>
          <reference field="2" count="0" selected="0"/>
          <reference field="5" count="1">
            <x v="2"/>
          </reference>
        </references>
      </pivotArea>
    </format>
    <format dxfId="113">
      <pivotArea dataOnly="0" labelOnly="1" fieldPosition="0">
        <references count="3">
          <reference field="1" count="1" selected="0">
            <x v="6"/>
          </reference>
          <reference field="2" count="0" selected="0"/>
          <reference field="5" count="2">
            <x v="2"/>
            <x v="6"/>
          </reference>
        </references>
      </pivotArea>
    </format>
    <format dxfId="112">
      <pivotArea dataOnly="0" labelOnly="1" outline="0" axis="axisValues" fieldPosition="0"/>
    </format>
    <format dxfId="110">
      <pivotArea type="all" dataOnly="0" outline="0" fieldPosition="0"/>
    </format>
    <format dxfId="109">
      <pivotArea outline="0" collapsedLevelsAreSubtotals="1" fieldPosition="0"/>
    </format>
    <format dxfId="108">
      <pivotArea field="2" type="button" dataOnly="0" labelOnly="1" outline="0" axis="axisRow" fieldPosition="0"/>
    </format>
    <format dxfId="107">
      <pivotArea dataOnly="0" labelOnly="1" fieldPosition="0">
        <references count="1">
          <reference field="2" count="0"/>
        </references>
      </pivotArea>
    </format>
    <format dxfId="106">
      <pivotArea dataOnly="0" labelOnly="1" grandRow="1" outline="0" fieldPosition="0"/>
    </format>
    <format dxfId="105">
      <pivotArea dataOnly="0" labelOnly="1" fieldPosition="0">
        <references count="2">
          <reference field="1" count="4">
            <x v="0"/>
            <x v="1"/>
            <x v="5"/>
            <x v="6"/>
          </reference>
          <reference field="2" count="0" selected="0"/>
        </references>
      </pivotArea>
    </format>
    <format dxfId="104">
      <pivotArea dataOnly="0" labelOnly="1" fieldPosition="0">
        <references count="3">
          <reference field="1" count="1" selected="0">
            <x v="0"/>
          </reference>
          <reference field="2" count="0" selected="0"/>
          <reference field="5" count="3">
            <x v="1"/>
            <x v="2"/>
            <x v="6"/>
          </reference>
        </references>
      </pivotArea>
    </format>
    <format dxfId="103">
      <pivotArea dataOnly="0" labelOnly="1" fieldPosition="0">
        <references count="3">
          <reference field="1" count="1" selected="0">
            <x v="1"/>
          </reference>
          <reference field="2" count="0" selected="0"/>
          <reference field="5" count="5">
            <x v="1"/>
            <x v="3"/>
            <x v="4"/>
            <x v="5"/>
            <x v="6"/>
          </reference>
        </references>
      </pivotArea>
    </format>
    <format dxfId="102">
      <pivotArea dataOnly="0" labelOnly="1" fieldPosition="0">
        <references count="3">
          <reference field="1" count="1" selected="0">
            <x v="5"/>
          </reference>
          <reference field="2" count="0" selected="0"/>
          <reference field="5" count="1">
            <x v="2"/>
          </reference>
        </references>
      </pivotArea>
    </format>
    <format dxfId="101">
      <pivotArea dataOnly="0" labelOnly="1" fieldPosition="0">
        <references count="3">
          <reference field="1" count="1" selected="0">
            <x v="6"/>
          </reference>
          <reference field="2" count="0" selected="0"/>
          <reference field="5" count="2">
            <x v="2"/>
            <x v="6"/>
          </reference>
        </references>
      </pivotArea>
    </format>
    <format dxfId="10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55A9A-8694-4FF9-A9A8-E20C58B56DD1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Category">
  <location ref="O6:P21" firstHeaderRow="1" firstDataRow="1" firstDataCol="1"/>
  <pivotFields count="6">
    <pivotField dataField="1" showAll="0"/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3">
        <item h="1" x="1"/>
        <item x="0"/>
        <item t="default"/>
      </items>
    </pivotField>
    <pivotField numFmtId="167" showAll="0"/>
    <pivotField numFmtId="166" showAll="0"/>
    <pivotField axis="axisRow" showAll="0">
      <items count="8">
        <item x="4"/>
        <item x="2"/>
        <item x="6"/>
        <item x="3"/>
        <item x="5"/>
        <item x="1"/>
        <item x="0"/>
        <item t="default"/>
      </items>
    </pivotField>
  </pivotFields>
  <rowFields count="3">
    <field x="2"/>
    <field x="1"/>
    <field x="5"/>
  </rowFields>
  <rowItems count="15">
    <i>
      <x v="1"/>
    </i>
    <i r="1">
      <x v="2"/>
    </i>
    <i r="2">
      <x v="3"/>
    </i>
    <i r="2">
      <x v="5"/>
    </i>
    <i r="2">
      <x v="6"/>
    </i>
    <i r="1">
      <x v="3"/>
    </i>
    <i r="2">
      <x/>
    </i>
    <i r="2">
      <x v="1"/>
    </i>
    <i r="2">
      <x v="5"/>
    </i>
    <i r="2">
      <x v="6"/>
    </i>
    <i r="1">
      <x v="4"/>
    </i>
    <i r="2">
      <x/>
    </i>
    <i r="2">
      <x v="3"/>
    </i>
    <i r="2">
      <x v="6"/>
    </i>
    <i t="grand">
      <x/>
    </i>
  </rowItems>
  <colItems count="1">
    <i/>
  </colItems>
  <dataFields count="1">
    <dataField name="Count of Order ID" fld="0" subtotal="count" baseField="5" baseItem="6"/>
  </dataFields>
  <formats count="20">
    <format dxfId="175">
      <pivotArea type="all" dataOnly="0" outline="0" fieldPosition="0"/>
    </format>
    <format dxfId="154">
      <pivotArea outline="0" collapsedLevelsAreSubtotals="1" fieldPosition="0"/>
    </format>
    <format dxfId="153">
      <pivotArea field="2" type="button" dataOnly="0" labelOnly="1" outline="0" axis="axisRow" fieldPosition="0"/>
    </format>
    <format dxfId="152">
      <pivotArea dataOnly="0" labelOnly="1" fieldPosition="0">
        <references count="1">
          <reference field="2" count="0"/>
        </references>
      </pivotArea>
    </format>
    <format dxfId="151">
      <pivotArea dataOnly="0" labelOnly="1" grandRow="1" outline="0" fieldPosition="0"/>
    </format>
    <format dxfId="150">
      <pivotArea dataOnly="0" labelOnly="1" fieldPosition="0">
        <references count="2">
          <reference field="1" count="3">
            <x v="2"/>
            <x v="3"/>
            <x v="4"/>
          </reference>
          <reference field="2" count="0" selected="0"/>
        </references>
      </pivotArea>
    </format>
    <format dxfId="149">
      <pivotArea dataOnly="0" labelOnly="1" fieldPosition="0">
        <references count="3">
          <reference field="1" count="1" selected="0">
            <x v="2"/>
          </reference>
          <reference field="2" count="0" selected="0"/>
          <reference field="5" count="3">
            <x v="3"/>
            <x v="5"/>
            <x v="6"/>
          </reference>
        </references>
      </pivotArea>
    </format>
    <format dxfId="148">
      <pivotArea dataOnly="0" labelOnly="1" fieldPosition="0">
        <references count="3">
          <reference field="1" count="1" selected="0">
            <x v="3"/>
          </reference>
          <reference field="2" count="0" selected="0"/>
          <reference field="5" count="4">
            <x v="0"/>
            <x v="1"/>
            <x v="5"/>
            <x v="6"/>
          </reference>
        </references>
      </pivotArea>
    </format>
    <format dxfId="147">
      <pivotArea dataOnly="0" labelOnly="1" fieldPosition="0">
        <references count="3">
          <reference field="1" count="1" selected="0">
            <x v="4"/>
          </reference>
          <reference field="2" count="0" selected="0"/>
          <reference field="5" count="3">
            <x v="0"/>
            <x v="3"/>
            <x v="6"/>
          </reference>
        </references>
      </pivotArea>
    </format>
    <format dxfId="146">
      <pivotArea dataOnly="0" labelOnly="1" outline="0" axis="axisValues" fieldPosition="0"/>
    </format>
    <format dxfId="98">
      <pivotArea type="all" dataOnly="0" outline="0" fieldPosition="0"/>
    </format>
    <format dxfId="97">
      <pivotArea outline="0" collapsedLevelsAreSubtotals="1" fieldPosition="0"/>
    </format>
    <format dxfId="96">
      <pivotArea field="2" type="button" dataOnly="0" labelOnly="1" outline="0" axis="axisRow" fieldPosition="0"/>
    </format>
    <format dxfId="95">
      <pivotArea dataOnly="0" labelOnly="1" fieldPosition="0">
        <references count="1">
          <reference field="2" count="0"/>
        </references>
      </pivotArea>
    </format>
    <format dxfId="94">
      <pivotArea dataOnly="0" labelOnly="1" grandRow="1" outline="0" fieldPosition="0"/>
    </format>
    <format dxfId="93">
      <pivotArea dataOnly="0" labelOnly="1" fieldPosition="0">
        <references count="2">
          <reference field="1" count="3">
            <x v="2"/>
            <x v="3"/>
            <x v="4"/>
          </reference>
          <reference field="2" count="0" selected="0"/>
        </references>
      </pivotArea>
    </format>
    <format dxfId="92">
      <pivotArea dataOnly="0" labelOnly="1" fieldPosition="0">
        <references count="3">
          <reference field="1" count="1" selected="0">
            <x v="2"/>
          </reference>
          <reference field="2" count="0" selected="0"/>
          <reference field="5" count="3">
            <x v="3"/>
            <x v="5"/>
            <x v="6"/>
          </reference>
        </references>
      </pivotArea>
    </format>
    <format dxfId="91">
      <pivotArea dataOnly="0" labelOnly="1" fieldPosition="0">
        <references count="3">
          <reference field="1" count="1" selected="0">
            <x v="3"/>
          </reference>
          <reference field="2" count="0" selected="0"/>
          <reference field="5" count="4">
            <x v="0"/>
            <x v="1"/>
            <x v="5"/>
            <x v="6"/>
          </reference>
        </references>
      </pivotArea>
    </format>
    <format dxfId="90">
      <pivotArea dataOnly="0" labelOnly="1" fieldPosition="0">
        <references count="3">
          <reference field="1" count="1" selected="0">
            <x v="4"/>
          </reference>
          <reference field="2" count="0" selected="0"/>
          <reference field="5" count="3">
            <x v="0"/>
            <x v="3"/>
            <x v="6"/>
          </reference>
        </references>
      </pivotArea>
    </format>
    <format dxfId="8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0"/>
  <sheetViews>
    <sheetView tabSelected="1" workbookViewId="0">
      <selection activeCell="H30" sqref="H30"/>
    </sheetView>
  </sheetViews>
  <sheetFormatPr defaultColWidth="14.42578125" defaultRowHeight="15" x14ac:dyDescent="0.25"/>
  <cols>
    <col min="1" max="1" width="10.5703125" customWidth="1"/>
    <col min="2" max="2" width="8" bestFit="1" customWidth="1"/>
    <col min="3" max="3" width="11" customWidth="1"/>
    <col min="4" max="4" width="8.140625" bestFit="1" customWidth="1"/>
    <col min="5" max="5" width="9.42578125" bestFit="1" customWidth="1"/>
    <col min="6" max="6" width="15.42578125" customWidth="1"/>
    <col min="9" max="9" width="10.28515625" style="20" bestFit="1" customWidth="1"/>
    <col min="10" max="10" width="16" bestFit="1" customWidth="1"/>
    <col min="11" max="11" width="15.42578125" bestFit="1" customWidth="1"/>
    <col min="12" max="12" width="12.85546875" bestFit="1" customWidth="1"/>
    <col min="13" max="13" width="7.42578125" bestFit="1" customWidth="1"/>
    <col min="14" max="14" width="15.42578125" bestFit="1" customWidth="1"/>
    <col min="18" max="18" width="10.28515625" bestFit="1" customWidth="1"/>
    <col min="19" max="21" width="14.42578125" customWidth="1"/>
  </cols>
  <sheetData>
    <row r="1" spans="1:24" ht="18.75" x14ac:dyDescent="0.3">
      <c r="A1" s="61">
        <v>1</v>
      </c>
      <c r="B1" s="62"/>
      <c r="C1" s="62"/>
      <c r="D1" s="62"/>
      <c r="E1" s="62"/>
      <c r="F1" s="62"/>
    </row>
    <row r="2" spans="1:24" ht="15.75" thickBot="1" x14ac:dyDescent="0.3">
      <c r="A2" s="63" t="s">
        <v>44</v>
      </c>
      <c r="B2" s="62"/>
      <c r="C2" s="62"/>
      <c r="D2" s="62"/>
      <c r="E2" s="62"/>
      <c r="F2" s="62"/>
    </row>
    <row r="3" spans="1:24" x14ac:dyDescent="0.25">
      <c r="H3" s="28"/>
      <c r="I3" s="29"/>
      <c r="J3" s="30"/>
      <c r="K3" s="30"/>
      <c r="L3" s="30"/>
      <c r="M3" s="30"/>
      <c r="N3" s="30"/>
      <c r="O3" s="31"/>
    </row>
    <row r="4" spans="1:24" x14ac:dyDescent="0.25">
      <c r="A4" s="24" t="s">
        <v>45</v>
      </c>
      <c r="B4" s="24" t="s">
        <v>46</v>
      </c>
      <c r="C4" s="24" t="s">
        <v>47</v>
      </c>
      <c r="D4" s="24" t="s">
        <v>48</v>
      </c>
      <c r="E4" s="24" t="s">
        <v>49</v>
      </c>
      <c r="F4" s="24" t="s">
        <v>50</v>
      </c>
      <c r="H4" s="32"/>
      <c r="I4" s="20" t="s">
        <v>119</v>
      </c>
      <c r="O4" s="33"/>
    </row>
    <row r="5" spans="1:24" x14ac:dyDescent="0.25">
      <c r="A5" s="25">
        <v>1</v>
      </c>
      <c r="B5" s="25" t="s">
        <v>51</v>
      </c>
      <c r="C5" s="25" t="s">
        <v>52</v>
      </c>
      <c r="D5" s="26">
        <v>4270</v>
      </c>
      <c r="E5" s="27">
        <v>42375</v>
      </c>
      <c r="F5" s="25" t="s">
        <v>53</v>
      </c>
      <c r="H5" s="32"/>
      <c r="O5" s="33"/>
    </row>
    <row r="6" spans="1:24" x14ac:dyDescent="0.25">
      <c r="A6" s="25">
        <v>2</v>
      </c>
      <c r="B6" s="25" t="s">
        <v>54</v>
      </c>
      <c r="C6" s="25" t="s">
        <v>52</v>
      </c>
      <c r="D6" s="26">
        <v>8239</v>
      </c>
      <c r="E6" s="27">
        <v>42376</v>
      </c>
      <c r="F6" s="25" t="s">
        <v>55</v>
      </c>
      <c r="H6" s="32"/>
      <c r="I6" s="20" t="s">
        <v>120</v>
      </c>
      <c r="J6" s="21" t="s">
        <v>57</v>
      </c>
      <c r="K6" s="21" t="s">
        <v>52</v>
      </c>
      <c r="O6" s="33"/>
    </row>
    <row r="7" spans="1:24" x14ac:dyDescent="0.25">
      <c r="A7" s="25">
        <v>3</v>
      </c>
      <c r="B7" s="25" t="s">
        <v>56</v>
      </c>
      <c r="C7" s="25" t="s">
        <v>57</v>
      </c>
      <c r="D7" s="26">
        <v>617</v>
      </c>
      <c r="E7" s="27">
        <v>42377</v>
      </c>
      <c r="F7" s="25" t="s">
        <v>53</v>
      </c>
      <c r="H7" s="32"/>
      <c r="J7" s="21">
        <f>COUNTIF($C$5:$C$34,J6)</f>
        <v>18</v>
      </c>
      <c r="K7" s="21">
        <f>COUNTIF($C$5:$C$34,K6)</f>
        <v>12</v>
      </c>
      <c r="O7" s="33"/>
    </row>
    <row r="8" spans="1:24" ht="15.75" thickBot="1" x14ac:dyDescent="0.3">
      <c r="A8" s="25">
        <v>4</v>
      </c>
      <c r="B8" s="25" t="s">
        <v>56</v>
      </c>
      <c r="C8" s="25" t="s">
        <v>57</v>
      </c>
      <c r="D8" s="26">
        <v>8384</v>
      </c>
      <c r="E8" s="27">
        <v>42379</v>
      </c>
      <c r="F8" s="25" t="s">
        <v>58</v>
      </c>
      <c r="H8" s="32"/>
      <c r="O8" s="33"/>
    </row>
    <row r="9" spans="1:24" x14ac:dyDescent="0.25">
      <c r="A9" s="25">
        <v>5</v>
      </c>
      <c r="B9" s="25" t="s">
        <v>59</v>
      </c>
      <c r="C9" s="25" t="s">
        <v>52</v>
      </c>
      <c r="D9" s="26">
        <v>2626</v>
      </c>
      <c r="E9" s="27">
        <v>42379</v>
      </c>
      <c r="F9" s="25" t="s">
        <v>60</v>
      </c>
      <c r="H9" s="32"/>
      <c r="I9" s="20" t="s">
        <v>121</v>
      </c>
      <c r="J9" s="21" t="s">
        <v>64</v>
      </c>
      <c r="K9" s="21" t="s">
        <v>56</v>
      </c>
      <c r="O9" s="33"/>
      <c r="Q9" s="28"/>
      <c r="R9" s="30"/>
      <c r="S9" s="30"/>
      <c r="T9" s="30"/>
      <c r="U9" s="30"/>
      <c r="V9" s="30"/>
      <c r="W9" s="30"/>
      <c r="X9" s="31"/>
    </row>
    <row r="10" spans="1:24" x14ac:dyDescent="0.25">
      <c r="A10" s="25">
        <v>6</v>
      </c>
      <c r="B10" s="25" t="s">
        <v>61</v>
      </c>
      <c r="C10" s="25" t="s">
        <v>57</v>
      </c>
      <c r="D10" s="26">
        <v>3610</v>
      </c>
      <c r="E10" s="27">
        <v>42380</v>
      </c>
      <c r="F10" s="25" t="s">
        <v>53</v>
      </c>
      <c r="H10" s="32"/>
      <c r="J10" s="21">
        <f>SUMIF($B$5:$B$34,J9,$D$5:$D$34)</f>
        <v>25557</v>
      </c>
      <c r="K10" s="21">
        <f>SUMIF($B$5:$B$34,K9,$D$5:$D$34)</f>
        <v>38956</v>
      </c>
      <c r="O10" s="33"/>
      <c r="Q10" s="32"/>
      <c r="R10" s="20" t="s">
        <v>119</v>
      </c>
      <c r="X10" s="33"/>
    </row>
    <row r="11" spans="1:24" x14ac:dyDescent="0.25">
      <c r="A11" s="25">
        <v>7</v>
      </c>
      <c r="B11" s="25" t="s">
        <v>54</v>
      </c>
      <c r="C11" s="25" t="s">
        <v>52</v>
      </c>
      <c r="D11" s="26">
        <v>9062</v>
      </c>
      <c r="E11" s="27">
        <v>42380</v>
      </c>
      <c r="F11" s="25" t="s">
        <v>62</v>
      </c>
      <c r="H11" s="32"/>
      <c r="O11" s="33"/>
      <c r="Q11" s="32"/>
      <c r="X11" s="33"/>
    </row>
    <row r="12" spans="1:24" x14ac:dyDescent="0.25">
      <c r="A12" s="25">
        <v>8</v>
      </c>
      <c r="B12" s="25" t="s">
        <v>56</v>
      </c>
      <c r="C12" s="25" t="s">
        <v>57</v>
      </c>
      <c r="D12" s="26">
        <v>6906</v>
      </c>
      <c r="E12" s="27">
        <v>42385</v>
      </c>
      <c r="F12" s="25" t="s">
        <v>63</v>
      </c>
      <c r="H12" s="32"/>
      <c r="I12" s="20" t="s">
        <v>122</v>
      </c>
      <c r="J12" s="21" t="s">
        <v>123</v>
      </c>
      <c r="O12" s="33"/>
      <c r="Q12" s="32"/>
      <c r="S12" s="47" t="s">
        <v>141</v>
      </c>
      <c r="T12" s="47"/>
      <c r="U12" s="47"/>
      <c r="V12" s="47"/>
      <c r="W12" s="47"/>
      <c r="X12" s="33"/>
    </row>
    <row r="13" spans="1:24" x14ac:dyDescent="0.25">
      <c r="A13" s="25">
        <v>9</v>
      </c>
      <c r="B13" s="25" t="s">
        <v>64</v>
      </c>
      <c r="C13" s="25" t="s">
        <v>57</v>
      </c>
      <c r="D13" s="26">
        <v>2417</v>
      </c>
      <c r="E13" s="27">
        <v>42385</v>
      </c>
      <c r="F13" s="25" t="s">
        <v>65</v>
      </c>
      <c r="H13" s="32"/>
      <c r="J13" s="21">
        <f>COUNTA(B5:B34)</f>
        <v>30</v>
      </c>
      <c r="O13" s="33"/>
      <c r="Q13" s="32"/>
      <c r="S13" s="51" t="s">
        <v>140</v>
      </c>
      <c r="T13" s="52"/>
      <c r="U13" s="52"/>
      <c r="V13" s="52"/>
      <c r="W13" s="53"/>
      <c r="X13" s="33"/>
    </row>
    <row r="14" spans="1:24" x14ac:dyDescent="0.25">
      <c r="A14" s="25">
        <v>10</v>
      </c>
      <c r="B14" s="25" t="s">
        <v>64</v>
      </c>
      <c r="C14" s="25" t="s">
        <v>57</v>
      </c>
      <c r="D14" s="26">
        <v>7431</v>
      </c>
      <c r="E14" s="27">
        <v>42385</v>
      </c>
      <c r="F14" s="25" t="s">
        <v>58</v>
      </c>
      <c r="H14" s="32"/>
      <c r="O14" s="33"/>
      <c r="Q14" s="32"/>
      <c r="X14" s="33"/>
    </row>
    <row r="15" spans="1:24" x14ac:dyDescent="0.25">
      <c r="A15" s="25">
        <v>11</v>
      </c>
      <c r="B15" s="25" t="s">
        <v>56</v>
      </c>
      <c r="C15" s="25" t="s">
        <v>57</v>
      </c>
      <c r="D15" s="26">
        <v>8250</v>
      </c>
      <c r="E15" s="27">
        <v>42385</v>
      </c>
      <c r="F15" s="25" t="s">
        <v>60</v>
      </c>
      <c r="H15" s="32"/>
      <c r="I15" s="20" t="s">
        <v>124</v>
      </c>
      <c r="J15" s="54" t="s">
        <v>64</v>
      </c>
      <c r="K15" s="54"/>
      <c r="M15" s="54" t="s">
        <v>56</v>
      </c>
      <c r="N15" s="54"/>
      <c r="O15" s="33"/>
      <c r="Q15" s="32"/>
      <c r="R15" s="20" t="s">
        <v>124</v>
      </c>
      <c r="S15" s="54" t="s">
        <v>125</v>
      </c>
      <c r="T15" s="54"/>
      <c r="U15" s="54"/>
      <c r="V15" s="54"/>
      <c r="W15" s="54"/>
      <c r="X15" s="42"/>
    </row>
    <row r="16" spans="1:24" x14ac:dyDescent="0.25">
      <c r="A16" s="25">
        <v>12</v>
      </c>
      <c r="B16" s="25" t="s">
        <v>54</v>
      </c>
      <c r="C16" s="25" t="s">
        <v>52</v>
      </c>
      <c r="D16" s="26">
        <v>7012</v>
      </c>
      <c r="E16" s="27">
        <v>42387</v>
      </c>
      <c r="F16" s="25" t="s">
        <v>53</v>
      </c>
      <c r="H16" s="32"/>
      <c r="J16" s="21" t="s">
        <v>58</v>
      </c>
      <c r="K16" s="21" t="s">
        <v>55</v>
      </c>
      <c r="M16" s="21" t="s">
        <v>58</v>
      </c>
      <c r="N16" s="21" t="s">
        <v>55</v>
      </c>
      <c r="O16" s="33"/>
      <c r="Q16" s="32"/>
      <c r="S16" s="54">
        <f>COUNTIFS($B$5:$B$34,$J$15,$F$5:$F$34,J$16)+COUNTIFS($B$5:$B$34,$J$15,$F$5:$F$34,K$16)+COUNTIFS($B$5:$B$34,$M$15,$F$5:$F$34,M$16)+COUNTIFS($B$5:$B$34,$M$15,$F$5:$F$34,N$16)</f>
        <v>5</v>
      </c>
      <c r="T16" s="54"/>
      <c r="U16" s="54"/>
      <c r="V16" s="54"/>
      <c r="W16" s="54"/>
      <c r="X16" s="42"/>
    </row>
    <row r="17" spans="1:24" x14ac:dyDescent="0.25">
      <c r="A17" s="25">
        <v>13</v>
      </c>
      <c r="B17" s="25" t="s">
        <v>51</v>
      </c>
      <c r="C17" s="25" t="s">
        <v>52</v>
      </c>
      <c r="D17" s="26">
        <v>1903</v>
      </c>
      <c r="E17" s="27">
        <v>42389</v>
      </c>
      <c r="F17" s="25" t="s">
        <v>60</v>
      </c>
      <c r="H17" s="32"/>
      <c r="J17" s="21">
        <f>COUNTIFS($B$5:$B$34,$J$15,$F$5:$F$34,J$16)</f>
        <v>1</v>
      </c>
      <c r="K17" s="21">
        <f>COUNTIFS($B$5:$B$34,$J$15,$F$5:$F$34,K$16)</f>
        <v>0</v>
      </c>
      <c r="M17" s="21">
        <f>COUNTIFS($B$5:$B$34,$M$15,$F$5:$F$34,M$16)</f>
        <v>2</v>
      </c>
      <c r="N17" s="21">
        <f>COUNTIFS($B$5:$B$34,$M$15,$F$5:$F$34,N$16)</f>
        <v>2</v>
      </c>
      <c r="O17" s="33"/>
      <c r="Q17" s="32"/>
      <c r="X17" s="33"/>
    </row>
    <row r="18" spans="1:24" x14ac:dyDescent="0.25">
      <c r="A18" s="25">
        <v>14</v>
      </c>
      <c r="B18" s="25" t="s">
        <v>54</v>
      </c>
      <c r="C18" s="25" t="s">
        <v>52</v>
      </c>
      <c r="D18" s="26">
        <v>2824</v>
      </c>
      <c r="E18" s="27">
        <v>42391</v>
      </c>
      <c r="F18" s="25" t="s">
        <v>58</v>
      </c>
      <c r="H18" s="32"/>
      <c r="O18" s="33"/>
      <c r="Q18" s="32"/>
      <c r="S18" s="47" t="s">
        <v>142</v>
      </c>
      <c r="T18" s="47"/>
      <c r="U18" s="47"/>
      <c r="X18" s="33"/>
    </row>
    <row r="19" spans="1:24" x14ac:dyDescent="0.25">
      <c r="A19" s="25">
        <v>15</v>
      </c>
      <c r="B19" s="25" t="s">
        <v>64</v>
      </c>
      <c r="C19" s="25" t="s">
        <v>57</v>
      </c>
      <c r="D19" s="26">
        <v>6946</v>
      </c>
      <c r="E19" s="27">
        <v>42393</v>
      </c>
      <c r="F19" s="25" t="s">
        <v>65</v>
      </c>
      <c r="H19" s="32"/>
      <c r="J19" s="54" t="s">
        <v>125</v>
      </c>
      <c r="K19" s="54"/>
      <c r="L19" s="54"/>
      <c r="M19" s="54"/>
      <c r="N19" s="54"/>
      <c r="O19" s="33"/>
      <c r="Q19" s="32"/>
      <c r="S19" s="51" t="s">
        <v>143</v>
      </c>
      <c r="T19" s="52"/>
      <c r="U19" s="53"/>
      <c r="X19" s="33"/>
    </row>
    <row r="20" spans="1:24" x14ac:dyDescent="0.25">
      <c r="A20" s="25">
        <v>16</v>
      </c>
      <c r="B20" s="25" t="s">
        <v>56</v>
      </c>
      <c r="C20" s="25" t="s">
        <v>57</v>
      </c>
      <c r="D20" s="26">
        <v>2320</v>
      </c>
      <c r="E20" s="27">
        <v>42396</v>
      </c>
      <c r="F20" s="25" t="s">
        <v>55</v>
      </c>
      <c r="H20" s="32"/>
      <c r="J20" s="54">
        <f>SUM(J17:K17,M17:N17)</f>
        <v>5</v>
      </c>
      <c r="K20" s="54"/>
      <c r="L20" s="54"/>
      <c r="M20" s="54"/>
      <c r="N20" s="54"/>
      <c r="O20" s="33"/>
      <c r="Q20" s="32"/>
      <c r="X20" s="33"/>
    </row>
    <row r="21" spans="1:24" x14ac:dyDescent="0.25">
      <c r="A21" s="25">
        <v>17</v>
      </c>
      <c r="B21" s="25" t="s">
        <v>56</v>
      </c>
      <c r="C21" s="25" t="s">
        <v>57</v>
      </c>
      <c r="D21" s="26">
        <v>2116</v>
      </c>
      <c r="E21" s="27">
        <v>42397</v>
      </c>
      <c r="F21" s="25" t="s">
        <v>53</v>
      </c>
      <c r="H21" s="32"/>
      <c r="O21" s="33"/>
      <c r="Q21" s="32"/>
      <c r="R21" s="20" t="s">
        <v>126</v>
      </c>
      <c r="S21" s="55" t="s">
        <v>127</v>
      </c>
      <c r="T21" s="56"/>
      <c r="U21" s="57"/>
      <c r="X21" s="33"/>
    </row>
    <row r="22" spans="1:24" x14ac:dyDescent="0.25">
      <c r="A22" s="25">
        <v>18</v>
      </c>
      <c r="B22" s="25" t="s">
        <v>56</v>
      </c>
      <c r="C22" s="25" t="s">
        <v>57</v>
      </c>
      <c r="D22" s="26">
        <v>1135</v>
      </c>
      <c r="E22" s="27">
        <v>42399</v>
      </c>
      <c r="F22" s="25" t="s">
        <v>55</v>
      </c>
      <c r="H22" s="32"/>
      <c r="I22" s="20" t="s">
        <v>126</v>
      </c>
      <c r="J22" s="21" t="s">
        <v>64</v>
      </c>
      <c r="L22" s="21" t="s">
        <v>56</v>
      </c>
      <c r="O22" s="33"/>
      <c r="Q22" s="32"/>
      <c r="S22" s="48">
        <f>SUMIFS($D$5:$D$34,$B$5:$B$34,$J$22,$F$5:$F$34,$J$23)+SUMIFS($D$5:$D$34,$B$5:$B$34,$L$22,$F$5:$F$34,$L$23)</f>
        <v>8476</v>
      </c>
      <c r="T22" s="49"/>
      <c r="U22" s="50"/>
      <c r="X22" s="33"/>
    </row>
    <row r="23" spans="1:24" ht="15.75" thickBot="1" x14ac:dyDescent="0.3">
      <c r="A23" s="25">
        <v>19</v>
      </c>
      <c r="B23" s="25" t="s">
        <v>54</v>
      </c>
      <c r="C23" s="25" t="s">
        <v>52</v>
      </c>
      <c r="D23" s="26">
        <v>3595</v>
      </c>
      <c r="E23" s="27">
        <v>42399</v>
      </c>
      <c r="F23" s="25" t="s">
        <v>55</v>
      </c>
      <c r="H23" s="32"/>
      <c r="J23" s="21" t="s">
        <v>53</v>
      </c>
      <c r="L23" s="21" t="s">
        <v>53</v>
      </c>
      <c r="O23" s="33"/>
      <c r="Q23" s="34"/>
      <c r="R23" s="36"/>
      <c r="S23" s="36"/>
      <c r="T23" s="36"/>
      <c r="U23" s="36"/>
      <c r="V23" s="36"/>
      <c r="W23" s="36"/>
      <c r="X23" s="37"/>
    </row>
    <row r="24" spans="1:24" x14ac:dyDescent="0.25">
      <c r="A24" s="25">
        <v>20</v>
      </c>
      <c r="B24" s="25" t="s">
        <v>64</v>
      </c>
      <c r="C24" s="25" t="s">
        <v>57</v>
      </c>
      <c r="D24" s="26">
        <v>1161</v>
      </c>
      <c r="E24" s="27">
        <v>42402</v>
      </c>
      <c r="F24" s="25" t="s">
        <v>53</v>
      </c>
      <c r="H24" s="32"/>
      <c r="J24" s="26">
        <f>SUMIFS($D$5:$D$34,$B$5:$B$34,$J$22,$F$5:$F$34,$J$23)</f>
        <v>1161</v>
      </c>
      <c r="L24" s="26">
        <f>SUMIFS($D$5:$D$34,$B$5:$B$34,$L$22,$F$5:$F$34,$L$23)</f>
        <v>7315</v>
      </c>
      <c r="O24" s="33"/>
    </row>
    <row r="25" spans="1:24" x14ac:dyDescent="0.25">
      <c r="A25" s="25">
        <v>21</v>
      </c>
      <c r="B25" s="25" t="s">
        <v>61</v>
      </c>
      <c r="C25" s="25" t="s">
        <v>57</v>
      </c>
      <c r="D25" s="26">
        <v>2256</v>
      </c>
      <c r="E25" s="27">
        <v>42404</v>
      </c>
      <c r="F25" s="25" t="s">
        <v>65</v>
      </c>
      <c r="H25" s="32"/>
      <c r="O25" s="33"/>
    </row>
    <row r="26" spans="1:24" x14ac:dyDescent="0.25">
      <c r="A26" s="25">
        <v>22</v>
      </c>
      <c r="B26" s="25" t="s">
        <v>56</v>
      </c>
      <c r="C26" s="25" t="s">
        <v>57</v>
      </c>
      <c r="D26" s="26">
        <v>1004</v>
      </c>
      <c r="E26" s="27">
        <v>42411</v>
      </c>
      <c r="F26" s="25" t="s">
        <v>63</v>
      </c>
      <c r="H26" s="32"/>
      <c r="J26" s="55" t="s">
        <v>127</v>
      </c>
      <c r="K26" s="56"/>
      <c r="L26" s="57"/>
      <c r="O26" s="33"/>
    </row>
    <row r="27" spans="1:24" x14ac:dyDescent="0.25">
      <c r="A27" s="25">
        <v>23</v>
      </c>
      <c r="B27" s="25" t="s">
        <v>56</v>
      </c>
      <c r="C27" s="25" t="s">
        <v>57</v>
      </c>
      <c r="D27" s="26">
        <v>3642</v>
      </c>
      <c r="E27" s="27">
        <v>42414</v>
      </c>
      <c r="F27" s="25" t="s">
        <v>58</v>
      </c>
      <c r="H27" s="32"/>
      <c r="J27" s="58">
        <f>SUM(J24,L24)</f>
        <v>8476</v>
      </c>
      <c r="K27" s="59"/>
      <c r="L27" s="60"/>
      <c r="O27" s="33"/>
    </row>
    <row r="28" spans="1:24" ht="15.75" thickBot="1" x14ac:dyDescent="0.3">
      <c r="A28" s="25">
        <v>24</v>
      </c>
      <c r="B28" s="25" t="s">
        <v>56</v>
      </c>
      <c r="C28" s="25" t="s">
        <v>57</v>
      </c>
      <c r="D28" s="26">
        <v>4582</v>
      </c>
      <c r="E28" s="27">
        <v>42417</v>
      </c>
      <c r="F28" s="25" t="s">
        <v>53</v>
      </c>
      <c r="H28" s="34"/>
      <c r="I28" s="35"/>
      <c r="J28" s="36"/>
      <c r="K28" s="36"/>
      <c r="L28" s="36"/>
      <c r="M28" s="36"/>
      <c r="N28" s="36"/>
      <c r="O28" s="37"/>
    </row>
    <row r="29" spans="1:24" x14ac:dyDescent="0.25">
      <c r="A29" s="25">
        <v>25</v>
      </c>
      <c r="B29" s="25" t="s">
        <v>59</v>
      </c>
      <c r="C29" s="25" t="s">
        <v>52</v>
      </c>
      <c r="D29" s="26">
        <v>3559</v>
      </c>
      <c r="E29" s="27">
        <v>42417</v>
      </c>
      <c r="F29" s="25" t="s">
        <v>55</v>
      </c>
    </row>
    <row r="30" spans="1:24" x14ac:dyDescent="0.25">
      <c r="A30" s="25">
        <v>26</v>
      </c>
      <c r="B30" s="25" t="s">
        <v>51</v>
      </c>
      <c r="C30" s="25" t="s">
        <v>52</v>
      </c>
      <c r="D30" s="26">
        <v>5154</v>
      </c>
      <c r="E30" s="27">
        <v>42417</v>
      </c>
      <c r="F30" s="25" t="s">
        <v>62</v>
      </c>
    </row>
    <row r="31" spans="1:24" x14ac:dyDescent="0.25">
      <c r="A31" s="25">
        <v>27</v>
      </c>
      <c r="B31" s="25" t="s">
        <v>66</v>
      </c>
      <c r="C31" s="25" t="s">
        <v>57</v>
      </c>
      <c r="D31" s="26">
        <v>7388</v>
      </c>
      <c r="E31" s="27">
        <v>42418</v>
      </c>
      <c r="F31" s="25" t="s">
        <v>65</v>
      </c>
    </row>
    <row r="32" spans="1:24" x14ac:dyDescent="0.25">
      <c r="A32" s="25">
        <v>28</v>
      </c>
      <c r="B32" s="25" t="s">
        <v>59</v>
      </c>
      <c r="C32" s="25" t="s">
        <v>52</v>
      </c>
      <c r="D32" s="26">
        <v>7163</v>
      </c>
      <c r="E32" s="27">
        <v>42418</v>
      </c>
      <c r="F32" s="25" t="s">
        <v>53</v>
      </c>
    </row>
    <row r="33" spans="1:6" x14ac:dyDescent="0.25">
      <c r="A33" s="25">
        <v>29</v>
      </c>
      <c r="B33" s="25" t="s">
        <v>59</v>
      </c>
      <c r="C33" s="25" t="s">
        <v>52</v>
      </c>
      <c r="D33" s="26">
        <v>5101</v>
      </c>
      <c r="E33" s="27">
        <v>42420</v>
      </c>
      <c r="F33" s="25" t="s">
        <v>60</v>
      </c>
    </row>
    <row r="34" spans="1:6" x14ac:dyDescent="0.25">
      <c r="A34" s="25">
        <v>30</v>
      </c>
      <c r="B34" s="25" t="s">
        <v>64</v>
      </c>
      <c r="C34" s="25" t="s">
        <v>57</v>
      </c>
      <c r="D34" s="26">
        <v>7602</v>
      </c>
      <c r="E34" s="27">
        <v>42421</v>
      </c>
      <c r="F34" s="25" t="s">
        <v>65</v>
      </c>
    </row>
    <row r="36" spans="1:6" x14ac:dyDescent="0.25">
      <c r="A36" s="3" t="s">
        <v>67</v>
      </c>
      <c r="B36" s="3"/>
      <c r="C36" s="3"/>
      <c r="D36" s="3"/>
      <c r="F36" s="2"/>
    </row>
    <row r="37" spans="1:6" x14ac:dyDescent="0.25">
      <c r="A37" s="3" t="s">
        <v>68</v>
      </c>
      <c r="B37" s="3"/>
      <c r="C37" s="3"/>
      <c r="D37" s="3"/>
      <c r="F37" s="2"/>
    </row>
    <row r="38" spans="1:6" x14ac:dyDescent="0.25">
      <c r="A38" s="3" t="s">
        <v>69</v>
      </c>
      <c r="B38" s="3"/>
      <c r="C38" s="3"/>
      <c r="D38" s="3"/>
      <c r="F38" s="2"/>
    </row>
    <row r="39" spans="1:6" x14ac:dyDescent="0.25">
      <c r="A39" s="3" t="s">
        <v>70</v>
      </c>
      <c r="B39" s="3"/>
      <c r="C39" s="3"/>
      <c r="D39" s="3"/>
      <c r="F39" s="2"/>
    </row>
    <row r="40" spans="1:6" x14ac:dyDescent="0.25">
      <c r="A40" s="3" t="s">
        <v>71</v>
      </c>
      <c r="B40" s="3"/>
      <c r="C40" s="3"/>
      <c r="D40" s="3"/>
      <c r="F40" s="2"/>
    </row>
  </sheetData>
  <mergeCells count="16">
    <mergeCell ref="J20:N20"/>
    <mergeCell ref="J26:L26"/>
    <mergeCell ref="J27:L27"/>
    <mergeCell ref="A1:F1"/>
    <mergeCell ref="A2:F2"/>
    <mergeCell ref="J15:K15"/>
    <mergeCell ref="M15:N15"/>
    <mergeCell ref="J19:N19"/>
    <mergeCell ref="S12:W12"/>
    <mergeCell ref="S22:U22"/>
    <mergeCell ref="S19:U19"/>
    <mergeCell ref="S15:W15"/>
    <mergeCell ref="S16:W16"/>
    <mergeCell ref="S13:W13"/>
    <mergeCell ref="S21:U21"/>
    <mergeCell ref="S18:U18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A24A2-2596-4ED7-8971-504212555896}">
  <dimension ref="C1:R25"/>
  <sheetViews>
    <sheetView workbookViewId="0">
      <selection activeCell="C27" sqref="C27"/>
    </sheetView>
  </sheetViews>
  <sheetFormatPr defaultRowHeight="15" x14ac:dyDescent="0.25"/>
  <cols>
    <col min="5" max="5" width="11.28515625" bestFit="1" customWidth="1"/>
    <col min="6" max="6" width="16.5703125" bestFit="1" customWidth="1"/>
    <col min="7" max="7" width="9.140625" customWidth="1"/>
    <col min="10" max="10" width="21.140625" bestFit="1" customWidth="1"/>
    <col min="11" max="11" width="16.5703125" bestFit="1" customWidth="1"/>
    <col min="12" max="12" width="9.140625" customWidth="1"/>
    <col min="15" max="15" width="21.140625" bestFit="1" customWidth="1"/>
    <col min="16" max="16" width="16.5703125" bestFit="1" customWidth="1"/>
  </cols>
  <sheetData>
    <row r="1" spans="3:18" ht="15.75" thickBot="1" x14ac:dyDescent="0.3"/>
    <row r="2" spans="3:18" ht="15.75" thickBot="1" x14ac:dyDescent="0.3">
      <c r="C2" s="28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1"/>
    </row>
    <row r="3" spans="3:18" ht="15.75" thickBot="1" x14ac:dyDescent="0.3">
      <c r="C3" s="32"/>
      <c r="D3" s="28"/>
      <c r="E3" s="30"/>
      <c r="F3" s="30"/>
      <c r="G3" s="31"/>
      <c r="I3" s="28"/>
      <c r="J3" s="30"/>
      <c r="K3" s="30"/>
      <c r="L3" s="31"/>
      <c r="N3" s="28"/>
      <c r="O3" s="30"/>
      <c r="P3" s="30"/>
      <c r="Q3" s="31"/>
      <c r="R3" s="33"/>
    </row>
    <row r="4" spans="3:18" ht="15.75" thickBot="1" x14ac:dyDescent="0.3">
      <c r="C4" s="32"/>
      <c r="D4" s="32"/>
      <c r="E4" s="66" t="s">
        <v>148</v>
      </c>
      <c r="F4" s="67"/>
      <c r="G4" s="33"/>
      <c r="I4" s="32"/>
      <c r="J4" s="64" t="s">
        <v>132</v>
      </c>
      <c r="K4" s="65"/>
      <c r="L4" s="33"/>
      <c r="N4" s="32"/>
      <c r="O4" s="64" t="s">
        <v>133</v>
      </c>
      <c r="P4" s="65"/>
      <c r="Q4" s="33"/>
      <c r="R4" s="33"/>
    </row>
    <row r="5" spans="3:18" x14ac:dyDescent="0.25">
      <c r="C5" s="32"/>
      <c r="D5" s="32"/>
      <c r="G5" s="33"/>
      <c r="I5" s="32"/>
      <c r="J5" s="74"/>
      <c r="K5" s="74"/>
      <c r="L5" s="33"/>
      <c r="N5" s="32"/>
      <c r="O5" s="74"/>
      <c r="P5" s="74"/>
      <c r="Q5" s="33"/>
      <c r="R5" s="33"/>
    </row>
    <row r="6" spans="3:18" x14ac:dyDescent="0.25">
      <c r="C6" s="32"/>
      <c r="D6" s="32"/>
      <c r="E6" s="45" t="s">
        <v>47</v>
      </c>
      <c r="F6" t="s">
        <v>147</v>
      </c>
      <c r="G6" s="33"/>
      <c r="I6" s="32"/>
      <c r="J6" s="73" t="s">
        <v>47</v>
      </c>
      <c r="K6" s="74" t="s">
        <v>147</v>
      </c>
      <c r="L6" s="33"/>
      <c r="N6" s="32"/>
      <c r="O6" s="73" t="s">
        <v>47</v>
      </c>
      <c r="P6" s="74" t="s">
        <v>147</v>
      </c>
      <c r="Q6" s="33"/>
      <c r="R6" s="33"/>
    </row>
    <row r="7" spans="3:18" x14ac:dyDescent="0.25">
      <c r="C7" s="32"/>
      <c r="D7" s="32"/>
      <c r="E7" s="46" t="s">
        <v>57</v>
      </c>
      <c r="F7">
        <v>18</v>
      </c>
      <c r="G7" s="33"/>
      <c r="I7" s="32"/>
      <c r="J7" s="75" t="s">
        <v>57</v>
      </c>
      <c r="K7" s="72">
        <v>18</v>
      </c>
      <c r="L7" s="33"/>
      <c r="N7" s="32"/>
      <c r="O7" s="75" t="s">
        <v>52</v>
      </c>
      <c r="P7" s="72">
        <v>12</v>
      </c>
      <c r="Q7" s="33"/>
      <c r="R7" s="33"/>
    </row>
    <row r="8" spans="3:18" x14ac:dyDescent="0.25">
      <c r="C8" s="32"/>
      <c r="D8" s="32"/>
      <c r="E8" s="46" t="s">
        <v>52</v>
      </c>
      <c r="F8">
        <v>12</v>
      </c>
      <c r="G8" s="33"/>
      <c r="I8" s="32"/>
      <c r="J8" s="76" t="s">
        <v>64</v>
      </c>
      <c r="K8" s="72">
        <v>5</v>
      </c>
      <c r="L8" s="33"/>
      <c r="N8" s="32"/>
      <c r="O8" s="76" t="s">
        <v>59</v>
      </c>
      <c r="P8" s="72">
        <v>4</v>
      </c>
      <c r="Q8" s="33"/>
      <c r="R8" s="33"/>
    </row>
    <row r="9" spans="3:18" x14ac:dyDescent="0.25">
      <c r="C9" s="32"/>
      <c r="D9" s="32"/>
      <c r="E9" s="46" t="s">
        <v>131</v>
      </c>
      <c r="F9">
        <v>30</v>
      </c>
      <c r="G9" s="33"/>
      <c r="I9" s="32"/>
      <c r="J9" s="77" t="s">
        <v>58</v>
      </c>
      <c r="K9" s="72">
        <v>1</v>
      </c>
      <c r="L9" s="33"/>
      <c r="N9" s="32"/>
      <c r="O9" s="77" t="s">
        <v>60</v>
      </c>
      <c r="P9" s="72">
        <v>2</v>
      </c>
      <c r="Q9" s="33"/>
      <c r="R9" s="33"/>
    </row>
    <row r="10" spans="3:18" ht="15.75" thickBot="1" x14ac:dyDescent="0.3">
      <c r="C10" s="32"/>
      <c r="D10" s="34"/>
      <c r="E10" s="36"/>
      <c r="F10" s="36"/>
      <c r="G10" s="37"/>
      <c r="I10" s="32"/>
      <c r="J10" s="77" t="s">
        <v>65</v>
      </c>
      <c r="K10" s="72">
        <v>3</v>
      </c>
      <c r="L10" s="33"/>
      <c r="N10" s="32"/>
      <c r="O10" s="77" t="s">
        <v>55</v>
      </c>
      <c r="P10" s="72">
        <v>1</v>
      </c>
      <c r="Q10" s="33"/>
      <c r="R10" s="33"/>
    </row>
    <row r="11" spans="3:18" x14ac:dyDescent="0.25">
      <c r="C11" s="32"/>
      <c r="I11" s="32"/>
      <c r="J11" s="77" t="s">
        <v>53</v>
      </c>
      <c r="K11" s="72">
        <v>1</v>
      </c>
      <c r="L11" s="33"/>
      <c r="N11" s="32"/>
      <c r="O11" s="77" t="s">
        <v>53</v>
      </c>
      <c r="P11" s="72">
        <v>1</v>
      </c>
      <c r="Q11" s="33"/>
      <c r="R11" s="33"/>
    </row>
    <row r="12" spans="3:18" x14ac:dyDescent="0.25">
      <c r="C12" s="32"/>
      <c r="I12" s="32"/>
      <c r="J12" s="76" t="s">
        <v>56</v>
      </c>
      <c r="K12" s="72">
        <v>10</v>
      </c>
      <c r="L12" s="33"/>
      <c r="N12" s="32"/>
      <c r="O12" s="76" t="s">
        <v>54</v>
      </c>
      <c r="P12" s="72">
        <v>5</v>
      </c>
      <c r="Q12" s="33"/>
      <c r="R12" s="33"/>
    </row>
    <row r="13" spans="3:18" x14ac:dyDescent="0.25">
      <c r="C13" s="32"/>
      <c r="I13" s="32"/>
      <c r="J13" s="77" t="s">
        <v>58</v>
      </c>
      <c r="K13" s="72">
        <v>2</v>
      </c>
      <c r="L13" s="33"/>
      <c r="N13" s="32"/>
      <c r="O13" s="77" t="s">
        <v>62</v>
      </c>
      <c r="P13" s="72">
        <v>1</v>
      </c>
      <c r="Q13" s="33"/>
      <c r="R13" s="33"/>
    </row>
    <row r="14" spans="3:18" x14ac:dyDescent="0.25">
      <c r="C14" s="32"/>
      <c r="I14" s="32"/>
      <c r="J14" s="77" t="s">
        <v>60</v>
      </c>
      <c r="K14" s="72">
        <v>1</v>
      </c>
      <c r="L14" s="33"/>
      <c r="N14" s="32"/>
      <c r="O14" s="77" t="s">
        <v>58</v>
      </c>
      <c r="P14" s="72">
        <v>1</v>
      </c>
      <c r="Q14" s="33"/>
      <c r="R14" s="33"/>
    </row>
    <row r="15" spans="3:18" x14ac:dyDescent="0.25">
      <c r="C15" s="32"/>
      <c r="I15" s="32"/>
      <c r="J15" s="77" t="s">
        <v>63</v>
      </c>
      <c r="K15" s="72">
        <v>2</v>
      </c>
      <c r="L15" s="33"/>
      <c r="N15" s="32"/>
      <c r="O15" s="77" t="s">
        <v>55</v>
      </c>
      <c r="P15" s="72">
        <v>2</v>
      </c>
      <c r="Q15" s="33"/>
      <c r="R15" s="33"/>
    </row>
    <row r="16" spans="3:18" x14ac:dyDescent="0.25">
      <c r="C16" s="32"/>
      <c r="I16" s="32"/>
      <c r="J16" s="77" t="s">
        <v>55</v>
      </c>
      <c r="K16" s="72">
        <v>2</v>
      </c>
      <c r="L16" s="33"/>
      <c r="N16" s="32"/>
      <c r="O16" s="77" t="s">
        <v>53</v>
      </c>
      <c r="P16" s="72">
        <v>1</v>
      </c>
      <c r="Q16" s="33"/>
      <c r="R16" s="33"/>
    </row>
    <row r="17" spans="3:18" x14ac:dyDescent="0.25">
      <c r="C17" s="32"/>
      <c r="I17" s="32"/>
      <c r="J17" s="77" t="s">
        <v>53</v>
      </c>
      <c r="K17" s="72">
        <v>3</v>
      </c>
      <c r="L17" s="33"/>
      <c r="N17" s="32"/>
      <c r="O17" s="76" t="s">
        <v>51</v>
      </c>
      <c r="P17" s="72">
        <v>3</v>
      </c>
      <c r="Q17" s="33"/>
      <c r="R17" s="33"/>
    </row>
    <row r="18" spans="3:18" x14ac:dyDescent="0.25">
      <c r="C18" s="32"/>
      <c r="I18" s="32"/>
      <c r="J18" s="76" t="s">
        <v>66</v>
      </c>
      <c r="K18" s="72">
        <v>1</v>
      </c>
      <c r="L18" s="33"/>
      <c r="N18" s="32"/>
      <c r="O18" s="77" t="s">
        <v>62</v>
      </c>
      <c r="P18" s="72">
        <v>1</v>
      </c>
      <c r="Q18" s="33"/>
      <c r="R18" s="33"/>
    </row>
    <row r="19" spans="3:18" x14ac:dyDescent="0.25">
      <c r="C19" s="32"/>
      <c r="I19" s="32"/>
      <c r="J19" s="77" t="s">
        <v>65</v>
      </c>
      <c r="K19" s="72">
        <v>1</v>
      </c>
      <c r="L19" s="33"/>
      <c r="N19" s="32"/>
      <c r="O19" s="77" t="s">
        <v>60</v>
      </c>
      <c r="P19" s="72">
        <v>1</v>
      </c>
      <c r="Q19" s="33"/>
      <c r="R19" s="33"/>
    </row>
    <row r="20" spans="3:18" x14ac:dyDescent="0.25">
      <c r="C20" s="32"/>
      <c r="I20" s="32"/>
      <c r="J20" s="76" t="s">
        <v>61</v>
      </c>
      <c r="K20" s="72">
        <v>2</v>
      </c>
      <c r="L20" s="33"/>
      <c r="N20" s="32"/>
      <c r="O20" s="77" t="s">
        <v>53</v>
      </c>
      <c r="P20" s="72">
        <v>1</v>
      </c>
      <c r="Q20" s="33"/>
      <c r="R20" s="33"/>
    </row>
    <row r="21" spans="3:18" x14ac:dyDescent="0.25">
      <c r="C21" s="32"/>
      <c r="I21" s="32"/>
      <c r="J21" s="77" t="s">
        <v>65</v>
      </c>
      <c r="K21" s="72">
        <v>1</v>
      </c>
      <c r="L21" s="33"/>
      <c r="N21" s="32"/>
      <c r="O21" s="75" t="s">
        <v>131</v>
      </c>
      <c r="P21" s="72">
        <v>12</v>
      </c>
      <c r="Q21" s="33"/>
      <c r="R21" s="33"/>
    </row>
    <row r="22" spans="3:18" ht="15.75" thickBot="1" x14ac:dyDescent="0.3">
      <c r="C22" s="32"/>
      <c r="I22" s="32"/>
      <c r="J22" s="77" t="s">
        <v>53</v>
      </c>
      <c r="K22" s="72">
        <v>1</v>
      </c>
      <c r="L22" s="33"/>
      <c r="N22" s="34"/>
      <c r="O22" s="36"/>
      <c r="P22" s="36"/>
      <c r="Q22" s="37"/>
      <c r="R22" s="33"/>
    </row>
    <row r="23" spans="3:18" x14ac:dyDescent="0.25">
      <c r="C23" s="32"/>
      <c r="I23" s="32"/>
      <c r="J23" s="75" t="s">
        <v>131</v>
      </c>
      <c r="K23" s="72">
        <v>18</v>
      </c>
      <c r="L23" s="33"/>
      <c r="R23" s="33"/>
    </row>
    <row r="24" spans="3:18" ht="15.75" thickBot="1" x14ac:dyDescent="0.3">
      <c r="C24" s="32"/>
      <c r="I24" s="34"/>
      <c r="J24" s="36"/>
      <c r="K24" s="36"/>
      <c r="L24" s="37"/>
      <c r="R24" s="33"/>
    </row>
    <row r="25" spans="3:18" ht="15.75" thickBot="1" x14ac:dyDescent="0.3">
      <c r="C25" s="34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7"/>
    </row>
  </sheetData>
  <mergeCells count="3">
    <mergeCell ref="E4:F4"/>
    <mergeCell ref="J4:K4"/>
    <mergeCell ref="O4:P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J27" sqref="J27"/>
    </sheetView>
  </sheetViews>
  <sheetFormatPr defaultColWidth="14.42578125" defaultRowHeight="15" customHeight="1" x14ac:dyDescent="0.25"/>
  <cols>
    <col min="1" max="1" width="10.7109375" customWidth="1"/>
    <col min="2" max="2" width="8.42578125" customWidth="1"/>
    <col min="3" max="3" width="11.7109375" customWidth="1"/>
    <col min="4" max="4" width="8.85546875" customWidth="1"/>
    <col min="5" max="7" width="8" customWidth="1"/>
    <col min="8" max="8" width="12.7109375" customWidth="1"/>
  </cols>
  <sheetData>
    <row r="1" spans="1:14" ht="18.75" customHeight="1" x14ac:dyDescent="0.3">
      <c r="A1" s="61">
        <v>2</v>
      </c>
      <c r="B1" s="62"/>
      <c r="C1" s="62"/>
      <c r="D1" s="62"/>
      <c r="E1" s="62"/>
      <c r="F1" s="62"/>
      <c r="G1" s="62"/>
      <c r="H1" s="62"/>
    </row>
    <row r="2" spans="1:14" ht="15.75" thickBot="1" x14ac:dyDescent="0.3">
      <c r="A2" s="68"/>
      <c r="B2" s="69"/>
      <c r="C2" s="69"/>
      <c r="D2" s="69"/>
      <c r="E2" s="69"/>
      <c r="F2" s="69"/>
      <c r="G2" s="69"/>
    </row>
    <row r="3" spans="1:14" ht="15" customHeight="1" x14ac:dyDescent="0.25">
      <c r="J3" s="28"/>
      <c r="K3" s="30"/>
      <c r="L3" s="30"/>
      <c r="M3" s="30"/>
      <c r="N3" s="31"/>
    </row>
    <row r="4" spans="1:14" ht="15.75" customHeight="1" x14ac:dyDescent="0.25">
      <c r="A4" s="15" t="s">
        <v>72</v>
      </c>
      <c r="B4" s="15" t="s">
        <v>73</v>
      </c>
      <c r="C4" s="15" t="s">
        <v>40</v>
      </c>
      <c r="D4" s="15" t="s">
        <v>74</v>
      </c>
      <c r="E4" s="16"/>
      <c r="F4" s="17"/>
      <c r="G4" s="39" t="s">
        <v>74</v>
      </c>
      <c r="H4" s="39" t="s">
        <v>73</v>
      </c>
      <c r="J4" s="32"/>
      <c r="K4" s="20" t="s">
        <v>119</v>
      </c>
      <c r="L4" s="39" t="s">
        <v>74</v>
      </c>
      <c r="M4" s="15" t="s">
        <v>73</v>
      </c>
      <c r="N4" s="33"/>
    </row>
    <row r="5" spans="1:14" ht="15.75" customHeight="1" x14ac:dyDescent="0.25">
      <c r="A5" s="18" t="s">
        <v>75</v>
      </c>
      <c r="B5" s="19">
        <v>92671</v>
      </c>
      <c r="C5" s="18" t="s">
        <v>76</v>
      </c>
      <c r="D5" s="18" t="s">
        <v>77</v>
      </c>
      <c r="E5" s="16"/>
      <c r="F5" s="17"/>
      <c r="G5" s="43" t="s">
        <v>77</v>
      </c>
      <c r="H5" s="38"/>
      <c r="J5" s="32"/>
      <c r="L5" s="43" t="s">
        <v>77</v>
      </c>
      <c r="M5" s="38">
        <f>INDEX($A$5:$D$24,MATCH($L5,$D$5:$D$24,0),MATCH(M$4,$A$4:$D$4,0))</f>
        <v>92671</v>
      </c>
      <c r="N5" s="33"/>
    </row>
    <row r="6" spans="1:14" ht="15.75" customHeight="1" x14ac:dyDescent="0.25">
      <c r="A6" s="18" t="s">
        <v>78</v>
      </c>
      <c r="B6" s="19">
        <v>84120</v>
      </c>
      <c r="C6" s="18" t="s">
        <v>79</v>
      </c>
      <c r="D6" s="18" t="s">
        <v>80</v>
      </c>
      <c r="E6" s="16"/>
      <c r="F6" s="17"/>
      <c r="G6" s="43" t="s">
        <v>80</v>
      </c>
      <c r="H6" s="44"/>
      <c r="J6" s="32"/>
      <c r="L6" s="43" t="s">
        <v>80</v>
      </c>
      <c r="M6" s="38">
        <f t="shared" ref="M6:M24" si="0">INDEX($A$5:$D$24,MATCH($L6,$D$5:$D$24,0),MATCH(M$4,$A$4:$D$4,0))</f>
        <v>84120</v>
      </c>
      <c r="N6" s="33"/>
    </row>
    <row r="7" spans="1:14" ht="15.75" customHeight="1" x14ac:dyDescent="0.25">
      <c r="A7" s="18" t="s">
        <v>81</v>
      </c>
      <c r="B7" s="19">
        <v>50793</v>
      </c>
      <c r="C7" s="18" t="s">
        <v>5</v>
      </c>
      <c r="D7" s="18" t="s">
        <v>82</v>
      </c>
      <c r="E7" s="16"/>
      <c r="F7" s="17"/>
      <c r="G7" s="43" t="s">
        <v>82</v>
      </c>
      <c r="H7" s="44"/>
      <c r="J7" s="32"/>
      <c r="L7" s="43" t="s">
        <v>82</v>
      </c>
      <c r="M7" s="38">
        <f t="shared" si="0"/>
        <v>50793</v>
      </c>
      <c r="N7" s="33"/>
    </row>
    <row r="8" spans="1:14" ht="15.75" customHeight="1" x14ac:dyDescent="0.25">
      <c r="A8" s="18" t="s">
        <v>83</v>
      </c>
      <c r="B8" s="19">
        <v>77833</v>
      </c>
      <c r="C8" s="18" t="s">
        <v>84</v>
      </c>
      <c r="D8" s="18" t="s">
        <v>85</v>
      </c>
      <c r="E8" s="16"/>
      <c r="F8" s="17"/>
      <c r="G8" s="43" t="s">
        <v>85</v>
      </c>
      <c r="H8" s="44"/>
      <c r="J8" s="32"/>
      <c r="L8" s="43" t="s">
        <v>85</v>
      </c>
      <c r="M8" s="38">
        <f t="shared" si="0"/>
        <v>77833</v>
      </c>
      <c r="N8" s="33"/>
    </row>
    <row r="9" spans="1:14" ht="15.75" customHeight="1" x14ac:dyDescent="0.25">
      <c r="A9" s="18" t="s">
        <v>86</v>
      </c>
      <c r="B9" s="19">
        <v>58914</v>
      </c>
      <c r="C9" s="18" t="s">
        <v>23</v>
      </c>
      <c r="D9" s="18" t="s">
        <v>87</v>
      </c>
      <c r="E9" s="16"/>
      <c r="F9" s="17"/>
      <c r="G9" s="43" t="s">
        <v>87</v>
      </c>
      <c r="H9" s="44"/>
      <c r="J9" s="32"/>
      <c r="L9" s="43" t="s">
        <v>87</v>
      </c>
      <c r="M9" s="38">
        <f t="shared" si="0"/>
        <v>58914</v>
      </c>
      <c r="N9" s="33"/>
    </row>
    <row r="10" spans="1:14" ht="15.75" customHeight="1" x14ac:dyDescent="0.25">
      <c r="A10" s="18" t="s">
        <v>88</v>
      </c>
      <c r="B10" s="19">
        <v>51096</v>
      </c>
      <c r="C10" s="18" t="s">
        <v>89</v>
      </c>
      <c r="D10" s="18" t="s">
        <v>90</v>
      </c>
      <c r="E10" s="16"/>
      <c r="F10" s="17"/>
      <c r="G10" s="43" t="s">
        <v>90</v>
      </c>
      <c r="H10" s="44"/>
      <c r="J10" s="32"/>
      <c r="L10" s="43" t="s">
        <v>90</v>
      </c>
      <c r="M10" s="38">
        <f t="shared" si="0"/>
        <v>51096</v>
      </c>
      <c r="N10" s="33"/>
    </row>
    <row r="11" spans="1:14" ht="15.75" customHeight="1" x14ac:dyDescent="0.25">
      <c r="A11" s="18" t="s">
        <v>91</v>
      </c>
      <c r="B11" s="19">
        <v>83735</v>
      </c>
      <c r="C11" s="18" t="s">
        <v>5</v>
      </c>
      <c r="D11" s="18" t="s">
        <v>92</v>
      </c>
      <c r="E11" s="16"/>
      <c r="F11" s="17"/>
      <c r="G11" s="43" t="s">
        <v>92</v>
      </c>
      <c r="H11" s="44"/>
      <c r="J11" s="32"/>
      <c r="L11" s="43" t="s">
        <v>92</v>
      </c>
      <c r="M11" s="38">
        <f t="shared" si="0"/>
        <v>83735</v>
      </c>
      <c r="N11" s="33"/>
    </row>
    <row r="12" spans="1:14" ht="15.75" customHeight="1" x14ac:dyDescent="0.25">
      <c r="A12" s="18" t="s">
        <v>93</v>
      </c>
      <c r="B12" s="19">
        <v>74418</v>
      </c>
      <c r="C12" s="18" t="s">
        <v>89</v>
      </c>
      <c r="D12" s="18" t="s">
        <v>94</v>
      </c>
      <c r="E12" s="16"/>
      <c r="F12" s="17"/>
      <c r="G12" s="43" t="s">
        <v>94</v>
      </c>
      <c r="H12" s="44"/>
      <c r="J12" s="32"/>
      <c r="L12" s="43" t="s">
        <v>94</v>
      </c>
      <c r="M12" s="38">
        <f t="shared" si="0"/>
        <v>74418</v>
      </c>
      <c r="N12" s="33"/>
    </row>
    <row r="13" spans="1:14" ht="15.75" customHeight="1" x14ac:dyDescent="0.25">
      <c r="A13" s="18" t="s">
        <v>95</v>
      </c>
      <c r="B13" s="19">
        <v>51366</v>
      </c>
      <c r="C13" s="18" t="s">
        <v>76</v>
      </c>
      <c r="D13" s="18" t="s">
        <v>96</v>
      </c>
      <c r="E13" s="16"/>
      <c r="F13" s="17"/>
      <c r="G13" s="43" t="s">
        <v>96</v>
      </c>
      <c r="H13" s="44"/>
      <c r="J13" s="32"/>
      <c r="L13" s="43" t="s">
        <v>96</v>
      </c>
      <c r="M13" s="38">
        <f t="shared" si="0"/>
        <v>51366</v>
      </c>
      <c r="N13" s="33"/>
    </row>
    <row r="14" spans="1:14" ht="15.75" customHeight="1" x14ac:dyDescent="0.25">
      <c r="A14" s="18" t="s">
        <v>97</v>
      </c>
      <c r="B14" s="19">
        <v>54600</v>
      </c>
      <c r="C14" s="18" t="s">
        <v>23</v>
      </c>
      <c r="D14" s="18" t="s">
        <v>98</v>
      </c>
      <c r="E14" s="16"/>
      <c r="F14" s="17"/>
      <c r="G14" s="43" t="s">
        <v>98</v>
      </c>
      <c r="H14" s="44"/>
      <c r="J14" s="32"/>
      <c r="L14" s="43" t="s">
        <v>98</v>
      </c>
      <c r="M14" s="38">
        <f t="shared" si="0"/>
        <v>54600</v>
      </c>
      <c r="N14" s="33"/>
    </row>
    <row r="15" spans="1:14" ht="15.75" customHeight="1" x14ac:dyDescent="0.25">
      <c r="A15" s="18" t="s">
        <v>99</v>
      </c>
      <c r="B15" s="19">
        <v>93509</v>
      </c>
      <c r="C15" s="18" t="s">
        <v>79</v>
      </c>
      <c r="D15" s="18" t="s">
        <v>100</v>
      </c>
      <c r="E15" s="16"/>
      <c r="F15" s="17"/>
      <c r="G15" s="43" t="s">
        <v>100</v>
      </c>
      <c r="H15" s="44"/>
      <c r="J15" s="32"/>
      <c r="L15" s="43" t="s">
        <v>100</v>
      </c>
      <c r="M15" s="38">
        <f t="shared" si="0"/>
        <v>93509</v>
      </c>
      <c r="N15" s="33"/>
    </row>
    <row r="16" spans="1:14" ht="15.75" customHeight="1" x14ac:dyDescent="0.25">
      <c r="A16" s="18" t="s">
        <v>101</v>
      </c>
      <c r="B16" s="19">
        <v>80105</v>
      </c>
      <c r="C16" s="18" t="s">
        <v>23</v>
      </c>
      <c r="D16" s="18" t="s">
        <v>102</v>
      </c>
      <c r="E16" s="16"/>
      <c r="F16" s="17"/>
      <c r="G16" s="43" t="s">
        <v>102</v>
      </c>
      <c r="H16" s="44"/>
      <c r="J16" s="32"/>
      <c r="L16" s="43" t="s">
        <v>102</v>
      </c>
      <c r="M16" s="38">
        <f t="shared" si="0"/>
        <v>80105</v>
      </c>
      <c r="N16" s="33"/>
    </row>
    <row r="17" spans="1:14" ht="15.75" customHeight="1" x14ac:dyDescent="0.25">
      <c r="A17" s="18" t="s">
        <v>103</v>
      </c>
      <c r="B17" s="19">
        <v>60802</v>
      </c>
      <c r="C17" s="18" t="s">
        <v>5</v>
      </c>
      <c r="D17" s="18" t="s">
        <v>104</v>
      </c>
      <c r="E17" s="16"/>
      <c r="F17" s="17"/>
      <c r="G17" s="43" t="s">
        <v>104</v>
      </c>
      <c r="H17" s="44"/>
      <c r="J17" s="32"/>
      <c r="L17" s="43" t="s">
        <v>104</v>
      </c>
      <c r="M17" s="38">
        <f t="shared" si="0"/>
        <v>60802</v>
      </c>
      <c r="N17" s="33"/>
    </row>
    <row r="18" spans="1:14" ht="15.75" customHeight="1" x14ac:dyDescent="0.25">
      <c r="A18" s="18" t="s">
        <v>105</v>
      </c>
      <c r="B18" s="19">
        <v>76260</v>
      </c>
      <c r="C18" s="18" t="s">
        <v>76</v>
      </c>
      <c r="D18" s="18" t="s">
        <v>106</v>
      </c>
      <c r="E18" s="16"/>
      <c r="F18" s="17"/>
      <c r="G18" s="43" t="s">
        <v>106</v>
      </c>
      <c r="H18" s="44"/>
      <c r="J18" s="32"/>
      <c r="L18" s="43" t="s">
        <v>106</v>
      </c>
      <c r="M18" s="38">
        <f t="shared" si="0"/>
        <v>76260</v>
      </c>
      <c r="N18" s="33"/>
    </row>
    <row r="19" spans="1:14" ht="15.75" customHeight="1" x14ac:dyDescent="0.25">
      <c r="A19" s="18" t="s">
        <v>107</v>
      </c>
      <c r="B19" s="19">
        <v>88965</v>
      </c>
      <c r="C19" s="18" t="s">
        <v>89</v>
      </c>
      <c r="D19" s="18" t="s">
        <v>108</v>
      </c>
      <c r="E19" s="16"/>
      <c r="F19" s="17"/>
      <c r="G19" s="43" t="s">
        <v>108</v>
      </c>
      <c r="H19" s="44"/>
      <c r="J19" s="32"/>
      <c r="L19" s="43" t="s">
        <v>108</v>
      </c>
      <c r="M19" s="38">
        <f t="shared" si="0"/>
        <v>88965</v>
      </c>
      <c r="N19" s="33"/>
    </row>
    <row r="20" spans="1:14" ht="15.75" customHeight="1" x14ac:dyDescent="0.25">
      <c r="A20" s="18" t="s">
        <v>109</v>
      </c>
      <c r="B20" s="19">
        <v>63288</v>
      </c>
      <c r="C20" s="18" t="s">
        <v>79</v>
      </c>
      <c r="D20" s="18" t="s">
        <v>110</v>
      </c>
      <c r="E20" s="16"/>
      <c r="F20" s="17"/>
      <c r="G20" s="43" t="s">
        <v>110</v>
      </c>
      <c r="H20" s="44"/>
      <c r="J20" s="32"/>
      <c r="L20" s="43" t="s">
        <v>110</v>
      </c>
      <c r="M20" s="38">
        <f t="shared" si="0"/>
        <v>63288</v>
      </c>
      <c r="N20" s="33"/>
    </row>
    <row r="21" spans="1:14" ht="15.75" customHeight="1" x14ac:dyDescent="0.25">
      <c r="A21" s="18" t="s">
        <v>111</v>
      </c>
      <c r="B21" s="19">
        <v>45742</v>
      </c>
      <c r="C21" s="18" t="s">
        <v>76</v>
      </c>
      <c r="D21" s="18" t="s">
        <v>112</v>
      </c>
      <c r="E21" s="16"/>
      <c r="F21" s="17"/>
      <c r="G21" s="43" t="s">
        <v>112</v>
      </c>
      <c r="H21" s="44"/>
      <c r="J21" s="32"/>
      <c r="L21" s="43" t="s">
        <v>112</v>
      </c>
      <c r="M21" s="38">
        <f t="shared" si="0"/>
        <v>45742</v>
      </c>
      <c r="N21" s="33"/>
    </row>
    <row r="22" spans="1:14" ht="15.75" customHeight="1" x14ac:dyDescent="0.25">
      <c r="A22" s="18" t="s">
        <v>113</v>
      </c>
      <c r="B22" s="19">
        <v>88354</v>
      </c>
      <c r="C22" s="18" t="s">
        <v>5</v>
      </c>
      <c r="D22" s="18" t="s">
        <v>114</v>
      </c>
      <c r="E22" s="16"/>
      <c r="F22" s="17"/>
      <c r="G22" s="43" t="s">
        <v>114</v>
      </c>
      <c r="H22" s="44"/>
      <c r="J22" s="32"/>
      <c r="L22" s="43" t="s">
        <v>114</v>
      </c>
      <c r="M22" s="38">
        <f t="shared" si="0"/>
        <v>88354</v>
      </c>
      <c r="N22" s="33"/>
    </row>
    <row r="23" spans="1:14" ht="15.75" customHeight="1" x14ac:dyDescent="0.25">
      <c r="A23" s="18" t="s">
        <v>115</v>
      </c>
      <c r="B23" s="19">
        <v>76641</v>
      </c>
      <c r="C23" s="18" t="s">
        <v>5</v>
      </c>
      <c r="D23" s="18" t="s">
        <v>116</v>
      </c>
      <c r="E23" s="16"/>
      <c r="F23" s="17"/>
      <c r="G23" s="43" t="s">
        <v>116</v>
      </c>
      <c r="H23" s="44"/>
      <c r="J23" s="32"/>
      <c r="L23" s="43" t="s">
        <v>116</v>
      </c>
      <c r="M23" s="38">
        <f t="shared" si="0"/>
        <v>76641</v>
      </c>
      <c r="N23" s="33"/>
    </row>
    <row r="24" spans="1:14" ht="15.75" customHeight="1" x14ac:dyDescent="0.25">
      <c r="A24" s="18" t="s">
        <v>117</v>
      </c>
      <c r="B24" s="19">
        <v>61678</v>
      </c>
      <c r="C24" s="18" t="s">
        <v>76</v>
      </c>
      <c r="D24" s="18" t="s">
        <v>118</v>
      </c>
      <c r="E24" s="16"/>
      <c r="F24" s="17"/>
      <c r="G24" s="43" t="s">
        <v>118</v>
      </c>
      <c r="H24" s="44"/>
      <c r="J24" s="32"/>
      <c r="L24" s="43" t="s">
        <v>118</v>
      </c>
      <c r="M24" s="38">
        <f t="shared" si="0"/>
        <v>61678</v>
      </c>
      <c r="N24" s="33"/>
    </row>
    <row r="25" spans="1:14" ht="15.75" customHeight="1" thickBot="1" x14ac:dyDescent="0.3">
      <c r="J25" s="34"/>
      <c r="K25" s="36"/>
      <c r="L25" s="36"/>
      <c r="M25" s="36"/>
      <c r="N25" s="37"/>
    </row>
    <row r="26" spans="1:14" ht="15.75" customHeight="1" x14ac:dyDescent="0.25"/>
    <row r="27" spans="1:14" ht="15.75" customHeight="1" x14ac:dyDescent="0.25"/>
    <row r="28" spans="1:14" ht="15.75" customHeight="1" x14ac:dyDescent="0.25"/>
    <row r="29" spans="1:14" ht="15.75" customHeight="1" x14ac:dyDescent="0.25"/>
    <row r="30" spans="1:14" ht="15.75" customHeight="1" x14ac:dyDescent="0.25"/>
    <row r="31" spans="1:14" ht="15.75" customHeight="1" x14ac:dyDescent="0.25"/>
    <row r="32" spans="1:1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H1"/>
    <mergeCell ref="A2:G2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7"/>
  <sheetViews>
    <sheetView zoomScaleNormal="100" workbookViewId="0">
      <selection activeCell="I35" sqref="I35"/>
    </sheetView>
  </sheetViews>
  <sheetFormatPr defaultColWidth="14.42578125" defaultRowHeight="15" x14ac:dyDescent="0.25"/>
  <cols>
    <col min="1" max="1" width="12.140625" customWidth="1"/>
    <col min="2" max="2" width="15.42578125" bestFit="1" customWidth="1"/>
    <col min="3" max="3" width="11.140625" bestFit="1" customWidth="1"/>
    <col min="4" max="4" width="15.140625" bestFit="1" customWidth="1"/>
    <col min="5" max="5" width="10.140625" bestFit="1" customWidth="1"/>
    <col min="6" max="6" width="11.7109375" bestFit="1" customWidth="1"/>
    <col min="7" max="7" width="8" customWidth="1"/>
    <col min="10" max="10" width="10.28515625" style="20" bestFit="1" customWidth="1"/>
    <col min="11" max="11" width="19.7109375" bestFit="1" customWidth="1"/>
    <col min="12" max="12" width="8.42578125" bestFit="1" customWidth="1"/>
    <col min="13" max="13" width="14.42578125" customWidth="1"/>
    <col min="14" max="14" width="19.7109375" bestFit="1" customWidth="1"/>
    <col min="18" max="18" width="10.28515625" bestFit="1" customWidth="1"/>
  </cols>
  <sheetData>
    <row r="1" spans="1:23" ht="19.5" thickBot="1" x14ac:dyDescent="0.35">
      <c r="A1" s="61">
        <v>3</v>
      </c>
      <c r="B1" s="62"/>
      <c r="C1" s="62"/>
      <c r="D1" s="62"/>
      <c r="E1" s="62"/>
      <c r="F1" s="62"/>
      <c r="G1" s="62"/>
    </row>
    <row r="2" spans="1:23" x14ac:dyDescent="0.25">
      <c r="I2" s="28"/>
      <c r="J2" s="29"/>
      <c r="K2" s="30"/>
      <c r="L2" s="30"/>
      <c r="M2" s="30"/>
      <c r="N2" s="30"/>
      <c r="O2" s="31"/>
      <c r="Q2" s="28"/>
      <c r="R2" s="30"/>
      <c r="S2" s="30"/>
      <c r="T2" s="30"/>
      <c r="U2" s="30"/>
      <c r="V2" s="30"/>
      <c r="W2" s="31"/>
    </row>
    <row r="3" spans="1:23" x14ac:dyDescent="0.25">
      <c r="A3" s="14" t="s">
        <v>43</v>
      </c>
      <c r="B3" s="14" t="s">
        <v>42</v>
      </c>
      <c r="C3" s="14" t="s">
        <v>41</v>
      </c>
      <c r="D3" s="14" t="s">
        <v>40</v>
      </c>
      <c r="E3" s="14" t="s">
        <v>39</v>
      </c>
      <c r="F3" s="14" t="s">
        <v>38</v>
      </c>
      <c r="I3" s="32"/>
      <c r="J3" s="20" t="s">
        <v>119</v>
      </c>
      <c r="O3" s="33"/>
      <c r="Q3" s="32"/>
      <c r="R3" s="20" t="s">
        <v>119</v>
      </c>
      <c r="W3" s="33"/>
    </row>
    <row r="4" spans="1:23" x14ac:dyDescent="0.25">
      <c r="A4" s="13"/>
      <c r="B4" s="12"/>
      <c r="C4" s="12"/>
      <c r="D4" s="12"/>
      <c r="E4" s="12"/>
      <c r="F4" s="12"/>
      <c r="I4" s="32"/>
      <c r="O4" s="33"/>
      <c r="Q4" s="32"/>
      <c r="W4" s="33"/>
    </row>
    <row r="5" spans="1:23" x14ac:dyDescent="0.25">
      <c r="A5" s="13" t="s">
        <v>35</v>
      </c>
      <c r="B5" s="8" t="str">
        <f>INDEX(B$9:B$22,MATCH($A5,$A$9:$A$22,0))</f>
        <v>Lucian Q. Franklin</v>
      </c>
      <c r="C5" s="9">
        <f>INDEX(C$9:C$22,MATCH($A5,$A$9:$A$22,0))</f>
        <v>345284935</v>
      </c>
      <c r="D5" s="8" t="str">
        <f t="shared" ref="D5:F6" si="0">INDEX(D$9:D$22,MATCH($A5,$A$9:$A$22,0))</f>
        <v>IT/IS</v>
      </c>
      <c r="E5" s="7">
        <f>INDEX(E$9:E$22,MATCH($A5,$A$9:$A$22,0))</f>
        <v>39508</v>
      </c>
      <c r="F5" s="5">
        <f>INDEX(F$9:F$22,MATCH($A5,$A$9:$A$22,0))</f>
        <v>80000</v>
      </c>
      <c r="I5" s="32"/>
      <c r="J5" s="20" t="s">
        <v>120</v>
      </c>
      <c r="K5" s="21" t="s">
        <v>128</v>
      </c>
      <c r="O5" s="33"/>
      <c r="Q5" s="32"/>
      <c r="S5" s="47" t="s">
        <v>144</v>
      </c>
      <c r="T5" s="47"/>
      <c r="U5" s="47"/>
      <c r="V5" s="47"/>
      <c r="W5" s="33"/>
    </row>
    <row r="6" spans="1:23" x14ac:dyDescent="0.25">
      <c r="A6" s="13" t="s">
        <v>33</v>
      </c>
      <c r="B6" s="8" t="str">
        <f>INDEX(B$9:B$22,MATCH($A6,$A$9:$A$22,0))</f>
        <v>Blaze V. Bridges</v>
      </c>
      <c r="C6" s="9">
        <f>INDEX(C$9:C$22,MATCH($A6,$A$9:$A$22,0))</f>
        <v>503538350</v>
      </c>
      <c r="D6" s="8" t="str">
        <f t="shared" si="0"/>
        <v>Marketing</v>
      </c>
      <c r="E6" s="7">
        <f t="shared" si="0"/>
        <v>39554</v>
      </c>
      <c r="F6" s="5">
        <f t="shared" si="0"/>
        <v>95000</v>
      </c>
      <c r="I6" s="32"/>
      <c r="K6" s="21">
        <f>COUNTA(B9:B22)</f>
        <v>14</v>
      </c>
      <c r="O6" s="33"/>
      <c r="Q6" s="32"/>
      <c r="S6" s="47" t="s">
        <v>146</v>
      </c>
      <c r="T6" s="47"/>
      <c r="U6" s="47"/>
      <c r="V6" s="47"/>
      <c r="W6" s="33"/>
    </row>
    <row r="7" spans="1:23" x14ac:dyDescent="0.25">
      <c r="I7" s="32"/>
      <c r="O7" s="33"/>
      <c r="Q7" s="32"/>
      <c r="W7" s="33"/>
    </row>
    <row r="8" spans="1:23" x14ac:dyDescent="0.25">
      <c r="A8" s="11" t="s">
        <v>43</v>
      </c>
      <c r="B8" s="11" t="s">
        <v>42</v>
      </c>
      <c r="C8" s="11" t="s">
        <v>41</v>
      </c>
      <c r="D8" s="11" t="s">
        <v>40</v>
      </c>
      <c r="E8" s="11" t="s">
        <v>39</v>
      </c>
      <c r="F8" s="11" t="s">
        <v>38</v>
      </c>
      <c r="I8" s="32"/>
      <c r="J8" s="20" t="s">
        <v>121</v>
      </c>
      <c r="K8" s="22" t="s">
        <v>145</v>
      </c>
      <c r="N8" s="22" t="s">
        <v>145</v>
      </c>
      <c r="O8" s="33"/>
      <c r="Q8" s="32"/>
      <c r="R8" s="20" t="s">
        <v>121</v>
      </c>
      <c r="S8" s="55" t="s">
        <v>129</v>
      </c>
      <c r="T8" s="56"/>
      <c r="U8" s="56"/>
      <c r="V8" s="57"/>
      <c r="W8" s="33"/>
    </row>
    <row r="9" spans="1:23" x14ac:dyDescent="0.25">
      <c r="A9" s="10" t="s">
        <v>37</v>
      </c>
      <c r="B9" s="8" t="s">
        <v>36</v>
      </c>
      <c r="C9" s="9">
        <v>845043962</v>
      </c>
      <c r="D9" s="8" t="s">
        <v>5</v>
      </c>
      <c r="E9" s="7">
        <v>39474</v>
      </c>
      <c r="F9" s="5">
        <v>73500</v>
      </c>
      <c r="I9" s="32"/>
      <c r="K9" s="21" t="s">
        <v>23</v>
      </c>
      <c r="N9" s="21" t="s">
        <v>5</v>
      </c>
      <c r="O9" s="33"/>
      <c r="Q9" s="32"/>
      <c r="S9" s="54">
        <f>COUNTIF($D$9:$D$22,$K$9)+COUNTIF($D$9:$D$22,$N$9)</f>
        <v>9</v>
      </c>
      <c r="T9" s="54"/>
      <c r="U9" s="54"/>
      <c r="V9" s="54"/>
      <c r="W9" s="33"/>
    </row>
    <row r="10" spans="1:23" ht="15.75" thickBot="1" x14ac:dyDescent="0.3">
      <c r="A10" s="10" t="s">
        <v>35</v>
      </c>
      <c r="B10" s="8" t="s">
        <v>34</v>
      </c>
      <c r="C10" s="9">
        <v>345284935</v>
      </c>
      <c r="D10" s="8" t="s">
        <v>13</v>
      </c>
      <c r="E10" s="7">
        <v>39508</v>
      </c>
      <c r="F10" s="5">
        <v>80000</v>
      </c>
      <c r="I10" s="32"/>
      <c r="K10" s="21">
        <f>COUNTIF($D$9:$D$22,$K$9)</f>
        <v>2</v>
      </c>
      <c r="N10" s="21">
        <f>COUNTIF($D$9:$D$22,$N$9)</f>
        <v>7</v>
      </c>
      <c r="O10" s="33"/>
      <c r="Q10" s="34"/>
      <c r="R10" s="36"/>
      <c r="S10" s="36"/>
      <c r="T10" s="36"/>
      <c r="U10" s="36"/>
      <c r="V10" s="36"/>
      <c r="W10" s="37"/>
    </row>
    <row r="11" spans="1:23" x14ac:dyDescent="0.25">
      <c r="A11" s="10" t="s">
        <v>33</v>
      </c>
      <c r="B11" s="8" t="s">
        <v>32</v>
      </c>
      <c r="C11" s="9">
        <v>503538350</v>
      </c>
      <c r="D11" s="8" t="s">
        <v>5</v>
      </c>
      <c r="E11" s="7">
        <v>39554</v>
      </c>
      <c r="F11" s="5">
        <v>95000</v>
      </c>
      <c r="I11" s="32"/>
      <c r="O11" s="33"/>
    </row>
    <row r="12" spans="1:23" x14ac:dyDescent="0.25">
      <c r="A12" s="10" t="s">
        <v>31</v>
      </c>
      <c r="B12" s="8" t="s">
        <v>30</v>
      </c>
      <c r="C12" s="9">
        <v>858397967</v>
      </c>
      <c r="D12" s="8" t="s">
        <v>5</v>
      </c>
      <c r="E12" s="7">
        <v>39571</v>
      </c>
      <c r="F12" s="5">
        <v>105000</v>
      </c>
      <c r="I12" s="32"/>
      <c r="K12" s="55" t="s">
        <v>129</v>
      </c>
      <c r="L12" s="56"/>
      <c r="M12" s="56"/>
      <c r="N12" s="57"/>
      <c r="O12" s="33"/>
    </row>
    <row r="13" spans="1:23" x14ac:dyDescent="0.25">
      <c r="A13" s="10" t="s">
        <v>29</v>
      </c>
      <c r="B13" s="8" t="s">
        <v>28</v>
      </c>
      <c r="C13" s="9">
        <v>245185890</v>
      </c>
      <c r="D13" s="8" t="s">
        <v>20</v>
      </c>
      <c r="E13" s="7">
        <v>39640</v>
      </c>
      <c r="F13" s="5">
        <v>90000</v>
      </c>
      <c r="I13" s="32"/>
      <c r="K13" s="54">
        <f>SUM(K10,N10)</f>
        <v>9</v>
      </c>
      <c r="L13" s="54"/>
      <c r="M13" s="54"/>
      <c r="N13" s="54"/>
      <c r="O13" s="33"/>
    </row>
    <row r="14" spans="1:23" x14ac:dyDescent="0.25">
      <c r="A14" s="10" t="s">
        <v>27</v>
      </c>
      <c r="B14" s="8" t="s">
        <v>26</v>
      </c>
      <c r="C14" s="9">
        <v>873458675</v>
      </c>
      <c r="D14" s="8" t="s">
        <v>23</v>
      </c>
      <c r="E14" s="7">
        <v>39646</v>
      </c>
      <c r="F14" s="5">
        <v>60000</v>
      </c>
      <c r="I14" s="32"/>
      <c r="O14" s="33"/>
    </row>
    <row r="15" spans="1:23" x14ac:dyDescent="0.25">
      <c r="A15" s="10" t="s">
        <v>25</v>
      </c>
      <c r="B15" s="8" t="s">
        <v>24</v>
      </c>
      <c r="C15" s="9">
        <v>190083679</v>
      </c>
      <c r="D15" s="8" t="s">
        <v>23</v>
      </c>
      <c r="E15" s="7">
        <v>39726</v>
      </c>
      <c r="F15" s="5">
        <v>87000</v>
      </c>
      <c r="I15" s="32"/>
      <c r="J15" s="20" t="s">
        <v>122</v>
      </c>
      <c r="K15" s="55" t="s">
        <v>28</v>
      </c>
      <c r="L15" s="57"/>
      <c r="O15" s="33"/>
    </row>
    <row r="16" spans="1:23" x14ac:dyDescent="0.25">
      <c r="A16" s="10" t="s">
        <v>22</v>
      </c>
      <c r="B16" s="8" t="s">
        <v>21</v>
      </c>
      <c r="C16" s="9">
        <v>352369553</v>
      </c>
      <c r="D16" s="8" t="s">
        <v>20</v>
      </c>
      <c r="E16" s="7">
        <v>39749</v>
      </c>
      <c r="F16" s="5">
        <v>104000</v>
      </c>
      <c r="I16" s="32"/>
      <c r="K16" s="21" t="s">
        <v>40</v>
      </c>
      <c r="L16" s="41" t="s">
        <v>38</v>
      </c>
      <c r="O16" s="33"/>
    </row>
    <row r="17" spans="1:15" x14ac:dyDescent="0.25">
      <c r="A17" s="10" t="s">
        <v>19</v>
      </c>
      <c r="B17" s="8" t="s">
        <v>18</v>
      </c>
      <c r="C17" s="9">
        <v>645740451</v>
      </c>
      <c r="D17" s="8" t="s">
        <v>5</v>
      </c>
      <c r="E17" s="7">
        <v>39757</v>
      </c>
      <c r="F17" s="5">
        <v>380050</v>
      </c>
      <c r="I17" s="32"/>
      <c r="K17" s="23" t="str">
        <f>VLOOKUP($K$15,$B$8:$F$22,3,FALSE)</f>
        <v>Engineering</v>
      </c>
      <c r="L17" s="21">
        <f>VLOOKUP($K$15,$B$8:$F$22,5,FALSE)</f>
        <v>90000</v>
      </c>
      <c r="O17" s="33"/>
    </row>
    <row r="18" spans="1:15" x14ac:dyDescent="0.25">
      <c r="A18" s="10" t="s">
        <v>17</v>
      </c>
      <c r="B18" s="8" t="s">
        <v>16</v>
      </c>
      <c r="C18" s="9">
        <v>558531475</v>
      </c>
      <c r="D18" s="8" t="s">
        <v>5</v>
      </c>
      <c r="E18" s="7">
        <v>39791</v>
      </c>
      <c r="F18" s="5">
        <v>93000</v>
      </c>
      <c r="I18" s="32"/>
      <c r="O18" s="33"/>
    </row>
    <row r="19" spans="1:15" x14ac:dyDescent="0.25">
      <c r="A19" s="10" t="s">
        <v>15</v>
      </c>
      <c r="B19" s="8" t="s">
        <v>14</v>
      </c>
      <c r="C19" s="9">
        <v>129426148</v>
      </c>
      <c r="D19" s="8" t="s">
        <v>13</v>
      </c>
      <c r="E19" s="7">
        <v>39856</v>
      </c>
      <c r="F19" s="5">
        <v>180000</v>
      </c>
      <c r="I19" s="32"/>
      <c r="J19" s="20" t="s">
        <v>124</v>
      </c>
      <c r="K19" s="21" t="s">
        <v>28</v>
      </c>
      <c r="O19" s="33"/>
    </row>
    <row r="20" spans="1:15" x14ac:dyDescent="0.25">
      <c r="A20" s="10" t="s">
        <v>12</v>
      </c>
      <c r="B20" s="8" t="s">
        <v>11</v>
      </c>
      <c r="C20" s="9">
        <v>796504767</v>
      </c>
      <c r="D20" s="8" t="s">
        <v>5</v>
      </c>
      <c r="E20" s="7">
        <v>39891</v>
      </c>
      <c r="F20" s="5">
        <v>100000</v>
      </c>
      <c r="I20" s="32"/>
      <c r="K20" s="21" t="s">
        <v>41</v>
      </c>
      <c r="O20" s="33"/>
    </row>
    <row r="21" spans="1:15" x14ac:dyDescent="0.25">
      <c r="A21" s="10" t="s">
        <v>10</v>
      </c>
      <c r="B21" s="8" t="s">
        <v>9</v>
      </c>
      <c r="C21" s="9">
        <v>266481339</v>
      </c>
      <c r="D21" s="8" t="s">
        <v>8</v>
      </c>
      <c r="E21" s="7">
        <v>39916</v>
      </c>
      <c r="F21" s="5">
        <v>136000</v>
      </c>
      <c r="I21" s="32"/>
      <c r="K21" s="9">
        <f>VLOOKUP($K$19,$B$8:$F$22,2,FALSE)</f>
        <v>245185890</v>
      </c>
      <c r="O21" s="33"/>
    </row>
    <row r="22" spans="1:15" x14ac:dyDescent="0.25">
      <c r="A22" s="10" t="s">
        <v>7</v>
      </c>
      <c r="B22" s="8" t="s">
        <v>6</v>
      </c>
      <c r="C22" s="9">
        <v>663003285</v>
      </c>
      <c r="D22" s="8" t="s">
        <v>5</v>
      </c>
      <c r="E22" s="7">
        <v>39931</v>
      </c>
      <c r="F22" s="5">
        <v>68000</v>
      </c>
      <c r="I22" s="32"/>
      <c r="O22" s="33"/>
    </row>
    <row r="23" spans="1:15" x14ac:dyDescent="0.25">
      <c r="I23" s="32"/>
      <c r="J23" s="20" t="s">
        <v>126</v>
      </c>
      <c r="K23" s="21" t="s">
        <v>130</v>
      </c>
      <c r="O23" s="33"/>
    </row>
    <row r="24" spans="1:15" x14ac:dyDescent="0.25">
      <c r="A24" s="6" t="s">
        <v>4</v>
      </c>
      <c r="B24" s="3"/>
      <c r="C24" s="3"/>
      <c r="D24" s="3"/>
      <c r="E24" s="2"/>
      <c r="F24" s="1"/>
      <c r="I24" s="32"/>
      <c r="K24" s="21" t="s">
        <v>5</v>
      </c>
      <c r="O24" s="33"/>
    </row>
    <row r="25" spans="1:15" x14ac:dyDescent="0.25">
      <c r="A25" s="6" t="s">
        <v>3</v>
      </c>
      <c r="B25" s="3"/>
      <c r="C25" s="3"/>
      <c r="D25" s="3"/>
      <c r="E25" s="2"/>
      <c r="F25" s="1"/>
      <c r="G25" s="1"/>
      <c r="I25" s="32"/>
      <c r="K25" s="40">
        <f>SUMIF($D$9:$D$22,$K$24,$F$9:$F$22)</f>
        <v>914550</v>
      </c>
      <c r="O25" s="33"/>
    </row>
    <row r="26" spans="1:15" ht="15.75" thickBot="1" x14ac:dyDescent="0.3">
      <c r="A26" s="3" t="s">
        <v>2</v>
      </c>
      <c r="B26" s="3"/>
      <c r="C26" s="3"/>
      <c r="D26" s="3"/>
      <c r="E26" s="2"/>
      <c r="F26" s="1"/>
      <c r="G26" s="5"/>
      <c r="I26" s="34"/>
      <c r="J26" s="35"/>
      <c r="K26" s="36"/>
      <c r="L26" s="36"/>
      <c r="M26" s="36"/>
      <c r="N26" s="36"/>
      <c r="O26" s="37"/>
    </row>
    <row r="27" spans="1:15" x14ac:dyDescent="0.25">
      <c r="A27" s="3" t="s">
        <v>1</v>
      </c>
      <c r="B27" s="3"/>
      <c r="C27" s="3"/>
      <c r="D27" s="3"/>
      <c r="E27" s="2"/>
      <c r="F27" s="4"/>
    </row>
    <row r="28" spans="1:15" x14ac:dyDescent="0.25">
      <c r="A28" s="3" t="s">
        <v>0</v>
      </c>
      <c r="B28" s="3"/>
      <c r="C28" s="3"/>
      <c r="D28" s="3"/>
      <c r="E28" s="2"/>
      <c r="F28" s="1"/>
      <c r="I28" s="70" t="s">
        <v>137</v>
      </c>
      <c r="J28" s="70"/>
      <c r="K28" s="70"/>
      <c r="L28" s="70"/>
      <c r="M28" s="70"/>
    </row>
    <row r="29" spans="1:15" x14ac:dyDescent="0.25">
      <c r="A29" s="3"/>
      <c r="B29" s="3"/>
      <c r="C29" s="3"/>
      <c r="D29" s="3"/>
      <c r="E29" s="2"/>
      <c r="F29" s="1"/>
      <c r="I29" s="71" t="s">
        <v>136</v>
      </c>
      <c r="J29" s="71"/>
      <c r="K29" s="71"/>
      <c r="L29" s="71"/>
      <c r="M29" s="71"/>
    </row>
    <row r="30" spans="1:15" x14ac:dyDescent="0.25">
      <c r="A30" s="3"/>
      <c r="B30" s="3"/>
      <c r="C30" s="3"/>
      <c r="D30" s="3"/>
      <c r="E30" s="2"/>
      <c r="F30" s="1"/>
      <c r="I30" s="71" t="s">
        <v>138</v>
      </c>
      <c r="J30" s="71"/>
      <c r="K30" s="71"/>
      <c r="L30" s="71"/>
      <c r="M30" s="71"/>
    </row>
    <row r="31" spans="1:15" x14ac:dyDescent="0.25">
      <c r="E31" s="20"/>
      <c r="I31" s="71" t="s">
        <v>134</v>
      </c>
      <c r="J31" s="71"/>
      <c r="K31" s="71"/>
      <c r="L31" s="71"/>
      <c r="M31" s="71"/>
    </row>
    <row r="32" spans="1:15" x14ac:dyDescent="0.25">
      <c r="E32" s="20"/>
      <c r="I32" s="71" t="s">
        <v>135</v>
      </c>
      <c r="J32" s="71"/>
      <c r="K32" s="71"/>
      <c r="L32" s="71"/>
      <c r="M32" s="71"/>
    </row>
    <row r="33" spans="5:13" x14ac:dyDescent="0.25">
      <c r="E33" s="20"/>
      <c r="I33" s="71" t="s">
        <v>139</v>
      </c>
      <c r="J33" s="71"/>
      <c r="K33" s="71"/>
      <c r="L33" s="71"/>
      <c r="M33" s="71"/>
    </row>
    <row r="34" spans="5:13" x14ac:dyDescent="0.25">
      <c r="E34" s="20"/>
    </row>
    <row r="35" spans="5:13" x14ac:dyDescent="0.25">
      <c r="E35" s="20"/>
    </row>
    <row r="36" spans="5:13" x14ac:dyDescent="0.25">
      <c r="E36" s="20"/>
      <c r="M36" s="20"/>
    </row>
    <row r="37" spans="5:13" x14ac:dyDescent="0.25">
      <c r="E37" s="20"/>
    </row>
    <row r="38" spans="5:13" x14ac:dyDescent="0.25">
      <c r="F38" s="20"/>
    </row>
    <row r="39" spans="5:13" x14ac:dyDescent="0.25">
      <c r="F39" s="20"/>
    </row>
    <row r="40" spans="5:13" x14ac:dyDescent="0.25">
      <c r="F40" s="20"/>
    </row>
    <row r="41" spans="5:13" x14ac:dyDescent="0.25">
      <c r="G41" s="20"/>
    </row>
    <row r="42" spans="5:13" x14ac:dyDescent="0.25">
      <c r="G42" s="20"/>
    </row>
    <row r="43" spans="5:13" x14ac:dyDescent="0.25">
      <c r="G43" s="20"/>
    </row>
    <row r="44" spans="5:13" x14ac:dyDescent="0.25">
      <c r="G44" s="20"/>
    </row>
    <row r="45" spans="5:13" x14ac:dyDescent="0.25">
      <c r="G45" s="20"/>
    </row>
    <row r="46" spans="5:13" x14ac:dyDescent="0.25">
      <c r="G46" s="20"/>
    </row>
    <row r="47" spans="5:13" x14ac:dyDescent="0.25">
      <c r="G47" s="20"/>
    </row>
  </sheetData>
  <mergeCells count="14">
    <mergeCell ref="I31:M31"/>
    <mergeCell ref="I32:M32"/>
    <mergeCell ref="I33:M33"/>
    <mergeCell ref="K15:L15"/>
    <mergeCell ref="I28:M28"/>
    <mergeCell ref="I29:M29"/>
    <mergeCell ref="S8:V8"/>
    <mergeCell ref="S9:V9"/>
    <mergeCell ref="I30:M30"/>
    <mergeCell ref="S6:V6"/>
    <mergeCell ref="S5:V5"/>
    <mergeCell ref="A1:G1"/>
    <mergeCell ref="K12:N12"/>
    <mergeCell ref="K13:N13"/>
  </mergeCells>
  <dataValidations disablePrompts="1" count="2">
    <dataValidation type="list" allowBlank="1" showInputMessage="1" showErrorMessage="1" prompt="Employee ID - Select Employee ID" sqref="A4" xr:uid="{00000000-0002-0000-0200-000000000000}">
      <formula1>$B$15:$B$28</formula1>
    </dataValidation>
    <dataValidation type="list" allowBlank="1" showInputMessage="1" showErrorMessage="1" prompt="Employee ID - Select Employee ID" sqref="A5:A6" xr:uid="{0F1348F0-6CEA-4A6B-9F9E-EC1B38925159}">
      <formula1>$A$9:$A$22</formula1>
    </dataValidation>
  </dataValidation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Pivot Table</vt:lpstr>
      <vt:lpstr>2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Riyaza</dc:creator>
  <cp:lastModifiedBy>DELL</cp:lastModifiedBy>
  <dcterms:created xsi:type="dcterms:W3CDTF">2024-05-10T06:46:04Z</dcterms:created>
  <dcterms:modified xsi:type="dcterms:W3CDTF">2024-05-18T06:50:41Z</dcterms:modified>
</cp:coreProperties>
</file>