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https://d.docs.live.net/867e0ca623331b6f/Desktop/Pricing Model for a Smartwatch Company/"/>
    </mc:Choice>
  </mc:AlternateContent>
  <xr:revisionPtr revIDLastSave="60" documentId="8_{F661A85A-2CFE-43E7-8273-9EFCE311CC29}" xr6:coauthVersionLast="47" xr6:coauthVersionMax="47" xr10:uidLastSave="{F93CD4C1-197A-4F55-9A9A-4EBF5CC4BA94}"/>
  <bookViews>
    <workbookView xWindow="-98" yWindow="-98" windowWidth="21795" windowHeight="12975" tabRatio="565" activeTab="3" xr2:uid="{00000000-000D-0000-FFFF-FFFF00000000}"/>
  </bookViews>
  <sheets>
    <sheet name="First_Submission" sheetId="11" r:id="rId1"/>
    <sheet name="Cost-Supply" sheetId="3" r:id="rId2"/>
    <sheet name="Price-Demand" sheetId="7" r:id="rId3"/>
    <sheet name="Model" sheetId="8" r:id="rId4"/>
  </sheets>
  <definedNames>
    <definedName name="solver_adj" localSheetId="3">Model!#REF!</definedName>
    <definedName name="solver_cvg" localSheetId="3">0.0001</definedName>
    <definedName name="solver_drv" localSheetId="3">1</definedName>
    <definedName name="solver_est" localSheetId="3">1</definedName>
    <definedName name="solver_itr" localSheetId="3">100</definedName>
    <definedName name="solver_lhs1" localSheetId="3">Model!#REF!</definedName>
    <definedName name="solver_lin" localSheetId="3">2</definedName>
    <definedName name="solver_neg" localSheetId="3">2</definedName>
    <definedName name="solver_num" localSheetId="3">1</definedName>
    <definedName name="solver_nwt" localSheetId="3">1</definedName>
    <definedName name="solver_opt" localSheetId="3">Model!$I$9</definedName>
    <definedName name="solver_pre" localSheetId="3">0.000001</definedName>
    <definedName name="solver_rel1" localSheetId="3">1</definedName>
    <definedName name="solver_rhs1" localSheetId="3">Model!$D$6</definedName>
    <definedName name="solver_scl" localSheetId="3">2</definedName>
    <definedName name="solver_sho" localSheetId="3">2</definedName>
    <definedName name="solver_tim" localSheetId="3">100</definedName>
    <definedName name="solver_tol" localSheetId="3">0.05</definedName>
    <definedName name="solver_typ" localSheetId="3">1</definedName>
    <definedName name="solver_val" localSheetId="3">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1" i="11" l="1"/>
  <c r="C15" i="11" s="1"/>
  <c r="F9" i="8"/>
  <c r="E22" i="8" s="1"/>
  <c r="C10" i="11"/>
  <c r="C13" i="7"/>
  <c r="C14" i="7"/>
  <c r="C15" i="7"/>
  <c r="H10" i="3"/>
  <c r="H14" i="3"/>
  <c r="G11" i="3"/>
  <c r="G12" i="3"/>
  <c r="G13" i="3"/>
  <c r="G14" i="3"/>
  <c r="C16" i="8" s="1"/>
  <c r="D16" i="8" s="1"/>
  <c r="G15" i="3"/>
  <c r="G16" i="3"/>
  <c r="G17" i="3"/>
  <c r="G18" i="3"/>
  <c r="G19" i="3"/>
  <c r="C21" i="8" s="1"/>
  <c r="D21" i="8" s="1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0" i="3"/>
  <c r="G6" i="3"/>
  <c r="C69" i="8"/>
  <c r="D69" i="8" s="1"/>
  <c r="C118" i="8"/>
  <c r="D118" i="8" s="1"/>
  <c r="C113" i="8"/>
  <c r="D113" i="8" s="1"/>
  <c r="C114" i="8"/>
  <c r="D114" i="8" s="1"/>
  <c r="C115" i="8"/>
  <c r="D115" i="8" s="1"/>
  <c r="C116" i="8"/>
  <c r="D116" i="8" s="1"/>
  <c r="C117" i="8"/>
  <c r="D117" i="8" s="1"/>
  <c r="C112" i="8"/>
  <c r="D112" i="8" s="1"/>
  <c r="C99" i="8"/>
  <c r="D99" i="8" s="1"/>
  <c r="C100" i="8"/>
  <c r="D100" i="8" s="1"/>
  <c r="C101" i="8"/>
  <c r="D101" i="8" s="1"/>
  <c r="C102" i="8"/>
  <c r="C103" i="8"/>
  <c r="D103" i="8" s="1"/>
  <c r="C104" i="8"/>
  <c r="D104" i="8" s="1"/>
  <c r="C105" i="8"/>
  <c r="D105" i="8" s="1"/>
  <c r="C106" i="8"/>
  <c r="D106" i="8" s="1"/>
  <c r="C107" i="8"/>
  <c r="D107" i="8" s="1"/>
  <c r="C108" i="8"/>
  <c r="D108" i="8" s="1"/>
  <c r="C109" i="8"/>
  <c r="D109" i="8" s="1"/>
  <c r="C97" i="8"/>
  <c r="D97" i="8" s="1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3" i="8"/>
  <c r="C9" i="7"/>
  <c r="C10" i="7"/>
  <c r="C14" i="8"/>
  <c r="D14" i="8" s="1"/>
  <c r="E14" i="8"/>
  <c r="E15" i="8"/>
  <c r="E16" i="8"/>
  <c r="E13" i="8"/>
  <c r="D102" i="8"/>
  <c r="C15" i="8"/>
  <c r="D15" i="8" s="1"/>
  <c r="C35" i="8"/>
  <c r="D35" i="8" s="1"/>
  <c r="C36" i="8"/>
  <c r="D36" i="8" s="1"/>
  <c r="C51" i="8"/>
  <c r="D51" i="8" s="1"/>
  <c r="C52" i="8"/>
  <c r="D52" i="8" s="1"/>
  <c r="C64" i="8"/>
  <c r="D64" i="8" s="1"/>
  <c r="C65" i="8"/>
  <c r="D65" i="8" s="1"/>
  <c r="C66" i="8"/>
  <c r="D66" i="8" s="1"/>
  <c r="C67" i="8"/>
  <c r="D67" i="8" s="1"/>
  <c r="C68" i="8"/>
  <c r="D68" i="8" s="1"/>
  <c r="C80" i="8"/>
  <c r="D80" i="8" s="1"/>
  <c r="C81" i="8"/>
  <c r="D81" i="8" s="1"/>
  <c r="C82" i="8"/>
  <c r="D82" i="8" s="1"/>
  <c r="C83" i="8"/>
  <c r="D83" i="8" s="1"/>
  <c r="C84" i="8"/>
  <c r="D84" i="8" s="1"/>
  <c r="C85" i="8"/>
  <c r="D85" i="8" s="1"/>
  <c r="C96" i="8"/>
  <c r="D96" i="8" s="1"/>
  <c r="C98" i="8"/>
  <c r="D98" i="8" s="1"/>
  <c r="C13" i="8"/>
  <c r="D13" i="8" s="1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6" i="3" s="1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C53" i="8" s="1"/>
  <c r="D53" i="8" s="1"/>
  <c r="I52" i="3"/>
  <c r="C54" i="8" s="1"/>
  <c r="D54" i="8" s="1"/>
  <c r="I53" i="3"/>
  <c r="C55" i="8" s="1"/>
  <c r="D55" i="8" s="1"/>
  <c r="I54" i="3"/>
  <c r="C56" i="8" s="1"/>
  <c r="D56" i="8" s="1"/>
  <c r="I55" i="3"/>
  <c r="C57" i="8" s="1"/>
  <c r="D57" i="8" s="1"/>
  <c r="I56" i="3"/>
  <c r="C58" i="8" s="1"/>
  <c r="D58" i="8" s="1"/>
  <c r="I57" i="3"/>
  <c r="C59" i="8" s="1"/>
  <c r="D59" i="8" s="1"/>
  <c r="I58" i="3"/>
  <c r="C60" i="8" s="1"/>
  <c r="D60" i="8" s="1"/>
  <c r="I59" i="3"/>
  <c r="C61" i="8" s="1"/>
  <c r="D61" i="8" s="1"/>
  <c r="I60" i="3"/>
  <c r="C62" i="8" s="1"/>
  <c r="D62" i="8" s="1"/>
  <c r="I61" i="3"/>
  <c r="C63" i="8" s="1"/>
  <c r="D63" i="8" s="1"/>
  <c r="I62" i="3"/>
  <c r="I63" i="3"/>
  <c r="I64" i="3"/>
  <c r="I65" i="3"/>
  <c r="I66" i="3"/>
  <c r="I67" i="3"/>
  <c r="I68" i="3"/>
  <c r="C70" i="8" s="1"/>
  <c r="D70" i="8" s="1"/>
  <c r="I69" i="3"/>
  <c r="C71" i="8" s="1"/>
  <c r="D71" i="8" s="1"/>
  <c r="I70" i="3"/>
  <c r="C72" i="8" s="1"/>
  <c r="D72" i="8" s="1"/>
  <c r="I71" i="3"/>
  <c r="C73" i="8" s="1"/>
  <c r="D73" i="8" s="1"/>
  <c r="I72" i="3"/>
  <c r="C74" i="8" s="1"/>
  <c r="D74" i="8" s="1"/>
  <c r="I73" i="3"/>
  <c r="C75" i="8" s="1"/>
  <c r="D75" i="8" s="1"/>
  <c r="I74" i="3"/>
  <c r="C76" i="8" s="1"/>
  <c r="D76" i="8" s="1"/>
  <c r="I75" i="3"/>
  <c r="C77" i="8" s="1"/>
  <c r="D77" i="8" s="1"/>
  <c r="I76" i="3"/>
  <c r="C78" i="8" s="1"/>
  <c r="D78" i="8" s="1"/>
  <c r="I77" i="3"/>
  <c r="C79" i="8" s="1"/>
  <c r="D79" i="8" s="1"/>
  <c r="I78" i="3"/>
  <c r="I79" i="3"/>
  <c r="I80" i="3"/>
  <c r="I81" i="3"/>
  <c r="I82" i="3"/>
  <c r="I83" i="3"/>
  <c r="I84" i="3"/>
  <c r="C86" i="8" s="1"/>
  <c r="D86" i="8" s="1"/>
  <c r="I85" i="3"/>
  <c r="C87" i="8" s="1"/>
  <c r="D87" i="8" s="1"/>
  <c r="I86" i="3"/>
  <c r="C88" i="8" s="1"/>
  <c r="D88" i="8" s="1"/>
  <c r="I87" i="3"/>
  <c r="C89" i="8" s="1"/>
  <c r="D89" i="8" s="1"/>
  <c r="I88" i="3"/>
  <c r="C90" i="8" s="1"/>
  <c r="D90" i="8" s="1"/>
  <c r="I89" i="3"/>
  <c r="C91" i="8" s="1"/>
  <c r="D91" i="8" s="1"/>
  <c r="I90" i="3"/>
  <c r="C92" i="8" s="1"/>
  <c r="D92" i="8" s="1"/>
  <c r="I91" i="3"/>
  <c r="C93" i="8" s="1"/>
  <c r="D93" i="8" s="1"/>
  <c r="I92" i="3"/>
  <c r="C94" i="8" s="1"/>
  <c r="D94" i="8" s="1"/>
  <c r="I93" i="3"/>
  <c r="C95" i="8" s="1"/>
  <c r="D95" i="8" s="1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C110" i="8" s="1"/>
  <c r="D110" i="8" s="1"/>
  <c r="I109" i="3"/>
  <c r="C111" i="8" s="1"/>
  <c r="D111" i="8" s="1"/>
  <c r="I110" i="3"/>
  <c r="I111" i="3"/>
  <c r="I112" i="3"/>
  <c r="I113" i="3"/>
  <c r="I114" i="3"/>
  <c r="I115" i="3"/>
  <c r="I116" i="3"/>
  <c r="I117" i="3"/>
  <c r="C119" i="8" s="1"/>
  <c r="D119" i="8" s="1"/>
  <c r="I118" i="3"/>
  <c r="C120" i="8" s="1"/>
  <c r="D120" i="8" s="1"/>
  <c r="I119" i="3"/>
  <c r="C121" i="8" s="1"/>
  <c r="D121" i="8" s="1"/>
  <c r="I120" i="3"/>
  <c r="C122" i="8" s="1"/>
  <c r="D122" i="8" s="1"/>
  <c r="H11" i="3"/>
  <c r="H12" i="3"/>
  <c r="H13" i="3"/>
  <c r="H15" i="3"/>
  <c r="H16" i="3"/>
  <c r="H17" i="3"/>
  <c r="H18" i="3"/>
  <c r="H19" i="3"/>
  <c r="H20" i="3"/>
  <c r="H21" i="3"/>
  <c r="C23" i="8" s="1"/>
  <c r="D23" i="8" s="1"/>
  <c r="H22" i="3"/>
  <c r="C24" i="8" s="1"/>
  <c r="D24" i="8" s="1"/>
  <c r="H23" i="3"/>
  <c r="C25" i="8" s="1"/>
  <c r="D25" i="8" s="1"/>
  <c r="H24" i="3"/>
  <c r="C26" i="8" s="1"/>
  <c r="D26" i="8" s="1"/>
  <c r="H25" i="3"/>
  <c r="C27" i="8" s="1"/>
  <c r="D27" i="8" s="1"/>
  <c r="H26" i="3"/>
  <c r="C28" i="8" s="1"/>
  <c r="D28" i="8" s="1"/>
  <c r="H27" i="3"/>
  <c r="C29" i="8" s="1"/>
  <c r="D29" i="8" s="1"/>
  <c r="H28" i="3"/>
  <c r="C30" i="8" s="1"/>
  <c r="D30" i="8" s="1"/>
  <c r="H29" i="3"/>
  <c r="C31" i="8" s="1"/>
  <c r="D31" i="8" s="1"/>
  <c r="H30" i="3"/>
  <c r="C32" i="8" s="1"/>
  <c r="D32" i="8" s="1"/>
  <c r="H31" i="3"/>
  <c r="C33" i="8" s="1"/>
  <c r="D33" i="8" s="1"/>
  <c r="H32" i="3"/>
  <c r="C34" i="8" s="1"/>
  <c r="D34" i="8" s="1"/>
  <c r="H33" i="3"/>
  <c r="H34" i="3"/>
  <c r="H35" i="3"/>
  <c r="C37" i="8" s="1"/>
  <c r="D37" i="8" s="1"/>
  <c r="H36" i="3"/>
  <c r="C38" i="8" s="1"/>
  <c r="D38" i="8" s="1"/>
  <c r="H37" i="3"/>
  <c r="C39" i="8" s="1"/>
  <c r="D39" i="8" s="1"/>
  <c r="H38" i="3"/>
  <c r="C40" i="8" s="1"/>
  <c r="D40" i="8" s="1"/>
  <c r="H39" i="3"/>
  <c r="C41" i="8" s="1"/>
  <c r="D41" i="8" s="1"/>
  <c r="H40" i="3"/>
  <c r="C42" i="8" s="1"/>
  <c r="D42" i="8" s="1"/>
  <c r="H41" i="3"/>
  <c r="C43" i="8" s="1"/>
  <c r="D43" i="8" s="1"/>
  <c r="H42" i="3"/>
  <c r="C44" i="8" s="1"/>
  <c r="D44" i="8" s="1"/>
  <c r="H43" i="3"/>
  <c r="C45" i="8" s="1"/>
  <c r="D45" i="8" s="1"/>
  <c r="H44" i="3"/>
  <c r="C46" i="8" s="1"/>
  <c r="D46" i="8" s="1"/>
  <c r="H45" i="3"/>
  <c r="C47" i="8" s="1"/>
  <c r="D47" i="8" s="1"/>
  <c r="H46" i="3"/>
  <c r="C48" i="8" s="1"/>
  <c r="D48" i="8" s="1"/>
  <c r="H47" i="3"/>
  <c r="C49" i="8" s="1"/>
  <c r="D49" i="8" s="1"/>
  <c r="H48" i="3"/>
  <c r="C50" i="8" s="1"/>
  <c r="D50" i="8" s="1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I10" i="3"/>
  <c r="E106" i="8" l="1"/>
  <c r="E90" i="8"/>
  <c r="E52" i="8"/>
  <c r="E105" i="8"/>
  <c r="F105" i="8" s="1"/>
  <c r="I105" i="8" s="1"/>
  <c r="E103" i="8"/>
  <c r="F103" i="8" s="1"/>
  <c r="I103" i="8" s="1"/>
  <c r="E87" i="8"/>
  <c r="E54" i="8"/>
  <c r="E104" i="8"/>
  <c r="F104" i="8" s="1"/>
  <c r="I104" i="8" s="1"/>
  <c r="E102" i="8"/>
  <c r="E86" i="8"/>
  <c r="F86" i="8" s="1"/>
  <c r="I86" i="8" s="1"/>
  <c r="E69" i="8"/>
  <c r="E57" i="8"/>
  <c r="F57" i="8" s="1"/>
  <c r="I57" i="8" s="1"/>
  <c r="E53" i="8"/>
  <c r="F53" i="8" s="1"/>
  <c r="I53" i="8" s="1"/>
  <c r="E51" i="8"/>
  <c r="F51" i="8" s="1"/>
  <c r="I51" i="8" s="1"/>
  <c r="E28" i="8"/>
  <c r="F28" i="8" s="1"/>
  <c r="I28" i="8" s="1"/>
  <c r="E43" i="8"/>
  <c r="F43" i="8" s="1"/>
  <c r="I43" i="8" s="1"/>
  <c r="E115" i="8"/>
  <c r="E20" i="8"/>
  <c r="E72" i="8"/>
  <c r="E55" i="8"/>
  <c r="E85" i="8"/>
  <c r="F85" i="8" s="1"/>
  <c r="I85" i="8" s="1"/>
  <c r="E40" i="8"/>
  <c r="F40" i="8" s="1"/>
  <c r="E122" i="8"/>
  <c r="F122" i="8" s="1"/>
  <c r="E84" i="8"/>
  <c r="F84" i="8" s="1"/>
  <c r="E39" i="8"/>
  <c r="F39" i="8" s="1"/>
  <c r="I39" i="8" s="1"/>
  <c r="E83" i="8"/>
  <c r="F83" i="8" s="1"/>
  <c r="I83" i="8" s="1"/>
  <c r="E38" i="8"/>
  <c r="F38" i="8" s="1"/>
  <c r="E118" i="8"/>
  <c r="F118" i="8" s="1"/>
  <c r="I118" i="8" s="1"/>
  <c r="E75" i="8"/>
  <c r="F75" i="8" s="1"/>
  <c r="E37" i="8"/>
  <c r="F37" i="8" s="1"/>
  <c r="I37" i="8" s="1"/>
  <c r="E117" i="8"/>
  <c r="F117" i="8" s="1"/>
  <c r="E74" i="8"/>
  <c r="F74" i="8" s="1"/>
  <c r="I74" i="8" s="1"/>
  <c r="E35" i="8"/>
  <c r="F35" i="8" s="1"/>
  <c r="I35" i="8" s="1"/>
  <c r="E120" i="8"/>
  <c r="F120" i="8" s="1"/>
  <c r="E116" i="8"/>
  <c r="E73" i="8"/>
  <c r="F73" i="8" s="1"/>
  <c r="I73" i="8" s="1"/>
  <c r="E24" i="8"/>
  <c r="F24" i="8" s="1"/>
  <c r="I24" i="8" s="1"/>
  <c r="E107" i="8"/>
  <c r="F107" i="8" s="1"/>
  <c r="I107" i="8" s="1"/>
  <c r="E70" i="8"/>
  <c r="F70" i="8" s="1"/>
  <c r="I70" i="8" s="1"/>
  <c r="E21" i="8"/>
  <c r="F21" i="8" s="1"/>
  <c r="E100" i="8"/>
  <c r="F100" i="8" s="1"/>
  <c r="E27" i="8"/>
  <c r="F27" i="8" s="1"/>
  <c r="I27" i="8" s="1"/>
  <c r="E68" i="8"/>
  <c r="F68" i="8" s="1"/>
  <c r="E99" i="8"/>
  <c r="F99" i="8" s="1"/>
  <c r="E67" i="8"/>
  <c r="F67" i="8" s="1"/>
  <c r="I67" i="8" s="1"/>
  <c r="E26" i="8"/>
  <c r="F26" i="8" s="1"/>
  <c r="I26" i="8" s="1"/>
  <c r="E91" i="8"/>
  <c r="F91" i="8" s="1"/>
  <c r="E58" i="8"/>
  <c r="F58" i="8" s="1"/>
  <c r="I58" i="8" s="1"/>
  <c r="E25" i="8"/>
  <c r="F25" i="8" s="1"/>
  <c r="I25" i="8" s="1"/>
  <c r="E121" i="8"/>
  <c r="F121" i="8" s="1"/>
  <c r="E88" i="8"/>
  <c r="E56" i="8"/>
  <c r="F56" i="8" s="1"/>
  <c r="I56" i="8" s="1"/>
  <c r="E23" i="8"/>
  <c r="F23" i="8" s="1"/>
  <c r="C19" i="8"/>
  <c r="D19" i="8" s="1"/>
  <c r="C20" i="8"/>
  <c r="D20" i="8" s="1"/>
  <c r="C17" i="8"/>
  <c r="D17" i="8" s="1"/>
  <c r="E42" i="8"/>
  <c r="F42" i="8" s="1"/>
  <c r="I42" i="8" s="1"/>
  <c r="E19" i="8"/>
  <c r="F19" i="8" s="1"/>
  <c r="I19" i="8" s="1"/>
  <c r="E101" i="8"/>
  <c r="F101" i="8" s="1"/>
  <c r="E71" i="8"/>
  <c r="F71" i="8" s="1"/>
  <c r="I71" i="8" s="1"/>
  <c r="E41" i="8"/>
  <c r="F41" i="8" s="1"/>
  <c r="I41" i="8" s="1"/>
  <c r="E119" i="8"/>
  <c r="F119" i="8" s="1"/>
  <c r="I119" i="8" s="1"/>
  <c r="E89" i="8"/>
  <c r="F89" i="8" s="1"/>
  <c r="E59" i="8"/>
  <c r="F59" i="8" s="1"/>
  <c r="E36" i="8"/>
  <c r="F36" i="8" s="1"/>
  <c r="E66" i="8"/>
  <c r="F66" i="8" s="1"/>
  <c r="I66" i="8" s="1"/>
  <c r="E97" i="8"/>
  <c r="F97" i="8" s="1"/>
  <c r="I97" i="8" s="1"/>
  <c r="E81" i="8"/>
  <c r="F81" i="8" s="1"/>
  <c r="E65" i="8"/>
  <c r="F65" i="8" s="1"/>
  <c r="I65" i="8" s="1"/>
  <c r="E49" i="8"/>
  <c r="F49" i="8" s="1"/>
  <c r="I49" i="8" s="1"/>
  <c r="E33" i="8"/>
  <c r="F33" i="8" s="1"/>
  <c r="E17" i="8"/>
  <c r="F17" i="8" s="1"/>
  <c r="E82" i="8"/>
  <c r="F82" i="8" s="1"/>
  <c r="E113" i="8"/>
  <c r="F113" i="8" s="1"/>
  <c r="E112" i="8"/>
  <c r="F112" i="8" s="1"/>
  <c r="E96" i="8"/>
  <c r="E80" i="8"/>
  <c r="F80" i="8" s="1"/>
  <c r="E64" i="8"/>
  <c r="F64" i="8" s="1"/>
  <c r="E48" i="8"/>
  <c r="F48" i="8" s="1"/>
  <c r="E32" i="8"/>
  <c r="F32" i="8" s="1"/>
  <c r="E114" i="8"/>
  <c r="F114" i="8" s="1"/>
  <c r="E18" i="8"/>
  <c r="E95" i="8"/>
  <c r="F95" i="8" s="1"/>
  <c r="I95" i="8" s="1"/>
  <c r="E79" i="8"/>
  <c r="F79" i="8" s="1"/>
  <c r="E63" i="8"/>
  <c r="F63" i="8" s="1"/>
  <c r="E47" i="8"/>
  <c r="F47" i="8" s="1"/>
  <c r="E31" i="8"/>
  <c r="F31" i="8" s="1"/>
  <c r="I31" i="8" s="1"/>
  <c r="E110" i="8"/>
  <c r="F110" i="8" s="1"/>
  <c r="I110" i="8" s="1"/>
  <c r="E94" i="8"/>
  <c r="F94" i="8" s="1"/>
  <c r="I94" i="8" s="1"/>
  <c r="E78" i="8"/>
  <c r="F78" i="8" s="1"/>
  <c r="E62" i="8"/>
  <c r="F62" i="8" s="1"/>
  <c r="E46" i="8"/>
  <c r="F46" i="8" s="1"/>
  <c r="E30" i="8"/>
  <c r="F30" i="8" s="1"/>
  <c r="E98" i="8"/>
  <c r="F98" i="8" s="1"/>
  <c r="I98" i="8" s="1"/>
  <c r="E34" i="8"/>
  <c r="F34" i="8" s="1"/>
  <c r="E111" i="8"/>
  <c r="F111" i="8" s="1"/>
  <c r="I111" i="8" s="1"/>
  <c r="E77" i="8"/>
  <c r="F77" i="8" s="1"/>
  <c r="E29" i="8"/>
  <c r="F29" i="8" s="1"/>
  <c r="E50" i="8"/>
  <c r="F50" i="8" s="1"/>
  <c r="E109" i="8"/>
  <c r="F109" i="8" s="1"/>
  <c r="I109" i="8" s="1"/>
  <c r="E93" i="8"/>
  <c r="F93" i="8" s="1"/>
  <c r="E61" i="8"/>
  <c r="F61" i="8" s="1"/>
  <c r="I61" i="8" s="1"/>
  <c r="E45" i="8"/>
  <c r="F45" i="8" s="1"/>
  <c r="E108" i="8"/>
  <c r="F108" i="8" s="1"/>
  <c r="I108" i="8" s="1"/>
  <c r="E92" i="8"/>
  <c r="F92" i="8" s="1"/>
  <c r="E76" i="8"/>
  <c r="F76" i="8" s="1"/>
  <c r="I76" i="8" s="1"/>
  <c r="E60" i="8"/>
  <c r="F60" i="8" s="1"/>
  <c r="E44" i="8"/>
  <c r="F44" i="8" s="1"/>
  <c r="I44" i="8" s="1"/>
  <c r="F96" i="8"/>
  <c r="H96" i="8" s="1"/>
  <c r="G5" i="3"/>
  <c r="F102" i="8"/>
  <c r="I102" i="8" s="1"/>
  <c r="F69" i="8"/>
  <c r="C18" i="8"/>
  <c r="D18" i="8" s="1"/>
  <c r="F16" i="8"/>
  <c r="F52" i="8"/>
  <c r="F20" i="8"/>
  <c r="I20" i="8" s="1"/>
  <c r="F106" i="8"/>
  <c r="I106" i="8" s="1"/>
  <c r="F90" i="8"/>
  <c r="F54" i="8"/>
  <c r="F15" i="8"/>
  <c r="I15" i="8" s="1"/>
  <c r="F88" i="8"/>
  <c r="I88" i="8" s="1"/>
  <c r="F72" i="8"/>
  <c r="I72" i="8" s="1"/>
  <c r="F87" i="8"/>
  <c r="F55" i="8"/>
  <c r="F14" i="8"/>
  <c r="I14" i="8" s="1"/>
  <c r="F116" i="8"/>
  <c r="F115" i="8"/>
  <c r="F13" i="8"/>
  <c r="I13" i="8" s="1"/>
  <c r="F18" i="8" l="1"/>
  <c r="I18" i="8" s="1"/>
  <c r="H104" i="8"/>
  <c r="H102" i="8"/>
  <c r="H49" i="8"/>
  <c r="H64" i="8"/>
  <c r="I64" i="8"/>
  <c r="H32" i="8"/>
  <c r="I32" i="8"/>
  <c r="H48" i="8"/>
  <c r="I48" i="8"/>
  <c r="H80" i="8"/>
  <c r="I80" i="8"/>
  <c r="H98" i="8"/>
  <c r="I96" i="8"/>
  <c r="H40" i="8"/>
  <c r="I40" i="8"/>
  <c r="H63" i="8"/>
  <c r="I63" i="8"/>
  <c r="H34" i="8"/>
  <c r="I34" i="8"/>
  <c r="H17" i="8"/>
  <c r="I17" i="8"/>
  <c r="H60" i="8"/>
  <c r="I60" i="8"/>
  <c r="H29" i="8"/>
  <c r="I29" i="8"/>
  <c r="H69" i="8"/>
  <c r="I69" i="8"/>
  <c r="H116" i="8"/>
  <c r="I116" i="8"/>
  <c r="H68" i="8"/>
  <c r="I68" i="8"/>
  <c r="H93" i="8"/>
  <c r="I93" i="8"/>
  <c r="H59" i="8"/>
  <c r="I59" i="8"/>
  <c r="H36" i="8"/>
  <c r="I36" i="8"/>
  <c r="H113" i="8"/>
  <c r="I113" i="8"/>
  <c r="H54" i="8"/>
  <c r="I54" i="8"/>
  <c r="H75" i="8"/>
  <c r="I75" i="8"/>
  <c r="H47" i="8"/>
  <c r="I47" i="8"/>
  <c r="H91" i="8"/>
  <c r="I91" i="8"/>
  <c r="H89" i="8"/>
  <c r="I89" i="8"/>
  <c r="H90" i="8"/>
  <c r="I90" i="8"/>
  <c r="H45" i="8"/>
  <c r="I45" i="8"/>
  <c r="H82" i="8"/>
  <c r="I82" i="8"/>
  <c r="H114" i="8"/>
  <c r="I114" i="8"/>
  <c r="H112" i="8"/>
  <c r="I112" i="8"/>
  <c r="H33" i="8"/>
  <c r="I33" i="8"/>
  <c r="H115" i="8"/>
  <c r="I115" i="8"/>
  <c r="H120" i="8"/>
  <c r="I120" i="8"/>
  <c r="H92" i="8"/>
  <c r="I92" i="8"/>
  <c r="H121" i="8"/>
  <c r="I121" i="8"/>
  <c r="H55" i="8"/>
  <c r="I55" i="8"/>
  <c r="H38" i="8"/>
  <c r="I38" i="8"/>
  <c r="H99" i="8"/>
  <c r="I99" i="8"/>
  <c r="H30" i="8"/>
  <c r="I30" i="8"/>
  <c r="H84" i="8"/>
  <c r="I84" i="8"/>
  <c r="H16" i="8"/>
  <c r="I16" i="8"/>
  <c r="H62" i="8"/>
  <c r="I62" i="8"/>
  <c r="H21" i="8"/>
  <c r="I21" i="8"/>
  <c r="H117" i="8"/>
  <c r="I117" i="8"/>
  <c r="H52" i="8"/>
  <c r="I52" i="8"/>
  <c r="H100" i="8"/>
  <c r="I100" i="8"/>
  <c r="H46" i="8"/>
  <c r="I46" i="8"/>
  <c r="H122" i="8"/>
  <c r="I122" i="8"/>
  <c r="H101" i="8"/>
  <c r="I101" i="8"/>
  <c r="H81" i="8"/>
  <c r="I81" i="8"/>
  <c r="H23" i="8"/>
  <c r="I23" i="8"/>
  <c r="H50" i="8"/>
  <c r="I50" i="8"/>
  <c r="H87" i="8"/>
  <c r="I87" i="8"/>
  <c r="H88" i="8"/>
  <c r="H57" i="8"/>
  <c r="H79" i="8"/>
  <c r="I79" i="8"/>
  <c r="H78" i="8"/>
  <c r="I78" i="8"/>
  <c r="H77" i="8"/>
  <c r="I77" i="8"/>
  <c r="H65" i="8"/>
  <c r="H106" i="8"/>
  <c r="H107" i="8"/>
  <c r="H41" i="8"/>
  <c r="H19" i="8"/>
  <c r="H76" i="8"/>
  <c r="H86" i="8"/>
  <c r="H119" i="8"/>
  <c r="H20" i="8"/>
  <c r="H28" i="8"/>
  <c r="H27" i="8"/>
  <c r="H44" i="8"/>
  <c r="H53" i="8"/>
  <c r="H26" i="8"/>
  <c r="H42" i="8"/>
  <c r="H56" i="8"/>
  <c r="H72" i="8"/>
  <c r="H25" i="8"/>
  <c r="H95" i="8"/>
  <c r="H35" i="8"/>
  <c r="H58" i="8"/>
  <c r="H24" i="8"/>
  <c r="H74" i="8"/>
  <c r="H43" i="8"/>
  <c r="H67" i="8"/>
  <c r="H70" i="8"/>
  <c r="H66" i="8"/>
  <c r="H103" i="8"/>
  <c r="H37" i="8"/>
  <c r="H39" i="8"/>
  <c r="H105" i="8"/>
  <c r="H71" i="8"/>
  <c r="H31" i="8"/>
  <c r="H85" i="8"/>
  <c r="H15" i="8"/>
  <c r="H18" i="8"/>
  <c r="H61" i="8"/>
  <c r="H51" i="8"/>
  <c r="H73" i="8"/>
  <c r="H83" i="8"/>
  <c r="H94" i="8"/>
  <c r="H109" i="8"/>
  <c r="H118" i="8"/>
  <c r="C22" i="8"/>
  <c r="D22" i="8" s="1"/>
  <c r="F22" i="8" s="1"/>
  <c r="I22" i="8" s="1"/>
  <c r="H13" i="8"/>
  <c r="H108" i="8"/>
  <c r="H111" i="8"/>
  <c r="H97" i="8"/>
  <c r="H110" i="8"/>
  <c r="H14" i="8"/>
  <c r="H22" i="8" l="1"/>
  <c r="H5" i="3"/>
  <c r="H6" i="3"/>
</calcChain>
</file>

<file path=xl/sharedStrings.xml><?xml version="1.0" encoding="utf-8"?>
<sst xmlns="http://schemas.openxmlformats.org/spreadsheetml/2006/main" count="50" uniqueCount="37">
  <si>
    <t xml:space="preserve">  </t>
  </si>
  <si>
    <t>Intercept</t>
  </si>
  <si>
    <t>Slope</t>
  </si>
  <si>
    <t>Order Quantity</t>
  </si>
  <si>
    <t>Warehouse</t>
  </si>
  <si>
    <t>Total Revenue</t>
  </si>
  <si>
    <t>Profit</t>
  </si>
  <si>
    <t>Total Cost</t>
  </si>
  <si>
    <t>Selling Price</t>
  </si>
  <si>
    <t>Demand</t>
  </si>
  <si>
    <t>Profit Margin</t>
  </si>
  <si>
    <t>Panel Cost/Unit</t>
  </si>
  <si>
    <t>Total Cost/Unit</t>
  </si>
  <si>
    <t>Order Quantity Modelling</t>
  </si>
  <si>
    <t>Price</t>
  </si>
  <si>
    <t>Relationship between Order Quantity and Cost of OLED Panel</t>
  </si>
  <si>
    <t>Quantity</t>
  </si>
  <si>
    <t>Per Unit Cost</t>
  </si>
  <si>
    <t>cost/unit</t>
  </si>
  <si>
    <t>Quote from Samsung</t>
  </si>
  <si>
    <t>Price/Unit</t>
  </si>
  <si>
    <t>Line 1</t>
  </si>
  <si>
    <t>Line 2</t>
  </si>
  <si>
    <t>Line 3</t>
  </si>
  <si>
    <t>Warehouse ₹/day</t>
  </si>
  <si>
    <t>Other Costs</t>
  </si>
  <si>
    <t>Capacity</t>
  </si>
  <si>
    <t>Internal</t>
  </si>
  <si>
    <t>Total</t>
  </si>
  <si>
    <t>Other Cost Components</t>
  </si>
  <si>
    <t>Warehouse Storage Days</t>
  </si>
  <si>
    <t>Selling Price &amp; Demand</t>
  </si>
  <si>
    <t>Price &amp; Demand Relationship</t>
  </si>
  <si>
    <t>selling price</t>
  </si>
  <si>
    <t>depand per day</t>
  </si>
  <si>
    <t>Q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</si>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</sst>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6" formatCode="&quot;₹&quot;\ #,##0;[Red]&quot;₹&quot;\ \-#,##0"/>
    <numFmt numFmtId="8" formatCode="&quot;₹&quot;\ #,##0.00;[Red]&quot;₹&quot;\ \-#,##0.00"/>
    <numFmt numFmtId="164" formatCode="&quot;$&quot;#,##0_);[Red]\(&quot;$&quot;#,##0\)"/>
    <numFmt numFmtId="165" formatCode="#,##0.0"/>
    <numFmt numFmtId="166" formatCode="#,##0.0000"/>
    <numFmt numFmtId="167" formatCode="#,##0.000"/>
    <numFmt numFmtId="168" formatCode="#,##0.00000"/>
  </numFmts>
  <fonts count="14" x14ac:knownFonts="1">
    <font>
      <sz val="11"/>
      <color theme="1" tint="0.24994659260841701"/>
      <name val="Nunito"/>
    </font>
    <font>
      <sz val="10"/>
      <color rgb="FF000000"/>
      <name val="Arial"/>
      <family val="2"/>
      <scheme val="minor"/>
    </font>
    <font>
      <sz val="11"/>
      <color rgb="FF3F3F76"/>
      <name val="Nunito"/>
      <family val="2"/>
    </font>
    <font>
      <b/>
      <sz val="18"/>
      <color theme="1" tint="0.24994659260841701"/>
      <name val="Nunito"/>
    </font>
    <font>
      <b/>
      <sz val="11"/>
      <color theme="1" tint="0.24994659260841701"/>
      <name val="Nunito"/>
    </font>
    <font>
      <b/>
      <sz val="18"/>
      <color theme="1"/>
      <name val="Nunito"/>
    </font>
    <font>
      <sz val="11"/>
      <color theme="1"/>
      <name val="Nunito"/>
    </font>
    <font>
      <sz val="11"/>
      <color rgb="FF333333"/>
      <name val="Nunito"/>
    </font>
    <font>
      <sz val="11"/>
      <color rgb="FF000000"/>
      <name val="Nunito"/>
    </font>
    <font>
      <sz val="11"/>
      <color rgb="FFFFFFFF"/>
      <name val="Nunito"/>
    </font>
    <font>
      <b/>
      <sz val="11"/>
      <color rgb="FF000000"/>
      <name val="Nunito"/>
    </font>
    <font>
      <sz val="11"/>
      <color theme="1" tint="0.249977111117893"/>
      <name val="Nunito"/>
    </font>
    <font>
      <b/>
      <sz val="18"/>
      <color theme="1" tint="0.249977111117893"/>
      <name val="Nunito"/>
    </font>
    <font>
      <b/>
      <sz val="11"/>
      <color theme="1" tint="0.249977111117893"/>
      <name val="Nunito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2" borderId="1" applyNumberFormat="0" applyAlignment="0" applyProtection="0"/>
  </cellStyleXfs>
  <cellXfs count="59">
    <xf numFmtId="0" fontId="0" fillId="0" borderId="0" xfId="0"/>
    <xf numFmtId="0" fontId="1" fillId="0" borderId="0" xfId="0" applyFont="1"/>
    <xf numFmtId="0" fontId="0" fillId="0" borderId="2" xfId="0" applyBorder="1"/>
    <xf numFmtId="0" fontId="3" fillId="0" borderId="0" xfId="0" applyFont="1"/>
    <xf numFmtId="0" fontId="4" fillId="0" borderId="0" xfId="0" applyFont="1"/>
    <xf numFmtId="6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/>
    <xf numFmtId="0" fontId="6" fillId="0" borderId="0" xfId="0" applyFont="1" applyAlignment="1">
      <alignment horizontal="left"/>
    </xf>
    <xf numFmtId="164" fontId="6" fillId="0" borderId="0" xfId="0" applyNumberFormat="1" applyFont="1" applyAlignment="1">
      <alignment horizontal="center"/>
    </xf>
    <xf numFmtId="3" fontId="6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/>
    <xf numFmtId="0" fontId="11" fillId="0" borderId="0" xfId="0" applyFont="1" applyAlignment="1">
      <alignment horizontal="center"/>
    </xf>
    <xf numFmtId="0" fontId="11" fillId="0" borderId="0" xfId="0" applyFont="1"/>
    <xf numFmtId="0" fontId="12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0" fontId="13" fillId="0" borderId="0" xfId="0" applyFont="1"/>
    <xf numFmtId="164" fontId="11" fillId="0" borderId="2" xfId="0" applyNumberFormat="1" applyFont="1" applyBorder="1" applyAlignment="1">
      <alignment horizontal="right"/>
    </xf>
    <xf numFmtId="6" fontId="11" fillId="0" borderId="2" xfId="0" applyNumberFormat="1" applyFont="1" applyBorder="1" applyAlignment="1">
      <alignment horizontal="center"/>
    </xf>
    <xf numFmtId="166" fontId="11" fillId="0" borderId="2" xfId="0" applyNumberFormat="1" applyFont="1" applyBorder="1" applyAlignment="1">
      <alignment horizontal="center"/>
    </xf>
    <xf numFmtId="0" fontId="11" fillId="0" borderId="2" xfId="0" applyFont="1" applyBorder="1" applyAlignment="1">
      <alignment horizontal="center"/>
    </xf>
    <xf numFmtId="3" fontId="11" fillId="0" borderId="2" xfId="0" applyNumberFormat="1" applyFont="1" applyBorder="1" applyAlignment="1">
      <alignment horizontal="center"/>
    </xf>
    <xf numFmtId="0" fontId="11" fillId="0" borderId="2" xfId="0" applyFont="1" applyBorder="1"/>
    <xf numFmtId="3" fontId="11" fillId="0" borderId="2" xfId="0" applyNumberFormat="1" applyFont="1" applyBorder="1"/>
    <xf numFmtId="6" fontId="11" fillId="0" borderId="2" xfId="0" applyNumberFormat="1" applyFont="1" applyBorder="1"/>
    <xf numFmtId="164" fontId="11" fillId="0" borderId="0" xfId="0" applyNumberFormat="1" applyFont="1" applyAlignment="1">
      <alignment horizontal="center"/>
    </xf>
    <xf numFmtId="3" fontId="11" fillId="0" borderId="0" xfId="0" applyNumberFormat="1" applyFont="1" applyAlignment="1">
      <alignment horizontal="center"/>
    </xf>
    <xf numFmtId="0" fontId="0" fillId="0" borderId="0" xfId="0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6" fontId="0" fillId="0" borderId="0" xfId="0" applyNumberFormat="1"/>
    <xf numFmtId="10" fontId="0" fillId="0" borderId="2" xfId="0" applyNumberFormat="1" applyBorder="1"/>
    <xf numFmtId="6" fontId="2" fillId="2" borderId="1" xfId="1" applyNumberFormat="1" applyAlignment="1">
      <alignment horizontal="center" vertical="center"/>
    </xf>
    <xf numFmtId="3" fontId="0" fillId="0" borderId="0" xfId="0" applyNumberFormat="1"/>
    <xf numFmtId="165" fontId="6" fillId="0" borderId="0" xfId="0" applyNumberFormat="1" applyFont="1" applyAlignment="1">
      <alignment horizontal="center"/>
    </xf>
    <xf numFmtId="6" fontId="8" fillId="0" borderId="0" xfId="0" applyNumberFormat="1" applyFont="1"/>
    <xf numFmtId="8" fontId="8" fillId="0" borderId="0" xfId="0" applyNumberFormat="1" applyFont="1"/>
    <xf numFmtId="3" fontId="6" fillId="0" borderId="2" xfId="0" applyNumberFormat="1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8" fontId="11" fillId="0" borderId="2" xfId="0" applyNumberFormat="1" applyFont="1" applyBorder="1" applyAlignment="1">
      <alignment horizontal="center"/>
    </xf>
    <xf numFmtId="8" fontId="0" fillId="0" borderId="2" xfId="0" applyNumberFormat="1" applyBorder="1"/>
    <xf numFmtId="0" fontId="11" fillId="0" borderId="3" xfId="0" applyFont="1" applyBorder="1"/>
    <xf numFmtId="3" fontId="11" fillId="0" borderId="3" xfId="0" applyNumberFormat="1" applyFont="1" applyBorder="1"/>
    <xf numFmtId="8" fontId="11" fillId="0" borderId="3" xfId="0" applyNumberFormat="1" applyFont="1" applyBorder="1"/>
    <xf numFmtId="168" fontId="11" fillId="0" borderId="2" xfId="0" applyNumberFormat="1" applyFont="1" applyBorder="1" applyAlignment="1">
      <alignment horizontal="center"/>
    </xf>
    <xf numFmtId="8" fontId="0" fillId="0" borderId="2" xfId="0" applyNumberFormat="1" applyBorder="1" applyAlignment="1">
      <alignment horizontal="center" vertical="center"/>
    </xf>
    <xf numFmtId="0" fontId="5" fillId="0" borderId="0" xfId="0" applyFont="1" applyAlignment="1">
      <alignment horizontal="center" wrapText="1"/>
    </xf>
    <xf numFmtId="0" fontId="0" fillId="0" borderId="3" xfId="0" applyBorder="1" applyAlignment="1">
      <alignment horizontal="center"/>
    </xf>
    <xf numFmtId="3" fontId="6" fillId="0" borderId="3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164" fontId="6" fillId="0" borderId="3" xfId="0" applyNumberFormat="1" applyFont="1" applyBorder="1" applyAlignment="1">
      <alignment horizontal="center"/>
    </xf>
    <xf numFmtId="6" fontId="6" fillId="0" borderId="3" xfId="0" applyNumberFormat="1" applyFont="1" applyBorder="1" applyAlignment="1">
      <alignment horizontal="center"/>
    </xf>
    <xf numFmtId="167" fontId="6" fillId="0" borderId="3" xfId="0" applyNumberFormat="1" applyFont="1" applyBorder="1" applyAlignment="1">
      <alignment horizontal="center"/>
    </xf>
    <xf numFmtId="0" fontId="8" fillId="0" borderId="3" xfId="0" applyFont="1" applyBorder="1"/>
  </cellXfs>
  <cellStyles count="2">
    <cellStyle name="Input" xfId="1" builtinId="20"/>
    <cellStyle name="Normal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First_Submission!$B$19</c:f>
              <c:strCache>
                <c:ptCount val="1"/>
                <c:pt idx="0">
                  <c:v>P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First_Submission!$C$18:$D$18</c:f>
              <c:numCache>
                <c:formatCode>#,##0</c:formatCode>
                <c:ptCount val="2"/>
                <c:pt idx="0">
                  <c:v>1</c:v>
                </c:pt>
                <c:pt idx="1">
                  <c:v>1000</c:v>
                </c:pt>
              </c:numCache>
            </c:numRef>
          </c:xVal>
          <c:yVal>
            <c:numRef>
              <c:f>First_Submission!$C$19:$D$19</c:f>
              <c:numCache>
                <c:formatCode>General</c:formatCode>
                <c:ptCount val="2"/>
                <c:pt idx="0">
                  <c:v>1750</c:v>
                </c:pt>
                <c:pt idx="1">
                  <c:v>1575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21-419E-A5D7-956E6B2027C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689291375"/>
        <c:axId val="1821342799"/>
      </c:scatterChart>
      <c:valAx>
        <c:axId val="16892913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Quantity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342799"/>
        <c:crosses val="autoZero"/>
        <c:crossBetween val="midCat"/>
      </c:valAx>
      <c:valAx>
        <c:axId val="1821342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Per Unit Cost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2913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'Cost-Supply'!$C$7</c:f>
              <c:strCache>
                <c:ptCount val="1"/>
                <c:pt idx="0">
                  <c:v>cost/unit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'Cost-Supply'!$B$8:$B$11</c:f>
              <c:numCache>
                <c:formatCode>#,##0</c:formatCode>
                <c:ptCount val="4"/>
                <c:pt idx="0">
                  <c:v>1</c:v>
                </c:pt>
                <c:pt idx="1">
                  <c:v>5000</c:v>
                </c:pt>
                <c:pt idx="2">
                  <c:v>20000</c:v>
                </c:pt>
                <c:pt idx="3">
                  <c:v>50000</c:v>
                </c:pt>
              </c:numCache>
            </c:numRef>
          </c:xVal>
          <c:yVal>
            <c:numRef>
              <c:f>'Cost-Supply'!$C$8:$C$11</c:f>
              <c:numCache>
                <c:formatCode>"₹"#,##0_);[Red]\("₹"#,##0\)</c:formatCode>
                <c:ptCount val="4"/>
                <c:pt idx="0">
                  <c:v>1450</c:v>
                </c:pt>
                <c:pt idx="1">
                  <c:v>1425</c:v>
                </c:pt>
                <c:pt idx="2">
                  <c:v>1250</c:v>
                </c:pt>
                <c:pt idx="3">
                  <c:v>450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C8-4A36-8B0F-F6F8947722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8943648"/>
        <c:axId val="1459192848"/>
      </c:scatterChart>
      <c:valAx>
        <c:axId val="1098943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900" b="0" i="0" u="none" strike="noStrike" cap="all" baseline="0">
                    <a:effectLst/>
                  </a:rPr>
                  <a:t>Order Quantity</a:t>
                </a:r>
                <a:r>
                  <a:rPr lang="en-IN" sz="900" b="1" i="0" u="none" strike="noStrike" cap="all" baseline="0"/>
                  <a:t> 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9192848"/>
        <c:crosses val="autoZero"/>
        <c:crossBetween val="midCat"/>
      </c:valAx>
      <c:valAx>
        <c:axId val="145919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900" b="0" i="0" u="none" strike="noStrike" cap="all" baseline="0">
                    <a:effectLst/>
                  </a:rPr>
                  <a:t>cost/unit</a:t>
                </a:r>
                <a:r>
                  <a:rPr lang="en-IN" sz="900" b="1" i="0" u="none" strike="noStrike" cap="all" baseline="0"/>
                  <a:t> 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₹&quot;#,##0_);[Red]\(&quot;₹&quot;#,##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8943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'Price-Demand'!$C$4</c:f>
              <c:strCache>
                <c:ptCount val="1"/>
                <c:pt idx="0">
                  <c:v>Demand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'Price-Demand'!$B$5:$B$6</c:f>
              <c:numCache>
                <c:formatCode>"₹"#,##0_);[Red]\("₹"#,##0\)</c:formatCode>
                <c:ptCount val="2"/>
                <c:pt idx="0">
                  <c:v>8000</c:v>
                </c:pt>
                <c:pt idx="1">
                  <c:v>5000</c:v>
                </c:pt>
              </c:numCache>
            </c:numRef>
          </c:xVal>
          <c:yVal>
            <c:numRef>
              <c:f>'Price-Demand'!$C$5:$C$6</c:f>
              <c:numCache>
                <c:formatCode>#,##0</c:formatCode>
                <c:ptCount val="2"/>
                <c:pt idx="0">
                  <c:v>175</c:v>
                </c:pt>
                <c:pt idx="1">
                  <c:v>10500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93-43A4-95DB-7947E4ABE25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74193263"/>
        <c:axId val="168031743"/>
      </c:scatterChart>
      <c:valAx>
        <c:axId val="74193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Selling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₹&quot;#,##0_);[Red]\(&quot;₹&quot;#,##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031743"/>
        <c:crosses val="autoZero"/>
        <c:crossBetween val="midCat"/>
      </c:valAx>
      <c:valAx>
        <c:axId val="168031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Demand per 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93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569076</xdr:colOff>
      <xdr:row>2</xdr:row>
      <xdr:rowOff>122193</xdr:rowOff>
    </xdr:from>
    <xdr:to>
      <xdr:col>13</xdr:col>
      <xdr:colOff>321910</xdr:colOff>
      <xdr:row>22</xdr:row>
      <xdr:rowOff>57326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49C9817-8E82-E456-9BDE-E231460BC9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784489</xdr:colOff>
      <xdr:row>10</xdr:row>
      <xdr:rowOff>151695</xdr:rowOff>
    </xdr:from>
    <xdr:to>
      <xdr:col>9</xdr:col>
      <xdr:colOff>405255</xdr:colOff>
      <xdr:row>12</xdr:row>
      <xdr:rowOff>88194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8BF03D9A-6B62-DFE3-3CB1-7ABC1ACDEDAB}"/>
            </a:ext>
          </a:extLst>
        </xdr:cNvPr>
        <xdr:cNvSpPr txBox="1"/>
      </xdr:nvSpPr>
      <xdr:spPr>
        <a:xfrm rot="1729080">
          <a:off x="6869906" y="2263952"/>
          <a:ext cx="1675696" cy="3421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>
              <a:solidFill>
                <a:srgbClr val="FFFF00"/>
              </a:solidFill>
            </a:rPr>
            <a:t>Linear</a:t>
          </a:r>
          <a:r>
            <a:rPr lang="en-IN" sz="1100" baseline="0">
              <a:solidFill>
                <a:srgbClr val="FFFF00"/>
              </a:solidFill>
            </a:rPr>
            <a:t> Relationship</a:t>
          </a:r>
          <a:endParaRPr lang="en-IN" sz="1100">
            <a:solidFill>
              <a:srgbClr val="FFFF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32876</xdr:colOff>
      <xdr:row>11</xdr:row>
      <xdr:rowOff>144297</xdr:rowOff>
    </xdr:from>
    <xdr:to>
      <xdr:col>4</xdr:col>
      <xdr:colOff>901493</xdr:colOff>
      <xdr:row>31</xdr:row>
      <xdr:rowOff>14863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9C4885-06FA-12BA-CF9F-985B2CB4B2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343538</xdr:colOff>
      <xdr:row>2</xdr:row>
      <xdr:rowOff>117525</xdr:rowOff>
    </xdr:from>
    <xdr:to>
      <xdr:col>12</xdr:col>
      <xdr:colOff>319136</xdr:colOff>
      <xdr:row>25</xdr:row>
      <xdr:rowOff>108015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F15684-FB02-51D3-92A2-D8E9C97964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077EE-86AF-481B-918B-1CD0C3E4CCA6}">
  <dimension ref="A1:Z996"/>
  <sheetViews>
    <sheetView showGridLines="0" zoomScale="108" zoomScaleNormal="102" workbookViewId="0">
      <selection activeCell="P16" sqref="P16"/>
    </sheetView>
  </sheetViews>
  <sheetFormatPr defaultColWidth="12.703125" defaultRowHeight="16.149999999999999" x14ac:dyDescent="0.6"/>
  <cols>
    <col min="1" max="1" width="0.87890625" customWidth="1"/>
    <col min="2" max="2" width="12.29296875" customWidth="1"/>
    <col min="3" max="5" width="16.703125" customWidth="1"/>
    <col min="6" max="6" width="3.41015625" customWidth="1"/>
    <col min="7" max="7" width="8.41015625" customWidth="1"/>
    <col min="8" max="11" width="12.703125" customWidth="1"/>
    <col min="12" max="13" width="0.87890625" customWidth="1"/>
    <col min="14" max="17" width="8.87890625" customWidth="1"/>
    <col min="18" max="18" width="14.41015625" customWidth="1"/>
    <col min="19" max="26" width="8.87890625" customWidth="1"/>
  </cols>
  <sheetData>
    <row r="1" spans="1:26" x14ac:dyDescent="0.6">
      <c r="A1" s="7"/>
      <c r="B1" s="51" t="s">
        <v>15</v>
      </c>
      <c r="C1" s="51"/>
      <c r="D1" s="51"/>
      <c r="E1" s="51"/>
      <c r="F1" s="51"/>
      <c r="G1" s="51"/>
      <c r="H1" s="51"/>
      <c r="I1" s="51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22.5" customHeight="1" x14ac:dyDescent="0.6">
      <c r="A2" s="13"/>
      <c r="B2" s="51"/>
      <c r="C2" s="51"/>
      <c r="D2" s="51"/>
      <c r="E2" s="51"/>
      <c r="F2" s="51"/>
      <c r="G2" s="51"/>
      <c r="H2" s="51"/>
      <c r="I2" s="51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s="9" customFormat="1" x14ac:dyDescent="0.6">
      <c r="A3" s="7"/>
      <c r="B3" s="7"/>
      <c r="C3" s="8"/>
      <c r="D3" s="8"/>
      <c r="E3" s="8"/>
      <c r="F3" s="8"/>
      <c r="G3" s="8"/>
      <c r="H3" s="8"/>
      <c r="I3" s="8"/>
      <c r="J3" s="8"/>
      <c r="K3" s="8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s="9" customFormat="1" x14ac:dyDescent="0.6">
      <c r="A4" s="7"/>
      <c r="F4" s="8"/>
      <c r="G4" s="8"/>
      <c r="H4" s="8"/>
      <c r="I4" s="8"/>
      <c r="J4" s="8"/>
      <c r="K4" s="8"/>
      <c r="L4" s="7"/>
      <c r="M4" s="7"/>
      <c r="N4" s="10"/>
      <c r="O4" s="7"/>
    </row>
    <row r="5" spans="1:26" s="9" customFormat="1" x14ac:dyDescent="0.6">
      <c r="A5" s="7"/>
      <c r="B5" s="52" t="s">
        <v>16</v>
      </c>
      <c r="C5" s="52" t="s">
        <v>17</v>
      </c>
      <c r="F5" s="8"/>
      <c r="G5" s="8"/>
      <c r="J5"/>
      <c r="K5"/>
      <c r="L5" s="7"/>
      <c r="M5" s="7"/>
      <c r="N5" s="10"/>
      <c r="O5" s="7"/>
    </row>
    <row r="6" spans="1:26" s="9" customFormat="1" x14ac:dyDescent="0.6">
      <c r="A6" s="7"/>
      <c r="B6" s="53">
        <v>1</v>
      </c>
      <c r="C6" s="53">
        <v>1750</v>
      </c>
      <c r="F6" s="8"/>
      <c r="G6" s="8"/>
      <c r="J6"/>
      <c r="K6"/>
      <c r="L6" s="7"/>
      <c r="M6" s="7"/>
      <c r="N6" s="10"/>
      <c r="O6" s="7"/>
    </row>
    <row r="7" spans="1:26" s="9" customFormat="1" x14ac:dyDescent="0.6">
      <c r="A7" s="7"/>
      <c r="B7" s="54">
        <v>1000</v>
      </c>
      <c r="C7" s="54">
        <v>1575</v>
      </c>
      <c r="F7" s="8"/>
      <c r="G7" s="8"/>
      <c r="H7" s="8"/>
      <c r="I7" s="8"/>
      <c r="J7" s="8"/>
      <c r="K7" s="8"/>
      <c r="L7" s="7"/>
      <c r="M7" s="7"/>
      <c r="N7" s="7"/>
      <c r="O7" s="7"/>
    </row>
    <row r="8" spans="1:26" s="9" customFormat="1" x14ac:dyDescent="0.6">
      <c r="A8" s="7"/>
      <c r="F8" s="7"/>
      <c r="G8" s="7"/>
      <c r="H8" s="7"/>
      <c r="I8" s="7"/>
      <c r="J8" s="7"/>
      <c r="K8" s="7"/>
      <c r="L8" s="7"/>
      <c r="M8" s="7"/>
      <c r="N8" s="7"/>
      <c r="O8" s="7"/>
    </row>
    <row r="9" spans="1:26" s="9" customFormat="1" x14ac:dyDescent="0.6">
      <c r="A9" s="7"/>
      <c r="B9"/>
      <c r="C9"/>
      <c r="D9"/>
      <c r="E9"/>
      <c r="F9" s="7"/>
      <c r="G9" s="7"/>
      <c r="H9" s="7"/>
      <c r="I9" s="7"/>
      <c r="J9" s="7"/>
      <c r="K9" s="7"/>
      <c r="L9" s="7"/>
      <c r="M9" s="7"/>
      <c r="N9" s="7"/>
      <c r="O9" s="7"/>
    </row>
    <row r="10" spans="1:26" s="9" customFormat="1" x14ac:dyDescent="0.6">
      <c r="A10" s="7"/>
      <c r="B10" s="55" t="s">
        <v>1</v>
      </c>
      <c r="C10" s="56">
        <f>INTERCEPT(C6:C7,B6:B7)</f>
        <v>1750.1751751751751</v>
      </c>
      <c r="D10"/>
      <c r="E10"/>
      <c r="F10" s="7"/>
      <c r="G10" s="7"/>
      <c r="H10" s="7"/>
      <c r="I10" s="7"/>
      <c r="J10" s="7"/>
      <c r="K10" s="7"/>
      <c r="L10" s="7"/>
      <c r="M10" s="7"/>
      <c r="N10" s="7"/>
      <c r="O10" s="7"/>
    </row>
    <row r="11" spans="1:26" s="9" customFormat="1" x14ac:dyDescent="0.6">
      <c r="A11" s="7"/>
      <c r="B11" s="55" t="s">
        <v>2</v>
      </c>
      <c r="C11" s="57">
        <f>SLOPE(C6:C7,B6:B7)</f>
        <v>-0.17517517517517517</v>
      </c>
      <c r="D11"/>
      <c r="E11"/>
      <c r="F11" s="7"/>
      <c r="G11" s="7"/>
      <c r="H11" s="7"/>
      <c r="I11" s="7"/>
      <c r="J11" s="7"/>
      <c r="K11" s="7"/>
      <c r="L11" s="7"/>
      <c r="M11" s="7"/>
      <c r="N11" s="7"/>
      <c r="O11" s="7"/>
    </row>
    <row r="12" spans="1:26" s="9" customFormat="1" x14ac:dyDescent="0.6">
      <c r="A12" s="7"/>
      <c r="B12"/>
      <c r="C12"/>
      <c r="D12"/>
      <c r="E12"/>
      <c r="F12" s="39"/>
      <c r="G12" s="7"/>
      <c r="H12" s="7"/>
      <c r="I12" s="7"/>
      <c r="J12" s="7"/>
      <c r="K12" s="7"/>
      <c r="L12" s="7"/>
      <c r="M12" s="7"/>
      <c r="N12" s="7"/>
      <c r="O12" s="7"/>
    </row>
    <row r="13" spans="1:26" s="9" customFormat="1" x14ac:dyDescent="0.6">
      <c r="A13" s="7"/>
      <c r="B13"/>
      <c r="C13"/>
      <c r="D13"/>
      <c r="E13"/>
      <c r="F13" s="39"/>
      <c r="G13" s="7"/>
      <c r="H13" s="7"/>
      <c r="I13" s="7"/>
      <c r="J13" s="7"/>
      <c r="K13" s="7"/>
      <c r="L13" s="7"/>
      <c r="M13" s="7"/>
      <c r="N13" s="7"/>
      <c r="O13" s="7"/>
      <c r="V13" s="14"/>
    </row>
    <row r="14" spans="1:26" s="9" customFormat="1" x14ac:dyDescent="0.6">
      <c r="A14" s="7"/>
      <c r="B14" s="52" t="s">
        <v>16</v>
      </c>
      <c r="C14" s="52" t="s">
        <v>17</v>
      </c>
      <c r="D14"/>
      <c r="E14"/>
      <c r="F14" s="39"/>
      <c r="G14" s="7"/>
      <c r="H14" s="7"/>
      <c r="I14" s="7"/>
      <c r="J14" s="7"/>
      <c r="K14" s="7"/>
      <c r="L14" s="7"/>
      <c r="M14" s="7"/>
      <c r="N14" s="7"/>
      <c r="O14" s="7"/>
    </row>
    <row r="15" spans="1:26" s="9" customFormat="1" x14ac:dyDescent="0.6">
      <c r="A15" s="7"/>
      <c r="B15" s="58">
        <v>500</v>
      </c>
      <c r="C15" s="58">
        <f>(C11)*(B15-1)+1750</f>
        <v>1662.5875875875877</v>
      </c>
      <c r="D15"/>
      <c r="E15"/>
      <c r="F15" s="39"/>
      <c r="G15" s="7"/>
      <c r="H15" s="7"/>
      <c r="I15" s="7"/>
      <c r="J15" s="7"/>
      <c r="K15" s="7"/>
      <c r="L15" s="7"/>
      <c r="M15" s="7"/>
      <c r="N15" s="7"/>
      <c r="O15" s="7" t="s">
        <v>0</v>
      </c>
    </row>
    <row r="16" spans="1:26" s="9" customFormat="1" x14ac:dyDescent="0.6">
      <c r="A16" s="7"/>
      <c r="D16"/>
      <c r="E16"/>
      <c r="F16" s="39"/>
      <c r="G16" s="7"/>
      <c r="H16" s="7"/>
      <c r="I16" s="7"/>
      <c r="J16" s="7"/>
      <c r="K16" s="7"/>
      <c r="L16" s="7"/>
      <c r="M16" s="7"/>
      <c r="N16" s="7"/>
      <c r="O16" s="7"/>
    </row>
    <row r="17" spans="1:26" s="9" customFormat="1" x14ac:dyDescent="0.6">
      <c r="A17" s="7"/>
      <c r="B17"/>
      <c r="C17"/>
      <c r="D17"/>
      <c r="E17"/>
      <c r="F17" s="39"/>
      <c r="G17" s="7"/>
      <c r="H17" s="7"/>
      <c r="I17" s="7"/>
      <c r="J17" s="7"/>
      <c r="K17" s="7"/>
      <c r="L17" s="7"/>
      <c r="M17" s="7"/>
      <c r="N17" s="7"/>
      <c r="O17" s="7"/>
    </row>
    <row r="18" spans="1:26" s="9" customFormat="1" x14ac:dyDescent="0.6">
      <c r="A18" s="7"/>
      <c r="B18" t="s">
        <v>35</v>
      </c>
      <c r="C18" s="42">
        <v>1</v>
      </c>
      <c r="D18" s="42">
        <v>1000</v>
      </c>
      <c r="E18"/>
      <c r="F18" s="39"/>
      <c r="G18" s="7"/>
      <c r="H18" s="7"/>
      <c r="I18" s="7"/>
      <c r="J18" s="7"/>
      <c r="K18" s="7"/>
      <c r="L18" s="7"/>
      <c r="M18" s="7"/>
      <c r="N18" s="7"/>
      <c r="O18" s="7"/>
    </row>
    <row r="19" spans="1:26" s="9" customFormat="1" x14ac:dyDescent="0.6">
      <c r="A19" s="7"/>
      <c r="B19" t="s">
        <v>36</v>
      </c>
      <c r="C19" s="43">
        <v>1750</v>
      </c>
      <c r="D19" s="43">
        <v>1575</v>
      </c>
      <c r="E19"/>
      <c r="F19" s="39"/>
      <c r="G19" s="7"/>
      <c r="H19" s="7"/>
      <c r="I19" s="7"/>
      <c r="J19" s="7"/>
      <c r="K19" s="7"/>
      <c r="L19" s="7"/>
      <c r="M19" s="7"/>
      <c r="N19" s="7"/>
      <c r="O19" s="7"/>
      <c r="R19" s="40"/>
    </row>
    <row r="20" spans="1:26" s="9" customFormat="1" x14ac:dyDescent="0.6">
      <c r="A20" s="7"/>
      <c r="B20"/>
      <c r="C20"/>
      <c r="D20"/>
      <c r="E20"/>
      <c r="F20" s="7"/>
      <c r="G20" s="7"/>
      <c r="H20" s="7"/>
      <c r="I20" s="7"/>
      <c r="J20" s="7"/>
      <c r="K20" s="7"/>
      <c r="L20" s="7"/>
      <c r="M20" s="7"/>
      <c r="N20" s="7"/>
      <c r="O20" s="7"/>
    </row>
    <row r="21" spans="1:26" s="9" customFormat="1" x14ac:dyDescent="0.6">
      <c r="A21" s="7"/>
      <c r="B21"/>
      <c r="C21"/>
      <c r="D21"/>
      <c r="E21"/>
      <c r="F21" s="7"/>
      <c r="G21" s="7"/>
      <c r="H21" s="7"/>
      <c r="I21" s="7"/>
      <c r="J21" s="7"/>
      <c r="K21" s="7"/>
      <c r="L21" s="7"/>
      <c r="M21" s="7"/>
      <c r="N21" s="7"/>
      <c r="O21" s="7"/>
      <c r="R21" s="41"/>
      <c r="S21" s="40"/>
    </row>
    <row r="22" spans="1:26" s="9" customFormat="1" x14ac:dyDescent="0.6">
      <c r="A22" s="7"/>
      <c r="B22"/>
      <c r="C22"/>
      <c r="F22" s="7"/>
      <c r="G22" s="7"/>
      <c r="H22" s="7"/>
      <c r="I22" s="7"/>
      <c r="J22" s="7"/>
      <c r="K22" s="7"/>
      <c r="L22" s="7"/>
      <c r="M22" s="7"/>
      <c r="N22" s="7"/>
      <c r="O22" s="7"/>
    </row>
    <row r="23" spans="1:26" s="9" customFormat="1" x14ac:dyDescent="0.6">
      <c r="A23" s="7"/>
      <c r="B23"/>
      <c r="C23"/>
      <c r="F23" s="7"/>
      <c r="G23" s="7"/>
      <c r="H23" s="7"/>
      <c r="I23" s="7"/>
      <c r="J23" s="7"/>
      <c r="K23" s="7"/>
      <c r="L23" s="7"/>
      <c r="M23" s="7"/>
      <c r="N23" s="7"/>
      <c r="O23" s="7"/>
    </row>
    <row r="24" spans="1:26" s="9" customFormat="1" x14ac:dyDescent="0.6">
      <c r="A24" s="7"/>
      <c r="B24"/>
      <c r="C24"/>
      <c r="F24" s="7"/>
      <c r="G24" s="7"/>
      <c r="H24" s="7"/>
      <c r="I24" s="7"/>
      <c r="J24" s="7"/>
      <c r="K24" s="7"/>
      <c r="L24" s="7"/>
      <c r="M24" s="7"/>
      <c r="N24" s="7"/>
      <c r="O24" s="7"/>
    </row>
    <row r="25" spans="1:26" s="9" customFormat="1" x14ac:dyDescent="0.6">
      <c r="A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</row>
    <row r="26" spans="1:26" s="9" customFormat="1" x14ac:dyDescent="0.6">
      <c r="A26" s="7"/>
      <c r="B26" s="11"/>
      <c r="C26" s="12"/>
      <c r="D26" s="12"/>
      <c r="E26" s="12"/>
      <c r="F26" s="7"/>
      <c r="G26" s="7"/>
      <c r="H26" s="7"/>
      <c r="I26" s="7"/>
      <c r="J26" s="7"/>
      <c r="K26" s="7"/>
      <c r="L26" s="7"/>
      <c r="M26" s="7"/>
      <c r="N26" s="7"/>
      <c r="O26" s="7"/>
    </row>
    <row r="27" spans="1:26" s="9" customFormat="1" x14ac:dyDescent="0.6">
      <c r="A27" s="7"/>
      <c r="B27" s="11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</row>
    <row r="28" spans="1:26" s="9" customFormat="1" x14ac:dyDescent="0.6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x14ac:dyDescent="0.6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x14ac:dyDescent="0.6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x14ac:dyDescent="0.6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x14ac:dyDescent="0.6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x14ac:dyDescent="0.6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x14ac:dyDescent="0.6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x14ac:dyDescent="0.6">
      <c r="A35" s="7"/>
      <c r="B35" s="10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x14ac:dyDescent="0.6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x14ac:dyDescent="0.6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x14ac:dyDescent="0.6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x14ac:dyDescent="0.6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x14ac:dyDescent="0.6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x14ac:dyDescent="0.6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x14ac:dyDescent="0.6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x14ac:dyDescent="0.6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x14ac:dyDescent="0.6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x14ac:dyDescent="0.6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x14ac:dyDescent="0.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x14ac:dyDescent="0.6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x14ac:dyDescent="0.6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x14ac:dyDescent="0.6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x14ac:dyDescent="0.6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x14ac:dyDescent="0.6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x14ac:dyDescent="0.6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x14ac:dyDescent="0.6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x14ac:dyDescent="0.6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x14ac:dyDescent="0.6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x14ac:dyDescent="0.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x14ac:dyDescent="0.6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x14ac:dyDescent="0.6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x14ac:dyDescent="0.6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x14ac:dyDescent="0.6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x14ac:dyDescent="0.6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x14ac:dyDescent="0.6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x14ac:dyDescent="0.6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x14ac:dyDescent="0.6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x14ac:dyDescent="0.6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x14ac:dyDescent="0.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x14ac:dyDescent="0.6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x14ac:dyDescent="0.6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x14ac:dyDescent="0.6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x14ac:dyDescent="0.6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x14ac:dyDescent="0.6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x14ac:dyDescent="0.6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x14ac:dyDescent="0.6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x14ac:dyDescent="0.6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x14ac:dyDescent="0.6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x14ac:dyDescent="0.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x14ac:dyDescent="0.6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x14ac:dyDescent="0.6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x14ac:dyDescent="0.6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x14ac:dyDescent="0.6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x14ac:dyDescent="0.6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x14ac:dyDescent="0.6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x14ac:dyDescent="0.6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x14ac:dyDescent="0.6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x14ac:dyDescent="0.6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x14ac:dyDescent="0.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x14ac:dyDescent="0.6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x14ac:dyDescent="0.6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x14ac:dyDescent="0.6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x14ac:dyDescent="0.6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x14ac:dyDescent="0.6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x14ac:dyDescent="0.6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x14ac:dyDescent="0.6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x14ac:dyDescent="0.6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x14ac:dyDescent="0.6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x14ac:dyDescent="0.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x14ac:dyDescent="0.6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x14ac:dyDescent="0.6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x14ac:dyDescent="0.6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x14ac:dyDescent="0.6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x14ac:dyDescent="0.6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x14ac:dyDescent="0.6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x14ac:dyDescent="0.6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x14ac:dyDescent="0.6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x14ac:dyDescent="0.6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x14ac:dyDescent="0.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x14ac:dyDescent="0.6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x14ac:dyDescent="0.6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x14ac:dyDescent="0.6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x14ac:dyDescent="0.6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x14ac:dyDescent="0.6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x14ac:dyDescent="0.6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x14ac:dyDescent="0.6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x14ac:dyDescent="0.6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x14ac:dyDescent="0.6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x14ac:dyDescent="0.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x14ac:dyDescent="0.6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x14ac:dyDescent="0.6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x14ac:dyDescent="0.6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x14ac:dyDescent="0.6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x14ac:dyDescent="0.6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x14ac:dyDescent="0.6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x14ac:dyDescent="0.6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x14ac:dyDescent="0.6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x14ac:dyDescent="0.6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x14ac:dyDescent="0.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x14ac:dyDescent="0.6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x14ac:dyDescent="0.6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x14ac:dyDescent="0.6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x14ac:dyDescent="0.6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x14ac:dyDescent="0.6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x14ac:dyDescent="0.6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x14ac:dyDescent="0.6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x14ac:dyDescent="0.6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x14ac:dyDescent="0.6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x14ac:dyDescent="0.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x14ac:dyDescent="0.6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x14ac:dyDescent="0.6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x14ac:dyDescent="0.6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x14ac:dyDescent="0.6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x14ac:dyDescent="0.6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x14ac:dyDescent="0.6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x14ac:dyDescent="0.6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x14ac:dyDescent="0.6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x14ac:dyDescent="0.6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x14ac:dyDescent="0.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x14ac:dyDescent="0.6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x14ac:dyDescent="0.6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x14ac:dyDescent="0.6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x14ac:dyDescent="0.6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x14ac:dyDescent="0.6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x14ac:dyDescent="0.6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x14ac:dyDescent="0.6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x14ac:dyDescent="0.6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x14ac:dyDescent="0.6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x14ac:dyDescent="0.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x14ac:dyDescent="0.6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x14ac:dyDescent="0.6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x14ac:dyDescent="0.6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x14ac:dyDescent="0.6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x14ac:dyDescent="0.6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x14ac:dyDescent="0.6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x14ac:dyDescent="0.6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x14ac:dyDescent="0.6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x14ac:dyDescent="0.6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x14ac:dyDescent="0.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x14ac:dyDescent="0.6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x14ac:dyDescent="0.6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x14ac:dyDescent="0.6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x14ac:dyDescent="0.6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x14ac:dyDescent="0.6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x14ac:dyDescent="0.6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x14ac:dyDescent="0.6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x14ac:dyDescent="0.6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x14ac:dyDescent="0.6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x14ac:dyDescent="0.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x14ac:dyDescent="0.6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x14ac:dyDescent="0.6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x14ac:dyDescent="0.6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x14ac:dyDescent="0.6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x14ac:dyDescent="0.6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x14ac:dyDescent="0.6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x14ac:dyDescent="0.6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x14ac:dyDescent="0.6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x14ac:dyDescent="0.6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x14ac:dyDescent="0.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x14ac:dyDescent="0.6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x14ac:dyDescent="0.6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x14ac:dyDescent="0.6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x14ac:dyDescent="0.6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x14ac:dyDescent="0.6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x14ac:dyDescent="0.6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x14ac:dyDescent="0.6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x14ac:dyDescent="0.6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x14ac:dyDescent="0.6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x14ac:dyDescent="0.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x14ac:dyDescent="0.6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x14ac:dyDescent="0.6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x14ac:dyDescent="0.6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x14ac:dyDescent="0.6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x14ac:dyDescent="0.6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x14ac:dyDescent="0.6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x14ac:dyDescent="0.6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x14ac:dyDescent="0.6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x14ac:dyDescent="0.6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x14ac:dyDescent="0.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x14ac:dyDescent="0.6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x14ac:dyDescent="0.6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x14ac:dyDescent="0.6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x14ac:dyDescent="0.6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x14ac:dyDescent="0.6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x14ac:dyDescent="0.6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x14ac:dyDescent="0.6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x14ac:dyDescent="0.6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x14ac:dyDescent="0.6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x14ac:dyDescent="0.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x14ac:dyDescent="0.6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x14ac:dyDescent="0.6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x14ac:dyDescent="0.6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x14ac:dyDescent="0.6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x14ac:dyDescent="0.6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x14ac:dyDescent="0.6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x14ac:dyDescent="0.6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x14ac:dyDescent="0.6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x14ac:dyDescent="0.6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x14ac:dyDescent="0.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x14ac:dyDescent="0.6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x14ac:dyDescent="0.6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x14ac:dyDescent="0.6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x14ac:dyDescent="0.6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x14ac:dyDescent="0.6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x14ac:dyDescent="0.6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x14ac:dyDescent="0.6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x14ac:dyDescent="0.6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x14ac:dyDescent="0.6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x14ac:dyDescent="0.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x14ac:dyDescent="0.6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x14ac:dyDescent="0.6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x14ac:dyDescent="0.6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x14ac:dyDescent="0.6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x14ac:dyDescent="0.6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x14ac:dyDescent="0.6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x14ac:dyDescent="0.6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x14ac:dyDescent="0.6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x14ac:dyDescent="0.6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x14ac:dyDescent="0.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x14ac:dyDescent="0.6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x14ac:dyDescent="0.6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x14ac:dyDescent="0.6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x14ac:dyDescent="0.6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x14ac:dyDescent="0.6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x14ac:dyDescent="0.6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x14ac:dyDescent="0.6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x14ac:dyDescent="0.6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x14ac:dyDescent="0.6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x14ac:dyDescent="0.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x14ac:dyDescent="0.6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x14ac:dyDescent="0.6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x14ac:dyDescent="0.6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x14ac:dyDescent="0.6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x14ac:dyDescent="0.6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x14ac:dyDescent="0.6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x14ac:dyDescent="0.6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x14ac:dyDescent="0.6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x14ac:dyDescent="0.6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x14ac:dyDescent="0.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x14ac:dyDescent="0.6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x14ac:dyDescent="0.6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x14ac:dyDescent="0.6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x14ac:dyDescent="0.6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x14ac:dyDescent="0.6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x14ac:dyDescent="0.6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x14ac:dyDescent="0.6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x14ac:dyDescent="0.6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x14ac:dyDescent="0.6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x14ac:dyDescent="0.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x14ac:dyDescent="0.6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x14ac:dyDescent="0.6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x14ac:dyDescent="0.6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x14ac:dyDescent="0.6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x14ac:dyDescent="0.6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x14ac:dyDescent="0.6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x14ac:dyDescent="0.6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x14ac:dyDescent="0.6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x14ac:dyDescent="0.6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x14ac:dyDescent="0.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x14ac:dyDescent="0.6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x14ac:dyDescent="0.6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x14ac:dyDescent="0.6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x14ac:dyDescent="0.6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x14ac:dyDescent="0.6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x14ac:dyDescent="0.6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x14ac:dyDescent="0.6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x14ac:dyDescent="0.6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x14ac:dyDescent="0.6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x14ac:dyDescent="0.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x14ac:dyDescent="0.6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x14ac:dyDescent="0.6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x14ac:dyDescent="0.6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x14ac:dyDescent="0.6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x14ac:dyDescent="0.6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x14ac:dyDescent="0.6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x14ac:dyDescent="0.6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x14ac:dyDescent="0.6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x14ac:dyDescent="0.6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x14ac:dyDescent="0.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x14ac:dyDescent="0.6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x14ac:dyDescent="0.6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x14ac:dyDescent="0.6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x14ac:dyDescent="0.6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x14ac:dyDescent="0.6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x14ac:dyDescent="0.6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x14ac:dyDescent="0.6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x14ac:dyDescent="0.6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x14ac:dyDescent="0.6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x14ac:dyDescent="0.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x14ac:dyDescent="0.6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x14ac:dyDescent="0.6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x14ac:dyDescent="0.6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x14ac:dyDescent="0.6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x14ac:dyDescent="0.6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x14ac:dyDescent="0.6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x14ac:dyDescent="0.6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x14ac:dyDescent="0.6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x14ac:dyDescent="0.6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x14ac:dyDescent="0.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x14ac:dyDescent="0.6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x14ac:dyDescent="0.6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x14ac:dyDescent="0.6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x14ac:dyDescent="0.6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x14ac:dyDescent="0.6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x14ac:dyDescent="0.6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x14ac:dyDescent="0.6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x14ac:dyDescent="0.6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x14ac:dyDescent="0.6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x14ac:dyDescent="0.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x14ac:dyDescent="0.6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x14ac:dyDescent="0.6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x14ac:dyDescent="0.6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x14ac:dyDescent="0.6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x14ac:dyDescent="0.6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x14ac:dyDescent="0.6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x14ac:dyDescent="0.6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x14ac:dyDescent="0.6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x14ac:dyDescent="0.6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x14ac:dyDescent="0.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x14ac:dyDescent="0.6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x14ac:dyDescent="0.6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x14ac:dyDescent="0.6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x14ac:dyDescent="0.6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x14ac:dyDescent="0.6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x14ac:dyDescent="0.6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x14ac:dyDescent="0.6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x14ac:dyDescent="0.6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x14ac:dyDescent="0.6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x14ac:dyDescent="0.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x14ac:dyDescent="0.6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x14ac:dyDescent="0.6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x14ac:dyDescent="0.6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x14ac:dyDescent="0.6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x14ac:dyDescent="0.6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x14ac:dyDescent="0.6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x14ac:dyDescent="0.6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x14ac:dyDescent="0.6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x14ac:dyDescent="0.6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x14ac:dyDescent="0.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x14ac:dyDescent="0.6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x14ac:dyDescent="0.6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x14ac:dyDescent="0.6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x14ac:dyDescent="0.6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x14ac:dyDescent="0.6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x14ac:dyDescent="0.6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x14ac:dyDescent="0.6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x14ac:dyDescent="0.6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x14ac:dyDescent="0.6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x14ac:dyDescent="0.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x14ac:dyDescent="0.6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x14ac:dyDescent="0.6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x14ac:dyDescent="0.6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x14ac:dyDescent="0.6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x14ac:dyDescent="0.6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x14ac:dyDescent="0.6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x14ac:dyDescent="0.6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x14ac:dyDescent="0.6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x14ac:dyDescent="0.6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x14ac:dyDescent="0.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x14ac:dyDescent="0.6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x14ac:dyDescent="0.6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x14ac:dyDescent="0.6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x14ac:dyDescent="0.6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x14ac:dyDescent="0.6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x14ac:dyDescent="0.6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x14ac:dyDescent="0.6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x14ac:dyDescent="0.6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x14ac:dyDescent="0.6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x14ac:dyDescent="0.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x14ac:dyDescent="0.6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x14ac:dyDescent="0.6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x14ac:dyDescent="0.6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x14ac:dyDescent="0.6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x14ac:dyDescent="0.6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x14ac:dyDescent="0.6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x14ac:dyDescent="0.6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x14ac:dyDescent="0.6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x14ac:dyDescent="0.6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x14ac:dyDescent="0.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x14ac:dyDescent="0.6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x14ac:dyDescent="0.6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x14ac:dyDescent="0.6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x14ac:dyDescent="0.6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x14ac:dyDescent="0.6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x14ac:dyDescent="0.6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x14ac:dyDescent="0.6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x14ac:dyDescent="0.6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x14ac:dyDescent="0.6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x14ac:dyDescent="0.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x14ac:dyDescent="0.6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x14ac:dyDescent="0.6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x14ac:dyDescent="0.6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x14ac:dyDescent="0.6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x14ac:dyDescent="0.6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x14ac:dyDescent="0.6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x14ac:dyDescent="0.6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x14ac:dyDescent="0.6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x14ac:dyDescent="0.6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x14ac:dyDescent="0.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x14ac:dyDescent="0.6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x14ac:dyDescent="0.6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x14ac:dyDescent="0.6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x14ac:dyDescent="0.6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x14ac:dyDescent="0.6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x14ac:dyDescent="0.6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x14ac:dyDescent="0.6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x14ac:dyDescent="0.6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x14ac:dyDescent="0.6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x14ac:dyDescent="0.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x14ac:dyDescent="0.6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x14ac:dyDescent="0.6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x14ac:dyDescent="0.6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x14ac:dyDescent="0.6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x14ac:dyDescent="0.6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x14ac:dyDescent="0.6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x14ac:dyDescent="0.6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x14ac:dyDescent="0.6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x14ac:dyDescent="0.6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x14ac:dyDescent="0.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x14ac:dyDescent="0.6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x14ac:dyDescent="0.6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x14ac:dyDescent="0.6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x14ac:dyDescent="0.6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x14ac:dyDescent="0.6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x14ac:dyDescent="0.6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x14ac:dyDescent="0.6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x14ac:dyDescent="0.6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x14ac:dyDescent="0.6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x14ac:dyDescent="0.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x14ac:dyDescent="0.6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x14ac:dyDescent="0.6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x14ac:dyDescent="0.6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x14ac:dyDescent="0.6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x14ac:dyDescent="0.6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x14ac:dyDescent="0.6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x14ac:dyDescent="0.6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x14ac:dyDescent="0.6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x14ac:dyDescent="0.6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x14ac:dyDescent="0.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x14ac:dyDescent="0.6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x14ac:dyDescent="0.6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x14ac:dyDescent="0.6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x14ac:dyDescent="0.6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x14ac:dyDescent="0.6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x14ac:dyDescent="0.6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x14ac:dyDescent="0.6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x14ac:dyDescent="0.6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x14ac:dyDescent="0.6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x14ac:dyDescent="0.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x14ac:dyDescent="0.6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x14ac:dyDescent="0.6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x14ac:dyDescent="0.6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x14ac:dyDescent="0.6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x14ac:dyDescent="0.6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x14ac:dyDescent="0.6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x14ac:dyDescent="0.6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x14ac:dyDescent="0.6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x14ac:dyDescent="0.6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x14ac:dyDescent="0.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x14ac:dyDescent="0.6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x14ac:dyDescent="0.6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x14ac:dyDescent="0.6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x14ac:dyDescent="0.6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x14ac:dyDescent="0.6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x14ac:dyDescent="0.6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x14ac:dyDescent="0.6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x14ac:dyDescent="0.6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x14ac:dyDescent="0.6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x14ac:dyDescent="0.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x14ac:dyDescent="0.6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x14ac:dyDescent="0.6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x14ac:dyDescent="0.6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x14ac:dyDescent="0.6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x14ac:dyDescent="0.6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x14ac:dyDescent="0.6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x14ac:dyDescent="0.6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x14ac:dyDescent="0.6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x14ac:dyDescent="0.6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x14ac:dyDescent="0.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x14ac:dyDescent="0.6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x14ac:dyDescent="0.6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x14ac:dyDescent="0.6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x14ac:dyDescent="0.6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x14ac:dyDescent="0.6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x14ac:dyDescent="0.6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x14ac:dyDescent="0.6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x14ac:dyDescent="0.6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x14ac:dyDescent="0.6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x14ac:dyDescent="0.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x14ac:dyDescent="0.6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x14ac:dyDescent="0.6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x14ac:dyDescent="0.6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x14ac:dyDescent="0.6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x14ac:dyDescent="0.6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x14ac:dyDescent="0.6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x14ac:dyDescent="0.6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x14ac:dyDescent="0.6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x14ac:dyDescent="0.6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x14ac:dyDescent="0.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x14ac:dyDescent="0.6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x14ac:dyDescent="0.6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x14ac:dyDescent="0.6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x14ac:dyDescent="0.6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x14ac:dyDescent="0.6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x14ac:dyDescent="0.6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x14ac:dyDescent="0.6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x14ac:dyDescent="0.6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x14ac:dyDescent="0.6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x14ac:dyDescent="0.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x14ac:dyDescent="0.6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x14ac:dyDescent="0.6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x14ac:dyDescent="0.6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x14ac:dyDescent="0.6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x14ac:dyDescent="0.6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x14ac:dyDescent="0.6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x14ac:dyDescent="0.6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x14ac:dyDescent="0.6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x14ac:dyDescent="0.6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x14ac:dyDescent="0.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x14ac:dyDescent="0.6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x14ac:dyDescent="0.6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x14ac:dyDescent="0.6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x14ac:dyDescent="0.6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x14ac:dyDescent="0.6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x14ac:dyDescent="0.6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x14ac:dyDescent="0.6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x14ac:dyDescent="0.6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x14ac:dyDescent="0.6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x14ac:dyDescent="0.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x14ac:dyDescent="0.6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x14ac:dyDescent="0.6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x14ac:dyDescent="0.6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x14ac:dyDescent="0.6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x14ac:dyDescent="0.6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x14ac:dyDescent="0.6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x14ac:dyDescent="0.6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x14ac:dyDescent="0.6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x14ac:dyDescent="0.6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x14ac:dyDescent="0.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x14ac:dyDescent="0.6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x14ac:dyDescent="0.6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x14ac:dyDescent="0.6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x14ac:dyDescent="0.6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x14ac:dyDescent="0.6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x14ac:dyDescent="0.6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x14ac:dyDescent="0.6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x14ac:dyDescent="0.6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x14ac:dyDescent="0.6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x14ac:dyDescent="0.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x14ac:dyDescent="0.6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x14ac:dyDescent="0.6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x14ac:dyDescent="0.6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x14ac:dyDescent="0.6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x14ac:dyDescent="0.6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x14ac:dyDescent="0.6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x14ac:dyDescent="0.6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x14ac:dyDescent="0.6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x14ac:dyDescent="0.6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x14ac:dyDescent="0.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x14ac:dyDescent="0.6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x14ac:dyDescent="0.6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x14ac:dyDescent="0.6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x14ac:dyDescent="0.6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x14ac:dyDescent="0.6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x14ac:dyDescent="0.6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x14ac:dyDescent="0.6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x14ac:dyDescent="0.6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x14ac:dyDescent="0.6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x14ac:dyDescent="0.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x14ac:dyDescent="0.6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x14ac:dyDescent="0.6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x14ac:dyDescent="0.6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x14ac:dyDescent="0.6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x14ac:dyDescent="0.6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x14ac:dyDescent="0.6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x14ac:dyDescent="0.6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x14ac:dyDescent="0.6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x14ac:dyDescent="0.6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x14ac:dyDescent="0.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x14ac:dyDescent="0.6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x14ac:dyDescent="0.6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x14ac:dyDescent="0.6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x14ac:dyDescent="0.6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x14ac:dyDescent="0.6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x14ac:dyDescent="0.6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x14ac:dyDescent="0.6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x14ac:dyDescent="0.6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x14ac:dyDescent="0.6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x14ac:dyDescent="0.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x14ac:dyDescent="0.6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x14ac:dyDescent="0.6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x14ac:dyDescent="0.6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x14ac:dyDescent="0.6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x14ac:dyDescent="0.6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x14ac:dyDescent="0.6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x14ac:dyDescent="0.6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x14ac:dyDescent="0.6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x14ac:dyDescent="0.6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x14ac:dyDescent="0.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x14ac:dyDescent="0.6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x14ac:dyDescent="0.6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x14ac:dyDescent="0.6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x14ac:dyDescent="0.6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x14ac:dyDescent="0.6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x14ac:dyDescent="0.6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x14ac:dyDescent="0.6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x14ac:dyDescent="0.6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x14ac:dyDescent="0.6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x14ac:dyDescent="0.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x14ac:dyDescent="0.6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x14ac:dyDescent="0.6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x14ac:dyDescent="0.6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x14ac:dyDescent="0.6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x14ac:dyDescent="0.6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x14ac:dyDescent="0.6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x14ac:dyDescent="0.6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x14ac:dyDescent="0.6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x14ac:dyDescent="0.6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x14ac:dyDescent="0.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x14ac:dyDescent="0.6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x14ac:dyDescent="0.6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x14ac:dyDescent="0.6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x14ac:dyDescent="0.6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x14ac:dyDescent="0.6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x14ac:dyDescent="0.6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x14ac:dyDescent="0.6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x14ac:dyDescent="0.6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x14ac:dyDescent="0.6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x14ac:dyDescent="0.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x14ac:dyDescent="0.6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x14ac:dyDescent="0.6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x14ac:dyDescent="0.6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x14ac:dyDescent="0.6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x14ac:dyDescent="0.6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x14ac:dyDescent="0.6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x14ac:dyDescent="0.6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x14ac:dyDescent="0.6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x14ac:dyDescent="0.6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x14ac:dyDescent="0.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x14ac:dyDescent="0.6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x14ac:dyDescent="0.6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x14ac:dyDescent="0.6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x14ac:dyDescent="0.6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x14ac:dyDescent="0.6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x14ac:dyDescent="0.6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x14ac:dyDescent="0.6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x14ac:dyDescent="0.6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x14ac:dyDescent="0.6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x14ac:dyDescent="0.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x14ac:dyDescent="0.6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x14ac:dyDescent="0.6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x14ac:dyDescent="0.6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x14ac:dyDescent="0.6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x14ac:dyDescent="0.6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x14ac:dyDescent="0.6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x14ac:dyDescent="0.6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x14ac:dyDescent="0.6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x14ac:dyDescent="0.6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x14ac:dyDescent="0.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x14ac:dyDescent="0.6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x14ac:dyDescent="0.6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x14ac:dyDescent="0.6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x14ac:dyDescent="0.6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x14ac:dyDescent="0.6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x14ac:dyDescent="0.6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x14ac:dyDescent="0.6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x14ac:dyDescent="0.6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x14ac:dyDescent="0.6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x14ac:dyDescent="0.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x14ac:dyDescent="0.6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x14ac:dyDescent="0.6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x14ac:dyDescent="0.6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x14ac:dyDescent="0.6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x14ac:dyDescent="0.6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x14ac:dyDescent="0.6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x14ac:dyDescent="0.6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x14ac:dyDescent="0.6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x14ac:dyDescent="0.6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x14ac:dyDescent="0.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x14ac:dyDescent="0.6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x14ac:dyDescent="0.6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x14ac:dyDescent="0.6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x14ac:dyDescent="0.6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x14ac:dyDescent="0.6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x14ac:dyDescent="0.6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x14ac:dyDescent="0.6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x14ac:dyDescent="0.6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x14ac:dyDescent="0.6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x14ac:dyDescent="0.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x14ac:dyDescent="0.6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x14ac:dyDescent="0.6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x14ac:dyDescent="0.6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x14ac:dyDescent="0.6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x14ac:dyDescent="0.6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x14ac:dyDescent="0.6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x14ac:dyDescent="0.6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x14ac:dyDescent="0.6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x14ac:dyDescent="0.6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x14ac:dyDescent="0.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x14ac:dyDescent="0.6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x14ac:dyDescent="0.6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x14ac:dyDescent="0.6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x14ac:dyDescent="0.6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x14ac:dyDescent="0.6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x14ac:dyDescent="0.6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x14ac:dyDescent="0.6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x14ac:dyDescent="0.6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x14ac:dyDescent="0.6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x14ac:dyDescent="0.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x14ac:dyDescent="0.6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x14ac:dyDescent="0.6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x14ac:dyDescent="0.6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x14ac:dyDescent="0.6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x14ac:dyDescent="0.6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x14ac:dyDescent="0.6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x14ac:dyDescent="0.6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x14ac:dyDescent="0.6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x14ac:dyDescent="0.6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x14ac:dyDescent="0.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x14ac:dyDescent="0.6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x14ac:dyDescent="0.6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x14ac:dyDescent="0.6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x14ac:dyDescent="0.6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x14ac:dyDescent="0.6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x14ac:dyDescent="0.6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x14ac:dyDescent="0.6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x14ac:dyDescent="0.6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x14ac:dyDescent="0.6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x14ac:dyDescent="0.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x14ac:dyDescent="0.6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x14ac:dyDescent="0.6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x14ac:dyDescent="0.6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x14ac:dyDescent="0.6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x14ac:dyDescent="0.6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x14ac:dyDescent="0.6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x14ac:dyDescent="0.6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x14ac:dyDescent="0.6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x14ac:dyDescent="0.6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x14ac:dyDescent="0.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x14ac:dyDescent="0.6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x14ac:dyDescent="0.6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x14ac:dyDescent="0.6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x14ac:dyDescent="0.6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x14ac:dyDescent="0.6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x14ac:dyDescent="0.6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x14ac:dyDescent="0.6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x14ac:dyDescent="0.6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x14ac:dyDescent="0.6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x14ac:dyDescent="0.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x14ac:dyDescent="0.6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x14ac:dyDescent="0.6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x14ac:dyDescent="0.6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x14ac:dyDescent="0.6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x14ac:dyDescent="0.6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x14ac:dyDescent="0.6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x14ac:dyDescent="0.6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x14ac:dyDescent="0.6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x14ac:dyDescent="0.6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x14ac:dyDescent="0.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x14ac:dyDescent="0.6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x14ac:dyDescent="0.6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x14ac:dyDescent="0.6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x14ac:dyDescent="0.6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x14ac:dyDescent="0.6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x14ac:dyDescent="0.6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x14ac:dyDescent="0.6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x14ac:dyDescent="0.6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x14ac:dyDescent="0.6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x14ac:dyDescent="0.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x14ac:dyDescent="0.6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x14ac:dyDescent="0.6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x14ac:dyDescent="0.6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x14ac:dyDescent="0.6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x14ac:dyDescent="0.6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x14ac:dyDescent="0.6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x14ac:dyDescent="0.6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x14ac:dyDescent="0.6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x14ac:dyDescent="0.6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x14ac:dyDescent="0.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x14ac:dyDescent="0.6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x14ac:dyDescent="0.6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x14ac:dyDescent="0.6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x14ac:dyDescent="0.6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x14ac:dyDescent="0.6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x14ac:dyDescent="0.6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x14ac:dyDescent="0.6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x14ac:dyDescent="0.6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x14ac:dyDescent="0.6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x14ac:dyDescent="0.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x14ac:dyDescent="0.6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x14ac:dyDescent="0.6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x14ac:dyDescent="0.6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x14ac:dyDescent="0.6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x14ac:dyDescent="0.6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x14ac:dyDescent="0.6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x14ac:dyDescent="0.6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x14ac:dyDescent="0.6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x14ac:dyDescent="0.6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x14ac:dyDescent="0.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x14ac:dyDescent="0.6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x14ac:dyDescent="0.6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x14ac:dyDescent="0.6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x14ac:dyDescent="0.6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x14ac:dyDescent="0.6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x14ac:dyDescent="0.6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x14ac:dyDescent="0.6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x14ac:dyDescent="0.6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x14ac:dyDescent="0.6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x14ac:dyDescent="0.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x14ac:dyDescent="0.6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x14ac:dyDescent="0.6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x14ac:dyDescent="0.6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x14ac:dyDescent="0.6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x14ac:dyDescent="0.6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x14ac:dyDescent="0.6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x14ac:dyDescent="0.6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x14ac:dyDescent="0.6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x14ac:dyDescent="0.6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x14ac:dyDescent="0.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x14ac:dyDescent="0.6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x14ac:dyDescent="0.6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x14ac:dyDescent="0.6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x14ac:dyDescent="0.6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x14ac:dyDescent="0.6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x14ac:dyDescent="0.6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x14ac:dyDescent="0.6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x14ac:dyDescent="0.6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x14ac:dyDescent="0.6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x14ac:dyDescent="0.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x14ac:dyDescent="0.6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x14ac:dyDescent="0.6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x14ac:dyDescent="0.6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x14ac:dyDescent="0.6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x14ac:dyDescent="0.6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x14ac:dyDescent="0.6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x14ac:dyDescent="0.6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x14ac:dyDescent="0.6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x14ac:dyDescent="0.6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x14ac:dyDescent="0.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x14ac:dyDescent="0.6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x14ac:dyDescent="0.6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x14ac:dyDescent="0.6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x14ac:dyDescent="0.6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x14ac:dyDescent="0.6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x14ac:dyDescent="0.6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x14ac:dyDescent="0.6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x14ac:dyDescent="0.6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x14ac:dyDescent="0.6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x14ac:dyDescent="0.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x14ac:dyDescent="0.6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x14ac:dyDescent="0.6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x14ac:dyDescent="0.6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x14ac:dyDescent="0.6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x14ac:dyDescent="0.6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x14ac:dyDescent="0.6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x14ac:dyDescent="0.6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x14ac:dyDescent="0.6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x14ac:dyDescent="0.6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x14ac:dyDescent="0.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x14ac:dyDescent="0.6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x14ac:dyDescent="0.6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x14ac:dyDescent="0.6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x14ac:dyDescent="0.6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x14ac:dyDescent="0.6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x14ac:dyDescent="0.6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x14ac:dyDescent="0.6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x14ac:dyDescent="0.6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x14ac:dyDescent="0.6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x14ac:dyDescent="0.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x14ac:dyDescent="0.6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x14ac:dyDescent="0.6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x14ac:dyDescent="0.6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x14ac:dyDescent="0.6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x14ac:dyDescent="0.6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x14ac:dyDescent="0.6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x14ac:dyDescent="0.6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x14ac:dyDescent="0.6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x14ac:dyDescent="0.6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x14ac:dyDescent="0.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x14ac:dyDescent="0.6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x14ac:dyDescent="0.6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x14ac:dyDescent="0.6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x14ac:dyDescent="0.6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x14ac:dyDescent="0.6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x14ac:dyDescent="0.6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x14ac:dyDescent="0.6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x14ac:dyDescent="0.6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x14ac:dyDescent="0.6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x14ac:dyDescent="0.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x14ac:dyDescent="0.6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x14ac:dyDescent="0.6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x14ac:dyDescent="0.6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x14ac:dyDescent="0.6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x14ac:dyDescent="0.6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x14ac:dyDescent="0.6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x14ac:dyDescent="0.6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x14ac:dyDescent="0.6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x14ac:dyDescent="0.6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x14ac:dyDescent="0.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x14ac:dyDescent="0.6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x14ac:dyDescent="0.6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x14ac:dyDescent="0.6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x14ac:dyDescent="0.6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x14ac:dyDescent="0.6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x14ac:dyDescent="0.6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x14ac:dyDescent="0.6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x14ac:dyDescent="0.6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x14ac:dyDescent="0.6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x14ac:dyDescent="0.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x14ac:dyDescent="0.6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x14ac:dyDescent="0.6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x14ac:dyDescent="0.6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x14ac:dyDescent="0.6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x14ac:dyDescent="0.6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x14ac:dyDescent="0.6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x14ac:dyDescent="0.6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x14ac:dyDescent="0.6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x14ac:dyDescent="0.6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x14ac:dyDescent="0.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x14ac:dyDescent="0.6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x14ac:dyDescent="0.6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x14ac:dyDescent="0.6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x14ac:dyDescent="0.6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x14ac:dyDescent="0.6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x14ac:dyDescent="0.6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x14ac:dyDescent="0.6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x14ac:dyDescent="0.6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x14ac:dyDescent="0.6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x14ac:dyDescent="0.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x14ac:dyDescent="0.6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x14ac:dyDescent="0.6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x14ac:dyDescent="0.6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x14ac:dyDescent="0.6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x14ac:dyDescent="0.6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x14ac:dyDescent="0.6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x14ac:dyDescent="0.6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x14ac:dyDescent="0.6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x14ac:dyDescent="0.6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x14ac:dyDescent="0.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x14ac:dyDescent="0.6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x14ac:dyDescent="0.6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x14ac:dyDescent="0.6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x14ac:dyDescent="0.6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x14ac:dyDescent="0.6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x14ac:dyDescent="0.6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x14ac:dyDescent="0.6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x14ac:dyDescent="0.6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x14ac:dyDescent="0.6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x14ac:dyDescent="0.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x14ac:dyDescent="0.6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x14ac:dyDescent="0.6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x14ac:dyDescent="0.6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x14ac:dyDescent="0.6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x14ac:dyDescent="0.6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x14ac:dyDescent="0.6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x14ac:dyDescent="0.6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x14ac:dyDescent="0.6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x14ac:dyDescent="0.6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x14ac:dyDescent="0.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x14ac:dyDescent="0.6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x14ac:dyDescent="0.6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x14ac:dyDescent="0.6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x14ac:dyDescent="0.6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x14ac:dyDescent="0.6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x14ac:dyDescent="0.6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x14ac:dyDescent="0.6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x14ac:dyDescent="0.6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x14ac:dyDescent="0.6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x14ac:dyDescent="0.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</sheetData>
  <mergeCells count="1">
    <mergeCell ref="B1:I2"/>
  </mergeCells>
  <pageMargins left="0.74803149606299213" right="0.74803149606299213" top="0.74803149606299213" bottom="0.74803149606299213" header="0" footer="0"/>
  <pageSetup paperSize="9" orientation="portrait"/>
  <headerFooter>
    <oddFooter>&amp;LLeongTY&amp;R&amp;F/&amp;A</oddFooter>
  </headerFooter>
  <colBreaks count="3" manualBreakCount="3">
    <brk id="22" man="1"/>
    <brk id="12" man="1"/>
    <brk id="30" man="1"/>
  </col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996"/>
  <sheetViews>
    <sheetView showGridLines="0" topLeftCell="A4" zoomScale="84" zoomScaleNormal="99" workbookViewId="0">
      <selection activeCell="D8" sqref="D8"/>
    </sheetView>
  </sheetViews>
  <sheetFormatPr defaultColWidth="12.703125" defaultRowHeight="16.149999999999999" x14ac:dyDescent="0.6"/>
  <cols>
    <col min="1" max="1" width="0.87890625" style="16" customWidth="1"/>
    <col min="2" max="2" width="17.29296875" style="16" customWidth="1"/>
    <col min="3" max="5" width="16.703125" style="16" customWidth="1"/>
    <col min="6" max="9" width="15.703125" style="16" customWidth="1"/>
    <col min="10" max="11" width="12.703125" style="16" customWidth="1"/>
    <col min="12" max="13" width="0.87890625" style="16" customWidth="1"/>
    <col min="14" max="20" width="8.87890625" style="16" customWidth="1"/>
    <col min="21" max="21" width="15.41015625" style="16" customWidth="1"/>
    <col min="22" max="22" width="13.41015625" style="16" customWidth="1"/>
    <col min="23" max="26" width="8.87890625" style="16" customWidth="1"/>
    <col min="27" max="16384" width="12.703125" style="16"/>
  </cols>
  <sheetData>
    <row r="1" spans="1:26" x14ac:dyDescent="0.6">
      <c r="A1" s="15"/>
      <c r="C1" s="15"/>
      <c r="D1" s="15"/>
      <c r="E1" s="15"/>
      <c r="F1" s="15"/>
      <c r="G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spans="1:26" ht="26.65" x14ac:dyDescent="0.95">
      <c r="A2" s="15"/>
      <c r="B2" s="17" t="s">
        <v>15</v>
      </c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 spans="1:26" x14ac:dyDescent="0.6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spans="1:26" x14ac:dyDescent="0.6">
      <c r="A4" s="15"/>
      <c r="F4" s="15"/>
      <c r="G4" s="15" t="s">
        <v>21</v>
      </c>
      <c r="H4" s="15" t="s">
        <v>22</v>
      </c>
      <c r="I4" s="15" t="s">
        <v>23</v>
      </c>
      <c r="J4" s="15"/>
      <c r="K4" s="15"/>
      <c r="L4" s="15"/>
      <c r="M4" s="15"/>
      <c r="N4" s="18"/>
      <c r="O4" s="15"/>
    </row>
    <row r="5" spans="1:26" x14ac:dyDescent="0.6">
      <c r="A5" s="15"/>
      <c r="B5" s="19" t="s">
        <v>19</v>
      </c>
      <c r="F5" s="20" t="s">
        <v>1</v>
      </c>
      <c r="G5" s="21">
        <f>INTERCEPT(G10:G120,F10:F120)</f>
        <v>1450.0050010002001</v>
      </c>
      <c r="H5" s="44">
        <f>INTERCEPT(H10:H120,F10:F120)</f>
        <v>1483.335</v>
      </c>
      <c r="I5" s="44">
        <v>1783.5</v>
      </c>
      <c r="L5" s="15"/>
      <c r="M5" s="15"/>
      <c r="N5" s="18"/>
      <c r="O5" s="15"/>
    </row>
    <row r="6" spans="1:26" x14ac:dyDescent="0.6">
      <c r="A6" s="15"/>
      <c r="F6" s="20" t="s">
        <v>2</v>
      </c>
      <c r="G6" s="22">
        <f>SLOPE(C8:C9,B8:B9)</f>
        <v>-5.0010002000400082E-3</v>
      </c>
      <c r="H6" s="49">
        <f>SLOPE(H10:H120,F10:F120)</f>
        <v>-1.1667000000000002E-2</v>
      </c>
      <c r="I6" s="22">
        <f>SLOPE(I10:I120,F10:F120)</f>
        <v>-2.6669999999999999E-2</v>
      </c>
      <c r="L6" s="15"/>
      <c r="M6" s="15"/>
      <c r="N6" s="18"/>
      <c r="O6" s="15"/>
    </row>
    <row r="7" spans="1:26" x14ac:dyDescent="0.6">
      <c r="A7" s="15"/>
      <c r="B7" s="23" t="s">
        <v>3</v>
      </c>
      <c r="C7" s="23" t="s">
        <v>18</v>
      </c>
      <c r="J7" s="15"/>
      <c r="K7" s="15"/>
      <c r="L7" s="15"/>
      <c r="M7" s="15"/>
      <c r="N7" s="15"/>
      <c r="O7" s="15"/>
    </row>
    <row r="8" spans="1:26" x14ac:dyDescent="0.6">
      <c r="A8" s="15"/>
      <c r="B8" s="24">
        <v>1</v>
      </c>
      <c r="C8" s="21">
        <v>1450</v>
      </c>
      <c r="J8" s="15"/>
      <c r="K8" s="15"/>
      <c r="L8" s="15"/>
      <c r="M8" s="15"/>
      <c r="N8" s="15"/>
      <c r="O8" s="15"/>
    </row>
    <row r="9" spans="1:26" x14ac:dyDescent="0.6">
      <c r="A9" s="15"/>
      <c r="B9" s="24">
        <v>5000</v>
      </c>
      <c r="C9" s="21">
        <v>1425</v>
      </c>
      <c r="F9" s="46" t="s">
        <v>3</v>
      </c>
      <c r="G9" s="46" t="s">
        <v>20</v>
      </c>
      <c r="H9" s="46" t="s">
        <v>20</v>
      </c>
      <c r="I9" s="46" t="s">
        <v>20</v>
      </c>
      <c r="J9" s="15"/>
      <c r="K9" s="15"/>
      <c r="L9" s="15"/>
      <c r="M9" s="15"/>
      <c r="N9" s="15"/>
      <c r="O9" s="15"/>
    </row>
    <row r="10" spans="1:26" x14ac:dyDescent="0.6">
      <c r="A10" s="15"/>
      <c r="B10" s="24">
        <v>20000</v>
      </c>
      <c r="C10" s="21">
        <v>1250</v>
      </c>
      <c r="F10" s="47">
        <v>1</v>
      </c>
      <c r="G10" s="48">
        <f>$G$6*(F10-1)+1450</f>
        <v>1450</v>
      </c>
      <c r="H10" s="48">
        <f t="shared" ref="H10:H74" si="0">-0.011667*(F10-5000)+1425</f>
        <v>1483.323333</v>
      </c>
      <c r="I10" s="48">
        <f>-0.02667*(F10-20000)+1250</f>
        <v>1783.3733299999999</v>
      </c>
      <c r="J10" s="15"/>
      <c r="K10" s="15"/>
      <c r="L10" s="15"/>
      <c r="M10" s="15"/>
      <c r="N10" s="15"/>
      <c r="O10" s="15"/>
    </row>
    <row r="11" spans="1:26" x14ac:dyDescent="0.6">
      <c r="A11" s="15"/>
      <c r="B11" s="24">
        <v>50000</v>
      </c>
      <c r="C11" s="21">
        <v>450</v>
      </c>
      <c r="F11" s="47">
        <v>500</v>
      </c>
      <c r="G11" s="48">
        <f t="shared" ref="G11:G74" si="1">$G$6*(F11-1)+1450</f>
        <v>1447.5045009001801</v>
      </c>
      <c r="H11" s="48">
        <f t="shared" si="0"/>
        <v>1477.5015000000001</v>
      </c>
      <c r="I11" s="48">
        <f t="shared" ref="I11:I74" si="2">-0.02667*(F11-20000)+1250</f>
        <v>1770.0650000000001</v>
      </c>
      <c r="J11" s="15"/>
      <c r="K11" s="15"/>
      <c r="L11" s="15"/>
      <c r="M11" s="15"/>
      <c r="N11" s="15"/>
      <c r="O11" s="15"/>
    </row>
    <row r="12" spans="1:26" x14ac:dyDescent="0.6">
      <c r="A12" s="15"/>
      <c r="F12" s="47">
        <v>1000</v>
      </c>
      <c r="G12" s="48">
        <f t="shared" si="1"/>
        <v>1445.0040008001599</v>
      </c>
      <c r="H12" s="48">
        <f t="shared" si="0"/>
        <v>1471.6679999999999</v>
      </c>
      <c r="I12" s="48">
        <f t="shared" si="2"/>
        <v>1756.73</v>
      </c>
      <c r="J12" s="15"/>
      <c r="K12" s="15"/>
      <c r="L12" s="15"/>
      <c r="M12" s="15"/>
      <c r="N12" s="15"/>
      <c r="O12" s="15"/>
    </row>
    <row r="13" spans="1:26" x14ac:dyDescent="0.6">
      <c r="A13" s="15"/>
      <c r="F13" s="47">
        <v>1500</v>
      </c>
      <c r="G13" s="48">
        <f t="shared" si="1"/>
        <v>1442.50350070014</v>
      </c>
      <c r="H13" s="48">
        <f t="shared" si="0"/>
        <v>1465.8344999999999</v>
      </c>
      <c r="I13" s="48">
        <f t="shared" si="2"/>
        <v>1743.395</v>
      </c>
      <c r="J13" s="15"/>
      <c r="K13" s="15"/>
      <c r="L13" s="15"/>
      <c r="M13" s="15"/>
      <c r="N13" s="15"/>
      <c r="O13" s="15"/>
    </row>
    <row r="14" spans="1:26" x14ac:dyDescent="0.6">
      <c r="A14" s="15"/>
      <c r="F14" s="47">
        <v>2000</v>
      </c>
      <c r="G14" s="48">
        <f t="shared" si="1"/>
        <v>1440.00300060012</v>
      </c>
      <c r="H14" s="48">
        <f>-0.011667*(F14-5000)+1425</f>
        <v>1460.001</v>
      </c>
      <c r="I14" s="48">
        <f t="shared" si="2"/>
        <v>1730.06</v>
      </c>
      <c r="J14" s="15"/>
      <c r="K14" s="15"/>
      <c r="L14" s="15"/>
      <c r="M14" s="15"/>
      <c r="N14" s="15"/>
      <c r="O14" s="15"/>
    </row>
    <row r="15" spans="1:26" x14ac:dyDescent="0.6">
      <c r="A15" s="15"/>
      <c r="F15" s="47">
        <v>2500</v>
      </c>
      <c r="G15" s="48">
        <f t="shared" si="1"/>
        <v>1437.5025005001</v>
      </c>
      <c r="H15" s="48">
        <f t="shared" si="0"/>
        <v>1454.1675</v>
      </c>
      <c r="I15" s="48">
        <f t="shared" si="2"/>
        <v>1716.7249999999999</v>
      </c>
      <c r="J15" s="15"/>
      <c r="K15" s="15"/>
      <c r="L15" s="15"/>
      <c r="M15" s="15"/>
      <c r="N15" s="15"/>
      <c r="O15" s="15" t="s">
        <v>0</v>
      </c>
    </row>
    <row r="16" spans="1:26" x14ac:dyDescent="0.6">
      <c r="A16" s="15"/>
      <c r="F16" s="47">
        <v>3000</v>
      </c>
      <c r="G16" s="48">
        <f t="shared" si="1"/>
        <v>1435.0020004000801</v>
      </c>
      <c r="H16" s="48">
        <f t="shared" si="0"/>
        <v>1448.3340000000001</v>
      </c>
      <c r="I16" s="48">
        <f t="shared" si="2"/>
        <v>1703.3899999999999</v>
      </c>
      <c r="J16" s="15"/>
      <c r="K16" s="15"/>
      <c r="L16" s="15"/>
      <c r="M16" s="15"/>
      <c r="N16" s="15"/>
      <c r="O16" s="15"/>
    </row>
    <row r="17" spans="1:26" x14ac:dyDescent="0.6">
      <c r="A17" s="15"/>
      <c r="F17" s="47">
        <v>3500</v>
      </c>
      <c r="G17" s="48">
        <f t="shared" si="1"/>
        <v>1432.5015003000601</v>
      </c>
      <c r="H17" s="48">
        <f t="shared" si="0"/>
        <v>1442.5005000000001</v>
      </c>
      <c r="I17" s="48">
        <f t="shared" si="2"/>
        <v>1690.0550000000001</v>
      </c>
      <c r="J17" s="15"/>
      <c r="K17" s="15"/>
      <c r="L17" s="15"/>
      <c r="M17" s="15"/>
      <c r="N17" s="15"/>
      <c r="O17" s="15"/>
    </row>
    <row r="18" spans="1:26" x14ac:dyDescent="0.6">
      <c r="A18" s="15"/>
      <c r="F18" s="47">
        <v>4000</v>
      </c>
      <c r="G18" s="48">
        <f t="shared" si="1"/>
        <v>1430.0010002000399</v>
      </c>
      <c r="H18" s="48">
        <f t="shared" si="0"/>
        <v>1436.6669999999999</v>
      </c>
      <c r="I18" s="48">
        <f t="shared" si="2"/>
        <v>1676.72</v>
      </c>
      <c r="J18" s="15"/>
      <c r="K18" s="15"/>
      <c r="L18" s="15"/>
      <c r="M18" s="15"/>
      <c r="N18" s="15"/>
      <c r="O18" s="15"/>
    </row>
    <row r="19" spans="1:26" x14ac:dyDescent="0.6">
      <c r="A19" s="15"/>
      <c r="F19" s="47">
        <v>4500</v>
      </c>
      <c r="G19" s="48">
        <f t="shared" si="1"/>
        <v>1427.50050010002</v>
      </c>
      <c r="H19" s="48">
        <f t="shared" si="0"/>
        <v>1430.8335</v>
      </c>
      <c r="I19" s="48">
        <f t="shared" si="2"/>
        <v>1663.385</v>
      </c>
      <c r="J19" s="15"/>
      <c r="K19" s="15"/>
      <c r="L19" s="15"/>
      <c r="M19" s="15"/>
      <c r="N19" s="15"/>
      <c r="O19" s="15"/>
      <c r="U19" s="15"/>
      <c r="V19" s="15"/>
    </row>
    <row r="20" spans="1:26" x14ac:dyDescent="0.6">
      <c r="A20" s="15"/>
      <c r="F20" s="47">
        <v>5000</v>
      </c>
      <c r="G20" s="48">
        <f t="shared" si="1"/>
        <v>1425</v>
      </c>
      <c r="H20" s="48">
        <f t="shared" si="0"/>
        <v>1425</v>
      </c>
      <c r="I20" s="48">
        <f t="shared" si="2"/>
        <v>1650.05</v>
      </c>
      <c r="J20" s="15"/>
      <c r="K20" s="15"/>
      <c r="L20" s="15"/>
      <c r="M20" s="15"/>
      <c r="N20" s="15"/>
      <c r="O20" s="15"/>
      <c r="U20" s="15"/>
      <c r="V20" s="15"/>
    </row>
    <row r="21" spans="1:26" x14ac:dyDescent="0.6">
      <c r="A21" s="15"/>
      <c r="F21" s="47">
        <v>5500</v>
      </c>
      <c r="G21" s="48">
        <f t="shared" si="1"/>
        <v>1422.49949989998</v>
      </c>
      <c r="H21" s="48">
        <f t="shared" si="0"/>
        <v>1419.1665</v>
      </c>
      <c r="I21" s="48">
        <f t="shared" si="2"/>
        <v>1636.7149999999999</v>
      </c>
      <c r="J21" s="15"/>
      <c r="K21" s="15"/>
      <c r="L21" s="15"/>
      <c r="M21" s="15"/>
      <c r="N21" s="15"/>
      <c r="O21" s="15"/>
      <c r="U21" s="15"/>
      <c r="V21" s="15"/>
    </row>
    <row r="22" spans="1:26" x14ac:dyDescent="0.6">
      <c r="A22" s="15"/>
      <c r="F22" s="47">
        <v>6000</v>
      </c>
      <c r="G22" s="48">
        <f t="shared" si="1"/>
        <v>1419.9989997999601</v>
      </c>
      <c r="H22" s="48">
        <f t="shared" si="0"/>
        <v>1413.3330000000001</v>
      </c>
      <c r="I22" s="48">
        <f t="shared" si="2"/>
        <v>1623.38</v>
      </c>
      <c r="J22" s="15"/>
      <c r="K22" s="15"/>
      <c r="L22" s="15"/>
      <c r="M22" s="15"/>
      <c r="N22" s="15"/>
      <c r="O22" s="15"/>
      <c r="U22" s="15"/>
      <c r="V22" s="15"/>
    </row>
    <row r="23" spans="1:26" x14ac:dyDescent="0.6">
      <c r="A23" s="15"/>
      <c r="B23" s="28"/>
      <c r="C23" s="29"/>
      <c r="D23" s="29"/>
      <c r="E23" s="29"/>
      <c r="F23" s="47">
        <v>6500</v>
      </c>
      <c r="G23" s="48">
        <f t="shared" si="1"/>
        <v>1417.4984996999399</v>
      </c>
      <c r="H23" s="48">
        <f t="shared" si="0"/>
        <v>1407.4994999999999</v>
      </c>
      <c r="I23" s="48">
        <f t="shared" si="2"/>
        <v>1610.0450000000001</v>
      </c>
      <c r="J23" s="15"/>
      <c r="K23" s="15"/>
      <c r="L23" s="15"/>
      <c r="M23" s="15"/>
      <c r="N23" s="15"/>
      <c r="O23" s="15"/>
      <c r="U23" s="15"/>
      <c r="V23" s="15"/>
    </row>
    <row r="24" spans="1:26" x14ac:dyDescent="0.6">
      <c r="A24" s="15"/>
      <c r="B24" s="15"/>
      <c r="C24" s="15"/>
      <c r="D24" s="15"/>
      <c r="E24" s="15"/>
      <c r="F24" s="47">
        <v>7000</v>
      </c>
      <c r="G24" s="48">
        <f t="shared" si="1"/>
        <v>1414.9979995999199</v>
      </c>
      <c r="H24" s="48">
        <f t="shared" si="0"/>
        <v>1401.6659999999999</v>
      </c>
      <c r="I24" s="48">
        <f t="shared" si="2"/>
        <v>1596.71</v>
      </c>
      <c r="J24" s="15"/>
      <c r="K24" s="15"/>
      <c r="L24" s="15"/>
      <c r="M24" s="15"/>
      <c r="N24" s="15"/>
      <c r="O24" s="15"/>
      <c r="U24" s="15"/>
      <c r="V24" s="15"/>
    </row>
    <row r="25" spans="1:26" x14ac:dyDescent="0.6">
      <c r="A25" s="15"/>
      <c r="B25" s="15"/>
      <c r="C25" s="15"/>
      <c r="D25" s="15"/>
      <c r="E25" s="15"/>
      <c r="F25" s="47">
        <v>7500</v>
      </c>
      <c r="G25" s="48">
        <f t="shared" si="1"/>
        <v>1412.4974994999</v>
      </c>
      <c r="H25" s="48">
        <f t="shared" si="0"/>
        <v>1395.8325</v>
      </c>
      <c r="I25" s="48">
        <f t="shared" si="2"/>
        <v>1583.375</v>
      </c>
      <c r="J25" s="15"/>
      <c r="K25" s="15"/>
      <c r="L25" s="15"/>
      <c r="M25" s="15"/>
      <c r="N25" s="15"/>
      <c r="O25" s="15"/>
      <c r="U25" s="15"/>
      <c r="V25" s="15"/>
    </row>
    <row r="26" spans="1:26" x14ac:dyDescent="0.6">
      <c r="A26" s="15"/>
      <c r="B26" s="28"/>
      <c r="C26" s="29"/>
      <c r="D26" s="29"/>
      <c r="E26" s="29"/>
      <c r="F26" s="47">
        <v>8000</v>
      </c>
      <c r="G26" s="48">
        <f t="shared" si="1"/>
        <v>1409.99699939988</v>
      </c>
      <c r="H26" s="48">
        <f t="shared" si="0"/>
        <v>1389.999</v>
      </c>
      <c r="I26" s="48">
        <f t="shared" si="2"/>
        <v>1570.04</v>
      </c>
      <c r="J26" s="15"/>
      <c r="K26" s="15"/>
      <c r="L26" s="15"/>
      <c r="M26" s="15"/>
      <c r="N26" s="15"/>
      <c r="O26" s="15"/>
      <c r="U26" s="15"/>
      <c r="V26" s="15"/>
    </row>
    <row r="27" spans="1:26" x14ac:dyDescent="0.6">
      <c r="A27" s="15"/>
      <c r="B27" s="28"/>
      <c r="C27" s="15"/>
      <c r="D27" s="15"/>
      <c r="E27" s="15"/>
      <c r="F27" s="47">
        <v>8500</v>
      </c>
      <c r="G27" s="48">
        <f t="shared" si="1"/>
        <v>1407.49649929986</v>
      </c>
      <c r="H27" s="48">
        <f t="shared" si="0"/>
        <v>1384.1655000000001</v>
      </c>
      <c r="I27" s="48">
        <f t="shared" si="2"/>
        <v>1556.7049999999999</v>
      </c>
      <c r="J27" s="15"/>
      <c r="K27" s="15"/>
      <c r="L27" s="15"/>
      <c r="M27" s="15"/>
      <c r="N27" s="15"/>
      <c r="O27" s="15"/>
      <c r="U27" s="15"/>
      <c r="V27" s="15"/>
    </row>
    <row r="28" spans="1:26" x14ac:dyDescent="0.6">
      <c r="A28" s="15"/>
      <c r="B28" s="15"/>
      <c r="C28" s="15"/>
      <c r="D28" s="15"/>
      <c r="E28" s="15"/>
      <c r="F28" s="47">
        <v>9000</v>
      </c>
      <c r="G28" s="48">
        <f t="shared" si="1"/>
        <v>1404.9959991998401</v>
      </c>
      <c r="H28" s="48">
        <f t="shared" si="0"/>
        <v>1378.3320000000001</v>
      </c>
      <c r="I28" s="48">
        <f t="shared" si="2"/>
        <v>1543.37</v>
      </c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spans="1:26" x14ac:dyDescent="0.6">
      <c r="A29" s="15"/>
      <c r="B29" s="15"/>
      <c r="C29" s="15"/>
      <c r="D29" s="15"/>
      <c r="E29" s="15"/>
      <c r="F29" s="47">
        <v>9500</v>
      </c>
      <c r="G29" s="48">
        <f t="shared" si="1"/>
        <v>1402.4954990998199</v>
      </c>
      <c r="H29" s="48">
        <f t="shared" si="0"/>
        <v>1372.4984999999999</v>
      </c>
      <c r="I29" s="48">
        <f t="shared" si="2"/>
        <v>1530.0349999999999</v>
      </c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spans="1:26" x14ac:dyDescent="0.6">
      <c r="A30" s="15"/>
      <c r="B30" s="15"/>
      <c r="C30" s="15"/>
      <c r="D30" s="15"/>
      <c r="E30" s="15"/>
      <c r="F30" s="47">
        <v>10000</v>
      </c>
      <c r="G30" s="48">
        <f t="shared" si="1"/>
        <v>1399.9949989997999</v>
      </c>
      <c r="H30" s="48">
        <f t="shared" si="0"/>
        <v>1366.665</v>
      </c>
      <c r="I30" s="48">
        <f t="shared" si="2"/>
        <v>1516.7</v>
      </c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 spans="1:26" x14ac:dyDescent="0.6">
      <c r="A31" s="15"/>
      <c r="B31" s="15"/>
      <c r="C31" s="15"/>
      <c r="D31" s="15"/>
      <c r="E31" s="15"/>
      <c r="F31" s="47">
        <v>10500</v>
      </c>
      <c r="G31" s="48">
        <f t="shared" si="1"/>
        <v>1397.49449889978</v>
      </c>
      <c r="H31" s="48">
        <f t="shared" si="0"/>
        <v>1360.8315</v>
      </c>
      <c r="I31" s="48">
        <f t="shared" si="2"/>
        <v>1503.365</v>
      </c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 spans="1:26" x14ac:dyDescent="0.6">
      <c r="A32" s="15"/>
      <c r="B32" s="15"/>
      <c r="C32" s="15"/>
      <c r="D32" s="15"/>
      <c r="E32" s="15"/>
      <c r="F32" s="47">
        <v>11000</v>
      </c>
      <c r="G32" s="48">
        <f t="shared" si="1"/>
        <v>1394.99399879976</v>
      </c>
      <c r="H32" s="48">
        <f t="shared" si="0"/>
        <v>1354.998</v>
      </c>
      <c r="I32" s="48">
        <f t="shared" si="2"/>
        <v>1490.03</v>
      </c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spans="1:26" x14ac:dyDescent="0.6">
      <c r="A33" s="15"/>
      <c r="B33" s="15"/>
      <c r="C33" s="15"/>
      <c r="D33" s="15"/>
      <c r="E33" s="15"/>
      <c r="F33" s="47">
        <v>11500</v>
      </c>
      <c r="G33" s="48">
        <f t="shared" si="1"/>
        <v>1392.49349869974</v>
      </c>
      <c r="H33" s="48">
        <f t="shared" si="0"/>
        <v>1349.1645000000001</v>
      </c>
      <c r="I33" s="48">
        <f t="shared" si="2"/>
        <v>1476.6949999999999</v>
      </c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spans="1:26" x14ac:dyDescent="0.6">
      <c r="A34" s="15"/>
      <c r="B34" s="15"/>
      <c r="C34" s="15"/>
      <c r="D34" s="15"/>
      <c r="E34" s="15"/>
      <c r="F34" s="47">
        <v>12000</v>
      </c>
      <c r="G34" s="48">
        <f t="shared" si="1"/>
        <v>1389.9929985997198</v>
      </c>
      <c r="H34" s="48">
        <f t="shared" si="0"/>
        <v>1343.3309999999999</v>
      </c>
      <c r="I34" s="48">
        <f t="shared" si="2"/>
        <v>1463.36</v>
      </c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 spans="1:26" x14ac:dyDescent="0.6">
      <c r="A35" s="15"/>
      <c r="B35" s="18"/>
      <c r="C35" s="15"/>
      <c r="D35" s="15"/>
      <c r="E35" s="15"/>
      <c r="F35" s="47">
        <v>12500</v>
      </c>
      <c r="G35" s="48">
        <f t="shared" si="1"/>
        <v>1387.4924984996999</v>
      </c>
      <c r="H35" s="48">
        <f t="shared" si="0"/>
        <v>1337.4974999999999</v>
      </c>
      <c r="I35" s="48">
        <f t="shared" si="2"/>
        <v>1450.0250000000001</v>
      </c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 spans="1:26" x14ac:dyDescent="0.6">
      <c r="A36" s="15"/>
      <c r="B36" s="15"/>
      <c r="C36" s="15"/>
      <c r="D36" s="15"/>
      <c r="E36" s="15"/>
      <c r="F36" s="47">
        <v>13000</v>
      </c>
      <c r="G36" s="48">
        <f t="shared" si="1"/>
        <v>1384.9919983996799</v>
      </c>
      <c r="H36" s="48">
        <f t="shared" si="0"/>
        <v>1331.664</v>
      </c>
      <c r="I36" s="48">
        <f t="shared" si="2"/>
        <v>1436.69</v>
      </c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 spans="1:26" x14ac:dyDescent="0.6">
      <c r="A37" s="15"/>
      <c r="B37" s="15"/>
      <c r="C37" s="15"/>
      <c r="D37" s="15"/>
      <c r="E37" s="15"/>
      <c r="F37" s="47">
        <v>13500</v>
      </c>
      <c r="G37" s="48">
        <f t="shared" si="1"/>
        <v>1382.49149829966</v>
      </c>
      <c r="H37" s="48">
        <f t="shared" si="0"/>
        <v>1325.8305</v>
      </c>
      <c r="I37" s="48">
        <f t="shared" si="2"/>
        <v>1423.355</v>
      </c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 spans="1:26" x14ac:dyDescent="0.6">
      <c r="A38" s="15"/>
      <c r="B38" s="15"/>
      <c r="C38" s="15"/>
      <c r="D38" s="15"/>
      <c r="E38" s="15"/>
      <c r="F38" s="47">
        <v>14000</v>
      </c>
      <c r="G38" s="48">
        <f t="shared" si="1"/>
        <v>1379.99099819964</v>
      </c>
      <c r="H38" s="48">
        <f t="shared" si="0"/>
        <v>1319.9970000000001</v>
      </c>
      <c r="I38" s="48">
        <f t="shared" si="2"/>
        <v>1410.02</v>
      </c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 spans="1:26" x14ac:dyDescent="0.6">
      <c r="A39" s="15"/>
      <c r="B39" s="15"/>
      <c r="C39" s="15"/>
      <c r="D39" s="15"/>
      <c r="E39" s="15"/>
      <c r="F39" s="47">
        <v>14500</v>
      </c>
      <c r="G39" s="48">
        <f t="shared" si="1"/>
        <v>1377.49049809962</v>
      </c>
      <c r="H39" s="48">
        <f t="shared" si="0"/>
        <v>1314.1635000000001</v>
      </c>
      <c r="I39" s="48">
        <f t="shared" si="2"/>
        <v>1396.6849999999999</v>
      </c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</row>
    <row r="40" spans="1:26" x14ac:dyDescent="0.6">
      <c r="A40" s="15"/>
      <c r="B40" s="15"/>
      <c r="C40" s="15"/>
      <c r="D40" s="15"/>
      <c r="E40" s="15"/>
      <c r="F40" s="47">
        <v>15000</v>
      </c>
      <c r="G40" s="48">
        <f t="shared" si="1"/>
        <v>1374.9899979995998</v>
      </c>
      <c r="H40" s="48">
        <f t="shared" si="0"/>
        <v>1308.33</v>
      </c>
      <c r="I40" s="48">
        <f t="shared" si="2"/>
        <v>1383.35</v>
      </c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 spans="1:26" x14ac:dyDescent="0.6">
      <c r="A41" s="15"/>
      <c r="B41" s="15"/>
      <c r="C41" s="15"/>
      <c r="D41" s="15"/>
      <c r="E41" s="15"/>
      <c r="F41" s="47">
        <v>15500</v>
      </c>
      <c r="G41" s="48">
        <f t="shared" si="1"/>
        <v>1372.4894978995799</v>
      </c>
      <c r="H41" s="48">
        <f t="shared" si="0"/>
        <v>1302.4965</v>
      </c>
      <c r="I41" s="48">
        <f t="shared" si="2"/>
        <v>1370.0150000000001</v>
      </c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 spans="1:26" x14ac:dyDescent="0.6">
      <c r="A42" s="15"/>
      <c r="B42" s="15"/>
      <c r="C42" s="15"/>
      <c r="D42" s="15"/>
      <c r="E42" s="15"/>
      <c r="F42" s="47">
        <v>16000</v>
      </c>
      <c r="G42" s="48">
        <f t="shared" si="1"/>
        <v>1369.9889977995599</v>
      </c>
      <c r="H42" s="48">
        <f t="shared" si="0"/>
        <v>1296.663</v>
      </c>
      <c r="I42" s="48">
        <f t="shared" si="2"/>
        <v>1356.68</v>
      </c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 spans="1:26" x14ac:dyDescent="0.6">
      <c r="A43" s="15"/>
      <c r="B43" s="15"/>
      <c r="C43" s="15"/>
      <c r="D43" s="15"/>
      <c r="E43" s="15"/>
      <c r="F43" s="47">
        <v>16500</v>
      </c>
      <c r="G43" s="48">
        <f t="shared" si="1"/>
        <v>1367.4884976995399</v>
      </c>
      <c r="H43" s="48">
        <f t="shared" si="0"/>
        <v>1290.8295000000001</v>
      </c>
      <c r="I43" s="48">
        <f t="shared" si="2"/>
        <v>1343.345</v>
      </c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 spans="1:26" x14ac:dyDescent="0.6">
      <c r="A44" s="15"/>
      <c r="B44" s="15"/>
      <c r="C44" s="15"/>
      <c r="D44" s="15"/>
      <c r="E44" s="15"/>
      <c r="F44" s="47">
        <v>17000</v>
      </c>
      <c r="G44" s="48">
        <f t="shared" si="1"/>
        <v>1364.98799759952</v>
      </c>
      <c r="H44" s="48">
        <f t="shared" si="0"/>
        <v>1284.9960000000001</v>
      </c>
      <c r="I44" s="48">
        <f t="shared" si="2"/>
        <v>1330.01</v>
      </c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 spans="1:26" x14ac:dyDescent="0.6">
      <c r="A45" s="15"/>
      <c r="B45" s="15"/>
      <c r="C45" s="15"/>
      <c r="D45" s="15"/>
      <c r="E45" s="15"/>
      <c r="F45" s="47">
        <v>17500</v>
      </c>
      <c r="G45" s="48">
        <f t="shared" si="1"/>
        <v>1362.4874974994998</v>
      </c>
      <c r="H45" s="48">
        <f t="shared" si="0"/>
        <v>1279.1624999999999</v>
      </c>
      <c r="I45" s="48">
        <f t="shared" si="2"/>
        <v>1316.675</v>
      </c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 spans="1:26" x14ac:dyDescent="0.6">
      <c r="A46" s="15"/>
      <c r="B46" s="15"/>
      <c r="C46" s="15"/>
      <c r="D46" s="15"/>
      <c r="E46" s="15"/>
      <c r="F46" s="47">
        <v>18000</v>
      </c>
      <c r="G46" s="48">
        <f t="shared" si="1"/>
        <v>1359.9869973994798</v>
      </c>
      <c r="H46" s="48">
        <f t="shared" si="0"/>
        <v>1273.329</v>
      </c>
      <c r="I46" s="48">
        <f t="shared" si="2"/>
        <v>1303.3399999999999</v>
      </c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 spans="1:26" x14ac:dyDescent="0.6">
      <c r="A47" s="15"/>
      <c r="B47" s="15"/>
      <c r="C47" s="15"/>
      <c r="D47" s="15"/>
      <c r="E47" s="15"/>
      <c r="F47" s="47">
        <v>18500</v>
      </c>
      <c r="G47" s="48">
        <f t="shared" si="1"/>
        <v>1357.4864972994599</v>
      </c>
      <c r="H47" s="48">
        <f t="shared" si="0"/>
        <v>1267.4955</v>
      </c>
      <c r="I47" s="48">
        <f t="shared" si="2"/>
        <v>1290.0050000000001</v>
      </c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 spans="1:26" x14ac:dyDescent="0.6">
      <c r="A48" s="15"/>
      <c r="B48" s="15"/>
      <c r="C48" s="15"/>
      <c r="D48" s="15"/>
      <c r="E48" s="15"/>
      <c r="F48" s="47">
        <v>19000</v>
      </c>
      <c r="G48" s="48">
        <f t="shared" si="1"/>
        <v>1354.9859971994399</v>
      </c>
      <c r="H48" s="48">
        <f t="shared" si="0"/>
        <v>1261.662</v>
      </c>
      <c r="I48" s="48">
        <f t="shared" si="2"/>
        <v>1276.67</v>
      </c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 spans="1:26" x14ac:dyDescent="0.6">
      <c r="A49" s="15"/>
      <c r="B49" s="15"/>
      <c r="C49" s="15"/>
      <c r="D49" s="15"/>
      <c r="E49" s="15"/>
      <c r="F49" s="47">
        <v>19500</v>
      </c>
      <c r="G49" s="48">
        <f t="shared" si="1"/>
        <v>1352.4854970994199</v>
      </c>
      <c r="H49" s="48">
        <f t="shared" si="0"/>
        <v>1255.8285000000001</v>
      </c>
      <c r="I49" s="48">
        <f t="shared" si="2"/>
        <v>1263.335</v>
      </c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 spans="1:26" x14ac:dyDescent="0.6">
      <c r="A50" s="15"/>
      <c r="B50" s="15"/>
      <c r="C50" s="15"/>
      <c r="D50" s="15"/>
      <c r="E50" s="15"/>
      <c r="F50" s="47">
        <v>20000</v>
      </c>
      <c r="G50" s="48">
        <f t="shared" si="1"/>
        <v>1349.9849969993998</v>
      </c>
      <c r="H50" s="48">
        <f t="shared" si="0"/>
        <v>1249.9949999999999</v>
      </c>
      <c r="I50" s="48">
        <f t="shared" si="2"/>
        <v>1250</v>
      </c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 spans="1:26" x14ac:dyDescent="0.6">
      <c r="A51" s="15"/>
      <c r="B51" s="15"/>
      <c r="C51" s="15"/>
      <c r="D51" s="15"/>
      <c r="E51" s="15"/>
      <c r="F51" s="47">
        <v>20500</v>
      </c>
      <c r="G51" s="48">
        <f t="shared" si="1"/>
        <v>1347.4844968993798</v>
      </c>
      <c r="H51" s="48">
        <f t="shared" si="0"/>
        <v>1244.1614999999999</v>
      </c>
      <c r="I51" s="48">
        <f t="shared" si="2"/>
        <v>1236.665</v>
      </c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 spans="1:26" x14ac:dyDescent="0.6">
      <c r="A52" s="15"/>
      <c r="B52" s="15"/>
      <c r="C52" s="15"/>
      <c r="D52" s="15"/>
      <c r="E52" s="15"/>
      <c r="F52" s="47">
        <v>21000</v>
      </c>
      <c r="G52" s="48">
        <f t="shared" si="1"/>
        <v>1344.9839967993598</v>
      </c>
      <c r="H52" s="48">
        <f t="shared" si="0"/>
        <v>1238.328</v>
      </c>
      <c r="I52" s="48">
        <f t="shared" si="2"/>
        <v>1223.33</v>
      </c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 spans="1:26" x14ac:dyDescent="0.6">
      <c r="A53" s="15"/>
      <c r="B53" s="15"/>
      <c r="C53" s="15"/>
      <c r="D53" s="15"/>
      <c r="E53" s="15"/>
      <c r="F53" s="47">
        <v>21500</v>
      </c>
      <c r="G53" s="48">
        <f t="shared" si="1"/>
        <v>1342.4834966993399</v>
      </c>
      <c r="H53" s="48">
        <f t="shared" si="0"/>
        <v>1232.4945</v>
      </c>
      <c r="I53" s="48">
        <f t="shared" si="2"/>
        <v>1209.9949999999999</v>
      </c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  <row r="54" spans="1:26" x14ac:dyDescent="0.6">
      <c r="A54" s="15"/>
      <c r="B54" s="15"/>
      <c r="C54" s="15"/>
      <c r="D54" s="15"/>
      <c r="E54" s="15"/>
      <c r="F54" s="47">
        <v>22000</v>
      </c>
      <c r="G54" s="48">
        <f t="shared" si="1"/>
        <v>1339.9829965993199</v>
      </c>
      <c r="H54" s="48">
        <f t="shared" si="0"/>
        <v>1226.6610000000001</v>
      </c>
      <c r="I54" s="48">
        <f t="shared" si="2"/>
        <v>1196.6600000000001</v>
      </c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</row>
    <row r="55" spans="1:26" x14ac:dyDescent="0.6">
      <c r="A55" s="15"/>
      <c r="B55" s="15"/>
      <c r="C55" s="15"/>
      <c r="D55" s="15"/>
      <c r="E55" s="15"/>
      <c r="F55" s="47">
        <v>22500</v>
      </c>
      <c r="G55" s="48">
        <f t="shared" si="1"/>
        <v>1337.4824964992999</v>
      </c>
      <c r="H55" s="48">
        <f t="shared" si="0"/>
        <v>1220.8274999999999</v>
      </c>
      <c r="I55" s="48">
        <f t="shared" si="2"/>
        <v>1183.325</v>
      </c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</row>
    <row r="56" spans="1:26" x14ac:dyDescent="0.6">
      <c r="A56" s="15"/>
      <c r="B56" s="15"/>
      <c r="C56" s="15"/>
      <c r="D56" s="15"/>
      <c r="E56" s="15"/>
      <c r="F56" s="47">
        <v>23000</v>
      </c>
      <c r="G56" s="48">
        <f t="shared" si="1"/>
        <v>1334.9819963992798</v>
      </c>
      <c r="H56" s="48">
        <f t="shared" si="0"/>
        <v>1214.9939999999999</v>
      </c>
      <c r="I56" s="48">
        <f t="shared" si="2"/>
        <v>1169.99</v>
      </c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</row>
    <row r="57" spans="1:26" x14ac:dyDescent="0.6">
      <c r="A57" s="15"/>
      <c r="B57" s="15"/>
      <c r="C57" s="15"/>
      <c r="D57" s="15"/>
      <c r="E57" s="15"/>
      <c r="F57" s="47">
        <v>23500</v>
      </c>
      <c r="G57" s="48">
        <f t="shared" si="1"/>
        <v>1332.4814962992598</v>
      </c>
      <c r="H57" s="48">
        <f t="shared" si="0"/>
        <v>1209.1605</v>
      </c>
      <c r="I57" s="48">
        <f t="shared" si="2"/>
        <v>1156.655</v>
      </c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</row>
    <row r="58" spans="1:26" x14ac:dyDescent="0.6">
      <c r="A58" s="15"/>
      <c r="B58" s="15"/>
      <c r="C58" s="15"/>
      <c r="D58" s="15"/>
      <c r="E58" s="15"/>
      <c r="F58" s="47">
        <v>24000</v>
      </c>
      <c r="G58" s="48">
        <f t="shared" si="1"/>
        <v>1329.9809961992398</v>
      </c>
      <c r="H58" s="48">
        <f t="shared" si="0"/>
        <v>1203.327</v>
      </c>
      <c r="I58" s="48">
        <f t="shared" si="2"/>
        <v>1143.32</v>
      </c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</row>
    <row r="59" spans="1:26" x14ac:dyDescent="0.6">
      <c r="A59" s="15"/>
      <c r="B59" s="15"/>
      <c r="C59" s="15"/>
      <c r="D59" s="15"/>
      <c r="E59" s="15"/>
      <c r="F59" s="47">
        <v>24500</v>
      </c>
      <c r="G59" s="48">
        <f t="shared" si="1"/>
        <v>1327.4804960992199</v>
      </c>
      <c r="H59" s="48">
        <f t="shared" si="0"/>
        <v>1197.4935</v>
      </c>
      <c r="I59" s="48">
        <f t="shared" si="2"/>
        <v>1129.9849999999999</v>
      </c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</row>
    <row r="60" spans="1:26" x14ac:dyDescent="0.6">
      <c r="A60" s="15"/>
      <c r="B60" s="15"/>
      <c r="C60" s="15"/>
      <c r="D60" s="15"/>
      <c r="E60" s="15"/>
      <c r="F60" s="47">
        <v>25000</v>
      </c>
      <c r="G60" s="48">
        <f t="shared" si="1"/>
        <v>1324.9799959991999</v>
      </c>
      <c r="H60" s="48">
        <f t="shared" si="0"/>
        <v>1191.6600000000001</v>
      </c>
      <c r="I60" s="48">
        <f t="shared" si="2"/>
        <v>1116.6500000000001</v>
      </c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</row>
    <row r="61" spans="1:26" x14ac:dyDescent="0.6">
      <c r="A61" s="15"/>
      <c r="B61" s="15"/>
      <c r="C61" s="15"/>
      <c r="D61" s="15"/>
      <c r="E61" s="15"/>
      <c r="F61" s="47">
        <v>25500</v>
      </c>
      <c r="G61" s="48">
        <f t="shared" si="1"/>
        <v>1322.4794958991797</v>
      </c>
      <c r="H61" s="48">
        <f t="shared" si="0"/>
        <v>1185.8264999999999</v>
      </c>
      <c r="I61" s="48">
        <f t="shared" si="2"/>
        <v>1103.3150000000001</v>
      </c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</row>
    <row r="62" spans="1:26" x14ac:dyDescent="0.6">
      <c r="A62" s="15"/>
      <c r="B62" s="15"/>
      <c r="C62" s="15"/>
      <c r="D62" s="15"/>
      <c r="E62" s="15"/>
      <c r="F62" s="47">
        <v>26000</v>
      </c>
      <c r="G62" s="48">
        <f t="shared" si="1"/>
        <v>1319.9789957991597</v>
      </c>
      <c r="H62" s="48">
        <f t="shared" si="0"/>
        <v>1179.9929999999999</v>
      </c>
      <c r="I62" s="48">
        <f t="shared" si="2"/>
        <v>1089.98</v>
      </c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</row>
    <row r="63" spans="1:26" x14ac:dyDescent="0.6">
      <c r="A63" s="15"/>
      <c r="B63" s="15"/>
      <c r="C63" s="15"/>
      <c r="D63" s="15"/>
      <c r="E63" s="15"/>
      <c r="F63" s="47">
        <v>26500</v>
      </c>
      <c r="G63" s="48">
        <f t="shared" si="1"/>
        <v>1317.4784956991398</v>
      </c>
      <c r="H63" s="48">
        <f t="shared" si="0"/>
        <v>1174.1595</v>
      </c>
      <c r="I63" s="48">
        <f t="shared" si="2"/>
        <v>1076.645</v>
      </c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</row>
    <row r="64" spans="1:26" x14ac:dyDescent="0.6">
      <c r="A64" s="15"/>
      <c r="B64" s="15"/>
      <c r="C64" s="15"/>
      <c r="D64" s="15"/>
      <c r="E64" s="15"/>
      <c r="F64" s="47">
        <v>27000</v>
      </c>
      <c r="G64" s="48">
        <f t="shared" si="1"/>
        <v>1314.9779955991198</v>
      </c>
      <c r="H64" s="48">
        <f t="shared" si="0"/>
        <v>1168.326</v>
      </c>
      <c r="I64" s="48">
        <f t="shared" si="2"/>
        <v>1063.31</v>
      </c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</row>
    <row r="65" spans="1:26" x14ac:dyDescent="0.6">
      <c r="A65" s="15"/>
      <c r="B65" s="15"/>
      <c r="C65" s="15"/>
      <c r="D65" s="15"/>
      <c r="E65" s="15"/>
      <c r="F65" s="47">
        <v>27500</v>
      </c>
      <c r="G65" s="48">
        <f t="shared" si="1"/>
        <v>1312.4774954990999</v>
      </c>
      <c r="H65" s="48">
        <f t="shared" si="0"/>
        <v>1162.4925000000001</v>
      </c>
      <c r="I65" s="48">
        <f t="shared" si="2"/>
        <v>1049.9749999999999</v>
      </c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</row>
    <row r="66" spans="1:26" x14ac:dyDescent="0.6">
      <c r="A66" s="15"/>
      <c r="B66" s="15"/>
      <c r="C66" s="15"/>
      <c r="D66" s="15"/>
      <c r="E66" s="15"/>
      <c r="F66" s="47">
        <v>28000</v>
      </c>
      <c r="G66" s="48">
        <f t="shared" si="1"/>
        <v>1309.9769953990799</v>
      </c>
      <c r="H66" s="48">
        <f t="shared" si="0"/>
        <v>1156.6590000000001</v>
      </c>
      <c r="I66" s="48">
        <f t="shared" si="2"/>
        <v>1036.6400000000001</v>
      </c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</row>
    <row r="67" spans="1:26" x14ac:dyDescent="0.6">
      <c r="A67" s="15"/>
      <c r="B67" s="15"/>
      <c r="C67" s="15"/>
      <c r="D67" s="15"/>
      <c r="E67" s="15"/>
      <c r="F67" s="47">
        <v>28500</v>
      </c>
      <c r="G67" s="48">
        <f t="shared" si="1"/>
        <v>1307.4764952990597</v>
      </c>
      <c r="H67" s="48">
        <f t="shared" si="0"/>
        <v>1150.8254999999999</v>
      </c>
      <c r="I67" s="48">
        <f t="shared" si="2"/>
        <v>1023.3050000000001</v>
      </c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</row>
    <row r="68" spans="1:26" x14ac:dyDescent="0.6">
      <c r="A68" s="15"/>
      <c r="B68" s="15"/>
      <c r="C68" s="15"/>
      <c r="D68" s="15"/>
      <c r="E68" s="15"/>
      <c r="F68" s="47">
        <v>29000</v>
      </c>
      <c r="G68" s="48">
        <f t="shared" si="1"/>
        <v>1304.9759951990397</v>
      </c>
      <c r="H68" s="48">
        <f t="shared" si="0"/>
        <v>1144.992</v>
      </c>
      <c r="I68" s="48">
        <f t="shared" si="2"/>
        <v>1009.97</v>
      </c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</row>
    <row r="69" spans="1:26" x14ac:dyDescent="0.6">
      <c r="A69" s="15"/>
      <c r="B69" s="15"/>
      <c r="C69" s="15"/>
      <c r="D69" s="15"/>
      <c r="E69" s="15"/>
      <c r="F69" s="47">
        <v>29500</v>
      </c>
      <c r="G69" s="48">
        <f t="shared" si="1"/>
        <v>1302.4754950990198</v>
      </c>
      <c r="H69" s="48">
        <f t="shared" si="0"/>
        <v>1139.1585</v>
      </c>
      <c r="I69" s="48">
        <f t="shared" si="2"/>
        <v>996.63499999999999</v>
      </c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</row>
    <row r="70" spans="1:26" x14ac:dyDescent="0.6">
      <c r="A70" s="15"/>
      <c r="B70" s="15"/>
      <c r="C70" s="15"/>
      <c r="D70" s="15"/>
      <c r="E70" s="15"/>
      <c r="F70" s="47">
        <v>30000</v>
      </c>
      <c r="G70" s="48">
        <f t="shared" si="1"/>
        <v>1299.9749949989998</v>
      </c>
      <c r="H70" s="48">
        <f t="shared" si="0"/>
        <v>1133.325</v>
      </c>
      <c r="I70" s="48">
        <f t="shared" si="2"/>
        <v>983.3</v>
      </c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</row>
    <row r="71" spans="1:26" x14ac:dyDescent="0.6">
      <c r="A71" s="15"/>
      <c r="B71" s="15"/>
      <c r="C71" s="15"/>
      <c r="D71" s="15"/>
      <c r="E71" s="15"/>
      <c r="F71" s="47">
        <v>30500</v>
      </c>
      <c r="G71" s="48">
        <f t="shared" si="1"/>
        <v>1297.4744948989799</v>
      </c>
      <c r="H71" s="48">
        <f t="shared" si="0"/>
        <v>1127.4915000000001</v>
      </c>
      <c r="I71" s="48">
        <f t="shared" si="2"/>
        <v>969.96500000000003</v>
      </c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</row>
    <row r="72" spans="1:26" x14ac:dyDescent="0.6">
      <c r="A72" s="15"/>
      <c r="B72" s="15"/>
      <c r="C72" s="15"/>
      <c r="D72" s="15"/>
      <c r="E72" s="15"/>
      <c r="F72" s="47">
        <v>31000</v>
      </c>
      <c r="G72" s="48">
        <f t="shared" si="1"/>
        <v>1294.9739947989597</v>
      </c>
      <c r="H72" s="48">
        <f t="shared" si="0"/>
        <v>1121.6579999999999</v>
      </c>
      <c r="I72" s="48">
        <f t="shared" si="2"/>
        <v>956.63</v>
      </c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</row>
    <row r="73" spans="1:26" x14ac:dyDescent="0.6">
      <c r="A73" s="15"/>
      <c r="B73" s="15"/>
      <c r="C73" s="15"/>
      <c r="D73" s="15"/>
      <c r="E73" s="15"/>
      <c r="F73" s="47">
        <v>31500</v>
      </c>
      <c r="G73" s="48">
        <f t="shared" si="1"/>
        <v>1292.4734946989397</v>
      </c>
      <c r="H73" s="48">
        <f t="shared" si="0"/>
        <v>1115.8244999999999</v>
      </c>
      <c r="I73" s="48">
        <f t="shared" si="2"/>
        <v>943.29500000000007</v>
      </c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</row>
    <row r="74" spans="1:26" x14ac:dyDescent="0.6">
      <c r="A74" s="15"/>
      <c r="B74" s="15"/>
      <c r="C74" s="15"/>
      <c r="D74" s="15"/>
      <c r="E74" s="15"/>
      <c r="F74" s="47">
        <v>32000</v>
      </c>
      <c r="G74" s="48">
        <f t="shared" si="1"/>
        <v>1289.9729945989197</v>
      </c>
      <c r="H74" s="48">
        <f t="shared" si="0"/>
        <v>1109.991</v>
      </c>
      <c r="I74" s="48">
        <f t="shared" si="2"/>
        <v>929.96</v>
      </c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</row>
    <row r="75" spans="1:26" x14ac:dyDescent="0.6">
      <c r="A75" s="15"/>
      <c r="B75" s="15"/>
      <c r="C75" s="15"/>
      <c r="D75" s="15"/>
      <c r="E75" s="15"/>
      <c r="F75" s="47">
        <v>32500</v>
      </c>
      <c r="G75" s="48">
        <f t="shared" ref="G75:G120" si="3">$G$6*(F75-1)+1450</f>
        <v>1287.4724944988998</v>
      </c>
      <c r="H75" s="48">
        <f t="shared" ref="H75:H120" si="4">-0.011667*(F75-5000)+1425</f>
        <v>1104.1575</v>
      </c>
      <c r="I75" s="48">
        <f t="shared" ref="I75:I120" si="5">-0.02667*(F75-20000)+1250</f>
        <v>916.625</v>
      </c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</row>
    <row r="76" spans="1:26" x14ac:dyDescent="0.6">
      <c r="A76" s="15"/>
      <c r="B76" s="15"/>
      <c r="C76" s="15"/>
      <c r="D76" s="15"/>
      <c r="E76" s="15"/>
      <c r="F76" s="47">
        <v>33000</v>
      </c>
      <c r="G76" s="48">
        <f t="shared" si="3"/>
        <v>1284.9719943988798</v>
      </c>
      <c r="H76" s="48">
        <f t="shared" si="4"/>
        <v>1098.3240000000001</v>
      </c>
      <c r="I76" s="48">
        <f t="shared" si="5"/>
        <v>903.29</v>
      </c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</row>
    <row r="77" spans="1:26" x14ac:dyDescent="0.6">
      <c r="A77" s="15"/>
      <c r="B77" s="15"/>
      <c r="C77" s="15"/>
      <c r="D77" s="15"/>
      <c r="E77" s="15"/>
      <c r="F77" s="47">
        <v>33500</v>
      </c>
      <c r="G77" s="48">
        <f t="shared" si="3"/>
        <v>1282.4714942988599</v>
      </c>
      <c r="H77" s="48">
        <f t="shared" si="4"/>
        <v>1092.4904999999999</v>
      </c>
      <c r="I77" s="48">
        <f t="shared" si="5"/>
        <v>889.95499999999993</v>
      </c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</row>
    <row r="78" spans="1:26" x14ac:dyDescent="0.6">
      <c r="A78" s="15"/>
      <c r="B78" s="15"/>
      <c r="C78" s="15"/>
      <c r="D78" s="15"/>
      <c r="E78" s="15"/>
      <c r="F78" s="47">
        <v>34000</v>
      </c>
      <c r="G78" s="48">
        <f t="shared" si="3"/>
        <v>1279.9709941988397</v>
      </c>
      <c r="H78" s="48">
        <f t="shared" si="4"/>
        <v>1086.6569999999999</v>
      </c>
      <c r="I78" s="48">
        <f t="shared" si="5"/>
        <v>876.62</v>
      </c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</row>
    <row r="79" spans="1:26" x14ac:dyDescent="0.6">
      <c r="A79" s="15"/>
      <c r="B79" s="15"/>
      <c r="C79" s="15"/>
      <c r="D79" s="15"/>
      <c r="E79" s="15"/>
      <c r="F79" s="47">
        <v>34500</v>
      </c>
      <c r="G79" s="48">
        <f t="shared" si="3"/>
        <v>1277.4704940988197</v>
      </c>
      <c r="H79" s="48">
        <f t="shared" si="4"/>
        <v>1080.8235</v>
      </c>
      <c r="I79" s="48">
        <f t="shared" si="5"/>
        <v>863.28500000000008</v>
      </c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</row>
    <row r="80" spans="1:26" x14ac:dyDescent="0.6">
      <c r="A80" s="15"/>
      <c r="B80" s="15"/>
      <c r="C80" s="15"/>
      <c r="D80" s="15"/>
      <c r="E80" s="15"/>
      <c r="F80" s="47">
        <v>35000</v>
      </c>
      <c r="G80" s="48">
        <f t="shared" si="3"/>
        <v>1274.9699939987997</v>
      </c>
      <c r="H80" s="48">
        <f t="shared" si="4"/>
        <v>1074.99</v>
      </c>
      <c r="I80" s="48">
        <f t="shared" si="5"/>
        <v>849.95</v>
      </c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</row>
    <row r="81" spans="1:26" x14ac:dyDescent="0.6">
      <c r="A81" s="15"/>
      <c r="B81" s="15"/>
      <c r="C81" s="15"/>
      <c r="D81" s="15"/>
      <c r="E81" s="15"/>
      <c r="F81" s="47">
        <v>35500</v>
      </c>
      <c r="G81" s="48">
        <f t="shared" si="3"/>
        <v>1272.4694938987798</v>
      </c>
      <c r="H81" s="48">
        <f t="shared" si="4"/>
        <v>1069.1565000000001</v>
      </c>
      <c r="I81" s="48">
        <f t="shared" si="5"/>
        <v>836.61500000000001</v>
      </c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</row>
    <row r="82" spans="1:26" x14ac:dyDescent="0.6">
      <c r="A82" s="15"/>
      <c r="B82" s="15"/>
      <c r="C82" s="15"/>
      <c r="D82" s="15"/>
      <c r="E82" s="15"/>
      <c r="F82" s="47">
        <v>36000</v>
      </c>
      <c r="G82" s="48">
        <f t="shared" si="3"/>
        <v>1269.9689937987598</v>
      </c>
      <c r="H82" s="48">
        <f t="shared" si="4"/>
        <v>1063.3229999999999</v>
      </c>
      <c r="I82" s="48">
        <f t="shared" si="5"/>
        <v>823.28</v>
      </c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</row>
    <row r="83" spans="1:26" x14ac:dyDescent="0.6">
      <c r="A83" s="15"/>
      <c r="B83" s="15"/>
      <c r="C83" s="15"/>
      <c r="D83" s="15"/>
      <c r="E83" s="15"/>
      <c r="F83" s="47">
        <v>36500</v>
      </c>
      <c r="G83" s="48">
        <f t="shared" si="3"/>
        <v>1267.4684936987396</v>
      </c>
      <c r="H83" s="48">
        <f t="shared" si="4"/>
        <v>1057.4894999999999</v>
      </c>
      <c r="I83" s="48">
        <f t="shared" si="5"/>
        <v>809.94499999999994</v>
      </c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</row>
    <row r="84" spans="1:26" x14ac:dyDescent="0.6">
      <c r="A84" s="15"/>
      <c r="B84" s="15"/>
      <c r="C84" s="15"/>
      <c r="D84" s="15"/>
      <c r="E84" s="15"/>
      <c r="F84" s="47">
        <v>37000</v>
      </c>
      <c r="G84" s="48">
        <f t="shared" si="3"/>
        <v>1264.9679935987197</v>
      </c>
      <c r="H84" s="48">
        <f t="shared" si="4"/>
        <v>1051.6559999999999</v>
      </c>
      <c r="I84" s="48">
        <f t="shared" si="5"/>
        <v>796.61</v>
      </c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</row>
    <row r="85" spans="1:26" x14ac:dyDescent="0.6">
      <c r="A85" s="15"/>
      <c r="B85" s="15"/>
      <c r="C85" s="15"/>
      <c r="D85" s="15"/>
      <c r="E85" s="15"/>
      <c r="F85" s="47">
        <v>37500</v>
      </c>
      <c r="G85" s="48">
        <f t="shared" si="3"/>
        <v>1262.4674934986997</v>
      </c>
      <c r="H85" s="48">
        <f t="shared" si="4"/>
        <v>1045.8225</v>
      </c>
      <c r="I85" s="48">
        <f t="shared" si="5"/>
        <v>783.27500000000009</v>
      </c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</row>
    <row r="86" spans="1:26" x14ac:dyDescent="0.6">
      <c r="A86" s="15"/>
      <c r="B86" s="15"/>
      <c r="C86" s="15"/>
      <c r="D86" s="15"/>
      <c r="E86" s="15"/>
      <c r="F86" s="47">
        <v>38000</v>
      </c>
      <c r="G86" s="48">
        <f t="shared" si="3"/>
        <v>1259.9669933986797</v>
      </c>
      <c r="H86" s="48">
        <f t="shared" si="4"/>
        <v>1039.989</v>
      </c>
      <c r="I86" s="48">
        <f t="shared" si="5"/>
        <v>769.94</v>
      </c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</row>
    <row r="87" spans="1:26" x14ac:dyDescent="0.6">
      <c r="A87" s="15"/>
      <c r="B87" s="15"/>
      <c r="C87" s="15"/>
      <c r="D87" s="15"/>
      <c r="E87" s="15"/>
      <c r="F87" s="47">
        <v>38500</v>
      </c>
      <c r="G87" s="48">
        <f t="shared" si="3"/>
        <v>1257.4664932986598</v>
      </c>
      <c r="H87" s="48">
        <f t="shared" si="4"/>
        <v>1034.1555000000001</v>
      </c>
      <c r="I87" s="48">
        <f t="shared" si="5"/>
        <v>756.60500000000002</v>
      </c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</row>
    <row r="88" spans="1:26" x14ac:dyDescent="0.6">
      <c r="A88" s="15"/>
      <c r="B88" s="15"/>
      <c r="C88" s="15"/>
      <c r="D88" s="15"/>
      <c r="E88" s="15"/>
      <c r="F88" s="47">
        <v>39000</v>
      </c>
      <c r="G88" s="48">
        <f t="shared" si="3"/>
        <v>1254.9659931986398</v>
      </c>
      <c r="H88" s="48">
        <f t="shared" si="4"/>
        <v>1028.3220000000001</v>
      </c>
      <c r="I88" s="48">
        <f t="shared" si="5"/>
        <v>743.27</v>
      </c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</row>
    <row r="89" spans="1:26" x14ac:dyDescent="0.6">
      <c r="A89" s="15"/>
      <c r="B89" s="15"/>
      <c r="C89" s="15"/>
      <c r="D89" s="15"/>
      <c r="E89" s="15"/>
      <c r="F89" s="47">
        <v>39500</v>
      </c>
      <c r="G89" s="48">
        <f t="shared" si="3"/>
        <v>1252.4654930986196</v>
      </c>
      <c r="H89" s="48">
        <f t="shared" si="4"/>
        <v>1022.4884999999999</v>
      </c>
      <c r="I89" s="48">
        <f t="shared" si="5"/>
        <v>729.93500000000006</v>
      </c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</row>
    <row r="90" spans="1:26" x14ac:dyDescent="0.6">
      <c r="A90" s="15"/>
      <c r="B90" s="15"/>
      <c r="C90" s="15"/>
      <c r="D90" s="15"/>
      <c r="E90" s="15"/>
      <c r="F90" s="47">
        <v>40000</v>
      </c>
      <c r="G90" s="48">
        <f t="shared" si="3"/>
        <v>1249.9649929985997</v>
      </c>
      <c r="H90" s="48">
        <f t="shared" si="4"/>
        <v>1016.655</v>
      </c>
      <c r="I90" s="48">
        <f t="shared" si="5"/>
        <v>716.6</v>
      </c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</row>
    <row r="91" spans="1:26" x14ac:dyDescent="0.6">
      <c r="A91" s="15"/>
      <c r="B91" s="15"/>
      <c r="C91" s="15"/>
      <c r="D91" s="15"/>
      <c r="E91" s="15"/>
      <c r="F91" s="47">
        <v>40500</v>
      </c>
      <c r="G91" s="48">
        <f t="shared" si="3"/>
        <v>1247.4644928985797</v>
      </c>
      <c r="H91" s="48">
        <f t="shared" si="4"/>
        <v>1010.8215</v>
      </c>
      <c r="I91" s="48">
        <f t="shared" si="5"/>
        <v>703.26499999999999</v>
      </c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</row>
    <row r="92" spans="1:26" x14ac:dyDescent="0.6">
      <c r="A92" s="15"/>
      <c r="B92" s="15"/>
      <c r="C92" s="15"/>
      <c r="D92" s="15"/>
      <c r="E92" s="15"/>
      <c r="F92" s="47">
        <v>41000</v>
      </c>
      <c r="G92" s="48">
        <f t="shared" si="3"/>
        <v>1244.9639927985597</v>
      </c>
      <c r="H92" s="48">
        <f t="shared" si="4"/>
        <v>1004.9880000000001</v>
      </c>
      <c r="I92" s="48">
        <f t="shared" si="5"/>
        <v>689.93000000000006</v>
      </c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</row>
    <row r="93" spans="1:26" x14ac:dyDescent="0.6">
      <c r="A93" s="15"/>
      <c r="B93" s="15"/>
      <c r="C93" s="15"/>
      <c r="D93" s="15"/>
      <c r="E93" s="15"/>
      <c r="F93" s="47">
        <v>41500</v>
      </c>
      <c r="G93" s="48">
        <f t="shared" si="3"/>
        <v>1242.4634926985398</v>
      </c>
      <c r="H93" s="48">
        <f t="shared" si="4"/>
        <v>999.15449999999998</v>
      </c>
      <c r="I93" s="48">
        <f t="shared" si="5"/>
        <v>676.59500000000003</v>
      </c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</row>
    <row r="94" spans="1:26" x14ac:dyDescent="0.6">
      <c r="A94" s="15"/>
      <c r="B94" s="15"/>
      <c r="C94" s="15"/>
      <c r="D94" s="15"/>
      <c r="E94" s="15"/>
      <c r="F94" s="47">
        <v>42000</v>
      </c>
      <c r="G94" s="48">
        <f t="shared" si="3"/>
        <v>1239.9629925985196</v>
      </c>
      <c r="H94" s="48">
        <f t="shared" si="4"/>
        <v>993.32099999999991</v>
      </c>
      <c r="I94" s="48">
        <f t="shared" si="5"/>
        <v>663.26</v>
      </c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</row>
    <row r="95" spans="1:26" x14ac:dyDescent="0.6">
      <c r="A95" s="15"/>
      <c r="B95" s="15"/>
      <c r="C95" s="15"/>
      <c r="D95" s="15"/>
      <c r="E95" s="15"/>
      <c r="F95" s="47">
        <v>42500</v>
      </c>
      <c r="G95" s="48">
        <f t="shared" si="3"/>
        <v>1237.4624924984996</v>
      </c>
      <c r="H95" s="48">
        <f t="shared" si="4"/>
        <v>987.48749999999995</v>
      </c>
      <c r="I95" s="48">
        <f t="shared" si="5"/>
        <v>649.92500000000007</v>
      </c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</row>
    <row r="96" spans="1:26" x14ac:dyDescent="0.6">
      <c r="A96" s="15"/>
      <c r="B96" s="15"/>
      <c r="C96" s="15"/>
      <c r="D96" s="15"/>
      <c r="E96" s="15"/>
      <c r="F96" s="47">
        <v>43000</v>
      </c>
      <c r="G96" s="48">
        <f t="shared" si="3"/>
        <v>1234.9619923984797</v>
      </c>
      <c r="H96" s="48">
        <f t="shared" si="4"/>
        <v>981.654</v>
      </c>
      <c r="I96" s="48">
        <f t="shared" si="5"/>
        <v>636.59</v>
      </c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</row>
    <row r="97" spans="1:26" x14ac:dyDescent="0.6">
      <c r="A97" s="15"/>
      <c r="B97" s="15"/>
      <c r="C97" s="15"/>
      <c r="D97" s="15"/>
      <c r="E97" s="15"/>
      <c r="F97" s="47">
        <v>43500</v>
      </c>
      <c r="G97" s="48">
        <f t="shared" si="3"/>
        <v>1232.4614922984597</v>
      </c>
      <c r="H97" s="48">
        <f t="shared" si="4"/>
        <v>975.82050000000004</v>
      </c>
      <c r="I97" s="48">
        <f t="shared" si="5"/>
        <v>623.255</v>
      </c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</row>
    <row r="98" spans="1:26" x14ac:dyDescent="0.6">
      <c r="A98" s="15"/>
      <c r="B98" s="15"/>
      <c r="C98" s="15"/>
      <c r="D98" s="15"/>
      <c r="E98" s="15"/>
      <c r="F98" s="47">
        <v>44000</v>
      </c>
      <c r="G98" s="48">
        <f t="shared" si="3"/>
        <v>1229.9609921984397</v>
      </c>
      <c r="H98" s="48">
        <f t="shared" si="4"/>
        <v>969.98699999999997</v>
      </c>
      <c r="I98" s="48">
        <f t="shared" si="5"/>
        <v>609.92000000000007</v>
      </c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</row>
    <row r="99" spans="1:26" x14ac:dyDescent="0.6">
      <c r="A99" s="15"/>
      <c r="B99" s="15"/>
      <c r="C99" s="15"/>
      <c r="D99" s="15"/>
      <c r="E99" s="15"/>
      <c r="F99" s="47">
        <v>44500</v>
      </c>
      <c r="G99" s="48">
        <f t="shared" si="3"/>
        <v>1227.4604920984198</v>
      </c>
      <c r="H99" s="48">
        <f t="shared" si="4"/>
        <v>964.15350000000001</v>
      </c>
      <c r="I99" s="48">
        <f t="shared" si="5"/>
        <v>596.58500000000004</v>
      </c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</row>
    <row r="100" spans="1:26" x14ac:dyDescent="0.6">
      <c r="A100" s="15"/>
      <c r="B100" s="15"/>
      <c r="C100" s="15"/>
      <c r="D100" s="15"/>
      <c r="E100" s="15"/>
      <c r="F100" s="47">
        <v>45000</v>
      </c>
      <c r="G100" s="48">
        <f t="shared" si="3"/>
        <v>1224.9599919983996</v>
      </c>
      <c r="H100" s="48">
        <f t="shared" si="4"/>
        <v>958.31999999999994</v>
      </c>
      <c r="I100" s="48">
        <f t="shared" si="5"/>
        <v>583.25</v>
      </c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</row>
    <row r="101" spans="1:26" x14ac:dyDescent="0.6">
      <c r="A101" s="15"/>
      <c r="B101" s="15"/>
      <c r="C101" s="15"/>
      <c r="D101" s="15"/>
      <c r="E101" s="15"/>
      <c r="F101" s="47">
        <v>45500</v>
      </c>
      <c r="G101" s="48">
        <f t="shared" si="3"/>
        <v>1222.4594918983796</v>
      </c>
      <c r="H101" s="48">
        <f t="shared" si="4"/>
        <v>952.48649999999998</v>
      </c>
      <c r="I101" s="48">
        <f t="shared" si="5"/>
        <v>569.91499999999996</v>
      </c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</row>
    <row r="102" spans="1:26" x14ac:dyDescent="0.6">
      <c r="A102" s="15"/>
      <c r="B102" s="15"/>
      <c r="C102" s="15"/>
      <c r="D102" s="15"/>
      <c r="E102" s="15"/>
      <c r="F102" s="47">
        <v>46000</v>
      </c>
      <c r="G102" s="48">
        <f t="shared" si="3"/>
        <v>1219.9589917983596</v>
      </c>
      <c r="H102" s="48">
        <f t="shared" si="4"/>
        <v>946.65300000000002</v>
      </c>
      <c r="I102" s="48">
        <f t="shared" si="5"/>
        <v>556.58000000000004</v>
      </c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</row>
    <row r="103" spans="1:26" x14ac:dyDescent="0.6">
      <c r="A103" s="15"/>
      <c r="B103" s="15"/>
      <c r="C103" s="15"/>
      <c r="D103" s="15"/>
      <c r="E103" s="15"/>
      <c r="F103" s="47">
        <v>46500</v>
      </c>
      <c r="G103" s="48">
        <f t="shared" si="3"/>
        <v>1217.4584916983397</v>
      </c>
      <c r="H103" s="48">
        <f t="shared" si="4"/>
        <v>940.81950000000006</v>
      </c>
      <c r="I103" s="48">
        <f t="shared" si="5"/>
        <v>543.245</v>
      </c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</row>
    <row r="104" spans="1:26" x14ac:dyDescent="0.6">
      <c r="A104" s="15"/>
      <c r="B104" s="15"/>
      <c r="C104" s="15"/>
      <c r="D104" s="15"/>
      <c r="E104" s="15"/>
      <c r="F104" s="47">
        <v>47000</v>
      </c>
      <c r="G104" s="48">
        <f t="shared" si="3"/>
        <v>1214.9579915983197</v>
      </c>
      <c r="H104" s="48">
        <f t="shared" si="4"/>
        <v>934.98599999999999</v>
      </c>
      <c r="I104" s="48">
        <f t="shared" si="5"/>
        <v>529.91</v>
      </c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</row>
    <row r="105" spans="1:26" x14ac:dyDescent="0.6">
      <c r="A105" s="15"/>
      <c r="B105" s="15"/>
      <c r="C105" s="15"/>
      <c r="D105" s="15"/>
      <c r="E105" s="15"/>
      <c r="F105" s="47">
        <v>47500</v>
      </c>
      <c r="G105" s="48">
        <f t="shared" si="3"/>
        <v>1212.4574914982995</v>
      </c>
      <c r="H105" s="48">
        <f t="shared" si="4"/>
        <v>929.15249999999992</v>
      </c>
      <c r="I105" s="48">
        <f t="shared" si="5"/>
        <v>516.57500000000005</v>
      </c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</row>
    <row r="106" spans="1:26" x14ac:dyDescent="0.6">
      <c r="A106" s="15"/>
      <c r="B106" s="15"/>
      <c r="C106" s="15"/>
      <c r="D106" s="15"/>
      <c r="E106" s="15"/>
      <c r="F106" s="47">
        <v>48000</v>
      </c>
      <c r="G106" s="48">
        <f t="shared" si="3"/>
        <v>1209.9569913982796</v>
      </c>
      <c r="H106" s="48">
        <f t="shared" si="4"/>
        <v>923.31899999999996</v>
      </c>
      <c r="I106" s="48">
        <f t="shared" si="5"/>
        <v>503.24</v>
      </c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</row>
    <row r="107" spans="1:26" x14ac:dyDescent="0.6">
      <c r="A107" s="15"/>
      <c r="B107" s="15"/>
      <c r="C107" s="15"/>
      <c r="D107" s="15"/>
      <c r="E107" s="15"/>
      <c r="F107" s="47">
        <v>48500</v>
      </c>
      <c r="G107" s="48">
        <f t="shared" si="3"/>
        <v>1207.4564912982596</v>
      </c>
      <c r="H107" s="48">
        <f t="shared" si="4"/>
        <v>917.4855</v>
      </c>
      <c r="I107" s="48">
        <f t="shared" si="5"/>
        <v>489.90499999999997</v>
      </c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</row>
    <row r="108" spans="1:26" x14ac:dyDescent="0.6">
      <c r="A108" s="15"/>
      <c r="B108" s="15"/>
      <c r="C108" s="15"/>
      <c r="D108" s="15"/>
      <c r="E108" s="15"/>
      <c r="F108" s="47">
        <v>49000</v>
      </c>
      <c r="G108" s="48">
        <f t="shared" si="3"/>
        <v>1204.9559911982396</v>
      </c>
      <c r="H108" s="48">
        <f t="shared" si="4"/>
        <v>911.65200000000004</v>
      </c>
      <c r="I108" s="48">
        <f t="shared" si="5"/>
        <v>476.57000000000005</v>
      </c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</row>
    <row r="109" spans="1:26" x14ac:dyDescent="0.6">
      <c r="A109" s="15"/>
      <c r="B109" s="15"/>
      <c r="C109" s="15"/>
      <c r="D109" s="15"/>
      <c r="E109" s="15"/>
      <c r="F109" s="47">
        <v>49500</v>
      </c>
      <c r="G109" s="48">
        <f t="shared" si="3"/>
        <v>1202.4554910982197</v>
      </c>
      <c r="H109" s="48">
        <f t="shared" si="4"/>
        <v>905.81849999999997</v>
      </c>
      <c r="I109" s="48">
        <f t="shared" si="5"/>
        <v>463.23500000000001</v>
      </c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</row>
    <row r="110" spans="1:26" x14ac:dyDescent="0.6">
      <c r="A110" s="15"/>
      <c r="B110" s="15"/>
      <c r="C110" s="15"/>
      <c r="D110" s="15"/>
      <c r="E110" s="15"/>
      <c r="F110" s="47">
        <v>50000</v>
      </c>
      <c r="G110" s="48">
        <f t="shared" si="3"/>
        <v>1199.9549909981997</v>
      </c>
      <c r="H110" s="48">
        <f t="shared" si="4"/>
        <v>899.98500000000001</v>
      </c>
      <c r="I110" s="48">
        <f t="shared" si="5"/>
        <v>449.9</v>
      </c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</row>
    <row r="111" spans="1:26" x14ac:dyDescent="0.6">
      <c r="A111" s="15"/>
      <c r="B111" s="15"/>
      <c r="C111" s="15"/>
      <c r="D111" s="15"/>
      <c r="E111" s="15"/>
      <c r="F111" s="47">
        <v>50500</v>
      </c>
      <c r="G111" s="48">
        <f t="shared" si="3"/>
        <v>1197.4544908981795</v>
      </c>
      <c r="H111" s="48">
        <f t="shared" si="4"/>
        <v>894.15149999999994</v>
      </c>
      <c r="I111" s="48">
        <f t="shared" si="5"/>
        <v>436.56500000000005</v>
      </c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</row>
    <row r="112" spans="1:26" x14ac:dyDescent="0.6">
      <c r="A112" s="15"/>
      <c r="B112" s="15"/>
      <c r="C112" s="15"/>
      <c r="D112" s="15"/>
      <c r="E112" s="15"/>
      <c r="F112" s="47">
        <v>51000</v>
      </c>
      <c r="G112" s="48">
        <f t="shared" si="3"/>
        <v>1194.9539907981596</v>
      </c>
      <c r="H112" s="48">
        <f t="shared" si="4"/>
        <v>888.31799999999998</v>
      </c>
      <c r="I112" s="48">
        <f t="shared" si="5"/>
        <v>423.23</v>
      </c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</row>
    <row r="113" spans="1:26" x14ac:dyDescent="0.6">
      <c r="A113" s="15"/>
      <c r="B113" s="15"/>
      <c r="C113" s="15"/>
      <c r="D113" s="15"/>
      <c r="E113" s="15"/>
      <c r="F113" s="47">
        <v>51500</v>
      </c>
      <c r="G113" s="48">
        <f t="shared" si="3"/>
        <v>1192.4534906981396</v>
      </c>
      <c r="H113" s="48">
        <f t="shared" si="4"/>
        <v>882.48450000000003</v>
      </c>
      <c r="I113" s="48">
        <f t="shared" si="5"/>
        <v>409.89499999999998</v>
      </c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</row>
    <row r="114" spans="1:26" x14ac:dyDescent="0.6">
      <c r="A114" s="15"/>
      <c r="B114" s="15"/>
      <c r="C114" s="15"/>
      <c r="D114" s="15"/>
      <c r="E114" s="15"/>
      <c r="F114" s="47">
        <v>52000</v>
      </c>
      <c r="G114" s="48">
        <f t="shared" si="3"/>
        <v>1189.9529905981196</v>
      </c>
      <c r="H114" s="48">
        <f t="shared" si="4"/>
        <v>876.65099999999995</v>
      </c>
      <c r="I114" s="48">
        <f t="shared" si="5"/>
        <v>396.56000000000006</v>
      </c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</row>
    <row r="115" spans="1:26" x14ac:dyDescent="0.6">
      <c r="A115" s="15"/>
      <c r="B115" s="15"/>
      <c r="C115" s="15"/>
      <c r="D115" s="15"/>
      <c r="E115" s="15"/>
      <c r="F115" s="47">
        <v>52500</v>
      </c>
      <c r="G115" s="48">
        <f t="shared" si="3"/>
        <v>1187.4524904980997</v>
      </c>
      <c r="H115" s="48">
        <f t="shared" si="4"/>
        <v>870.8175</v>
      </c>
      <c r="I115" s="48">
        <f t="shared" si="5"/>
        <v>383.22500000000002</v>
      </c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</row>
    <row r="116" spans="1:26" x14ac:dyDescent="0.6">
      <c r="A116" s="15"/>
      <c r="B116" s="15"/>
      <c r="C116" s="15"/>
      <c r="D116" s="15"/>
      <c r="E116" s="15"/>
      <c r="F116" s="47">
        <v>53000</v>
      </c>
      <c r="G116" s="48">
        <f t="shared" si="3"/>
        <v>1184.9519903980795</v>
      </c>
      <c r="H116" s="48">
        <f t="shared" si="4"/>
        <v>864.98400000000004</v>
      </c>
      <c r="I116" s="48">
        <f t="shared" si="5"/>
        <v>369.89</v>
      </c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</row>
    <row r="117" spans="1:26" x14ac:dyDescent="0.6">
      <c r="A117" s="15"/>
      <c r="B117" s="15"/>
      <c r="C117" s="15"/>
      <c r="D117" s="15"/>
      <c r="E117" s="15"/>
      <c r="F117" s="47">
        <v>53500</v>
      </c>
      <c r="G117" s="48">
        <f t="shared" si="3"/>
        <v>1182.4514902980595</v>
      </c>
      <c r="H117" s="48">
        <f t="shared" si="4"/>
        <v>859.15049999999997</v>
      </c>
      <c r="I117" s="48">
        <f t="shared" si="5"/>
        <v>356.55500000000006</v>
      </c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</row>
    <row r="118" spans="1:26" x14ac:dyDescent="0.6">
      <c r="A118" s="15"/>
      <c r="B118" s="15"/>
      <c r="C118" s="15"/>
      <c r="D118" s="15"/>
      <c r="E118" s="15"/>
      <c r="F118" s="47">
        <v>54000</v>
      </c>
      <c r="G118" s="48">
        <f t="shared" si="3"/>
        <v>1179.9509901980396</v>
      </c>
      <c r="H118" s="48">
        <f t="shared" si="4"/>
        <v>853.31700000000001</v>
      </c>
      <c r="I118" s="48">
        <f t="shared" si="5"/>
        <v>343.22</v>
      </c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</row>
    <row r="119" spans="1:26" x14ac:dyDescent="0.6">
      <c r="A119" s="15"/>
      <c r="B119" s="15"/>
      <c r="C119" s="15"/>
      <c r="D119" s="15"/>
      <c r="E119" s="15"/>
      <c r="F119" s="47">
        <v>54500</v>
      </c>
      <c r="G119" s="48">
        <f t="shared" si="3"/>
        <v>1177.4504900980196</v>
      </c>
      <c r="H119" s="48">
        <f t="shared" si="4"/>
        <v>847.48349999999994</v>
      </c>
      <c r="I119" s="48">
        <f t="shared" si="5"/>
        <v>329.88499999999999</v>
      </c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</row>
    <row r="120" spans="1:26" x14ac:dyDescent="0.6">
      <c r="A120" s="15"/>
      <c r="B120" s="15"/>
      <c r="C120" s="15"/>
      <c r="D120" s="15"/>
      <c r="E120" s="15"/>
      <c r="F120" s="47">
        <v>55000</v>
      </c>
      <c r="G120" s="48">
        <f t="shared" si="3"/>
        <v>1174.9499899979996</v>
      </c>
      <c r="H120" s="48">
        <f t="shared" si="4"/>
        <v>841.65</v>
      </c>
      <c r="I120" s="48">
        <f t="shared" si="5"/>
        <v>316.55000000000007</v>
      </c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</row>
    <row r="121" spans="1:26" x14ac:dyDescent="0.6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</row>
    <row r="122" spans="1:26" x14ac:dyDescent="0.6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</row>
    <row r="123" spans="1:26" x14ac:dyDescent="0.6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</row>
    <row r="124" spans="1:26" x14ac:dyDescent="0.6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</row>
    <row r="125" spans="1:26" x14ac:dyDescent="0.6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</row>
    <row r="126" spans="1:26" x14ac:dyDescent="0.6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</row>
    <row r="127" spans="1:26" x14ac:dyDescent="0.6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</row>
    <row r="128" spans="1:26" x14ac:dyDescent="0.6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</row>
    <row r="129" spans="1:26" x14ac:dyDescent="0.6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</row>
    <row r="130" spans="1:26" x14ac:dyDescent="0.6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</row>
    <row r="131" spans="1:26" x14ac:dyDescent="0.6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</row>
    <row r="132" spans="1:26" x14ac:dyDescent="0.6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</row>
    <row r="133" spans="1:26" x14ac:dyDescent="0.6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</row>
    <row r="134" spans="1:26" x14ac:dyDescent="0.6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</row>
    <row r="135" spans="1:26" x14ac:dyDescent="0.6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</row>
    <row r="136" spans="1:26" x14ac:dyDescent="0.6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</row>
    <row r="137" spans="1:26" x14ac:dyDescent="0.6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</row>
    <row r="138" spans="1:26" x14ac:dyDescent="0.6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</row>
    <row r="139" spans="1:26" x14ac:dyDescent="0.6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</row>
    <row r="140" spans="1:26" x14ac:dyDescent="0.6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</row>
    <row r="141" spans="1:26" x14ac:dyDescent="0.6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</row>
    <row r="142" spans="1:26" x14ac:dyDescent="0.6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</row>
    <row r="143" spans="1:26" x14ac:dyDescent="0.6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</row>
    <row r="144" spans="1:26" x14ac:dyDescent="0.6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</row>
    <row r="145" spans="1:26" x14ac:dyDescent="0.6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</row>
    <row r="146" spans="1:26" x14ac:dyDescent="0.6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</row>
    <row r="147" spans="1:26" x14ac:dyDescent="0.6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</row>
    <row r="148" spans="1:26" x14ac:dyDescent="0.6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</row>
    <row r="149" spans="1:26" x14ac:dyDescent="0.6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</row>
    <row r="150" spans="1:26" x14ac:dyDescent="0.6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</row>
    <row r="151" spans="1:26" x14ac:dyDescent="0.6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</row>
    <row r="152" spans="1:26" x14ac:dyDescent="0.6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</row>
    <row r="153" spans="1:26" x14ac:dyDescent="0.6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</row>
    <row r="154" spans="1:26" x14ac:dyDescent="0.6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</row>
    <row r="155" spans="1:26" x14ac:dyDescent="0.6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</row>
    <row r="156" spans="1:26" x14ac:dyDescent="0.6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</row>
    <row r="157" spans="1:26" x14ac:dyDescent="0.6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</row>
    <row r="158" spans="1:26" x14ac:dyDescent="0.6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</row>
    <row r="159" spans="1:26" x14ac:dyDescent="0.6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</row>
    <row r="160" spans="1:26" x14ac:dyDescent="0.6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</row>
    <row r="161" spans="1:26" x14ac:dyDescent="0.6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</row>
    <row r="162" spans="1:26" x14ac:dyDescent="0.6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</row>
    <row r="163" spans="1:26" x14ac:dyDescent="0.6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</row>
    <row r="164" spans="1:26" x14ac:dyDescent="0.6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</row>
    <row r="165" spans="1:26" x14ac:dyDescent="0.6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</row>
    <row r="166" spans="1:26" x14ac:dyDescent="0.6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</row>
    <row r="167" spans="1:26" x14ac:dyDescent="0.6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</row>
    <row r="168" spans="1:26" x14ac:dyDescent="0.6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</row>
    <row r="169" spans="1:26" x14ac:dyDescent="0.6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</row>
    <row r="170" spans="1:26" x14ac:dyDescent="0.6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</row>
    <row r="171" spans="1:26" x14ac:dyDescent="0.6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</row>
    <row r="172" spans="1:26" x14ac:dyDescent="0.6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</row>
    <row r="173" spans="1:26" x14ac:dyDescent="0.6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</row>
    <row r="174" spans="1:26" x14ac:dyDescent="0.6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</row>
    <row r="175" spans="1:26" x14ac:dyDescent="0.6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</row>
    <row r="176" spans="1:26" x14ac:dyDescent="0.6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</row>
    <row r="177" spans="1:26" x14ac:dyDescent="0.6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</row>
    <row r="178" spans="1:26" x14ac:dyDescent="0.6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</row>
    <row r="179" spans="1:26" x14ac:dyDescent="0.6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</row>
    <row r="180" spans="1:26" x14ac:dyDescent="0.6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</row>
    <row r="181" spans="1:26" x14ac:dyDescent="0.6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</row>
    <row r="182" spans="1:26" x14ac:dyDescent="0.6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</row>
    <row r="183" spans="1:26" x14ac:dyDescent="0.6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</row>
    <row r="184" spans="1:26" x14ac:dyDescent="0.6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</row>
    <row r="185" spans="1:26" x14ac:dyDescent="0.6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</row>
    <row r="186" spans="1:26" x14ac:dyDescent="0.6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</row>
    <row r="187" spans="1:26" x14ac:dyDescent="0.6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</row>
    <row r="188" spans="1:26" x14ac:dyDescent="0.6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</row>
    <row r="189" spans="1:26" x14ac:dyDescent="0.6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</row>
    <row r="190" spans="1:26" x14ac:dyDescent="0.6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</row>
    <row r="191" spans="1:26" x14ac:dyDescent="0.6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</row>
    <row r="192" spans="1:26" x14ac:dyDescent="0.6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</row>
    <row r="193" spans="1:26" x14ac:dyDescent="0.6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</row>
    <row r="194" spans="1:26" x14ac:dyDescent="0.6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</row>
    <row r="195" spans="1:26" x14ac:dyDescent="0.6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</row>
    <row r="196" spans="1:26" x14ac:dyDescent="0.6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</row>
    <row r="197" spans="1:26" x14ac:dyDescent="0.6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</row>
    <row r="198" spans="1:26" x14ac:dyDescent="0.6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</row>
    <row r="199" spans="1:26" x14ac:dyDescent="0.6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</row>
    <row r="200" spans="1:26" x14ac:dyDescent="0.6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</row>
    <row r="201" spans="1:26" x14ac:dyDescent="0.6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</row>
    <row r="202" spans="1:26" x14ac:dyDescent="0.6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</row>
    <row r="203" spans="1:26" x14ac:dyDescent="0.6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</row>
    <row r="204" spans="1:26" x14ac:dyDescent="0.6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</row>
    <row r="205" spans="1:26" x14ac:dyDescent="0.6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</row>
    <row r="206" spans="1:26" x14ac:dyDescent="0.6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</row>
    <row r="207" spans="1:26" x14ac:dyDescent="0.6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</row>
    <row r="208" spans="1:26" x14ac:dyDescent="0.6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</row>
    <row r="209" spans="1:26" x14ac:dyDescent="0.6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</row>
    <row r="210" spans="1:26" x14ac:dyDescent="0.6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</row>
    <row r="211" spans="1:26" x14ac:dyDescent="0.6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</row>
    <row r="212" spans="1:26" x14ac:dyDescent="0.6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</row>
    <row r="213" spans="1:26" x14ac:dyDescent="0.6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</row>
    <row r="214" spans="1:26" x14ac:dyDescent="0.6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</row>
    <row r="215" spans="1:26" x14ac:dyDescent="0.6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</row>
    <row r="216" spans="1:26" x14ac:dyDescent="0.6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</row>
    <row r="217" spans="1:26" x14ac:dyDescent="0.6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</row>
    <row r="218" spans="1:26" x14ac:dyDescent="0.6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</row>
    <row r="219" spans="1:26" x14ac:dyDescent="0.6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</row>
    <row r="220" spans="1:26" x14ac:dyDescent="0.6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</row>
    <row r="221" spans="1:26" x14ac:dyDescent="0.6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</row>
    <row r="222" spans="1:26" x14ac:dyDescent="0.6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</row>
    <row r="223" spans="1:26" x14ac:dyDescent="0.6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</row>
    <row r="224" spans="1:26" x14ac:dyDescent="0.6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</row>
    <row r="225" spans="1:26" x14ac:dyDescent="0.6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</row>
    <row r="226" spans="1:26" x14ac:dyDescent="0.6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</row>
    <row r="227" spans="1:26" x14ac:dyDescent="0.6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</row>
    <row r="228" spans="1:26" x14ac:dyDescent="0.6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</row>
    <row r="229" spans="1:26" x14ac:dyDescent="0.6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</row>
    <row r="230" spans="1:26" x14ac:dyDescent="0.6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</row>
    <row r="231" spans="1:26" x14ac:dyDescent="0.6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</row>
    <row r="232" spans="1:26" x14ac:dyDescent="0.6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</row>
    <row r="233" spans="1:26" x14ac:dyDescent="0.6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</row>
    <row r="234" spans="1:26" x14ac:dyDescent="0.6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</row>
    <row r="235" spans="1:26" x14ac:dyDescent="0.6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</row>
    <row r="236" spans="1:26" x14ac:dyDescent="0.6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</row>
    <row r="237" spans="1:26" x14ac:dyDescent="0.6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</row>
    <row r="238" spans="1:26" x14ac:dyDescent="0.6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</row>
    <row r="239" spans="1:26" x14ac:dyDescent="0.6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</row>
    <row r="240" spans="1:26" x14ac:dyDescent="0.6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</row>
    <row r="241" spans="1:26" x14ac:dyDescent="0.6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</row>
    <row r="242" spans="1:26" x14ac:dyDescent="0.6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</row>
    <row r="243" spans="1:26" x14ac:dyDescent="0.6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</row>
    <row r="244" spans="1:26" x14ac:dyDescent="0.6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</row>
    <row r="245" spans="1:26" x14ac:dyDescent="0.6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</row>
    <row r="246" spans="1:26" x14ac:dyDescent="0.6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</row>
    <row r="247" spans="1:26" x14ac:dyDescent="0.6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</row>
    <row r="248" spans="1:26" x14ac:dyDescent="0.6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</row>
    <row r="249" spans="1:26" x14ac:dyDescent="0.6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</row>
    <row r="250" spans="1:26" x14ac:dyDescent="0.6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</row>
    <row r="251" spans="1:26" x14ac:dyDescent="0.6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</row>
    <row r="252" spans="1:26" x14ac:dyDescent="0.6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</row>
    <row r="253" spans="1:26" x14ac:dyDescent="0.6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</row>
    <row r="254" spans="1:26" x14ac:dyDescent="0.6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</row>
    <row r="255" spans="1:26" x14ac:dyDescent="0.6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</row>
    <row r="256" spans="1:26" x14ac:dyDescent="0.6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</row>
    <row r="257" spans="1:26" x14ac:dyDescent="0.6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</row>
    <row r="258" spans="1:26" x14ac:dyDescent="0.6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</row>
    <row r="259" spans="1:26" x14ac:dyDescent="0.6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</row>
    <row r="260" spans="1:26" x14ac:dyDescent="0.6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</row>
    <row r="261" spans="1:26" x14ac:dyDescent="0.6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</row>
    <row r="262" spans="1:26" x14ac:dyDescent="0.6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</row>
    <row r="263" spans="1:26" x14ac:dyDescent="0.6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</row>
    <row r="264" spans="1:26" x14ac:dyDescent="0.6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</row>
    <row r="265" spans="1:26" x14ac:dyDescent="0.6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</row>
    <row r="266" spans="1:26" x14ac:dyDescent="0.6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</row>
    <row r="267" spans="1:26" x14ac:dyDescent="0.6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</row>
    <row r="268" spans="1:26" x14ac:dyDescent="0.6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</row>
    <row r="269" spans="1:26" x14ac:dyDescent="0.6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</row>
    <row r="270" spans="1:26" x14ac:dyDescent="0.6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</row>
    <row r="271" spans="1:26" x14ac:dyDescent="0.6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</row>
    <row r="272" spans="1:26" x14ac:dyDescent="0.6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</row>
    <row r="273" spans="1:26" x14ac:dyDescent="0.6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</row>
    <row r="274" spans="1:26" x14ac:dyDescent="0.6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</row>
    <row r="275" spans="1:26" x14ac:dyDescent="0.6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</row>
    <row r="276" spans="1:26" x14ac:dyDescent="0.6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</row>
    <row r="277" spans="1:26" x14ac:dyDescent="0.6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</row>
    <row r="278" spans="1:26" x14ac:dyDescent="0.6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</row>
    <row r="279" spans="1:26" x14ac:dyDescent="0.6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</row>
    <row r="280" spans="1:26" x14ac:dyDescent="0.6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</row>
    <row r="281" spans="1:26" x14ac:dyDescent="0.6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</row>
    <row r="282" spans="1:26" x14ac:dyDescent="0.6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</row>
    <row r="283" spans="1:26" x14ac:dyDescent="0.6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</row>
    <row r="284" spans="1:26" x14ac:dyDescent="0.6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</row>
    <row r="285" spans="1:26" x14ac:dyDescent="0.6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</row>
    <row r="286" spans="1:26" x14ac:dyDescent="0.6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</row>
    <row r="287" spans="1:26" x14ac:dyDescent="0.6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</row>
    <row r="288" spans="1:26" x14ac:dyDescent="0.6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</row>
    <row r="289" spans="1:26" x14ac:dyDescent="0.6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</row>
    <row r="290" spans="1:26" x14ac:dyDescent="0.6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</row>
    <row r="291" spans="1:26" x14ac:dyDescent="0.6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</row>
    <row r="292" spans="1:26" x14ac:dyDescent="0.6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</row>
    <row r="293" spans="1:26" x14ac:dyDescent="0.6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</row>
    <row r="294" spans="1:26" x14ac:dyDescent="0.6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</row>
    <row r="295" spans="1:26" x14ac:dyDescent="0.6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</row>
    <row r="296" spans="1:26" x14ac:dyDescent="0.6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</row>
    <row r="297" spans="1:26" x14ac:dyDescent="0.6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</row>
    <row r="298" spans="1:26" x14ac:dyDescent="0.6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</row>
    <row r="299" spans="1:26" x14ac:dyDescent="0.6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</row>
    <row r="300" spans="1:26" x14ac:dyDescent="0.6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</row>
    <row r="301" spans="1:26" x14ac:dyDescent="0.6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</row>
    <row r="302" spans="1:26" x14ac:dyDescent="0.6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</row>
    <row r="303" spans="1:26" x14ac:dyDescent="0.6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</row>
    <row r="304" spans="1:26" x14ac:dyDescent="0.6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</row>
    <row r="305" spans="1:26" x14ac:dyDescent="0.6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</row>
    <row r="306" spans="1:26" x14ac:dyDescent="0.6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</row>
    <row r="307" spans="1:26" x14ac:dyDescent="0.6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</row>
    <row r="308" spans="1:26" x14ac:dyDescent="0.6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</row>
    <row r="309" spans="1:26" x14ac:dyDescent="0.6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</row>
    <row r="310" spans="1:26" x14ac:dyDescent="0.6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</row>
    <row r="311" spans="1:26" x14ac:dyDescent="0.6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</row>
    <row r="312" spans="1:26" x14ac:dyDescent="0.6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</row>
    <row r="313" spans="1:26" x14ac:dyDescent="0.6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</row>
    <row r="314" spans="1:26" x14ac:dyDescent="0.6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</row>
    <row r="315" spans="1:26" x14ac:dyDescent="0.6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</row>
    <row r="316" spans="1:26" x14ac:dyDescent="0.6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</row>
    <row r="317" spans="1:26" x14ac:dyDescent="0.6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</row>
    <row r="318" spans="1:26" x14ac:dyDescent="0.6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</row>
    <row r="319" spans="1:26" x14ac:dyDescent="0.6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</row>
    <row r="320" spans="1:26" x14ac:dyDescent="0.6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</row>
    <row r="321" spans="1:26" x14ac:dyDescent="0.6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</row>
    <row r="322" spans="1:26" x14ac:dyDescent="0.6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</row>
    <row r="323" spans="1:26" x14ac:dyDescent="0.6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</row>
    <row r="324" spans="1:26" x14ac:dyDescent="0.6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</row>
    <row r="325" spans="1:26" x14ac:dyDescent="0.6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</row>
    <row r="326" spans="1:26" x14ac:dyDescent="0.6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</row>
    <row r="327" spans="1:26" x14ac:dyDescent="0.6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</row>
    <row r="328" spans="1:26" x14ac:dyDescent="0.6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</row>
    <row r="329" spans="1:26" x14ac:dyDescent="0.6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</row>
    <row r="330" spans="1:26" x14ac:dyDescent="0.6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</row>
    <row r="331" spans="1:26" x14ac:dyDescent="0.6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</row>
    <row r="332" spans="1:26" x14ac:dyDescent="0.6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</row>
    <row r="333" spans="1:26" x14ac:dyDescent="0.6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</row>
    <row r="334" spans="1:26" x14ac:dyDescent="0.6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</row>
    <row r="335" spans="1:26" x14ac:dyDescent="0.6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</row>
    <row r="336" spans="1:26" x14ac:dyDescent="0.6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</row>
    <row r="337" spans="1:26" x14ac:dyDescent="0.6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</row>
    <row r="338" spans="1:26" x14ac:dyDescent="0.6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</row>
    <row r="339" spans="1:26" x14ac:dyDescent="0.6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</row>
    <row r="340" spans="1:26" x14ac:dyDescent="0.6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</row>
    <row r="341" spans="1:26" x14ac:dyDescent="0.6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</row>
    <row r="342" spans="1:26" x14ac:dyDescent="0.6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</row>
    <row r="343" spans="1:26" x14ac:dyDescent="0.6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</row>
    <row r="344" spans="1:26" x14ac:dyDescent="0.6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</row>
    <row r="345" spans="1:26" x14ac:dyDescent="0.6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</row>
    <row r="346" spans="1:26" x14ac:dyDescent="0.6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</row>
    <row r="347" spans="1:26" x14ac:dyDescent="0.6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</row>
    <row r="348" spans="1:26" x14ac:dyDescent="0.6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</row>
    <row r="349" spans="1:26" x14ac:dyDescent="0.6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</row>
    <row r="350" spans="1:26" x14ac:dyDescent="0.6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</row>
    <row r="351" spans="1:26" x14ac:dyDescent="0.6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</row>
    <row r="352" spans="1:26" x14ac:dyDescent="0.6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</row>
    <row r="353" spans="1:26" x14ac:dyDescent="0.6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</row>
    <row r="354" spans="1:26" x14ac:dyDescent="0.6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</row>
    <row r="355" spans="1:26" x14ac:dyDescent="0.6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</row>
    <row r="356" spans="1:26" x14ac:dyDescent="0.6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</row>
    <row r="357" spans="1:26" x14ac:dyDescent="0.6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</row>
    <row r="358" spans="1:26" x14ac:dyDescent="0.6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</row>
    <row r="359" spans="1:26" x14ac:dyDescent="0.6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</row>
    <row r="360" spans="1:26" x14ac:dyDescent="0.6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</row>
    <row r="361" spans="1:26" x14ac:dyDescent="0.6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</row>
    <row r="362" spans="1:26" x14ac:dyDescent="0.6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</row>
    <row r="363" spans="1:26" x14ac:dyDescent="0.6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</row>
    <row r="364" spans="1:26" x14ac:dyDescent="0.6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</row>
    <row r="365" spans="1:26" x14ac:dyDescent="0.6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</row>
    <row r="366" spans="1:26" x14ac:dyDescent="0.6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</row>
    <row r="367" spans="1:26" x14ac:dyDescent="0.6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</row>
    <row r="368" spans="1:26" x14ac:dyDescent="0.6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</row>
    <row r="369" spans="1:26" x14ac:dyDescent="0.6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</row>
    <row r="370" spans="1:26" x14ac:dyDescent="0.6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</row>
    <row r="371" spans="1:26" x14ac:dyDescent="0.6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</row>
    <row r="372" spans="1:26" x14ac:dyDescent="0.6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</row>
    <row r="373" spans="1:26" x14ac:dyDescent="0.6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</row>
    <row r="374" spans="1:26" x14ac:dyDescent="0.6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</row>
    <row r="375" spans="1:26" x14ac:dyDescent="0.6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</row>
    <row r="376" spans="1:26" x14ac:dyDescent="0.6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</row>
    <row r="377" spans="1:26" x14ac:dyDescent="0.6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</row>
    <row r="378" spans="1:26" x14ac:dyDescent="0.6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</row>
    <row r="379" spans="1:26" x14ac:dyDescent="0.6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</row>
    <row r="380" spans="1:26" x14ac:dyDescent="0.6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</row>
    <row r="381" spans="1:26" x14ac:dyDescent="0.6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</row>
    <row r="382" spans="1:26" x14ac:dyDescent="0.6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</row>
    <row r="383" spans="1:26" x14ac:dyDescent="0.6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</row>
    <row r="384" spans="1:26" x14ac:dyDescent="0.6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</row>
    <row r="385" spans="1:26" x14ac:dyDescent="0.6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</row>
    <row r="386" spans="1:26" x14ac:dyDescent="0.6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</row>
    <row r="387" spans="1:26" x14ac:dyDescent="0.6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</row>
    <row r="388" spans="1:26" x14ac:dyDescent="0.6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</row>
    <row r="389" spans="1:26" x14ac:dyDescent="0.6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</row>
    <row r="390" spans="1:26" x14ac:dyDescent="0.6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</row>
    <row r="391" spans="1:26" x14ac:dyDescent="0.6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</row>
    <row r="392" spans="1:26" x14ac:dyDescent="0.6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</row>
    <row r="393" spans="1:26" x14ac:dyDescent="0.6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</row>
    <row r="394" spans="1:26" x14ac:dyDescent="0.6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</row>
    <row r="395" spans="1:26" x14ac:dyDescent="0.6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</row>
    <row r="396" spans="1:26" x14ac:dyDescent="0.6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</row>
    <row r="397" spans="1:26" x14ac:dyDescent="0.6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</row>
    <row r="398" spans="1:26" x14ac:dyDescent="0.6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</row>
    <row r="399" spans="1:26" x14ac:dyDescent="0.6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</row>
    <row r="400" spans="1:26" x14ac:dyDescent="0.6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</row>
    <row r="401" spans="1:26" x14ac:dyDescent="0.6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</row>
    <row r="402" spans="1:26" x14ac:dyDescent="0.6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</row>
    <row r="403" spans="1:26" x14ac:dyDescent="0.6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</row>
    <row r="404" spans="1:26" x14ac:dyDescent="0.6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</row>
    <row r="405" spans="1:26" x14ac:dyDescent="0.6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</row>
    <row r="406" spans="1:26" x14ac:dyDescent="0.6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</row>
    <row r="407" spans="1:26" x14ac:dyDescent="0.6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</row>
    <row r="408" spans="1:26" x14ac:dyDescent="0.6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</row>
    <row r="409" spans="1:26" x14ac:dyDescent="0.6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</row>
    <row r="410" spans="1:26" x14ac:dyDescent="0.6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</row>
    <row r="411" spans="1:26" x14ac:dyDescent="0.6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</row>
    <row r="412" spans="1:26" x14ac:dyDescent="0.6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</row>
    <row r="413" spans="1:26" x14ac:dyDescent="0.6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</row>
    <row r="414" spans="1:26" x14ac:dyDescent="0.6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</row>
    <row r="415" spans="1:26" x14ac:dyDescent="0.6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</row>
    <row r="416" spans="1:26" x14ac:dyDescent="0.6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</row>
    <row r="417" spans="1:26" x14ac:dyDescent="0.6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</row>
    <row r="418" spans="1:26" x14ac:dyDescent="0.6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</row>
    <row r="419" spans="1:26" x14ac:dyDescent="0.6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</row>
    <row r="420" spans="1:26" x14ac:dyDescent="0.6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</row>
    <row r="421" spans="1:26" x14ac:dyDescent="0.6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</row>
    <row r="422" spans="1:26" x14ac:dyDescent="0.6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</row>
    <row r="423" spans="1:26" x14ac:dyDescent="0.6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</row>
    <row r="424" spans="1:26" x14ac:dyDescent="0.6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</row>
    <row r="425" spans="1:26" x14ac:dyDescent="0.6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</row>
    <row r="426" spans="1:26" x14ac:dyDescent="0.6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</row>
    <row r="427" spans="1:26" x14ac:dyDescent="0.6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</row>
    <row r="428" spans="1:26" x14ac:dyDescent="0.6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</row>
    <row r="429" spans="1:26" x14ac:dyDescent="0.6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</row>
    <row r="430" spans="1:26" x14ac:dyDescent="0.6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</row>
    <row r="431" spans="1:26" x14ac:dyDescent="0.6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</row>
    <row r="432" spans="1:26" x14ac:dyDescent="0.6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</row>
    <row r="433" spans="1:26" x14ac:dyDescent="0.6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</row>
    <row r="434" spans="1:26" x14ac:dyDescent="0.6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</row>
    <row r="435" spans="1:26" x14ac:dyDescent="0.6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</row>
    <row r="436" spans="1:26" x14ac:dyDescent="0.6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</row>
    <row r="437" spans="1:26" x14ac:dyDescent="0.6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</row>
    <row r="438" spans="1:26" x14ac:dyDescent="0.6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</row>
    <row r="439" spans="1:26" x14ac:dyDescent="0.6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</row>
    <row r="440" spans="1:26" x14ac:dyDescent="0.6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</row>
    <row r="441" spans="1:26" x14ac:dyDescent="0.6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</row>
    <row r="442" spans="1:26" x14ac:dyDescent="0.6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</row>
    <row r="443" spans="1:26" x14ac:dyDescent="0.6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</row>
    <row r="444" spans="1:26" x14ac:dyDescent="0.6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</row>
    <row r="445" spans="1:26" x14ac:dyDescent="0.6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</row>
    <row r="446" spans="1:26" x14ac:dyDescent="0.6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</row>
    <row r="447" spans="1:26" x14ac:dyDescent="0.6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</row>
    <row r="448" spans="1:26" x14ac:dyDescent="0.6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</row>
    <row r="449" spans="1:26" x14ac:dyDescent="0.6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</row>
    <row r="450" spans="1:26" x14ac:dyDescent="0.6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</row>
    <row r="451" spans="1:26" x14ac:dyDescent="0.6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</row>
    <row r="452" spans="1:26" x14ac:dyDescent="0.6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</row>
    <row r="453" spans="1:26" x14ac:dyDescent="0.6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</row>
    <row r="454" spans="1:26" x14ac:dyDescent="0.6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</row>
    <row r="455" spans="1:26" x14ac:dyDescent="0.6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</row>
    <row r="456" spans="1:26" x14ac:dyDescent="0.6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</row>
    <row r="457" spans="1:26" x14ac:dyDescent="0.6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</row>
    <row r="458" spans="1:26" x14ac:dyDescent="0.6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</row>
    <row r="459" spans="1:26" x14ac:dyDescent="0.6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</row>
    <row r="460" spans="1:26" x14ac:dyDescent="0.6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</row>
    <row r="461" spans="1:26" x14ac:dyDescent="0.6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</row>
    <row r="462" spans="1:26" x14ac:dyDescent="0.6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</row>
    <row r="463" spans="1:26" x14ac:dyDescent="0.6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</row>
    <row r="464" spans="1:26" x14ac:dyDescent="0.6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</row>
    <row r="465" spans="1:26" x14ac:dyDescent="0.6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</row>
    <row r="466" spans="1:26" x14ac:dyDescent="0.6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</row>
    <row r="467" spans="1:26" x14ac:dyDescent="0.6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</row>
    <row r="468" spans="1:26" x14ac:dyDescent="0.6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</row>
    <row r="469" spans="1:26" x14ac:dyDescent="0.6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</row>
    <row r="470" spans="1:26" x14ac:dyDescent="0.6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</row>
    <row r="471" spans="1:26" x14ac:dyDescent="0.6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</row>
    <row r="472" spans="1:26" x14ac:dyDescent="0.6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</row>
    <row r="473" spans="1:26" x14ac:dyDescent="0.6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</row>
    <row r="474" spans="1:26" x14ac:dyDescent="0.6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</row>
    <row r="475" spans="1:26" x14ac:dyDescent="0.6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</row>
    <row r="476" spans="1:26" x14ac:dyDescent="0.6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</row>
    <row r="477" spans="1:26" x14ac:dyDescent="0.6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</row>
    <row r="478" spans="1:26" x14ac:dyDescent="0.6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</row>
    <row r="479" spans="1:26" x14ac:dyDescent="0.6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</row>
    <row r="480" spans="1:26" x14ac:dyDescent="0.6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</row>
    <row r="481" spans="1:26" x14ac:dyDescent="0.6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</row>
    <row r="482" spans="1:26" x14ac:dyDescent="0.6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</row>
    <row r="483" spans="1:26" x14ac:dyDescent="0.6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</row>
    <row r="484" spans="1:26" x14ac:dyDescent="0.6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</row>
    <row r="485" spans="1:26" x14ac:dyDescent="0.6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</row>
    <row r="486" spans="1:26" x14ac:dyDescent="0.6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</row>
    <row r="487" spans="1:26" x14ac:dyDescent="0.6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</row>
    <row r="488" spans="1:26" x14ac:dyDescent="0.6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</row>
    <row r="489" spans="1:26" x14ac:dyDescent="0.6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</row>
    <row r="490" spans="1:26" x14ac:dyDescent="0.6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</row>
    <row r="491" spans="1:26" x14ac:dyDescent="0.6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</row>
    <row r="492" spans="1:26" x14ac:dyDescent="0.6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</row>
    <row r="493" spans="1:26" x14ac:dyDescent="0.6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</row>
    <row r="494" spans="1:26" x14ac:dyDescent="0.6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</row>
    <row r="495" spans="1:26" x14ac:dyDescent="0.6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</row>
    <row r="496" spans="1:26" x14ac:dyDescent="0.6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</row>
    <row r="497" spans="1:26" x14ac:dyDescent="0.6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</row>
    <row r="498" spans="1:26" x14ac:dyDescent="0.6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</row>
    <row r="499" spans="1:26" x14ac:dyDescent="0.6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</row>
    <row r="500" spans="1:26" x14ac:dyDescent="0.6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</row>
    <row r="501" spans="1:26" x14ac:dyDescent="0.6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</row>
    <row r="502" spans="1:26" x14ac:dyDescent="0.6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</row>
    <row r="503" spans="1:26" x14ac:dyDescent="0.6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</row>
    <row r="504" spans="1:26" x14ac:dyDescent="0.6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</row>
    <row r="505" spans="1:26" x14ac:dyDescent="0.6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</row>
    <row r="506" spans="1:26" x14ac:dyDescent="0.6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</row>
    <row r="507" spans="1:26" x14ac:dyDescent="0.6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</row>
    <row r="508" spans="1:26" x14ac:dyDescent="0.6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</row>
    <row r="509" spans="1:26" x14ac:dyDescent="0.6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</row>
    <row r="510" spans="1:26" x14ac:dyDescent="0.6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</row>
    <row r="511" spans="1:26" x14ac:dyDescent="0.6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</row>
    <row r="512" spans="1:26" x14ac:dyDescent="0.6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</row>
    <row r="513" spans="1:26" x14ac:dyDescent="0.6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</row>
    <row r="514" spans="1:26" x14ac:dyDescent="0.6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</row>
    <row r="515" spans="1:26" x14ac:dyDescent="0.6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</row>
    <row r="516" spans="1:26" x14ac:dyDescent="0.6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</row>
    <row r="517" spans="1:26" x14ac:dyDescent="0.6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</row>
    <row r="518" spans="1:26" x14ac:dyDescent="0.6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</row>
    <row r="519" spans="1:26" x14ac:dyDescent="0.6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</row>
    <row r="520" spans="1:26" x14ac:dyDescent="0.6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</row>
    <row r="521" spans="1:26" x14ac:dyDescent="0.6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</row>
    <row r="522" spans="1:26" x14ac:dyDescent="0.6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</row>
    <row r="523" spans="1:26" x14ac:dyDescent="0.6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</row>
    <row r="524" spans="1:26" x14ac:dyDescent="0.6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</row>
    <row r="525" spans="1:26" x14ac:dyDescent="0.6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</row>
    <row r="526" spans="1:26" x14ac:dyDescent="0.6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</row>
    <row r="527" spans="1:26" x14ac:dyDescent="0.6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</row>
    <row r="528" spans="1:26" x14ac:dyDescent="0.6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</row>
    <row r="529" spans="1:26" x14ac:dyDescent="0.6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</row>
    <row r="530" spans="1:26" x14ac:dyDescent="0.6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</row>
    <row r="531" spans="1:26" x14ac:dyDescent="0.6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</row>
    <row r="532" spans="1:26" x14ac:dyDescent="0.6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</row>
    <row r="533" spans="1:26" x14ac:dyDescent="0.6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</row>
    <row r="534" spans="1:26" x14ac:dyDescent="0.6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</row>
    <row r="535" spans="1:26" x14ac:dyDescent="0.6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</row>
    <row r="536" spans="1:26" x14ac:dyDescent="0.6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</row>
    <row r="537" spans="1:26" x14ac:dyDescent="0.6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</row>
    <row r="538" spans="1:26" x14ac:dyDescent="0.6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</row>
    <row r="539" spans="1:26" x14ac:dyDescent="0.6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</row>
    <row r="540" spans="1:26" x14ac:dyDescent="0.6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</row>
    <row r="541" spans="1:26" x14ac:dyDescent="0.6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</row>
    <row r="542" spans="1:26" x14ac:dyDescent="0.6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</row>
    <row r="543" spans="1:26" x14ac:dyDescent="0.6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</row>
    <row r="544" spans="1:26" x14ac:dyDescent="0.6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</row>
    <row r="545" spans="1:26" x14ac:dyDescent="0.6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</row>
    <row r="546" spans="1:26" x14ac:dyDescent="0.6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</row>
    <row r="547" spans="1:26" x14ac:dyDescent="0.6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</row>
    <row r="548" spans="1:26" x14ac:dyDescent="0.6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</row>
    <row r="549" spans="1:26" x14ac:dyDescent="0.6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</row>
    <row r="550" spans="1:26" x14ac:dyDescent="0.6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</row>
    <row r="551" spans="1:26" x14ac:dyDescent="0.6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</row>
    <row r="552" spans="1:26" x14ac:dyDescent="0.6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</row>
    <row r="553" spans="1:26" x14ac:dyDescent="0.6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</row>
    <row r="554" spans="1:26" x14ac:dyDescent="0.6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</row>
    <row r="555" spans="1:26" x14ac:dyDescent="0.6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</row>
    <row r="556" spans="1:26" x14ac:dyDescent="0.6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</row>
    <row r="557" spans="1:26" x14ac:dyDescent="0.6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</row>
    <row r="558" spans="1:26" x14ac:dyDescent="0.6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</row>
    <row r="559" spans="1:26" x14ac:dyDescent="0.6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</row>
    <row r="560" spans="1:26" x14ac:dyDescent="0.6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</row>
    <row r="561" spans="1:26" x14ac:dyDescent="0.6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</row>
    <row r="562" spans="1:26" x14ac:dyDescent="0.6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</row>
    <row r="563" spans="1:26" x14ac:dyDescent="0.6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</row>
    <row r="564" spans="1:26" x14ac:dyDescent="0.6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</row>
    <row r="565" spans="1:26" x14ac:dyDescent="0.6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</row>
    <row r="566" spans="1:26" x14ac:dyDescent="0.6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</row>
    <row r="567" spans="1:26" x14ac:dyDescent="0.6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</row>
    <row r="568" spans="1:26" x14ac:dyDescent="0.6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</row>
    <row r="569" spans="1:26" x14ac:dyDescent="0.6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</row>
    <row r="570" spans="1:26" x14ac:dyDescent="0.6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</row>
    <row r="571" spans="1:26" x14ac:dyDescent="0.6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</row>
    <row r="572" spans="1:26" x14ac:dyDescent="0.6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</row>
    <row r="573" spans="1:26" x14ac:dyDescent="0.6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</row>
    <row r="574" spans="1:26" x14ac:dyDescent="0.6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</row>
    <row r="575" spans="1:26" x14ac:dyDescent="0.6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</row>
    <row r="576" spans="1:26" x14ac:dyDescent="0.6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</row>
    <row r="577" spans="1:26" x14ac:dyDescent="0.6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</row>
    <row r="578" spans="1:26" x14ac:dyDescent="0.6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</row>
    <row r="579" spans="1:26" x14ac:dyDescent="0.6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</row>
    <row r="580" spans="1:26" x14ac:dyDescent="0.6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</row>
    <row r="581" spans="1:26" x14ac:dyDescent="0.6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</row>
    <row r="582" spans="1:26" x14ac:dyDescent="0.6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</row>
    <row r="583" spans="1:26" x14ac:dyDescent="0.6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</row>
    <row r="584" spans="1:26" x14ac:dyDescent="0.6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</row>
    <row r="585" spans="1:26" x14ac:dyDescent="0.6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</row>
    <row r="586" spans="1:26" x14ac:dyDescent="0.6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</row>
    <row r="587" spans="1:26" x14ac:dyDescent="0.6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</row>
    <row r="588" spans="1:26" x14ac:dyDescent="0.6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</row>
    <row r="589" spans="1:26" x14ac:dyDescent="0.6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</row>
    <row r="590" spans="1:26" x14ac:dyDescent="0.6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</row>
    <row r="591" spans="1:26" x14ac:dyDescent="0.6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</row>
    <row r="592" spans="1:26" x14ac:dyDescent="0.6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</row>
    <row r="593" spans="1:26" x14ac:dyDescent="0.6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</row>
    <row r="594" spans="1:26" x14ac:dyDescent="0.6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</row>
    <row r="595" spans="1:26" x14ac:dyDescent="0.6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</row>
    <row r="596" spans="1:26" x14ac:dyDescent="0.6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</row>
    <row r="597" spans="1:26" x14ac:dyDescent="0.6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</row>
    <row r="598" spans="1:26" x14ac:dyDescent="0.6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</row>
    <row r="599" spans="1:26" x14ac:dyDescent="0.6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</row>
    <row r="600" spans="1:26" x14ac:dyDescent="0.6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</row>
    <row r="601" spans="1:26" x14ac:dyDescent="0.6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</row>
    <row r="602" spans="1:26" x14ac:dyDescent="0.6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</row>
    <row r="603" spans="1:26" x14ac:dyDescent="0.6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</row>
    <row r="604" spans="1:26" x14ac:dyDescent="0.6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</row>
    <row r="605" spans="1:26" x14ac:dyDescent="0.6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</row>
    <row r="606" spans="1:26" x14ac:dyDescent="0.6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</row>
    <row r="607" spans="1:26" x14ac:dyDescent="0.6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</row>
    <row r="608" spans="1:26" x14ac:dyDescent="0.6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</row>
    <row r="609" spans="1:26" x14ac:dyDescent="0.6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</row>
    <row r="610" spans="1:26" x14ac:dyDescent="0.6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</row>
    <row r="611" spans="1:26" x14ac:dyDescent="0.6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</row>
    <row r="612" spans="1:26" x14ac:dyDescent="0.6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</row>
    <row r="613" spans="1:26" x14ac:dyDescent="0.6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</row>
    <row r="614" spans="1:26" x14ac:dyDescent="0.6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</row>
    <row r="615" spans="1:26" x14ac:dyDescent="0.6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</row>
    <row r="616" spans="1:26" x14ac:dyDescent="0.6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</row>
    <row r="617" spans="1:26" x14ac:dyDescent="0.6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</row>
    <row r="618" spans="1:26" x14ac:dyDescent="0.6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</row>
    <row r="619" spans="1:26" x14ac:dyDescent="0.6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</row>
    <row r="620" spans="1:26" x14ac:dyDescent="0.6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</row>
    <row r="621" spans="1:26" x14ac:dyDescent="0.6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</row>
    <row r="622" spans="1:26" x14ac:dyDescent="0.6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</row>
    <row r="623" spans="1:26" x14ac:dyDescent="0.6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</row>
    <row r="624" spans="1:26" x14ac:dyDescent="0.6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</row>
    <row r="625" spans="1:26" x14ac:dyDescent="0.6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</row>
    <row r="626" spans="1:26" x14ac:dyDescent="0.6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</row>
    <row r="627" spans="1:26" x14ac:dyDescent="0.6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</row>
    <row r="628" spans="1:26" x14ac:dyDescent="0.6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</row>
    <row r="629" spans="1:26" x14ac:dyDescent="0.6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</row>
    <row r="630" spans="1:26" x14ac:dyDescent="0.6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</row>
    <row r="631" spans="1:26" x14ac:dyDescent="0.6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</row>
    <row r="632" spans="1:26" x14ac:dyDescent="0.6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</row>
    <row r="633" spans="1:26" x14ac:dyDescent="0.6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</row>
    <row r="634" spans="1:26" x14ac:dyDescent="0.6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</row>
    <row r="635" spans="1:26" x14ac:dyDescent="0.6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</row>
    <row r="636" spans="1:26" x14ac:dyDescent="0.6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</row>
    <row r="637" spans="1:26" x14ac:dyDescent="0.6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</row>
    <row r="638" spans="1:26" x14ac:dyDescent="0.6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</row>
    <row r="639" spans="1:26" x14ac:dyDescent="0.6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</row>
    <row r="640" spans="1:26" x14ac:dyDescent="0.6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</row>
    <row r="641" spans="1:26" x14ac:dyDescent="0.6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</row>
    <row r="642" spans="1:26" x14ac:dyDescent="0.6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</row>
    <row r="643" spans="1:26" x14ac:dyDescent="0.6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</row>
    <row r="644" spans="1:26" x14ac:dyDescent="0.6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</row>
    <row r="645" spans="1:26" x14ac:dyDescent="0.6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</row>
    <row r="646" spans="1:26" x14ac:dyDescent="0.6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</row>
    <row r="647" spans="1:26" x14ac:dyDescent="0.6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</row>
    <row r="648" spans="1:26" x14ac:dyDescent="0.6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</row>
    <row r="649" spans="1:26" x14ac:dyDescent="0.6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</row>
    <row r="650" spans="1:26" x14ac:dyDescent="0.6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</row>
    <row r="651" spans="1:26" x14ac:dyDescent="0.6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</row>
    <row r="652" spans="1:26" x14ac:dyDescent="0.6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</row>
    <row r="653" spans="1:26" x14ac:dyDescent="0.6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</row>
    <row r="654" spans="1:26" x14ac:dyDescent="0.6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</row>
    <row r="655" spans="1:26" x14ac:dyDescent="0.6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</row>
    <row r="656" spans="1:26" x14ac:dyDescent="0.6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</row>
    <row r="657" spans="1:26" x14ac:dyDescent="0.6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</row>
    <row r="658" spans="1:26" x14ac:dyDescent="0.6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</row>
    <row r="659" spans="1:26" x14ac:dyDescent="0.6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</row>
    <row r="660" spans="1:26" x14ac:dyDescent="0.6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</row>
    <row r="661" spans="1:26" x14ac:dyDescent="0.6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</row>
    <row r="662" spans="1:26" x14ac:dyDescent="0.6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</row>
    <row r="663" spans="1:26" x14ac:dyDescent="0.6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</row>
    <row r="664" spans="1:26" x14ac:dyDescent="0.6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</row>
    <row r="665" spans="1:26" x14ac:dyDescent="0.6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</row>
    <row r="666" spans="1:26" x14ac:dyDescent="0.6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</row>
    <row r="667" spans="1:26" x14ac:dyDescent="0.6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</row>
    <row r="668" spans="1:26" x14ac:dyDescent="0.6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</row>
    <row r="669" spans="1:26" x14ac:dyDescent="0.6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</row>
    <row r="670" spans="1:26" x14ac:dyDescent="0.6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</row>
    <row r="671" spans="1:26" x14ac:dyDescent="0.6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</row>
    <row r="672" spans="1:26" x14ac:dyDescent="0.6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</row>
    <row r="673" spans="1:26" x14ac:dyDescent="0.6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</row>
    <row r="674" spans="1:26" x14ac:dyDescent="0.6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</row>
    <row r="675" spans="1:26" x14ac:dyDescent="0.6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</row>
    <row r="676" spans="1:26" x14ac:dyDescent="0.6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</row>
    <row r="677" spans="1:26" x14ac:dyDescent="0.6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</row>
    <row r="678" spans="1:26" x14ac:dyDescent="0.6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</row>
    <row r="679" spans="1:26" x14ac:dyDescent="0.6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</row>
    <row r="680" spans="1:26" x14ac:dyDescent="0.6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</row>
    <row r="681" spans="1:26" x14ac:dyDescent="0.6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</row>
    <row r="682" spans="1:26" x14ac:dyDescent="0.6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</row>
    <row r="683" spans="1:26" x14ac:dyDescent="0.6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</row>
    <row r="684" spans="1:26" x14ac:dyDescent="0.6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</row>
    <row r="685" spans="1:26" x14ac:dyDescent="0.6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</row>
    <row r="686" spans="1:26" x14ac:dyDescent="0.6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</row>
    <row r="687" spans="1:26" x14ac:dyDescent="0.6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</row>
    <row r="688" spans="1:26" x14ac:dyDescent="0.6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</row>
    <row r="689" spans="1:26" x14ac:dyDescent="0.6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</row>
    <row r="690" spans="1:26" x14ac:dyDescent="0.6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</row>
    <row r="691" spans="1:26" x14ac:dyDescent="0.6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</row>
    <row r="692" spans="1:26" x14ac:dyDescent="0.6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</row>
    <row r="693" spans="1:26" x14ac:dyDescent="0.6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</row>
    <row r="694" spans="1:26" x14ac:dyDescent="0.6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</row>
    <row r="695" spans="1:26" x14ac:dyDescent="0.6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</row>
    <row r="696" spans="1:26" x14ac:dyDescent="0.6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</row>
    <row r="697" spans="1:26" x14ac:dyDescent="0.6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</row>
    <row r="698" spans="1:26" x14ac:dyDescent="0.6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</row>
    <row r="699" spans="1:26" x14ac:dyDescent="0.6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</row>
    <row r="700" spans="1:26" x14ac:dyDescent="0.6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</row>
    <row r="701" spans="1:26" x14ac:dyDescent="0.6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</row>
    <row r="702" spans="1:26" x14ac:dyDescent="0.6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</row>
    <row r="703" spans="1:26" x14ac:dyDescent="0.6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</row>
    <row r="704" spans="1:26" x14ac:dyDescent="0.6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</row>
    <row r="705" spans="1:26" x14ac:dyDescent="0.6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</row>
    <row r="706" spans="1:26" x14ac:dyDescent="0.6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</row>
    <row r="707" spans="1:26" x14ac:dyDescent="0.6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</row>
    <row r="708" spans="1:26" x14ac:dyDescent="0.6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</row>
    <row r="709" spans="1:26" x14ac:dyDescent="0.6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</row>
    <row r="710" spans="1:26" x14ac:dyDescent="0.6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</row>
    <row r="711" spans="1:26" x14ac:dyDescent="0.6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</row>
    <row r="712" spans="1:26" x14ac:dyDescent="0.6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</row>
    <row r="713" spans="1:26" x14ac:dyDescent="0.6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</row>
    <row r="714" spans="1:26" x14ac:dyDescent="0.6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</row>
    <row r="715" spans="1:26" x14ac:dyDescent="0.6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</row>
    <row r="716" spans="1:26" x14ac:dyDescent="0.6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</row>
    <row r="717" spans="1:26" x14ac:dyDescent="0.6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</row>
    <row r="718" spans="1:26" x14ac:dyDescent="0.6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</row>
    <row r="719" spans="1:26" x14ac:dyDescent="0.6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</row>
    <row r="720" spans="1:26" x14ac:dyDescent="0.6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</row>
    <row r="721" spans="1:26" x14ac:dyDescent="0.6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</row>
    <row r="722" spans="1:26" x14ac:dyDescent="0.6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</row>
    <row r="723" spans="1:26" x14ac:dyDescent="0.6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</row>
    <row r="724" spans="1:26" x14ac:dyDescent="0.6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</row>
    <row r="725" spans="1:26" x14ac:dyDescent="0.6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</row>
    <row r="726" spans="1:26" x14ac:dyDescent="0.6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</row>
    <row r="727" spans="1:26" x14ac:dyDescent="0.6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</row>
    <row r="728" spans="1:26" x14ac:dyDescent="0.6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</row>
    <row r="729" spans="1:26" x14ac:dyDescent="0.6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</row>
    <row r="730" spans="1:26" x14ac:dyDescent="0.6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</row>
    <row r="731" spans="1:26" x14ac:dyDescent="0.6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</row>
    <row r="732" spans="1:26" x14ac:dyDescent="0.6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</row>
    <row r="733" spans="1:26" x14ac:dyDescent="0.6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</row>
    <row r="734" spans="1:26" x14ac:dyDescent="0.6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</row>
    <row r="735" spans="1:26" x14ac:dyDescent="0.6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</row>
    <row r="736" spans="1:26" x14ac:dyDescent="0.6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</row>
    <row r="737" spans="1:26" x14ac:dyDescent="0.6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</row>
    <row r="738" spans="1:26" x14ac:dyDescent="0.6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</row>
    <row r="739" spans="1:26" x14ac:dyDescent="0.6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</row>
    <row r="740" spans="1:26" x14ac:dyDescent="0.6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</row>
    <row r="741" spans="1:26" x14ac:dyDescent="0.6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</row>
    <row r="742" spans="1:26" x14ac:dyDescent="0.6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</row>
    <row r="743" spans="1:26" x14ac:dyDescent="0.6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</row>
    <row r="744" spans="1:26" x14ac:dyDescent="0.6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</row>
    <row r="745" spans="1:26" x14ac:dyDescent="0.6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</row>
    <row r="746" spans="1:26" x14ac:dyDescent="0.6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</row>
    <row r="747" spans="1:26" x14ac:dyDescent="0.6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</row>
    <row r="748" spans="1:26" x14ac:dyDescent="0.6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</row>
    <row r="749" spans="1:26" x14ac:dyDescent="0.6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</row>
    <row r="750" spans="1:26" x14ac:dyDescent="0.6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</row>
    <row r="751" spans="1:26" x14ac:dyDescent="0.6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</row>
    <row r="752" spans="1:26" x14ac:dyDescent="0.6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</row>
    <row r="753" spans="1:26" x14ac:dyDescent="0.6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</row>
    <row r="754" spans="1:26" x14ac:dyDescent="0.6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</row>
    <row r="755" spans="1:26" x14ac:dyDescent="0.6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</row>
    <row r="756" spans="1:26" x14ac:dyDescent="0.6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</row>
    <row r="757" spans="1:26" x14ac:dyDescent="0.6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</row>
    <row r="758" spans="1:26" x14ac:dyDescent="0.6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</row>
    <row r="759" spans="1:26" x14ac:dyDescent="0.6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</row>
    <row r="760" spans="1:26" x14ac:dyDescent="0.6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</row>
    <row r="761" spans="1:26" x14ac:dyDescent="0.6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</row>
    <row r="762" spans="1:26" x14ac:dyDescent="0.6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</row>
    <row r="763" spans="1:26" x14ac:dyDescent="0.6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</row>
    <row r="764" spans="1:26" x14ac:dyDescent="0.6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</row>
    <row r="765" spans="1:26" x14ac:dyDescent="0.6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</row>
    <row r="766" spans="1:26" x14ac:dyDescent="0.6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</row>
    <row r="767" spans="1:26" x14ac:dyDescent="0.6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</row>
    <row r="768" spans="1:26" x14ac:dyDescent="0.6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</row>
    <row r="769" spans="1:26" x14ac:dyDescent="0.6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</row>
    <row r="770" spans="1:26" x14ac:dyDescent="0.6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</row>
    <row r="771" spans="1:26" x14ac:dyDescent="0.6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</row>
    <row r="772" spans="1:26" x14ac:dyDescent="0.6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</row>
    <row r="773" spans="1:26" x14ac:dyDescent="0.6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</row>
    <row r="774" spans="1:26" x14ac:dyDescent="0.6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</row>
    <row r="775" spans="1:26" x14ac:dyDescent="0.6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</row>
    <row r="776" spans="1:26" x14ac:dyDescent="0.6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</row>
    <row r="777" spans="1:26" x14ac:dyDescent="0.6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</row>
    <row r="778" spans="1:26" x14ac:dyDescent="0.6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</row>
    <row r="779" spans="1:26" x14ac:dyDescent="0.6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</row>
    <row r="780" spans="1:26" x14ac:dyDescent="0.6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</row>
    <row r="781" spans="1:26" x14ac:dyDescent="0.6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</row>
    <row r="782" spans="1:26" x14ac:dyDescent="0.6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</row>
    <row r="783" spans="1:26" x14ac:dyDescent="0.6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</row>
    <row r="784" spans="1:26" x14ac:dyDescent="0.6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</row>
    <row r="785" spans="1:26" x14ac:dyDescent="0.6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</row>
    <row r="786" spans="1:26" x14ac:dyDescent="0.6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</row>
    <row r="787" spans="1:26" x14ac:dyDescent="0.6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</row>
    <row r="788" spans="1:26" x14ac:dyDescent="0.6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</row>
    <row r="789" spans="1:26" x14ac:dyDescent="0.6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</row>
    <row r="790" spans="1:26" x14ac:dyDescent="0.6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</row>
    <row r="791" spans="1:26" x14ac:dyDescent="0.6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</row>
    <row r="792" spans="1:26" x14ac:dyDescent="0.6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</row>
    <row r="793" spans="1:26" x14ac:dyDescent="0.6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</row>
    <row r="794" spans="1:26" x14ac:dyDescent="0.6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</row>
    <row r="795" spans="1:26" x14ac:dyDescent="0.6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</row>
    <row r="796" spans="1:26" x14ac:dyDescent="0.6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</row>
    <row r="797" spans="1:26" x14ac:dyDescent="0.6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</row>
    <row r="798" spans="1:26" x14ac:dyDescent="0.6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</row>
    <row r="799" spans="1:26" x14ac:dyDescent="0.6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</row>
    <row r="800" spans="1:26" x14ac:dyDescent="0.6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</row>
    <row r="801" spans="1:26" x14ac:dyDescent="0.6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</row>
    <row r="802" spans="1:26" x14ac:dyDescent="0.6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</row>
    <row r="803" spans="1:26" x14ac:dyDescent="0.6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</row>
    <row r="804" spans="1:26" x14ac:dyDescent="0.6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</row>
    <row r="805" spans="1:26" x14ac:dyDescent="0.6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</row>
    <row r="806" spans="1:26" x14ac:dyDescent="0.6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</row>
    <row r="807" spans="1:26" x14ac:dyDescent="0.6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</row>
    <row r="808" spans="1:26" x14ac:dyDescent="0.6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</row>
    <row r="809" spans="1:26" x14ac:dyDescent="0.6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</row>
    <row r="810" spans="1:26" x14ac:dyDescent="0.6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</row>
    <row r="811" spans="1:26" x14ac:dyDescent="0.6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</row>
    <row r="812" spans="1:26" x14ac:dyDescent="0.6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</row>
    <row r="813" spans="1:26" x14ac:dyDescent="0.6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</row>
    <row r="814" spans="1:26" x14ac:dyDescent="0.6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</row>
    <row r="815" spans="1:26" x14ac:dyDescent="0.6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</row>
    <row r="816" spans="1:26" x14ac:dyDescent="0.6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</row>
    <row r="817" spans="1:26" x14ac:dyDescent="0.6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</row>
    <row r="818" spans="1:26" x14ac:dyDescent="0.6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</row>
    <row r="819" spans="1:26" x14ac:dyDescent="0.6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</row>
    <row r="820" spans="1:26" x14ac:dyDescent="0.6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</row>
    <row r="821" spans="1:26" x14ac:dyDescent="0.6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</row>
    <row r="822" spans="1:26" x14ac:dyDescent="0.6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</row>
    <row r="823" spans="1:26" x14ac:dyDescent="0.6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</row>
    <row r="824" spans="1:26" x14ac:dyDescent="0.6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</row>
    <row r="825" spans="1:26" x14ac:dyDescent="0.6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</row>
    <row r="826" spans="1:26" x14ac:dyDescent="0.6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</row>
    <row r="827" spans="1:26" x14ac:dyDescent="0.6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</row>
    <row r="828" spans="1:26" x14ac:dyDescent="0.6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</row>
    <row r="829" spans="1:26" x14ac:dyDescent="0.6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</row>
    <row r="830" spans="1:26" x14ac:dyDescent="0.6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</row>
    <row r="831" spans="1:26" x14ac:dyDescent="0.6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</row>
    <row r="832" spans="1:26" x14ac:dyDescent="0.6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</row>
    <row r="833" spans="1:26" x14ac:dyDescent="0.6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</row>
    <row r="834" spans="1:26" x14ac:dyDescent="0.6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</row>
    <row r="835" spans="1:26" x14ac:dyDescent="0.6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</row>
    <row r="836" spans="1:26" x14ac:dyDescent="0.6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</row>
    <row r="837" spans="1:26" x14ac:dyDescent="0.6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</row>
    <row r="838" spans="1:26" x14ac:dyDescent="0.6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</row>
    <row r="839" spans="1:26" x14ac:dyDescent="0.6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</row>
    <row r="840" spans="1:26" x14ac:dyDescent="0.6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</row>
    <row r="841" spans="1:26" x14ac:dyDescent="0.6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</row>
    <row r="842" spans="1:26" x14ac:dyDescent="0.6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</row>
    <row r="843" spans="1:26" x14ac:dyDescent="0.6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</row>
    <row r="844" spans="1:26" x14ac:dyDescent="0.6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</row>
    <row r="845" spans="1:26" x14ac:dyDescent="0.6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</row>
    <row r="846" spans="1:26" x14ac:dyDescent="0.6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</row>
    <row r="847" spans="1:26" x14ac:dyDescent="0.6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</row>
    <row r="848" spans="1:26" x14ac:dyDescent="0.6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</row>
    <row r="849" spans="1:26" x14ac:dyDescent="0.6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</row>
    <row r="850" spans="1:26" x14ac:dyDescent="0.6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</row>
    <row r="851" spans="1:26" x14ac:dyDescent="0.6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</row>
    <row r="852" spans="1:26" x14ac:dyDescent="0.6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</row>
    <row r="853" spans="1:26" x14ac:dyDescent="0.6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</row>
    <row r="854" spans="1:26" x14ac:dyDescent="0.6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</row>
    <row r="855" spans="1:26" x14ac:dyDescent="0.6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</row>
    <row r="856" spans="1:26" x14ac:dyDescent="0.6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</row>
    <row r="857" spans="1:26" x14ac:dyDescent="0.6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</row>
    <row r="858" spans="1:26" x14ac:dyDescent="0.6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</row>
    <row r="859" spans="1:26" x14ac:dyDescent="0.6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</row>
    <row r="860" spans="1:26" x14ac:dyDescent="0.6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</row>
    <row r="861" spans="1:26" x14ac:dyDescent="0.6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</row>
    <row r="862" spans="1:26" x14ac:dyDescent="0.6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</row>
    <row r="863" spans="1:26" x14ac:dyDescent="0.6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</row>
    <row r="864" spans="1:26" x14ac:dyDescent="0.6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</row>
    <row r="865" spans="1:26" x14ac:dyDescent="0.6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</row>
    <row r="866" spans="1:26" x14ac:dyDescent="0.6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</row>
    <row r="867" spans="1:26" x14ac:dyDescent="0.6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</row>
    <row r="868" spans="1:26" x14ac:dyDescent="0.6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</row>
    <row r="869" spans="1:26" x14ac:dyDescent="0.6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</row>
    <row r="870" spans="1:26" x14ac:dyDescent="0.6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</row>
    <row r="871" spans="1:26" x14ac:dyDescent="0.6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</row>
    <row r="872" spans="1:26" x14ac:dyDescent="0.6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</row>
    <row r="873" spans="1:26" x14ac:dyDescent="0.6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</row>
    <row r="874" spans="1:26" x14ac:dyDescent="0.6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</row>
    <row r="875" spans="1:26" x14ac:dyDescent="0.6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</row>
    <row r="876" spans="1:26" x14ac:dyDescent="0.6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</row>
    <row r="877" spans="1:26" x14ac:dyDescent="0.6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</row>
    <row r="878" spans="1:26" x14ac:dyDescent="0.6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</row>
    <row r="879" spans="1:26" x14ac:dyDescent="0.6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</row>
    <row r="880" spans="1:26" x14ac:dyDescent="0.6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</row>
    <row r="881" spans="1:26" x14ac:dyDescent="0.6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</row>
    <row r="882" spans="1:26" x14ac:dyDescent="0.6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</row>
    <row r="883" spans="1:26" x14ac:dyDescent="0.6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</row>
    <row r="884" spans="1:26" x14ac:dyDescent="0.6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</row>
    <row r="885" spans="1:26" x14ac:dyDescent="0.6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</row>
    <row r="886" spans="1:26" x14ac:dyDescent="0.6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</row>
    <row r="887" spans="1:26" x14ac:dyDescent="0.6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</row>
    <row r="888" spans="1:26" x14ac:dyDescent="0.6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</row>
    <row r="889" spans="1:26" x14ac:dyDescent="0.6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</row>
    <row r="890" spans="1:26" x14ac:dyDescent="0.6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</row>
    <row r="891" spans="1:26" x14ac:dyDescent="0.6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</row>
    <row r="892" spans="1:26" x14ac:dyDescent="0.6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</row>
    <row r="893" spans="1:26" x14ac:dyDescent="0.6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</row>
    <row r="894" spans="1:26" x14ac:dyDescent="0.6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</row>
    <row r="895" spans="1:26" x14ac:dyDescent="0.6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</row>
    <row r="896" spans="1:26" x14ac:dyDescent="0.6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</row>
    <row r="897" spans="1:26" x14ac:dyDescent="0.6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</row>
    <row r="898" spans="1:26" x14ac:dyDescent="0.6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</row>
    <row r="899" spans="1:26" x14ac:dyDescent="0.6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</row>
    <row r="900" spans="1:26" x14ac:dyDescent="0.6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</row>
    <row r="901" spans="1:26" x14ac:dyDescent="0.6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</row>
    <row r="902" spans="1:26" x14ac:dyDescent="0.6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</row>
    <row r="903" spans="1:26" x14ac:dyDescent="0.6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</row>
    <row r="904" spans="1:26" x14ac:dyDescent="0.6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</row>
    <row r="905" spans="1:26" x14ac:dyDescent="0.6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</row>
    <row r="906" spans="1:26" x14ac:dyDescent="0.6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</row>
    <row r="907" spans="1:26" x14ac:dyDescent="0.6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</row>
    <row r="908" spans="1:26" x14ac:dyDescent="0.6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</row>
    <row r="909" spans="1:26" x14ac:dyDescent="0.6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</row>
    <row r="910" spans="1:26" x14ac:dyDescent="0.6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</row>
    <row r="911" spans="1:26" x14ac:dyDescent="0.6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</row>
    <row r="912" spans="1:26" x14ac:dyDescent="0.6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</row>
    <row r="913" spans="1:26" x14ac:dyDescent="0.6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</row>
    <row r="914" spans="1:26" x14ac:dyDescent="0.6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</row>
    <row r="915" spans="1:26" x14ac:dyDescent="0.6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</row>
    <row r="916" spans="1:26" x14ac:dyDescent="0.6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</row>
    <row r="917" spans="1:26" x14ac:dyDescent="0.6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</row>
    <row r="918" spans="1:26" x14ac:dyDescent="0.6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</row>
    <row r="919" spans="1:26" x14ac:dyDescent="0.6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</row>
    <row r="920" spans="1:26" x14ac:dyDescent="0.6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</row>
    <row r="921" spans="1:26" x14ac:dyDescent="0.6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</row>
    <row r="922" spans="1:26" x14ac:dyDescent="0.6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</row>
    <row r="923" spans="1:26" x14ac:dyDescent="0.6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</row>
    <row r="924" spans="1:26" x14ac:dyDescent="0.6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</row>
    <row r="925" spans="1:26" x14ac:dyDescent="0.6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</row>
    <row r="926" spans="1:26" x14ac:dyDescent="0.6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</row>
    <row r="927" spans="1:26" x14ac:dyDescent="0.6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</row>
    <row r="928" spans="1:26" x14ac:dyDescent="0.6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</row>
    <row r="929" spans="1:26" x14ac:dyDescent="0.6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</row>
    <row r="930" spans="1:26" x14ac:dyDescent="0.6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</row>
    <row r="931" spans="1:26" x14ac:dyDescent="0.6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</row>
    <row r="932" spans="1:26" x14ac:dyDescent="0.6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</row>
    <row r="933" spans="1:26" x14ac:dyDescent="0.6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</row>
    <row r="934" spans="1:26" x14ac:dyDescent="0.6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</row>
    <row r="935" spans="1:26" x14ac:dyDescent="0.6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</row>
    <row r="936" spans="1:26" x14ac:dyDescent="0.6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</row>
    <row r="937" spans="1:26" x14ac:dyDescent="0.6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</row>
    <row r="938" spans="1:26" x14ac:dyDescent="0.6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</row>
    <row r="939" spans="1:26" x14ac:dyDescent="0.6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</row>
    <row r="940" spans="1:26" x14ac:dyDescent="0.6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</row>
    <row r="941" spans="1:26" x14ac:dyDescent="0.6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</row>
    <row r="942" spans="1:26" x14ac:dyDescent="0.6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</row>
    <row r="943" spans="1:26" x14ac:dyDescent="0.6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</row>
    <row r="944" spans="1:26" x14ac:dyDescent="0.6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</row>
    <row r="945" spans="1:26" x14ac:dyDescent="0.6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</row>
    <row r="946" spans="1:26" x14ac:dyDescent="0.6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</row>
    <row r="947" spans="1:26" x14ac:dyDescent="0.6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</row>
    <row r="948" spans="1:26" x14ac:dyDescent="0.6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</row>
    <row r="949" spans="1:26" x14ac:dyDescent="0.6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</row>
    <row r="950" spans="1:26" x14ac:dyDescent="0.6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</row>
    <row r="951" spans="1:26" x14ac:dyDescent="0.6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</row>
    <row r="952" spans="1:26" x14ac:dyDescent="0.6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</row>
    <row r="953" spans="1:26" x14ac:dyDescent="0.6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</row>
    <row r="954" spans="1:26" x14ac:dyDescent="0.6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</row>
    <row r="955" spans="1:26" x14ac:dyDescent="0.6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</row>
    <row r="956" spans="1:26" x14ac:dyDescent="0.6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</row>
    <row r="957" spans="1:26" x14ac:dyDescent="0.6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</row>
    <row r="958" spans="1:26" x14ac:dyDescent="0.6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</row>
    <row r="959" spans="1:26" x14ac:dyDescent="0.6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</row>
    <row r="960" spans="1:26" x14ac:dyDescent="0.6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</row>
    <row r="961" spans="1:26" x14ac:dyDescent="0.6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</row>
    <row r="962" spans="1:26" x14ac:dyDescent="0.6">
      <c r="A962" s="15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</row>
    <row r="963" spans="1:26" x14ac:dyDescent="0.6">
      <c r="A963" s="15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</row>
    <row r="964" spans="1:26" x14ac:dyDescent="0.6">
      <c r="A964" s="15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</row>
    <row r="965" spans="1:26" x14ac:dyDescent="0.6">
      <c r="A965" s="15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</row>
    <row r="966" spans="1:26" x14ac:dyDescent="0.6">
      <c r="A966" s="15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</row>
    <row r="967" spans="1:26" x14ac:dyDescent="0.6">
      <c r="A967" s="15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</row>
    <row r="968" spans="1:26" x14ac:dyDescent="0.6">
      <c r="A968" s="15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</row>
    <row r="969" spans="1:26" x14ac:dyDescent="0.6">
      <c r="A969" s="15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</row>
    <row r="970" spans="1:26" x14ac:dyDescent="0.6">
      <c r="A970" s="15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</row>
    <row r="971" spans="1:26" x14ac:dyDescent="0.6">
      <c r="A971" s="15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</row>
    <row r="972" spans="1:26" x14ac:dyDescent="0.6">
      <c r="A972" s="15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</row>
    <row r="973" spans="1:26" x14ac:dyDescent="0.6">
      <c r="A973" s="15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</row>
    <row r="974" spans="1:26" x14ac:dyDescent="0.6">
      <c r="A974" s="15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</row>
    <row r="975" spans="1:26" x14ac:dyDescent="0.6">
      <c r="A975" s="15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</row>
    <row r="976" spans="1:26" x14ac:dyDescent="0.6">
      <c r="A976" s="15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</row>
    <row r="977" spans="1:26" x14ac:dyDescent="0.6">
      <c r="A977" s="15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</row>
    <row r="978" spans="1:26" x14ac:dyDescent="0.6">
      <c r="A978" s="15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</row>
    <row r="979" spans="1:26" x14ac:dyDescent="0.6">
      <c r="A979" s="15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</row>
    <row r="980" spans="1:26" x14ac:dyDescent="0.6">
      <c r="A980" s="15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</row>
    <row r="981" spans="1:26" x14ac:dyDescent="0.6">
      <c r="A981" s="15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</row>
    <row r="982" spans="1:26" x14ac:dyDescent="0.6">
      <c r="A982" s="15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</row>
    <row r="983" spans="1:26" x14ac:dyDescent="0.6">
      <c r="A983" s="15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</row>
    <row r="984" spans="1:26" x14ac:dyDescent="0.6">
      <c r="A984" s="15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</row>
    <row r="985" spans="1:26" x14ac:dyDescent="0.6">
      <c r="A985" s="15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</row>
    <row r="986" spans="1:26" x14ac:dyDescent="0.6">
      <c r="A986" s="15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</row>
    <row r="987" spans="1:26" x14ac:dyDescent="0.6">
      <c r="A987" s="15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</row>
    <row r="988" spans="1:26" x14ac:dyDescent="0.6">
      <c r="A988" s="15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W988" s="15"/>
      <c r="X988" s="15"/>
      <c r="Y988" s="15"/>
      <c r="Z988" s="15"/>
    </row>
    <row r="989" spans="1:26" x14ac:dyDescent="0.6">
      <c r="A989" s="15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W989" s="15"/>
      <c r="X989" s="15"/>
      <c r="Y989" s="15"/>
      <c r="Z989" s="15"/>
    </row>
    <row r="990" spans="1:26" x14ac:dyDescent="0.6">
      <c r="A990" s="15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W990" s="15"/>
      <c r="X990" s="15"/>
      <c r="Y990" s="15"/>
      <c r="Z990" s="15"/>
    </row>
    <row r="991" spans="1:26" x14ac:dyDescent="0.6">
      <c r="A991" s="15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W991" s="15"/>
      <c r="X991" s="15"/>
      <c r="Y991" s="15"/>
      <c r="Z991" s="15"/>
    </row>
    <row r="992" spans="1:26" x14ac:dyDescent="0.6">
      <c r="A992" s="15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W992" s="15"/>
      <c r="X992" s="15"/>
      <c r="Y992" s="15"/>
      <c r="Z992" s="15"/>
    </row>
    <row r="993" spans="1:26" x14ac:dyDescent="0.6">
      <c r="A993" s="15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W993" s="15"/>
      <c r="X993" s="15"/>
      <c r="Y993" s="15"/>
      <c r="Z993" s="15"/>
    </row>
    <row r="994" spans="1:26" x14ac:dyDescent="0.6">
      <c r="A994" s="15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W994" s="15"/>
      <c r="X994" s="15"/>
      <c r="Y994" s="15"/>
      <c r="Z994" s="15"/>
    </row>
    <row r="995" spans="1:26" x14ac:dyDescent="0.6">
      <c r="A995" s="15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W995" s="15"/>
      <c r="X995" s="15"/>
      <c r="Y995" s="15"/>
      <c r="Z995" s="15"/>
    </row>
    <row r="996" spans="1:26" x14ac:dyDescent="0.6">
      <c r="A996" s="15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W996" s="15"/>
      <c r="X996" s="15"/>
      <c r="Y996" s="15"/>
      <c r="Z996" s="15"/>
    </row>
  </sheetData>
  <pageMargins left="0.74803149606299213" right="0.74803149606299213" top="0.74803149606299213" bottom="0.74803149606299213" header="0" footer="0"/>
  <pageSetup paperSize="9" orientation="portrait"/>
  <headerFooter>
    <oddFooter>&amp;LLeongTY&amp;R&amp;F/&amp;A</oddFooter>
  </headerFooter>
  <colBreaks count="3" manualBreakCount="3">
    <brk id="22" man="1"/>
    <brk id="12" man="1"/>
    <brk id="30" man="1"/>
  </colBreaks>
  <ignoredErrors>
    <ignoredError sqref="G6" formulaRange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F5C6B-52D7-4BEB-AB68-58BECA6D84B6}">
  <dimension ref="B2:L15"/>
  <sheetViews>
    <sheetView showGridLines="0" zoomScale="97" workbookViewId="0">
      <selection activeCell="B2" sqref="B2"/>
    </sheetView>
  </sheetViews>
  <sheetFormatPr defaultRowHeight="16.149999999999999" x14ac:dyDescent="0.6"/>
  <cols>
    <col min="1" max="1" width="2.17578125" customWidth="1"/>
    <col min="2" max="2" width="13.41015625" customWidth="1"/>
  </cols>
  <sheetData>
    <row r="2" spans="2:12" ht="26.65" x14ac:dyDescent="0.95">
      <c r="B2" s="3" t="s">
        <v>32</v>
      </c>
    </row>
    <row r="4" spans="2:12" x14ac:dyDescent="0.6">
      <c r="B4" s="25" t="s">
        <v>8</v>
      </c>
      <c r="C4" s="25" t="s">
        <v>9</v>
      </c>
    </row>
    <row r="5" spans="2:12" x14ac:dyDescent="0.6">
      <c r="B5" s="27">
        <v>8000</v>
      </c>
      <c r="C5" s="26">
        <v>175</v>
      </c>
    </row>
    <row r="6" spans="2:12" x14ac:dyDescent="0.6">
      <c r="B6" s="27">
        <v>5000</v>
      </c>
      <c r="C6" s="26">
        <v>10500</v>
      </c>
    </row>
    <row r="7" spans="2:12" x14ac:dyDescent="0.6">
      <c r="B7">
        <v>6000</v>
      </c>
    </row>
    <row r="9" spans="2:12" x14ac:dyDescent="0.6">
      <c r="B9" s="25" t="s">
        <v>1</v>
      </c>
      <c r="C9" s="27">
        <f>INTERCEPT(C5:C6,B5:B6)</f>
        <v>27708.333333333336</v>
      </c>
      <c r="L9" s="1"/>
    </row>
    <row r="10" spans="2:12" x14ac:dyDescent="0.6">
      <c r="B10" s="25" t="s">
        <v>2</v>
      </c>
      <c r="C10" s="25">
        <f>SLOPE(C5:C6,B5:B6)</f>
        <v>-3.4416666666666669</v>
      </c>
      <c r="L10" s="1"/>
    </row>
    <row r="11" spans="2:12" x14ac:dyDescent="0.6">
      <c r="B11" s="35"/>
      <c r="C11" s="38"/>
    </row>
    <row r="12" spans="2:12" x14ac:dyDescent="0.6">
      <c r="B12" t="s">
        <v>33</v>
      </c>
      <c r="C12" t="s">
        <v>34</v>
      </c>
    </row>
    <row r="13" spans="2:12" x14ac:dyDescent="0.6">
      <c r="B13">
        <v>6000</v>
      </c>
      <c r="C13">
        <f>($C$10*B13)+$C$9</f>
        <v>7058.3333333333358</v>
      </c>
    </row>
    <row r="14" spans="2:12" x14ac:dyDescent="0.6">
      <c r="B14">
        <v>8000</v>
      </c>
      <c r="C14">
        <f t="shared" ref="C14:C15" si="0">($C$10*B14)+$C$9</f>
        <v>175</v>
      </c>
    </row>
    <row r="15" spans="2:12" x14ac:dyDescent="0.6">
      <c r="B15">
        <v>5000</v>
      </c>
      <c r="C15">
        <f t="shared" si="0"/>
        <v>10500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5AF8A-639F-46DF-B3C6-14505EB100D4}">
  <sheetPr>
    <tabColor rgb="FFFFFF99"/>
  </sheetPr>
  <dimension ref="B2:J122"/>
  <sheetViews>
    <sheetView showGridLines="0" tabSelected="1" zoomScale="58" zoomScaleNormal="100" workbookViewId="0">
      <selection activeCell="F9" sqref="F9"/>
    </sheetView>
  </sheetViews>
  <sheetFormatPr defaultColWidth="12.703125" defaultRowHeight="16.149999999999999" x14ac:dyDescent="0.6"/>
  <cols>
    <col min="1" max="1" width="0.87890625" customWidth="1"/>
    <col min="2" max="2" width="16.1171875" customWidth="1"/>
    <col min="3" max="3" width="15.1171875" customWidth="1"/>
    <col min="4" max="4" width="14.703125" bestFit="1" customWidth="1"/>
    <col min="5" max="5" width="14.5859375" customWidth="1"/>
    <col min="6" max="6" width="14.8203125" customWidth="1"/>
    <col min="7" max="7" width="18.3515625" customWidth="1"/>
    <col min="8" max="8" width="14.17578125" bestFit="1" customWidth="1"/>
    <col min="9" max="9" width="14.8203125" customWidth="1"/>
    <col min="10" max="10" width="9.1171875" customWidth="1"/>
    <col min="11" max="11" width="10.87890625" customWidth="1"/>
    <col min="12" max="21" width="8.87890625" customWidth="1"/>
    <col min="22" max="22" width="11.41015625" customWidth="1"/>
    <col min="23" max="27" width="8.87890625" customWidth="1"/>
  </cols>
  <sheetData>
    <row r="2" spans="2:10" ht="26.65" x14ac:dyDescent="0.95">
      <c r="B2" s="3" t="s">
        <v>13</v>
      </c>
    </row>
    <row r="4" spans="2:10" s="30" customFormat="1" x14ac:dyDescent="0.6">
      <c r="B4" s="33"/>
      <c r="C4" s="33" t="s">
        <v>27</v>
      </c>
      <c r="D4" s="33" t="s">
        <v>4</v>
      </c>
      <c r="E4" s="33" t="s">
        <v>28</v>
      </c>
    </row>
    <row r="5" spans="2:10" ht="21" customHeight="1" x14ac:dyDescent="0.6">
      <c r="B5" s="33" t="s">
        <v>26</v>
      </c>
      <c r="C5" s="2">
        <v>2000</v>
      </c>
      <c r="D5" s="2">
        <v>10000</v>
      </c>
      <c r="E5" s="2">
        <v>12000</v>
      </c>
    </row>
    <row r="7" spans="2:10" x14ac:dyDescent="0.6">
      <c r="B7" s="4" t="s">
        <v>25</v>
      </c>
      <c r="E7" s="4" t="s">
        <v>31</v>
      </c>
    </row>
    <row r="8" spans="2:10" s="30" customFormat="1" ht="29.25" customHeight="1" x14ac:dyDescent="0.6">
      <c r="B8" s="33" t="s">
        <v>24</v>
      </c>
      <c r="C8" s="33">
        <v>12000</v>
      </c>
      <c r="E8" s="33" t="s">
        <v>14</v>
      </c>
      <c r="F8" s="37">
        <v>7500</v>
      </c>
    </row>
    <row r="9" spans="2:10" s="30" customFormat="1" ht="32.25" x14ac:dyDescent="0.6">
      <c r="B9" s="34" t="s">
        <v>29</v>
      </c>
      <c r="C9" s="33">
        <v>6000</v>
      </c>
      <c r="E9" s="33" t="s">
        <v>9</v>
      </c>
      <c r="F9" s="50">
        <f>INT((F8*'Price-Demand'!$C$10)+'Price-Demand'!$C$9)</f>
        <v>1895</v>
      </c>
      <c r="H9"/>
    </row>
    <row r="12" spans="2:10" s="30" customFormat="1" ht="32.25" x14ac:dyDescent="0.6">
      <c r="B12" s="31" t="s">
        <v>3</v>
      </c>
      <c r="C12" s="31" t="s">
        <v>11</v>
      </c>
      <c r="D12" s="31" t="s">
        <v>12</v>
      </c>
      <c r="E12" s="32" t="s">
        <v>30</v>
      </c>
      <c r="F12" s="31" t="s">
        <v>7</v>
      </c>
      <c r="G12" s="31" t="s">
        <v>5</v>
      </c>
      <c r="H12" s="31" t="s">
        <v>6</v>
      </c>
      <c r="I12" s="31" t="s">
        <v>10</v>
      </c>
      <c r="J12"/>
    </row>
    <row r="13" spans="2:10" ht="20.25" customHeight="1" x14ac:dyDescent="0.6">
      <c r="B13" s="6">
        <v>500</v>
      </c>
      <c r="C13" s="45">
        <f>VLOOKUP(B13,'Cost-Supply'!F9:I120,2)</f>
        <v>1447.5045009001801</v>
      </c>
      <c r="D13" s="5">
        <f>(C13+$C$9)</f>
        <v>7447.5045009001806</v>
      </c>
      <c r="E13" s="2">
        <f>_xlfn.CEILING.MATH(IF(B13&lt;=$C$5,0,(B13-$C$5)/$F$9),1)</f>
        <v>0</v>
      </c>
      <c r="F13" s="5">
        <f>(D13*B13)+(E13*$C$8)</f>
        <v>3723752.2504500905</v>
      </c>
      <c r="G13" s="5">
        <f>($F$8*B13)</f>
        <v>3750000</v>
      </c>
      <c r="H13" s="5">
        <f>(G13-F13)</f>
        <v>26247.749549909495</v>
      </c>
      <c r="I13" s="36">
        <f>((G13-F13)/G13)</f>
        <v>6.9993998799758655E-3</v>
      </c>
    </row>
    <row r="14" spans="2:10" ht="20.25" customHeight="1" x14ac:dyDescent="0.6">
      <c r="B14" s="6">
        <v>1000</v>
      </c>
      <c r="C14" s="48">
        <f t="shared" ref="C14" si="0">-0.010001*(B14-1)+1475</f>
        <v>1465.0090009999999</v>
      </c>
      <c r="D14" s="5">
        <f t="shared" ref="D14:D77" si="1">(C14+$C$9)</f>
        <v>7465.0090010000004</v>
      </c>
      <c r="E14" s="2">
        <f t="shared" ref="E14:E77" si="2">_xlfn.CEILING.MATH(IF(B14&lt;=$C$5,0,(B14-$C$5)/$F$9),1)</f>
        <v>0</v>
      </c>
      <c r="F14" s="5">
        <f t="shared" ref="F14:F77" si="3">(D14*B14)+(E14*$C$8)</f>
        <v>7465009.0010000002</v>
      </c>
      <c r="G14" s="5">
        <f t="shared" ref="G14:G77" si="4">($F$8*B14)</f>
        <v>7500000</v>
      </c>
      <c r="H14" s="5">
        <f t="shared" ref="H14:H77" si="5">(G14-F14)</f>
        <v>34990.998999999836</v>
      </c>
      <c r="I14" s="36">
        <f t="shared" ref="I14:I77" si="6">((G14-F14)/G14)</f>
        <v>4.6654665333333116E-3</v>
      </c>
    </row>
    <row r="15" spans="2:10" ht="20.25" customHeight="1" x14ac:dyDescent="0.6">
      <c r="B15" s="6">
        <v>1500</v>
      </c>
      <c r="C15" s="45">
        <f>VLOOKUP(B15,'Cost-Supply'!F11:I122,2)</f>
        <v>1442.50350070014</v>
      </c>
      <c r="D15" s="5">
        <f t="shared" si="1"/>
        <v>7442.5035007001397</v>
      </c>
      <c r="E15" s="2">
        <f t="shared" si="2"/>
        <v>0</v>
      </c>
      <c r="F15" s="5">
        <f t="shared" si="3"/>
        <v>11163755.25105021</v>
      </c>
      <c r="G15" s="5">
        <f t="shared" si="4"/>
        <v>11250000</v>
      </c>
      <c r="H15" s="5">
        <f t="shared" si="5"/>
        <v>86244.748949790373</v>
      </c>
      <c r="I15" s="36">
        <f t="shared" si="6"/>
        <v>7.666199906648033E-3</v>
      </c>
    </row>
    <row r="16" spans="2:10" ht="20.25" customHeight="1" x14ac:dyDescent="0.6">
      <c r="B16" s="6">
        <v>2000</v>
      </c>
      <c r="C16" s="45">
        <f>VLOOKUP(B16,'Cost-Supply'!F12:I123,2)</f>
        <v>1440.00300060012</v>
      </c>
      <c r="D16" s="5">
        <f t="shared" si="1"/>
        <v>7440.0030006001198</v>
      </c>
      <c r="E16" s="2">
        <f t="shared" si="2"/>
        <v>0</v>
      </c>
      <c r="F16" s="5">
        <f t="shared" si="3"/>
        <v>14880006.00120024</v>
      </c>
      <c r="G16" s="5">
        <f t="shared" si="4"/>
        <v>15000000</v>
      </c>
      <c r="H16" s="5">
        <f t="shared" si="5"/>
        <v>119993.99879975989</v>
      </c>
      <c r="I16" s="36">
        <f t="shared" si="6"/>
        <v>7.9995999199839931E-3</v>
      </c>
    </row>
    <row r="17" spans="2:9" ht="20.25" customHeight="1" x14ac:dyDescent="0.6">
      <c r="B17" s="6">
        <v>2500</v>
      </c>
      <c r="C17" s="45">
        <f>VLOOKUP(B17,'Cost-Supply'!F13:I124,2)</f>
        <v>1437.5025005001</v>
      </c>
      <c r="D17" s="5">
        <f t="shared" si="1"/>
        <v>7437.5025005000998</v>
      </c>
      <c r="E17" s="2">
        <f t="shared" si="2"/>
        <v>1</v>
      </c>
      <c r="F17" s="5">
        <f t="shared" si="3"/>
        <v>18605756.251250248</v>
      </c>
      <c r="G17" s="5">
        <f t="shared" si="4"/>
        <v>18750000</v>
      </c>
      <c r="H17" s="5">
        <f t="shared" si="5"/>
        <v>144243.7487497516</v>
      </c>
      <c r="I17" s="36">
        <f t="shared" si="6"/>
        <v>7.6929999333200851E-3</v>
      </c>
    </row>
    <row r="18" spans="2:9" ht="20.25" customHeight="1" x14ac:dyDescent="0.6">
      <c r="B18" s="6">
        <v>3000</v>
      </c>
      <c r="C18" s="45">
        <f>VLOOKUP(B18,'Cost-Supply'!F14:I125,2)</f>
        <v>1435.0020004000801</v>
      </c>
      <c r="D18" s="5">
        <f t="shared" si="1"/>
        <v>7435.0020004000799</v>
      </c>
      <c r="E18" s="2">
        <f t="shared" si="2"/>
        <v>1</v>
      </c>
      <c r="F18" s="5">
        <f t="shared" si="3"/>
        <v>22317006.00120024</v>
      </c>
      <c r="G18" s="5">
        <f t="shared" si="4"/>
        <v>22500000</v>
      </c>
      <c r="H18" s="5">
        <f t="shared" si="5"/>
        <v>182993.99879975989</v>
      </c>
      <c r="I18" s="36">
        <f t="shared" si="6"/>
        <v>8.1330666133226613E-3</v>
      </c>
    </row>
    <row r="19" spans="2:9" ht="20.25" customHeight="1" x14ac:dyDescent="0.6">
      <c r="B19" s="6">
        <v>3500</v>
      </c>
      <c r="C19" s="45">
        <f>VLOOKUP(B19,'Cost-Supply'!F15:I126,2)</f>
        <v>1432.5015003000601</v>
      </c>
      <c r="D19" s="5">
        <f t="shared" si="1"/>
        <v>7432.5015003000599</v>
      </c>
      <c r="E19" s="2">
        <f t="shared" si="2"/>
        <v>1</v>
      </c>
      <c r="F19" s="5">
        <f t="shared" si="3"/>
        <v>26025755.251050208</v>
      </c>
      <c r="G19" s="5">
        <f t="shared" si="4"/>
        <v>26250000</v>
      </c>
      <c r="H19" s="5">
        <f t="shared" si="5"/>
        <v>224244.74894979224</v>
      </c>
      <c r="I19" s="36">
        <f t="shared" si="6"/>
        <v>8.5426571028492278E-3</v>
      </c>
    </row>
    <row r="20" spans="2:9" ht="20.25" customHeight="1" x14ac:dyDescent="0.6">
      <c r="B20" s="6">
        <v>4000</v>
      </c>
      <c r="C20" s="45">
        <f>VLOOKUP(B20,'Cost-Supply'!F16:I127,2)</f>
        <v>1430.0010002000399</v>
      </c>
      <c r="D20" s="5">
        <f t="shared" si="1"/>
        <v>7430.0010002000399</v>
      </c>
      <c r="E20" s="2">
        <f t="shared" si="2"/>
        <v>2</v>
      </c>
      <c r="F20" s="5">
        <f t="shared" si="3"/>
        <v>29744004.000800159</v>
      </c>
      <c r="G20" s="5">
        <f t="shared" si="4"/>
        <v>30000000</v>
      </c>
      <c r="H20" s="5">
        <f t="shared" si="5"/>
        <v>255995.99919984117</v>
      </c>
      <c r="I20" s="36">
        <f t="shared" si="6"/>
        <v>8.5331999733280397E-3</v>
      </c>
    </row>
    <row r="21" spans="2:9" x14ac:dyDescent="0.6">
      <c r="B21" s="6">
        <v>4500</v>
      </c>
      <c r="C21" s="45">
        <f>VLOOKUP(B21,'Cost-Supply'!F17:I128,2)</f>
        <v>1427.50050010002</v>
      </c>
      <c r="D21" s="5">
        <f t="shared" si="1"/>
        <v>7427.50050010002</v>
      </c>
      <c r="E21" s="2">
        <f t="shared" si="2"/>
        <v>2</v>
      </c>
      <c r="F21" s="5">
        <f t="shared" si="3"/>
        <v>33447752.25045009</v>
      </c>
      <c r="G21" s="5">
        <f t="shared" si="4"/>
        <v>33750000</v>
      </c>
      <c r="H21" s="5">
        <f t="shared" si="5"/>
        <v>302247.74954991043</v>
      </c>
      <c r="I21" s="36">
        <f t="shared" si="6"/>
        <v>8.955488875552902E-3</v>
      </c>
    </row>
    <row r="22" spans="2:9" x14ac:dyDescent="0.6">
      <c r="B22" s="6">
        <v>5000</v>
      </c>
      <c r="C22" s="45">
        <f>VLOOKUP(B22,'Cost-Supply'!F18:I129,2)</f>
        <v>1425</v>
      </c>
      <c r="D22" s="5">
        <f t="shared" si="1"/>
        <v>7425</v>
      </c>
      <c r="E22" s="2">
        <f t="shared" si="2"/>
        <v>2</v>
      </c>
      <c r="F22" s="5">
        <f t="shared" si="3"/>
        <v>37149000</v>
      </c>
      <c r="G22" s="5">
        <f t="shared" si="4"/>
        <v>37500000</v>
      </c>
      <c r="H22" s="5">
        <f t="shared" si="5"/>
        <v>351000</v>
      </c>
      <c r="I22" s="36">
        <f t="shared" si="6"/>
        <v>9.3600000000000003E-3</v>
      </c>
    </row>
    <row r="23" spans="2:9" x14ac:dyDescent="0.6">
      <c r="B23" s="6">
        <v>5500</v>
      </c>
      <c r="C23" s="45">
        <f>VLOOKUP(B23,'Cost-Supply'!F19:I130,3)</f>
        <v>1419.1665</v>
      </c>
      <c r="D23" s="5">
        <f t="shared" si="1"/>
        <v>7419.1665000000003</v>
      </c>
      <c r="E23" s="2">
        <f t="shared" si="2"/>
        <v>2</v>
      </c>
      <c r="F23" s="5">
        <f t="shared" si="3"/>
        <v>40829415.75</v>
      </c>
      <c r="G23" s="5">
        <f t="shared" si="4"/>
        <v>41250000</v>
      </c>
      <c r="H23" s="5">
        <f t="shared" si="5"/>
        <v>420584.25</v>
      </c>
      <c r="I23" s="36">
        <f t="shared" si="6"/>
        <v>1.0195981818181819E-2</v>
      </c>
    </row>
    <row r="24" spans="2:9" x14ac:dyDescent="0.6">
      <c r="B24" s="6">
        <v>6000</v>
      </c>
      <c r="C24" s="45">
        <f>VLOOKUP(B24,'Cost-Supply'!F20:I131,3)</f>
        <v>1413.3330000000001</v>
      </c>
      <c r="D24" s="5">
        <f t="shared" si="1"/>
        <v>7413.3330000000005</v>
      </c>
      <c r="E24" s="2">
        <f t="shared" si="2"/>
        <v>3</v>
      </c>
      <c r="F24" s="5">
        <f t="shared" si="3"/>
        <v>44515998</v>
      </c>
      <c r="G24" s="5">
        <f t="shared" si="4"/>
        <v>45000000</v>
      </c>
      <c r="H24" s="5">
        <f t="shared" si="5"/>
        <v>484002</v>
      </c>
      <c r="I24" s="36">
        <f t="shared" si="6"/>
        <v>1.0755600000000001E-2</v>
      </c>
    </row>
    <row r="25" spans="2:9" x14ac:dyDescent="0.6">
      <c r="B25" s="6">
        <v>6500</v>
      </c>
      <c r="C25" s="45">
        <f>VLOOKUP(B25,'Cost-Supply'!F21:I132,3)</f>
        <v>1407.4994999999999</v>
      </c>
      <c r="D25" s="5">
        <f t="shared" si="1"/>
        <v>7407.4994999999999</v>
      </c>
      <c r="E25" s="2">
        <f t="shared" si="2"/>
        <v>3</v>
      </c>
      <c r="F25" s="5">
        <f t="shared" si="3"/>
        <v>48184746.75</v>
      </c>
      <c r="G25" s="5">
        <f t="shared" si="4"/>
        <v>48750000</v>
      </c>
      <c r="H25" s="5">
        <f t="shared" si="5"/>
        <v>565253.25</v>
      </c>
      <c r="I25" s="36">
        <f t="shared" si="6"/>
        <v>1.1594938461538461E-2</v>
      </c>
    </row>
    <row r="26" spans="2:9" x14ac:dyDescent="0.6">
      <c r="B26" s="6">
        <v>7000</v>
      </c>
      <c r="C26" s="45">
        <f>VLOOKUP(B26,'Cost-Supply'!F22:I133,3)</f>
        <v>1401.6659999999999</v>
      </c>
      <c r="D26" s="5">
        <f t="shared" si="1"/>
        <v>7401.6660000000002</v>
      </c>
      <c r="E26" s="2">
        <f t="shared" si="2"/>
        <v>3</v>
      </c>
      <c r="F26" s="5">
        <f t="shared" si="3"/>
        <v>51847662</v>
      </c>
      <c r="G26" s="5">
        <f t="shared" si="4"/>
        <v>52500000</v>
      </c>
      <c r="H26" s="5">
        <f t="shared" si="5"/>
        <v>652338</v>
      </c>
      <c r="I26" s="36">
        <f t="shared" si="6"/>
        <v>1.2425485714285714E-2</v>
      </c>
    </row>
    <row r="27" spans="2:9" x14ac:dyDescent="0.6">
      <c r="B27" s="6">
        <v>7500</v>
      </c>
      <c r="C27" s="45">
        <f>VLOOKUP(B27,'Cost-Supply'!F23:I134,3)</f>
        <v>1395.8325</v>
      </c>
      <c r="D27" s="5">
        <f t="shared" si="1"/>
        <v>7395.8325000000004</v>
      </c>
      <c r="E27" s="2">
        <f t="shared" si="2"/>
        <v>3</v>
      </c>
      <c r="F27" s="5">
        <f t="shared" si="3"/>
        <v>55504743.75</v>
      </c>
      <c r="G27" s="5">
        <f t="shared" si="4"/>
        <v>56250000</v>
      </c>
      <c r="H27" s="5">
        <f t="shared" si="5"/>
        <v>745256.25</v>
      </c>
      <c r="I27" s="36">
        <f t="shared" si="6"/>
        <v>1.3249E-2</v>
      </c>
    </row>
    <row r="28" spans="2:9" x14ac:dyDescent="0.6">
      <c r="B28" s="6">
        <v>8000</v>
      </c>
      <c r="C28" s="45">
        <f>VLOOKUP(B28,'Cost-Supply'!F24:I135,3)</f>
        <v>1389.999</v>
      </c>
      <c r="D28" s="5">
        <f t="shared" si="1"/>
        <v>7389.9989999999998</v>
      </c>
      <c r="E28" s="2">
        <f t="shared" si="2"/>
        <v>4</v>
      </c>
      <c r="F28" s="5">
        <f t="shared" si="3"/>
        <v>59167992</v>
      </c>
      <c r="G28" s="5">
        <f t="shared" si="4"/>
        <v>60000000</v>
      </c>
      <c r="H28" s="5">
        <f t="shared" si="5"/>
        <v>832008</v>
      </c>
      <c r="I28" s="36">
        <f t="shared" si="6"/>
        <v>1.38668E-2</v>
      </c>
    </row>
    <row r="29" spans="2:9" x14ac:dyDescent="0.6">
      <c r="B29" s="6">
        <v>8500</v>
      </c>
      <c r="C29" s="45">
        <f>VLOOKUP(B29,'Cost-Supply'!F25:I136,3)</f>
        <v>1384.1655000000001</v>
      </c>
      <c r="D29" s="5">
        <f t="shared" si="1"/>
        <v>7384.1655000000001</v>
      </c>
      <c r="E29" s="2">
        <f t="shared" si="2"/>
        <v>4</v>
      </c>
      <c r="F29" s="5">
        <f t="shared" si="3"/>
        <v>62813406.75</v>
      </c>
      <c r="G29" s="5">
        <f t="shared" si="4"/>
        <v>63750000</v>
      </c>
      <c r="H29" s="5">
        <f t="shared" si="5"/>
        <v>936593.25</v>
      </c>
      <c r="I29" s="36">
        <f t="shared" si="6"/>
        <v>1.4691658823529411E-2</v>
      </c>
    </row>
    <row r="30" spans="2:9" x14ac:dyDescent="0.6">
      <c r="B30" s="6">
        <v>9000</v>
      </c>
      <c r="C30" s="45">
        <f>VLOOKUP(B30,'Cost-Supply'!F26:I137,3)</f>
        <v>1378.3320000000001</v>
      </c>
      <c r="D30" s="5">
        <f t="shared" si="1"/>
        <v>7378.3320000000003</v>
      </c>
      <c r="E30" s="2">
        <f t="shared" si="2"/>
        <v>4</v>
      </c>
      <c r="F30" s="5">
        <f t="shared" si="3"/>
        <v>66452988</v>
      </c>
      <c r="G30" s="5">
        <f t="shared" si="4"/>
        <v>67500000</v>
      </c>
      <c r="H30" s="5">
        <f t="shared" si="5"/>
        <v>1047012</v>
      </c>
      <c r="I30" s="36">
        <f t="shared" si="6"/>
        <v>1.5511288888888889E-2</v>
      </c>
    </row>
    <row r="31" spans="2:9" x14ac:dyDescent="0.6">
      <c r="B31" s="6">
        <v>9500</v>
      </c>
      <c r="C31" s="45">
        <f>VLOOKUP(B31,'Cost-Supply'!F27:I138,3)</f>
        <v>1372.4984999999999</v>
      </c>
      <c r="D31" s="5">
        <f t="shared" si="1"/>
        <v>7372.4984999999997</v>
      </c>
      <c r="E31" s="2">
        <f t="shared" si="2"/>
        <v>4</v>
      </c>
      <c r="F31" s="5">
        <f t="shared" si="3"/>
        <v>70086735.75</v>
      </c>
      <c r="G31" s="5">
        <f t="shared" si="4"/>
        <v>71250000</v>
      </c>
      <c r="H31" s="5">
        <f t="shared" si="5"/>
        <v>1163264.25</v>
      </c>
      <c r="I31" s="36">
        <f t="shared" si="6"/>
        <v>1.6326515789473684E-2</v>
      </c>
    </row>
    <row r="32" spans="2:9" x14ac:dyDescent="0.6">
      <c r="B32" s="6">
        <v>10000</v>
      </c>
      <c r="C32" s="45">
        <f>VLOOKUP(B32,'Cost-Supply'!F28:I139,3)</f>
        <v>1366.665</v>
      </c>
      <c r="D32" s="5">
        <f t="shared" si="1"/>
        <v>7366.665</v>
      </c>
      <c r="E32" s="2">
        <f t="shared" si="2"/>
        <v>5</v>
      </c>
      <c r="F32" s="5">
        <f t="shared" si="3"/>
        <v>73726650</v>
      </c>
      <c r="G32" s="5">
        <f t="shared" si="4"/>
        <v>75000000</v>
      </c>
      <c r="H32" s="5">
        <f t="shared" si="5"/>
        <v>1273350</v>
      </c>
      <c r="I32" s="36">
        <f t="shared" si="6"/>
        <v>1.6978E-2</v>
      </c>
    </row>
    <row r="33" spans="2:9" x14ac:dyDescent="0.6">
      <c r="B33" s="6">
        <v>10500</v>
      </c>
      <c r="C33" s="45">
        <f>VLOOKUP(B33,'Cost-Supply'!F29:I140,3)</f>
        <v>1360.8315</v>
      </c>
      <c r="D33" s="5">
        <f t="shared" si="1"/>
        <v>7360.8315000000002</v>
      </c>
      <c r="E33" s="2">
        <f t="shared" si="2"/>
        <v>5</v>
      </c>
      <c r="F33" s="5">
        <f t="shared" si="3"/>
        <v>77348730.75</v>
      </c>
      <c r="G33" s="5">
        <f t="shared" si="4"/>
        <v>78750000</v>
      </c>
      <c r="H33" s="5">
        <f t="shared" si="5"/>
        <v>1401269.25</v>
      </c>
      <c r="I33" s="36">
        <f t="shared" si="6"/>
        <v>1.7793895238095239E-2</v>
      </c>
    </row>
    <row r="34" spans="2:9" x14ac:dyDescent="0.6">
      <c r="B34" s="6">
        <v>11000</v>
      </c>
      <c r="C34" s="45">
        <f>VLOOKUP(B34,'Cost-Supply'!F30:I141,3)</f>
        <v>1354.998</v>
      </c>
      <c r="D34" s="5">
        <f t="shared" si="1"/>
        <v>7354.9979999999996</v>
      </c>
      <c r="E34" s="2">
        <f t="shared" si="2"/>
        <v>5</v>
      </c>
      <c r="F34" s="5">
        <f t="shared" si="3"/>
        <v>80964978</v>
      </c>
      <c r="G34" s="5">
        <f t="shared" si="4"/>
        <v>82500000</v>
      </c>
      <c r="H34" s="5">
        <f t="shared" si="5"/>
        <v>1535022</v>
      </c>
      <c r="I34" s="36">
        <f t="shared" si="6"/>
        <v>1.8606327272727274E-2</v>
      </c>
    </row>
    <row r="35" spans="2:9" x14ac:dyDescent="0.6">
      <c r="B35" s="6">
        <v>11500</v>
      </c>
      <c r="C35" s="45">
        <f>VLOOKUP(B35,'Cost-Supply'!F31:I142,3)</f>
        <v>1349.1645000000001</v>
      </c>
      <c r="D35" s="5">
        <f t="shared" si="1"/>
        <v>7349.1644999999999</v>
      </c>
      <c r="E35" s="2">
        <f t="shared" si="2"/>
        <v>6</v>
      </c>
      <c r="F35" s="5">
        <f t="shared" si="3"/>
        <v>84587391.75</v>
      </c>
      <c r="G35" s="5">
        <f t="shared" si="4"/>
        <v>86250000</v>
      </c>
      <c r="H35" s="5">
        <f t="shared" si="5"/>
        <v>1662608.25</v>
      </c>
      <c r="I35" s="36">
        <f t="shared" si="6"/>
        <v>1.9276617391304349E-2</v>
      </c>
    </row>
    <row r="36" spans="2:9" x14ac:dyDescent="0.6">
      <c r="B36" s="6">
        <v>12000</v>
      </c>
      <c r="C36" s="45">
        <f>VLOOKUP(B36,'Cost-Supply'!F32:I143,3)</f>
        <v>1343.3309999999999</v>
      </c>
      <c r="D36" s="5">
        <f t="shared" si="1"/>
        <v>7343.3310000000001</v>
      </c>
      <c r="E36" s="2">
        <f t="shared" si="2"/>
        <v>6</v>
      </c>
      <c r="F36" s="5">
        <f t="shared" si="3"/>
        <v>88191972</v>
      </c>
      <c r="G36" s="5">
        <f t="shared" si="4"/>
        <v>90000000</v>
      </c>
      <c r="H36" s="5">
        <f t="shared" si="5"/>
        <v>1808028</v>
      </c>
      <c r="I36" s="36">
        <f t="shared" si="6"/>
        <v>2.0089200000000002E-2</v>
      </c>
    </row>
    <row r="37" spans="2:9" x14ac:dyDescent="0.6">
      <c r="B37" s="6">
        <v>12500</v>
      </c>
      <c r="C37" s="45">
        <f>VLOOKUP(B37,'Cost-Supply'!F33:I144,3)</f>
        <v>1337.4974999999999</v>
      </c>
      <c r="D37" s="5">
        <f t="shared" si="1"/>
        <v>7337.4974999999995</v>
      </c>
      <c r="E37" s="2">
        <f t="shared" si="2"/>
        <v>6</v>
      </c>
      <c r="F37" s="5">
        <f t="shared" si="3"/>
        <v>91790718.75</v>
      </c>
      <c r="G37" s="5">
        <f t="shared" si="4"/>
        <v>93750000</v>
      </c>
      <c r="H37" s="5">
        <f t="shared" si="5"/>
        <v>1959281.25</v>
      </c>
      <c r="I37" s="36">
        <f t="shared" si="6"/>
        <v>2.0899000000000001E-2</v>
      </c>
    </row>
    <row r="38" spans="2:9" x14ac:dyDescent="0.6">
      <c r="B38" s="6">
        <v>13000</v>
      </c>
      <c r="C38" s="45">
        <f>VLOOKUP(B38,'Cost-Supply'!F34:I145,3)</f>
        <v>1331.664</v>
      </c>
      <c r="D38" s="5">
        <f t="shared" si="1"/>
        <v>7331.6639999999998</v>
      </c>
      <c r="E38" s="2">
        <f t="shared" si="2"/>
        <v>6</v>
      </c>
      <c r="F38" s="5">
        <f t="shared" si="3"/>
        <v>95383632</v>
      </c>
      <c r="G38" s="5">
        <f t="shared" si="4"/>
        <v>97500000</v>
      </c>
      <c r="H38" s="5">
        <f t="shared" si="5"/>
        <v>2116368</v>
      </c>
      <c r="I38" s="36">
        <f t="shared" si="6"/>
        <v>2.1706338461538462E-2</v>
      </c>
    </row>
    <row r="39" spans="2:9" x14ac:dyDescent="0.6">
      <c r="B39" s="6">
        <v>13500</v>
      </c>
      <c r="C39" s="45">
        <f>VLOOKUP(B39,'Cost-Supply'!F35:I146,3)</f>
        <v>1325.8305</v>
      </c>
      <c r="D39" s="5">
        <f t="shared" si="1"/>
        <v>7325.8305</v>
      </c>
      <c r="E39" s="2">
        <f t="shared" si="2"/>
        <v>7</v>
      </c>
      <c r="F39" s="5">
        <f t="shared" si="3"/>
        <v>98982711.75</v>
      </c>
      <c r="G39" s="5">
        <f t="shared" si="4"/>
        <v>101250000</v>
      </c>
      <c r="H39" s="5">
        <f t="shared" si="5"/>
        <v>2267288.25</v>
      </c>
      <c r="I39" s="36">
        <f t="shared" si="6"/>
        <v>2.2392970370370371E-2</v>
      </c>
    </row>
    <row r="40" spans="2:9" x14ac:dyDescent="0.6">
      <c r="B40" s="6">
        <v>14000</v>
      </c>
      <c r="C40" s="45">
        <f>VLOOKUP(B40,'Cost-Supply'!F36:I147,3)</f>
        <v>1319.9970000000001</v>
      </c>
      <c r="D40" s="5">
        <f t="shared" si="1"/>
        <v>7319.9970000000003</v>
      </c>
      <c r="E40" s="2">
        <f t="shared" si="2"/>
        <v>7</v>
      </c>
      <c r="F40" s="5">
        <f t="shared" si="3"/>
        <v>102563958</v>
      </c>
      <c r="G40" s="5">
        <f t="shared" si="4"/>
        <v>105000000</v>
      </c>
      <c r="H40" s="5">
        <f t="shared" si="5"/>
        <v>2436042</v>
      </c>
      <c r="I40" s="36">
        <f t="shared" si="6"/>
        <v>2.3200399999999999E-2</v>
      </c>
    </row>
    <row r="41" spans="2:9" x14ac:dyDescent="0.6">
      <c r="B41" s="6">
        <v>14500</v>
      </c>
      <c r="C41" s="45">
        <f>VLOOKUP(B41,'Cost-Supply'!F37:I148,3)</f>
        <v>1314.1635000000001</v>
      </c>
      <c r="D41" s="5">
        <f t="shared" si="1"/>
        <v>7314.1635000000006</v>
      </c>
      <c r="E41" s="2">
        <f t="shared" si="2"/>
        <v>7</v>
      </c>
      <c r="F41" s="5">
        <f t="shared" si="3"/>
        <v>106139370.75000001</v>
      </c>
      <c r="G41" s="5">
        <f t="shared" si="4"/>
        <v>108750000</v>
      </c>
      <c r="H41" s="5">
        <f t="shared" si="5"/>
        <v>2610629.2499999851</v>
      </c>
      <c r="I41" s="36">
        <f t="shared" si="6"/>
        <v>2.4005786206896414E-2</v>
      </c>
    </row>
    <row r="42" spans="2:9" x14ac:dyDescent="0.6">
      <c r="B42" s="6">
        <v>15000</v>
      </c>
      <c r="C42" s="45">
        <f>VLOOKUP(B42,'Cost-Supply'!F38:I149,3)</f>
        <v>1308.33</v>
      </c>
      <c r="D42" s="5">
        <f t="shared" si="1"/>
        <v>7308.33</v>
      </c>
      <c r="E42" s="2">
        <f t="shared" si="2"/>
        <v>7</v>
      </c>
      <c r="F42" s="5">
        <f t="shared" si="3"/>
        <v>109708950</v>
      </c>
      <c r="G42" s="5">
        <f t="shared" si="4"/>
        <v>112500000</v>
      </c>
      <c r="H42" s="5">
        <f t="shared" si="5"/>
        <v>2791050</v>
      </c>
      <c r="I42" s="36">
        <f t="shared" si="6"/>
        <v>2.4809333333333333E-2</v>
      </c>
    </row>
    <row r="43" spans="2:9" x14ac:dyDescent="0.6">
      <c r="B43" s="6">
        <v>15500</v>
      </c>
      <c r="C43" s="45">
        <f>VLOOKUP(B43,'Cost-Supply'!F39:I150,3)</f>
        <v>1302.4965</v>
      </c>
      <c r="D43" s="5">
        <f t="shared" si="1"/>
        <v>7302.4965000000002</v>
      </c>
      <c r="E43" s="2">
        <f t="shared" si="2"/>
        <v>8</v>
      </c>
      <c r="F43" s="5">
        <f t="shared" si="3"/>
        <v>113284695.75</v>
      </c>
      <c r="G43" s="5">
        <f t="shared" si="4"/>
        <v>116250000</v>
      </c>
      <c r="H43" s="5">
        <f t="shared" si="5"/>
        <v>2965304.25</v>
      </c>
      <c r="I43" s="36">
        <f t="shared" si="6"/>
        <v>2.5507993548387096E-2</v>
      </c>
    </row>
    <row r="44" spans="2:9" x14ac:dyDescent="0.6">
      <c r="B44" s="6">
        <v>16000</v>
      </c>
      <c r="C44" s="45">
        <f>VLOOKUP(B44,'Cost-Supply'!F40:I151,3)</f>
        <v>1296.663</v>
      </c>
      <c r="D44" s="5">
        <f t="shared" si="1"/>
        <v>7296.6630000000005</v>
      </c>
      <c r="E44" s="2">
        <f t="shared" si="2"/>
        <v>8</v>
      </c>
      <c r="F44" s="5">
        <f t="shared" si="3"/>
        <v>116842608</v>
      </c>
      <c r="G44" s="5">
        <f t="shared" si="4"/>
        <v>120000000</v>
      </c>
      <c r="H44" s="5">
        <f t="shared" si="5"/>
        <v>3157392</v>
      </c>
      <c r="I44" s="36">
        <f t="shared" si="6"/>
        <v>2.6311600000000001E-2</v>
      </c>
    </row>
    <row r="45" spans="2:9" x14ac:dyDescent="0.6">
      <c r="B45" s="6">
        <v>16500</v>
      </c>
      <c r="C45" s="45">
        <f>VLOOKUP(B45,'Cost-Supply'!F41:I152,3)</f>
        <v>1290.8295000000001</v>
      </c>
      <c r="D45" s="5">
        <f t="shared" si="1"/>
        <v>7290.8294999999998</v>
      </c>
      <c r="E45" s="2">
        <f t="shared" si="2"/>
        <v>8</v>
      </c>
      <c r="F45" s="5">
        <f t="shared" si="3"/>
        <v>120394686.75</v>
      </c>
      <c r="G45" s="5">
        <f t="shared" si="4"/>
        <v>123750000</v>
      </c>
      <c r="H45" s="5">
        <f t="shared" si="5"/>
        <v>3355313.25</v>
      </c>
      <c r="I45" s="36">
        <f t="shared" si="6"/>
        <v>2.7113642424242423E-2</v>
      </c>
    </row>
    <row r="46" spans="2:9" x14ac:dyDescent="0.6">
      <c r="B46" s="6">
        <v>17000</v>
      </c>
      <c r="C46" s="45">
        <f>VLOOKUP(B46,'Cost-Supply'!F42:I153,3)</f>
        <v>1284.9960000000001</v>
      </c>
      <c r="D46" s="5">
        <f t="shared" si="1"/>
        <v>7284.9960000000001</v>
      </c>
      <c r="E46" s="2">
        <f t="shared" si="2"/>
        <v>8</v>
      </c>
      <c r="F46" s="5">
        <f t="shared" si="3"/>
        <v>123940932</v>
      </c>
      <c r="G46" s="5">
        <f t="shared" si="4"/>
        <v>127500000</v>
      </c>
      <c r="H46" s="5">
        <f t="shared" si="5"/>
        <v>3559068</v>
      </c>
      <c r="I46" s="36">
        <f t="shared" si="6"/>
        <v>2.7914258823529412E-2</v>
      </c>
    </row>
    <row r="47" spans="2:9" x14ac:dyDescent="0.6">
      <c r="B47" s="6">
        <v>17500</v>
      </c>
      <c r="C47" s="45">
        <f>VLOOKUP(B47,'Cost-Supply'!F43:I154,3)</f>
        <v>1279.1624999999999</v>
      </c>
      <c r="D47" s="5">
        <f t="shared" si="1"/>
        <v>7279.1625000000004</v>
      </c>
      <c r="E47" s="2">
        <f t="shared" si="2"/>
        <v>9</v>
      </c>
      <c r="F47" s="5">
        <f t="shared" si="3"/>
        <v>127493343.75</v>
      </c>
      <c r="G47" s="5">
        <f t="shared" si="4"/>
        <v>131250000</v>
      </c>
      <c r="H47" s="5">
        <f t="shared" si="5"/>
        <v>3756656.25</v>
      </c>
      <c r="I47" s="36">
        <f t="shared" si="6"/>
        <v>2.8622142857142856E-2</v>
      </c>
    </row>
    <row r="48" spans="2:9" x14ac:dyDescent="0.6">
      <c r="B48" s="6">
        <v>18000</v>
      </c>
      <c r="C48" s="45">
        <f>VLOOKUP(B48,'Cost-Supply'!F44:I155,3)</f>
        <v>1273.329</v>
      </c>
      <c r="D48" s="5">
        <f t="shared" si="1"/>
        <v>7273.3289999999997</v>
      </c>
      <c r="E48" s="2">
        <f t="shared" si="2"/>
        <v>9</v>
      </c>
      <c r="F48" s="5">
        <f t="shared" si="3"/>
        <v>131027922</v>
      </c>
      <c r="G48" s="5">
        <f t="shared" si="4"/>
        <v>135000000</v>
      </c>
      <c r="H48" s="5">
        <f t="shared" si="5"/>
        <v>3972078</v>
      </c>
      <c r="I48" s="36">
        <f t="shared" si="6"/>
        <v>2.9422799999999999E-2</v>
      </c>
    </row>
    <row r="49" spans="2:9" x14ac:dyDescent="0.6">
      <c r="B49" s="6">
        <v>18500</v>
      </c>
      <c r="C49" s="45">
        <f>VLOOKUP(B49,'Cost-Supply'!F45:I156,3)</f>
        <v>1267.4955</v>
      </c>
      <c r="D49" s="5">
        <f t="shared" si="1"/>
        <v>7267.4955</v>
      </c>
      <c r="E49" s="2">
        <f t="shared" si="2"/>
        <v>9</v>
      </c>
      <c r="F49" s="5">
        <f t="shared" si="3"/>
        <v>134556666.75</v>
      </c>
      <c r="G49" s="5">
        <f t="shared" si="4"/>
        <v>138750000</v>
      </c>
      <c r="H49" s="5">
        <f t="shared" si="5"/>
        <v>4193333.25</v>
      </c>
      <c r="I49" s="36">
        <f t="shared" si="6"/>
        <v>3.0222221621621623E-2</v>
      </c>
    </row>
    <row r="50" spans="2:9" x14ac:dyDescent="0.6">
      <c r="B50" s="6">
        <v>19000</v>
      </c>
      <c r="C50" s="45">
        <f>VLOOKUP(B50,'Cost-Supply'!F46:I157,3)</f>
        <v>1261.662</v>
      </c>
      <c r="D50" s="5">
        <f t="shared" si="1"/>
        <v>7261.6620000000003</v>
      </c>
      <c r="E50" s="2">
        <f t="shared" si="2"/>
        <v>9</v>
      </c>
      <c r="F50" s="5">
        <f t="shared" si="3"/>
        <v>138079578</v>
      </c>
      <c r="G50" s="5">
        <f t="shared" si="4"/>
        <v>142500000</v>
      </c>
      <c r="H50" s="5">
        <f t="shared" si="5"/>
        <v>4420422</v>
      </c>
      <c r="I50" s="36">
        <f t="shared" si="6"/>
        <v>3.1020505263157895E-2</v>
      </c>
    </row>
    <row r="51" spans="2:9" x14ac:dyDescent="0.6">
      <c r="B51" s="6">
        <v>19500</v>
      </c>
      <c r="C51" s="45">
        <f>VLOOKUP(B51,'Cost-Supply'!F47:I158,3)</f>
        <v>1255.8285000000001</v>
      </c>
      <c r="D51" s="5">
        <f t="shared" si="1"/>
        <v>7255.8284999999996</v>
      </c>
      <c r="E51" s="2">
        <f t="shared" si="2"/>
        <v>10</v>
      </c>
      <c r="F51" s="5">
        <f t="shared" si="3"/>
        <v>141608655.75</v>
      </c>
      <c r="G51" s="5">
        <f t="shared" si="4"/>
        <v>146250000</v>
      </c>
      <c r="H51" s="5">
        <f t="shared" si="5"/>
        <v>4641344.25</v>
      </c>
      <c r="I51" s="36">
        <f t="shared" si="6"/>
        <v>3.1735687179487181E-2</v>
      </c>
    </row>
    <row r="52" spans="2:9" x14ac:dyDescent="0.6">
      <c r="B52" s="6">
        <v>20000</v>
      </c>
      <c r="C52" s="45">
        <f>VLOOKUP(B52,'Cost-Supply'!F48:I159,3)</f>
        <v>1249.9949999999999</v>
      </c>
      <c r="D52" s="5">
        <f t="shared" si="1"/>
        <v>7249.9949999999999</v>
      </c>
      <c r="E52" s="2">
        <f t="shared" si="2"/>
        <v>10</v>
      </c>
      <c r="F52" s="5">
        <f t="shared" si="3"/>
        <v>145119900</v>
      </c>
      <c r="G52" s="5">
        <f t="shared" si="4"/>
        <v>150000000</v>
      </c>
      <c r="H52" s="5">
        <f t="shared" si="5"/>
        <v>4880100</v>
      </c>
      <c r="I52" s="36">
        <f t="shared" si="6"/>
        <v>3.2534E-2</v>
      </c>
    </row>
    <row r="53" spans="2:9" x14ac:dyDescent="0.6">
      <c r="B53" s="6">
        <v>20500</v>
      </c>
      <c r="C53" s="45">
        <f>VLOOKUP(B53,'Cost-Supply'!F49:I160,4)</f>
        <v>1236.665</v>
      </c>
      <c r="D53" s="5">
        <f t="shared" si="1"/>
        <v>7236.665</v>
      </c>
      <c r="E53" s="2">
        <f t="shared" si="2"/>
        <v>10</v>
      </c>
      <c r="F53" s="5">
        <f t="shared" si="3"/>
        <v>148471632.5</v>
      </c>
      <c r="G53" s="5">
        <f t="shared" si="4"/>
        <v>153750000</v>
      </c>
      <c r="H53" s="5">
        <f t="shared" si="5"/>
        <v>5278367.5</v>
      </c>
      <c r="I53" s="36">
        <f t="shared" si="6"/>
        <v>3.4330845528455285E-2</v>
      </c>
    </row>
    <row r="54" spans="2:9" x14ac:dyDescent="0.6">
      <c r="B54" s="6">
        <v>21000</v>
      </c>
      <c r="C54" s="45">
        <f>VLOOKUP(B54,'Cost-Supply'!F50:I161,4)</f>
        <v>1223.33</v>
      </c>
      <c r="D54" s="5">
        <f t="shared" si="1"/>
        <v>7223.33</v>
      </c>
      <c r="E54" s="2">
        <f t="shared" si="2"/>
        <v>11</v>
      </c>
      <c r="F54" s="5">
        <f t="shared" si="3"/>
        <v>151821930</v>
      </c>
      <c r="G54" s="5">
        <f t="shared" si="4"/>
        <v>157500000</v>
      </c>
      <c r="H54" s="5">
        <f t="shared" si="5"/>
        <v>5678070</v>
      </c>
      <c r="I54" s="36">
        <f t="shared" si="6"/>
        <v>3.6051238095238095E-2</v>
      </c>
    </row>
    <row r="55" spans="2:9" x14ac:dyDescent="0.6">
      <c r="B55" s="6">
        <v>21500</v>
      </c>
      <c r="C55" s="45">
        <f>VLOOKUP(B55,'Cost-Supply'!F51:I162,4)</f>
        <v>1209.9949999999999</v>
      </c>
      <c r="D55" s="5">
        <f t="shared" si="1"/>
        <v>7209.9949999999999</v>
      </c>
      <c r="E55" s="2">
        <f t="shared" si="2"/>
        <v>11</v>
      </c>
      <c r="F55" s="5">
        <f t="shared" si="3"/>
        <v>155146892.5</v>
      </c>
      <c r="G55" s="5">
        <f t="shared" si="4"/>
        <v>161250000</v>
      </c>
      <c r="H55" s="5">
        <f t="shared" si="5"/>
        <v>6103107.5</v>
      </c>
      <c r="I55" s="36">
        <f t="shared" si="6"/>
        <v>3.784872868217054E-2</v>
      </c>
    </row>
    <row r="56" spans="2:9" x14ac:dyDescent="0.6">
      <c r="B56" s="6">
        <v>22000</v>
      </c>
      <c r="C56" s="45">
        <f>VLOOKUP(B56,'Cost-Supply'!F52:I163,4)</f>
        <v>1196.6600000000001</v>
      </c>
      <c r="D56" s="5">
        <f t="shared" si="1"/>
        <v>7196.66</v>
      </c>
      <c r="E56" s="2">
        <f t="shared" si="2"/>
        <v>11</v>
      </c>
      <c r="F56" s="5">
        <f t="shared" si="3"/>
        <v>158458520</v>
      </c>
      <c r="G56" s="5">
        <f t="shared" si="4"/>
        <v>165000000</v>
      </c>
      <c r="H56" s="5">
        <f t="shared" si="5"/>
        <v>6541480</v>
      </c>
      <c r="I56" s="36">
        <f t="shared" si="6"/>
        <v>3.9645333333333331E-2</v>
      </c>
    </row>
    <row r="57" spans="2:9" x14ac:dyDescent="0.6">
      <c r="B57" s="6">
        <v>22500</v>
      </c>
      <c r="C57" s="45">
        <f>VLOOKUP(B57,'Cost-Supply'!F53:I164,4)</f>
        <v>1183.325</v>
      </c>
      <c r="D57" s="5">
        <f t="shared" si="1"/>
        <v>7183.3249999999998</v>
      </c>
      <c r="E57" s="2">
        <f t="shared" si="2"/>
        <v>11</v>
      </c>
      <c r="F57" s="5">
        <f t="shared" si="3"/>
        <v>161756812.5</v>
      </c>
      <c r="G57" s="5">
        <f t="shared" si="4"/>
        <v>168750000</v>
      </c>
      <c r="H57" s="5">
        <f t="shared" si="5"/>
        <v>6993187.5</v>
      </c>
      <c r="I57" s="36">
        <f t="shared" si="6"/>
        <v>4.1441111111111109E-2</v>
      </c>
    </row>
    <row r="58" spans="2:9" x14ac:dyDescent="0.6">
      <c r="B58" s="6">
        <v>23000</v>
      </c>
      <c r="C58" s="45">
        <f>VLOOKUP(B58,'Cost-Supply'!F54:I165,4)</f>
        <v>1169.99</v>
      </c>
      <c r="D58" s="5">
        <f t="shared" si="1"/>
        <v>7169.99</v>
      </c>
      <c r="E58" s="2">
        <f t="shared" si="2"/>
        <v>12</v>
      </c>
      <c r="F58" s="5">
        <f t="shared" si="3"/>
        <v>165053770</v>
      </c>
      <c r="G58" s="5">
        <f t="shared" si="4"/>
        <v>172500000</v>
      </c>
      <c r="H58" s="5">
        <f t="shared" si="5"/>
        <v>7446230</v>
      </c>
      <c r="I58" s="36">
        <f t="shared" si="6"/>
        <v>4.3166550724637681E-2</v>
      </c>
    </row>
    <row r="59" spans="2:9" x14ac:dyDescent="0.6">
      <c r="B59" s="6">
        <v>23500</v>
      </c>
      <c r="C59" s="45">
        <f>VLOOKUP(B59,'Cost-Supply'!F55:I166,4)</f>
        <v>1156.655</v>
      </c>
      <c r="D59" s="5">
        <f t="shared" si="1"/>
        <v>7156.6549999999997</v>
      </c>
      <c r="E59" s="2">
        <f t="shared" si="2"/>
        <v>12</v>
      </c>
      <c r="F59" s="5">
        <f t="shared" si="3"/>
        <v>168325392.5</v>
      </c>
      <c r="G59" s="5">
        <f t="shared" si="4"/>
        <v>176250000</v>
      </c>
      <c r="H59" s="5">
        <f t="shared" si="5"/>
        <v>7924607.5</v>
      </c>
      <c r="I59" s="36">
        <f t="shared" si="6"/>
        <v>4.4962312056737591E-2</v>
      </c>
    </row>
    <row r="60" spans="2:9" x14ac:dyDescent="0.6">
      <c r="B60" s="6">
        <v>24000</v>
      </c>
      <c r="C60" s="45">
        <f>VLOOKUP(B60,'Cost-Supply'!F56:I167,4)</f>
        <v>1143.32</v>
      </c>
      <c r="D60" s="5">
        <f t="shared" si="1"/>
        <v>7143.32</v>
      </c>
      <c r="E60" s="2">
        <f t="shared" si="2"/>
        <v>12</v>
      </c>
      <c r="F60" s="5">
        <f t="shared" si="3"/>
        <v>171583680</v>
      </c>
      <c r="G60" s="5">
        <f t="shared" si="4"/>
        <v>180000000</v>
      </c>
      <c r="H60" s="5">
        <f t="shared" si="5"/>
        <v>8416320</v>
      </c>
      <c r="I60" s="36">
        <f t="shared" si="6"/>
        <v>4.6757333333333331E-2</v>
      </c>
    </row>
    <row r="61" spans="2:9" x14ac:dyDescent="0.6">
      <c r="B61" s="6">
        <v>24500</v>
      </c>
      <c r="C61" s="45">
        <f>VLOOKUP(B61,'Cost-Supply'!F57:I168,4)</f>
        <v>1129.9849999999999</v>
      </c>
      <c r="D61" s="5">
        <f t="shared" si="1"/>
        <v>7129.9849999999997</v>
      </c>
      <c r="E61" s="2">
        <f t="shared" si="2"/>
        <v>12</v>
      </c>
      <c r="F61" s="5">
        <f t="shared" si="3"/>
        <v>174828632.5</v>
      </c>
      <c r="G61" s="5">
        <f t="shared" si="4"/>
        <v>183750000</v>
      </c>
      <c r="H61" s="5">
        <f t="shared" si="5"/>
        <v>8921367.5</v>
      </c>
      <c r="I61" s="36">
        <f t="shared" si="6"/>
        <v>4.8551659863945579E-2</v>
      </c>
    </row>
    <row r="62" spans="2:9" x14ac:dyDescent="0.6">
      <c r="B62" s="6">
        <v>25000</v>
      </c>
      <c r="C62" s="45">
        <f>VLOOKUP(B62,'Cost-Supply'!F58:I169,4)</f>
        <v>1116.6500000000001</v>
      </c>
      <c r="D62" s="5">
        <f t="shared" si="1"/>
        <v>7116.65</v>
      </c>
      <c r="E62" s="2">
        <f t="shared" si="2"/>
        <v>13</v>
      </c>
      <c r="F62" s="5">
        <f t="shared" si="3"/>
        <v>178072250</v>
      </c>
      <c r="G62" s="5">
        <f t="shared" si="4"/>
        <v>187500000</v>
      </c>
      <c r="H62" s="5">
        <f t="shared" si="5"/>
        <v>9427750</v>
      </c>
      <c r="I62" s="36">
        <f t="shared" si="6"/>
        <v>5.0281333333333331E-2</v>
      </c>
    </row>
    <row r="63" spans="2:9" x14ac:dyDescent="0.6">
      <c r="B63" s="6">
        <v>25500</v>
      </c>
      <c r="C63" s="45">
        <f>VLOOKUP(B63,'Cost-Supply'!F59:I170,4)</f>
        <v>1103.3150000000001</v>
      </c>
      <c r="D63" s="5">
        <f t="shared" si="1"/>
        <v>7103.3150000000005</v>
      </c>
      <c r="E63" s="2">
        <f t="shared" si="2"/>
        <v>13</v>
      </c>
      <c r="F63" s="5">
        <f t="shared" si="3"/>
        <v>181290532.5</v>
      </c>
      <c r="G63" s="5">
        <f t="shared" si="4"/>
        <v>191250000</v>
      </c>
      <c r="H63" s="5">
        <f t="shared" si="5"/>
        <v>9959467.5</v>
      </c>
      <c r="I63" s="36">
        <f t="shared" si="6"/>
        <v>5.2075647058823532E-2</v>
      </c>
    </row>
    <row r="64" spans="2:9" x14ac:dyDescent="0.6">
      <c r="B64" s="6">
        <v>26000</v>
      </c>
      <c r="C64" s="45">
        <f>VLOOKUP(B64,'Cost-Supply'!F60:I171,4)</f>
        <v>1089.98</v>
      </c>
      <c r="D64" s="5">
        <f t="shared" si="1"/>
        <v>7089.98</v>
      </c>
      <c r="E64" s="2">
        <f t="shared" si="2"/>
        <v>13</v>
      </c>
      <c r="F64" s="5">
        <f t="shared" si="3"/>
        <v>184495480</v>
      </c>
      <c r="G64" s="5">
        <f t="shared" si="4"/>
        <v>195000000</v>
      </c>
      <c r="H64" s="5">
        <f t="shared" si="5"/>
        <v>10504520</v>
      </c>
      <c r="I64" s="36">
        <f t="shared" si="6"/>
        <v>5.3869333333333332E-2</v>
      </c>
    </row>
    <row r="65" spans="2:9" x14ac:dyDescent="0.6">
      <c r="B65" s="6">
        <v>26500</v>
      </c>
      <c r="C65" s="45">
        <f>VLOOKUP(B65,'Cost-Supply'!F61:I172,4)</f>
        <v>1076.645</v>
      </c>
      <c r="D65" s="5">
        <f t="shared" si="1"/>
        <v>7076.6450000000004</v>
      </c>
      <c r="E65" s="2">
        <f t="shared" si="2"/>
        <v>13</v>
      </c>
      <c r="F65" s="5">
        <f t="shared" si="3"/>
        <v>187687092.5</v>
      </c>
      <c r="G65" s="5">
        <f t="shared" si="4"/>
        <v>198750000</v>
      </c>
      <c r="H65" s="5">
        <f t="shared" si="5"/>
        <v>11062907.5</v>
      </c>
      <c r="I65" s="36">
        <f t="shared" si="6"/>
        <v>5.5662427672955976E-2</v>
      </c>
    </row>
    <row r="66" spans="2:9" x14ac:dyDescent="0.6">
      <c r="B66" s="6">
        <v>27000</v>
      </c>
      <c r="C66" s="45">
        <f>VLOOKUP(B66,'Cost-Supply'!F62:I173,4)</f>
        <v>1063.31</v>
      </c>
      <c r="D66" s="5">
        <f t="shared" si="1"/>
        <v>7063.3099999999995</v>
      </c>
      <c r="E66" s="2">
        <f t="shared" si="2"/>
        <v>14</v>
      </c>
      <c r="F66" s="5">
        <f t="shared" si="3"/>
        <v>190877370</v>
      </c>
      <c r="G66" s="5">
        <f t="shared" si="4"/>
        <v>202500000</v>
      </c>
      <c r="H66" s="5">
        <f t="shared" si="5"/>
        <v>11622630</v>
      </c>
      <c r="I66" s="36">
        <f t="shared" si="6"/>
        <v>5.7395703703703706E-2</v>
      </c>
    </row>
    <row r="67" spans="2:9" x14ac:dyDescent="0.6">
      <c r="B67" s="6">
        <v>27500</v>
      </c>
      <c r="C67" s="45">
        <f>VLOOKUP(B67,'Cost-Supply'!F63:I174,4)</f>
        <v>1049.9749999999999</v>
      </c>
      <c r="D67" s="5">
        <f t="shared" si="1"/>
        <v>7049.9750000000004</v>
      </c>
      <c r="E67" s="2">
        <f t="shared" si="2"/>
        <v>14</v>
      </c>
      <c r="F67" s="5">
        <f t="shared" si="3"/>
        <v>194042312.5</v>
      </c>
      <c r="G67" s="5">
        <f t="shared" si="4"/>
        <v>206250000</v>
      </c>
      <c r="H67" s="5">
        <f t="shared" si="5"/>
        <v>12207687.5</v>
      </c>
      <c r="I67" s="36">
        <f t="shared" si="6"/>
        <v>5.9188787878787875E-2</v>
      </c>
    </row>
    <row r="68" spans="2:9" x14ac:dyDescent="0.6">
      <c r="B68" s="6">
        <v>28000</v>
      </c>
      <c r="C68" s="45">
        <f>VLOOKUP(B68,'Cost-Supply'!F64:I175,4)</f>
        <v>1036.6400000000001</v>
      </c>
      <c r="D68" s="5">
        <f t="shared" si="1"/>
        <v>7036.64</v>
      </c>
      <c r="E68" s="2">
        <f t="shared" si="2"/>
        <v>14</v>
      </c>
      <c r="F68" s="5">
        <f t="shared" si="3"/>
        <v>197193920</v>
      </c>
      <c r="G68" s="5">
        <f t="shared" si="4"/>
        <v>210000000</v>
      </c>
      <c r="H68" s="5">
        <f t="shared" si="5"/>
        <v>12806080</v>
      </c>
      <c r="I68" s="36">
        <f t="shared" si="6"/>
        <v>6.0981333333333332E-2</v>
      </c>
    </row>
    <row r="69" spans="2:9" x14ac:dyDescent="0.6">
      <c r="B69" s="6">
        <v>28500</v>
      </c>
      <c r="C69" s="45">
        <f>VLOOKUP(B69,'Cost-Supply'!F66:I120,4)</f>
        <v>1023.3050000000001</v>
      </c>
      <c r="D69" s="5">
        <f t="shared" si="1"/>
        <v>7023.3050000000003</v>
      </c>
      <c r="E69" s="2">
        <f t="shared" si="2"/>
        <v>14</v>
      </c>
      <c r="F69" s="5">
        <f t="shared" si="3"/>
        <v>200332192.5</v>
      </c>
      <c r="G69" s="5">
        <f t="shared" si="4"/>
        <v>213750000</v>
      </c>
      <c r="H69" s="5">
        <f t="shared" si="5"/>
        <v>13417807.5</v>
      </c>
      <c r="I69" s="36">
        <f t="shared" si="6"/>
        <v>6.2773368421052633E-2</v>
      </c>
    </row>
    <row r="70" spans="2:9" x14ac:dyDescent="0.6">
      <c r="B70" s="6">
        <v>29000</v>
      </c>
      <c r="C70" s="45">
        <f>VLOOKUP(B70,'Cost-Supply'!F66:I177,4)</f>
        <v>1009.97</v>
      </c>
      <c r="D70" s="5">
        <f t="shared" si="1"/>
        <v>7009.97</v>
      </c>
      <c r="E70" s="2">
        <f t="shared" si="2"/>
        <v>15</v>
      </c>
      <c r="F70" s="5">
        <f t="shared" si="3"/>
        <v>203469130</v>
      </c>
      <c r="G70" s="5">
        <f t="shared" si="4"/>
        <v>217500000</v>
      </c>
      <c r="H70" s="5">
        <f t="shared" si="5"/>
        <v>14030870</v>
      </c>
      <c r="I70" s="36">
        <f t="shared" si="6"/>
        <v>6.4509747126436784E-2</v>
      </c>
    </row>
    <row r="71" spans="2:9" x14ac:dyDescent="0.6">
      <c r="B71" s="6">
        <v>29500</v>
      </c>
      <c r="C71" s="45">
        <f>VLOOKUP(B71,'Cost-Supply'!F67:I178,4)</f>
        <v>996.63499999999999</v>
      </c>
      <c r="D71" s="5">
        <f t="shared" si="1"/>
        <v>6996.6350000000002</v>
      </c>
      <c r="E71" s="2">
        <f t="shared" si="2"/>
        <v>15</v>
      </c>
      <c r="F71" s="5">
        <f t="shared" si="3"/>
        <v>206580732.5</v>
      </c>
      <c r="G71" s="5">
        <f t="shared" si="4"/>
        <v>221250000</v>
      </c>
      <c r="H71" s="5">
        <f t="shared" si="5"/>
        <v>14669267.5</v>
      </c>
      <c r="I71" s="36">
        <f t="shared" si="6"/>
        <v>6.6301774011299441E-2</v>
      </c>
    </row>
    <row r="72" spans="2:9" x14ac:dyDescent="0.6">
      <c r="B72" s="6">
        <v>30000</v>
      </c>
      <c r="C72" s="45">
        <f>VLOOKUP(B72,'Cost-Supply'!F68:I179,4)</f>
        <v>983.3</v>
      </c>
      <c r="D72" s="5">
        <f t="shared" si="1"/>
        <v>6983.3</v>
      </c>
      <c r="E72" s="2">
        <f t="shared" si="2"/>
        <v>15</v>
      </c>
      <c r="F72" s="5">
        <f t="shared" si="3"/>
        <v>209679000</v>
      </c>
      <c r="G72" s="5">
        <f t="shared" si="4"/>
        <v>225000000</v>
      </c>
      <c r="H72" s="5">
        <f t="shared" si="5"/>
        <v>15321000</v>
      </c>
      <c r="I72" s="36">
        <f t="shared" si="6"/>
        <v>6.8093333333333339E-2</v>
      </c>
    </row>
    <row r="73" spans="2:9" x14ac:dyDescent="0.6">
      <c r="B73" s="6">
        <v>30500</v>
      </c>
      <c r="C73" s="45">
        <f>VLOOKUP(B73,'Cost-Supply'!F69:I180,4)</f>
        <v>969.96500000000003</v>
      </c>
      <c r="D73" s="5">
        <f t="shared" si="1"/>
        <v>6969.9650000000001</v>
      </c>
      <c r="E73" s="2">
        <f t="shared" si="2"/>
        <v>16</v>
      </c>
      <c r="F73" s="5">
        <f t="shared" si="3"/>
        <v>212775932.5</v>
      </c>
      <c r="G73" s="5">
        <f t="shared" si="4"/>
        <v>228750000</v>
      </c>
      <c r="H73" s="5">
        <f t="shared" si="5"/>
        <v>15974067.5</v>
      </c>
      <c r="I73" s="36">
        <f t="shared" si="6"/>
        <v>6.9831989071038256E-2</v>
      </c>
    </row>
    <row r="74" spans="2:9" x14ac:dyDescent="0.6">
      <c r="B74" s="6">
        <v>31000</v>
      </c>
      <c r="C74" s="45">
        <f>VLOOKUP(B74,'Cost-Supply'!F70:I181,4)</f>
        <v>956.63</v>
      </c>
      <c r="D74" s="5">
        <f t="shared" si="1"/>
        <v>6956.63</v>
      </c>
      <c r="E74" s="2">
        <f t="shared" si="2"/>
        <v>16</v>
      </c>
      <c r="F74" s="5">
        <f t="shared" si="3"/>
        <v>215847530</v>
      </c>
      <c r="G74" s="5">
        <f t="shared" si="4"/>
        <v>232500000</v>
      </c>
      <c r="H74" s="5">
        <f t="shared" si="5"/>
        <v>16652470</v>
      </c>
      <c r="I74" s="36">
        <f t="shared" si="6"/>
        <v>7.1623526881720426E-2</v>
      </c>
    </row>
    <row r="75" spans="2:9" x14ac:dyDescent="0.6">
      <c r="B75" s="6">
        <v>31500</v>
      </c>
      <c r="C75" s="45">
        <f>VLOOKUP(B75,'Cost-Supply'!F71:I182,4)</f>
        <v>943.29500000000007</v>
      </c>
      <c r="D75" s="5">
        <f t="shared" si="1"/>
        <v>6943.2950000000001</v>
      </c>
      <c r="E75" s="2">
        <f t="shared" si="2"/>
        <v>16</v>
      </c>
      <c r="F75" s="5">
        <f t="shared" si="3"/>
        <v>218905792.5</v>
      </c>
      <c r="G75" s="5">
        <f t="shared" si="4"/>
        <v>236250000</v>
      </c>
      <c r="H75" s="5">
        <f t="shared" si="5"/>
        <v>17344207.5</v>
      </c>
      <c r="I75" s="36">
        <f t="shared" si="6"/>
        <v>7.3414634920634922E-2</v>
      </c>
    </row>
    <row r="76" spans="2:9" x14ac:dyDescent="0.6">
      <c r="B76" s="6">
        <v>32000</v>
      </c>
      <c r="C76" s="45">
        <f>VLOOKUP(B76,'Cost-Supply'!F72:I183,4)</f>
        <v>929.96</v>
      </c>
      <c r="D76" s="5">
        <f t="shared" si="1"/>
        <v>6929.96</v>
      </c>
      <c r="E76" s="2">
        <f t="shared" si="2"/>
        <v>16</v>
      </c>
      <c r="F76" s="5">
        <f t="shared" si="3"/>
        <v>221950720</v>
      </c>
      <c r="G76" s="5">
        <f t="shared" si="4"/>
        <v>240000000</v>
      </c>
      <c r="H76" s="5">
        <f t="shared" si="5"/>
        <v>18049280</v>
      </c>
      <c r="I76" s="36">
        <f t="shared" si="6"/>
        <v>7.5205333333333332E-2</v>
      </c>
    </row>
    <row r="77" spans="2:9" x14ac:dyDescent="0.6">
      <c r="B77" s="6">
        <v>32500</v>
      </c>
      <c r="C77" s="45">
        <f>VLOOKUP(B77,'Cost-Supply'!F73:I184,4)</f>
        <v>916.625</v>
      </c>
      <c r="D77" s="5">
        <f t="shared" si="1"/>
        <v>6916.625</v>
      </c>
      <c r="E77" s="2">
        <f t="shared" si="2"/>
        <v>17</v>
      </c>
      <c r="F77" s="5">
        <f t="shared" si="3"/>
        <v>224994312.5</v>
      </c>
      <c r="G77" s="5">
        <f t="shared" si="4"/>
        <v>243750000</v>
      </c>
      <c r="H77" s="5">
        <f t="shared" si="5"/>
        <v>18755687.5</v>
      </c>
      <c r="I77" s="36">
        <f t="shared" si="6"/>
        <v>7.6946410256410261E-2</v>
      </c>
    </row>
    <row r="78" spans="2:9" x14ac:dyDescent="0.6">
      <c r="B78" s="6">
        <v>33000</v>
      </c>
      <c r="C78" s="45">
        <f>VLOOKUP(B78,'Cost-Supply'!F74:I185,4)</f>
        <v>903.29</v>
      </c>
      <c r="D78" s="5">
        <f t="shared" ref="D78:D122" si="7">(C78+$C$9)</f>
        <v>6903.29</v>
      </c>
      <c r="E78" s="2">
        <f t="shared" ref="E78:E122" si="8">_xlfn.CEILING.MATH(IF(B78&lt;=$C$5,0,(B78-$C$5)/$F$9),1)</f>
        <v>17</v>
      </c>
      <c r="F78" s="5">
        <f t="shared" ref="F78:F122" si="9">(D78*B78)+(E78*$C$8)</f>
        <v>228012570</v>
      </c>
      <c r="G78" s="5">
        <f t="shared" ref="G78:G122" si="10">($F$8*B78)</f>
        <v>247500000</v>
      </c>
      <c r="H78" s="5">
        <f t="shared" ref="H78:H122" si="11">(G78-F78)</f>
        <v>19487430</v>
      </c>
      <c r="I78" s="36">
        <f t="shared" ref="I78:I122" si="12">((G78-F78)/G78)</f>
        <v>7.8737090909090909E-2</v>
      </c>
    </row>
    <row r="79" spans="2:9" x14ac:dyDescent="0.6">
      <c r="B79" s="6">
        <v>33500</v>
      </c>
      <c r="C79" s="45">
        <f>VLOOKUP(B79,'Cost-Supply'!F75:I186,4)</f>
        <v>889.95499999999993</v>
      </c>
      <c r="D79" s="5">
        <f t="shared" si="7"/>
        <v>6889.9549999999999</v>
      </c>
      <c r="E79" s="2">
        <f t="shared" si="8"/>
        <v>17</v>
      </c>
      <c r="F79" s="5">
        <f t="shared" si="9"/>
        <v>231017492.5</v>
      </c>
      <c r="G79" s="5">
        <f t="shared" si="10"/>
        <v>251250000</v>
      </c>
      <c r="H79" s="5">
        <f t="shared" si="11"/>
        <v>20232507.5</v>
      </c>
      <c r="I79" s="36">
        <f t="shared" si="12"/>
        <v>8.0527393034825867E-2</v>
      </c>
    </row>
    <row r="80" spans="2:9" x14ac:dyDescent="0.6">
      <c r="B80" s="6">
        <v>34000</v>
      </c>
      <c r="C80" s="45">
        <f>VLOOKUP(B80,'Cost-Supply'!F76:I187,4)</f>
        <v>876.62</v>
      </c>
      <c r="D80" s="5">
        <f t="shared" si="7"/>
        <v>6876.62</v>
      </c>
      <c r="E80" s="2">
        <f t="shared" si="8"/>
        <v>17</v>
      </c>
      <c r="F80" s="5">
        <f t="shared" si="9"/>
        <v>234009080</v>
      </c>
      <c r="G80" s="5">
        <f t="shared" si="10"/>
        <v>255000000</v>
      </c>
      <c r="H80" s="5">
        <f t="shared" si="11"/>
        <v>20990920</v>
      </c>
      <c r="I80" s="36">
        <f t="shared" si="12"/>
        <v>8.231733333333334E-2</v>
      </c>
    </row>
    <row r="81" spans="2:9" x14ac:dyDescent="0.6">
      <c r="B81" s="6">
        <v>34500</v>
      </c>
      <c r="C81" s="45">
        <f>VLOOKUP(B81,'Cost-Supply'!F77:I188,4)</f>
        <v>863.28500000000008</v>
      </c>
      <c r="D81" s="5">
        <f t="shared" si="7"/>
        <v>6863.2849999999999</v>
      </c>
      <c r="E81" s="2">
        <f t="shared" si="8"/>
        <v>18</v>
      </c>
      <c r="F81" s="5">
        <f t="shared" si="9"/>
        <v>236999332.5</v>
      </c>
      <c r="G81" s="5">
        <f t="shared" si="10"/>
        <v>258750000</v>
      </c>
      <c r="H81" s="5">
        <f t="shared" si="11"/>
        <v>21750667.5</v>
      </c>
      <c r="I81" s="36">
        <f t="shared" si="12"/>
        <v>8.4060550724637681E-2</v>
      </c>
    </row>
    <row r="82" spans="2:9" x14ac:dyDescent="0.6">
      <c r="B82" s="6">
        <v>35000</v>
      </c>
      <c r="C82" s="45">
        <f>VLOOKUP(B82,'Cost-Supply'!F78:I189,4)</f>
        <v>849.95</v>
      </c>
      <c r="D82" s="5">
        <f t="shared" si="7"/>
        <v>6849.95</v>
      </c>
      <c r="E82" s="2">
        <f t="shared" si="8"/>
        <v>18</v>
      </c>
      <c r="F82" s="5">
        <f t="shared" si="9"/>
        <v>239964250</v>
      </c>
      <c r="G82" s="5">
        <f t="shared" si="10"/>
        <v>262500000</v>
      </c>
      <c r="H82" s="5">
        <f t="shared" si="11"/>
        <v>22535750</v>
      </c>
      <c r="I82" s="36">
        <f t="shared" si="12"/>
        <v>8.5850476190476185E-2</v>
      </c>
    </row>
    <row r="83" spans="2:9" x14ac:dyDescent="0.6">
      <c r="B83" s="6">
        <v>35500</v>
      </c>
      <c r="C83" s="45">
        <f>VLOOKUP(B83,'Cost-Supply'!F79:I190,4)</f>
        <v>836.61500000000001</v>
      </c>
      <c r="D83" s="5">
        <f t="shared" si="7"/>
        <v>6836.6149999999998</v>
      </c>
      <c r="E83" s="2">
        <f t="shared" si="8"/>
        <v>18</v>
      </c>
      <c r="F83" s="5">
        <f t="shared" si="9"/>
        <v>242915832.5</v>
      </c>
      <c r="G83" s="5">
        <f t="shared" si="10"/>
        <v>266250000</v>
      </c>
      <c r="H83" s="5">
        <f t="shared" si="11"/>
        <v>23334167.5</v>
      </c>
      <c r="I83" s="36">
        <f t="shared" si="12"/>
        <v>8.7640065727699529E-2</v>
      </c>
    </row>
    <row r="84" spans="2:9" x14ac:dyDescent="0.6">
      <c r="B84" s="6">
        <v>36000</v>
      </c>
      <c r="C84" s="45">
        <f>VLOOKUP(B84,'Cost-Supply'!F80:I191,4)</f>
        <v>823.28</v>
      </c>
      <c r="D84" s="5">
        <f t="shared" si="7"/>
        <v>6823.28</v>
      </c>
      <c r="E84" s="2">
        <f t="shared" si="8"/>
        <v>18</v>
      </c>
      <c r="F84" s="5">
        <f t="shared" si="9"/>
        <v>245854080</v>
      </c>
      <c r="G84" s="5">
        <f t="shared" si="10"/>
        <v>270000000</v>
      </c>
      <c r="H84" s="5">
        <f t="shared" si="11"/>
        <v>24145920</v>
      </c>
      <c r="I84" s="36">
        <f t="shared" si="12"/>
        <v>8.9429333333333333E-2</v>
      </c>
    </row>
    <row r="85" spans="2:9" x14ac:dyDescent="0.6">
      <c r="B85" s="6">
        <v>36500</v>
      </c>
      <c r="C85" s="45">
        <f>VLOOKUP(B85,'Cost-Supply'!F81:I192,4)</f>
        <v>809.94499999999994</v>
      </c>
      <c r="D85" s="5">
        <f t="shared" si="7"/>
        <v>6809.9449999999997</v>
      </c>
      <c r="E85" s="2">
        <f t="shared" si="8"/>
        <v>19</v>
      </c>
      <c r="F85" s="5">
        <f t="shared" si="9"/>
        <v>248790992.5</v>
      </c>
      <c r="G85" s="5">
        <f t="shared" si="10"/>
        <v>273750000</v>
      </c>
      <c r="H85" s="5">
        <f t="shared" si="11"/>
        <v>24959007.5</v>
      </c>
      <c r="I85" s="36">
        <f t="shared" si="12"/>
        <v>9.1174456621004568E-2</v>
      </c>
    </row>
    <row r="86" spans="2:9" x14ac:dyDescent="0.6">
      <c r="B86" s="6">
        <v>37000</v>
      </c>
      <c r="C86" s="45">
        <f>VLOOKUP(B86,'Cost-Supply'!F82:I193,4)</f>
        <v>796.61</v>
      </c>
      <c r="D86" s="5">
        <f t="shared" si="7"/>
        <v>6796.61</v>
      </c>
      <c r="E86" s="2">
        <f t="shared" si="8"/>
        <v>19</v>
      </c>
      <c r="F86" s="5">
        <f t="shared" si="9"/>
        <v>251702570</v>
      </c>
      <c r="G86" s="5">
        <f t="shared" si="10"/>
        <v>277500000</v>
      </c>
      <c r="H86" s="5">
        <f t="shared" si="11"/>
        <v>25797430</v>
      </c>
      <c r="I86" s="36">
        <f t="shared" si="12"/>
        <v>9.2963711711711708E-2</v>
      </c>
    </row>
    <row r="87" spans="2:9" x14ac:dyDescent="0.6">
      <c r="B87" s="6">
        <v>37500</v>
      </c>
      <c r="C87" s="45">
        <f>VLOOKUP(B87,'Cost-Supply'!F83:I194,4)</f>
        <v>783.27500000000009</v>
      </c>
      <c r="D87" s="5">
        <f t="shared" si="7"/>
        <v>6783.2749999999996</v>
      </c>
      <c r="E87" s="2">
        <f t="shared" si="8"/>
        <v>19</v>
      </c>
      <c r="F87" s="5">
        <f t="shared" si="9"/>
        <v>254600812.5</v>
      </c>
      <c r="G87" s="5">
        <f t="shared" si="10"/>
        <v>281250000</v>
      </c>
      <c r="H87" s="5">
        <f t="shared" si="11"/>
        <v>26649187.5</v>
      </c>
      <c r="I87" s="36">
        <f t="shared" si="12"/>
        <v>9.4752666666666666E-2</v>
      </c>
    </row>
    <row r="88" spans="2:9" x14ac:dyDescent="0.6">
      <c r="B88" s="6">
        <v>38000</v>
      </c>
      <c r="C88" s="45">
        <f>VLOOKUP(B88,'Cost-Supply'!F84:I195,4)</f>
        <v>769.94</v>
      </c>
      <c r="D88" s="5">
        <f t="shared" si="7"/>
        <v>6769.9400000000005</v>
      </c>
      <c r="E88" s="2">
        <f t="shared" si="8"/>
        <v>19</v>
      </c>
      <c r="F88" s="5">
        <f t="shared" si="9"/>
        <v>257485720.00000003</v>
      </c>
      <c r="G88" s="5">
        <f t="shared" si="10"/>
        <v>285000000</v>
      </c>
      <c r="H88" s="5">
        <f t="shared" si="11"/>
        <v>27514279.99999997</v>
      </c>
      <c r="I88" s="36">
        <f t="shared" si="12"/>
        <v>9.6541333333333229E-2</v>
      </c>
    </row>
    <row r="89" spans="2:9" x14ac:dyDescent="0.6">
      <c r="B89" s="6">
        <v>38500</v>
      </c>
      <c r="C89" s="45">
        <f>VLOOKUP(B89,'Cost-Supply'!F85:I196,4)</f>
        <v>756.60500000000002</v>
      </c>
      <c r="D89" s="5">
        <f t="shared" si="7"/>
        <v>6756.6049999999996</v>
      </c>
      <c r="E89" s="2">
        <f t="shared" si="8"/>
        <v>20</v>
      </c>
      <c r="F89" s="5">
        <f t="shared" si="9"/>
        <v>260369292.49999997</v>
      </c>
      <c r="G89" s="5">
        <f t="shared" si="10"/>
        <v>288750000</v>
      </c>
      <c r="H89" s="5">
        <f t="shared" si="11"/>
        <v>28380707.50000003</v>
      </c>
      <c r="I89" s="36">
        <f t="shared" si="12"/>
        <v>9.8288164502164599E-2</v>
      </c>
    </row>
    <row r="90" spans="2:9" x14ac:dyDescent="0.6">
      <c r="B90" s="6">
        <v>39000</v>
      </c>
      <c r="C90" s="45">
        <f>VLOOKUP(B90,'Cost-Supply'!F86:I197,4)</f>
        <v>743.27</v>
      </c>
      <c r="D90" s="5">
        <f t="shared" si="7"/>
        <v>6743.27</v>
      </c>
      <c r="E90" s="2">
        <f t="shared" si="8"/>
        <v>20</v>
      </c>
      <c r="F90" s="5">
        <f t="shared" si="9"/>
        <v>263227530.00000003</v>
      </c>
      <c r="G90" s="5">
        <f t="shared" si="10"/>
        <v>292500000</v>
      </c>
      <c r="H90" s="5">
        <f t="shared" si="11"/>
        <v>29272469.99999997</v>
      </c>
      <c r="I90" s="36">
        <f t="shared" si="12"/>
        <v>0.10007682051282041</v>
      </c>
    </row>
    <row r="91" spans="2:9" x14ac:dyDescent="0.6">
      <c r="B91" s="6">
        <v>39500</v>
      </c>
      <c r="C91" s="45">
        <f>VLOOKUP(B91,'Cost-Supply'!F87:I198,4)</f>
        <v>729.93500000000006</v>
      </c>
      <c r="D91" s="5">
        <f t="shared" si="7"/>
        <v>6729.9350000000004</v>
      </c>
      <c r="E91" s="2">
        <f t="shared" si="8"/>
        <v>20</v>
      </c>
      <c r="F91" s="5">
        <f t="shared" si="9"/>
        <v>266072432.50000003</v>
      </c>
      <c r="G91" s="5">
        <f t="shared" si="10"/>
        <v>296250000</v>
      </c>
      <c r="H91" s="5">
        <f t="shared" si="11"/>
        <v>30177567.49999997</v>
      </c>
      <c r="I91" s="36">
        <f t="shared" si="12"/>
        <v>0.10186520675105475</v>
      </c>
    </row>
    <row r="92" spans="2:9" x14ac:dyDescent="0.6">
      <c r="B92" s="6">
        <v>40000</v>
      </c>
      <c r="C92" s="45">
        <f>VLOOKUP(B92,'Cost-Supply'!F88:I199,4)</f>
        <v>716.6</v>
      </c>
      <c r="D92" s="5">
        <f t="shared" si="7"/>
        <v>6716.6</v>
      </c>
      <c r="E92" s="2">
        <f t="shared" si="8"/>
        <v>21</v>
      </c>
      <c r="F92" s="5">
        <f t="shared" si="9"/>
        <v>268916000</v>
      </c>
      <c r="G92" s="5">
        <f t="shared" si="10"/>
        <v>300000000</v>
      </c>
      <c r="H92" s="5">
        <f t="shared" si="11"/>
        <v>31084000</v>
      </c>
      <c r="I92" s="36">
        <f t="shared" si="12"/>
        <v>0.10361333333333334</v>
      </c>
    </row>
    <row r="93" spans="2:9" x14ac:dyDescent="0.6">
      <c r="B93" s="6">
        <v>40500</v>
      </c>
      <c r="C93" s="45">
        <f>VLOOKUP(B93,'Cost-Supply'!F89:I200,4)</f>
        <v>703.26499999999999</v>
      </c>
      <c r="D93" s="5">
        <f t="shared" si="7"/>
        <v>6703.2650000000003</v>
      </c>
      <c r="E93" s="2">
        <f t="shared" si="8"/>
        <v>21</v>
      </c>
      <c r="F93" s="5">
        <f t="shared" si="9"/>
        <v>271734232.5</v>
      </c>
      <c r="G93" s="5">
        <f t="shared" si="10"/>
        <v>303750000</v>
      </c>
      <c r="H93" s="5">
        <f t="shared" si="11"/>
        <v>32015767.5</v>
      </c>
      <c r="I93" s="36">
        <f t="shared" si="12"/>
        <v>0.10540170370370371</v>
      </c>
    </row>
    <row r="94" spans="2:9" x14ac:dyDescent="0.6">
      <c r="B94" s="6">
        <v>41000</v>
      </c>
      <c r="C94" s="45">
        <f>VLOOKUP(B94,'Cost-Supply'!F90:I201,4)</f>
        <v>689.93000000000006</v>
      </c>
      <c r="D94" s="5">
        <f t="shared" si="7"/>
        <v>6689.93</v>
      </c>
      <c r="E94" s="2">
        <f t="shared" si="8"/>
        <v>21</v>
      </c>
      <c r="F94" s="5">
        <f t="shared" si="9"/>
        <v>274539130</v>
      </c>
      <c r="G94" s="5">
        <f t="shared" si="10"/>
        <v>307500000</v>
      </c>
      <c r="H94" s="5">
        <f t="shared" si="11"/>
        <v>32960870</v>
      </c>
      <c r="I94" s="36">
        <f t="shared" si="12"/>
        <v>0.10718982113821138</v>
      </c>
    </row>
    <row r="95" spans="2:9" x14ac:dyDescent="0.6">
      <c r="B95" s="6">
        <v>41500</v>
      </c>
      <c r="C95" s="45">
        <f>VLOOKUP(B95,'Cost-Supply'!F91:I202,4)</f>
        <v>676.59500000000003</v>
      </c>
      <c r="D95" s="5">
        <f t="shared" si="7"/>
        <v>6676.5950000000003</v>
      </c>
      <c r="E95" s="2">
        <f t="shared" si="8"/>
        <v>21</v>
      </c>
      <c r="F95" s="5">
        <f t="shared" si="9"/>
        <v>277330692.5</v>
      </c>
      <c r="G95" s="5">
        <f t="shared" si="10"/>
        <v>311250000</v>
      </c>
      <c r="H95" s="5">
        <f t="shared" si="11"/>
        <v>33919307.5</v>
      </c>
      <c r="I95" s="36">
        <f t="shared" si="12"/>
        <v>0.10897769477911647</v>
      </c>
    </row>
    <row r="96" spans="2:9" x14ac:dyDescent="0.6">
      <c r="B96" s="6">
        <v>42000</v>
      </c>
      <c r="C96" s="45">
        <f>VLOOKUP(B96,'Cost-Supply'!F92:I203,4)</f>
        <v>663.26</v>
      </c>
      <c r="D96" s="5">
        <f t="shared" si="7"/>
        <v>6663.26</v>
      </c>
      <c r="E96" s="2">
        <f t="shared" si="8"/>
        <v>22</v>
      </c>
      <c r="F96" s="5">
        <f t="shared" si="9"/>
        <v>280120920</v>
      </c>
      <c r="G96" s="5">
        <f t="shared" si="10"/>
        <v>315000000</v>
      </c>
      <c r="H96" s="5">
        <f t="shared" si="11"/>
        <v>34879080</v>
      </c>
      <c r="I96" s="36">
        <f t="shared" si="12"/>
        <v>0.1107272380952381</v>
      </c>
    </row>
    <row r="97" spans="2:9" x14ac:dyDescent="0.6">
      <c r="B97" s="6">
        <v>42500</v>
      </c>
      <c r="C97" s="45">
        <f>VLOOKUP(B97,'Cost-Supply'!F50:I119,4)</f>
        <v>649.92500000000007</v>
      </c>
      <c r="D97" s="5">
        <f t="shared" si="7"/>
        <v>6649.9250000000002</v>
      </c>
      <c r="E97" s="2">
        <f t="shared" si="8"/>
        <v>22</v>
      </c>
      <c r="F97" s="5">
        <f t="shared" si="9"/>
        <v>282885812.5</v>
      </c>
      <c r="G97" s="5">
        <f t="shared" si="10"/>
        <v>318750000</v>
      </c>
      <c r="H97" s="5">
        <f t="shared" si="11"/>
        <v>35864187.5</v>
      </c>
      <c r="I97" s="36">
        <f t="shared" si="12"/>
        <v>0.11251509803921568</v>
      </c>
    </row>
    <row r="98" spans="2:9" x14ac:dyDescent="0.6">
      <c r="B98" s="6">
        <v>43000</v>
      </c>
      <c r="C98" s="45">
        <f>VLOOKUP(B98,'Cost-Supply'!F94:I205,4)</f>
        <v>636.59</v>
      </c>
      <c r="D98" s="5">
        <f t="shared" si="7"/>
        <v>6636.59</v>
      </c>
      <c r="E98" s="2">
        <f t="shared" si="8"/>
        <v>22</v>
      </c>
      <c r="F98" s="5">
        <f t="shared" si="9"/>
        <v>285637370</v>
      </c>
      <c r="G98" s="5">
        <f t="shared" si="10"/>
        <v>322500000</v>
      </c>
      <c r="H98" s="5">
        <f t="shared" si="11"/>
        <v>36862630</v>
      </c>
      <c r="I98" s="36">
        <f t="shared" si="12"/>
        <v>0.11430272868217055</v>
      </c>
    </row>
    <row r="99" spans="2:9" x14ac:dyDescent="0.6">
      <c r="B99" s="6">
        <v>43500</v>
      </c>
      <c r="C99" s="45">
        <f>VLOOKUP(B99,'Cost-Supply'!F95:I206,4)</f>
        <v>623.255</v>
      </c>
      <c r="D99" s="5">
        <f t="shared" si="7"/>
        <v>6623.2550000000001</v>
      </c>
      <c r="E99" s="2">
        <f t="shared" si="8"/>
        <v>22</v>
      </c>
      <c r="F99" s="5">
        <f t="shared" si="9"/>
        <v>288375592.5</v>
      </c>
      <c r="G99" s="5">
        <f t="shared" si="10"/>
        <v>326250000</v>
      </c>
      <c r="H99" s="5">
        <f t="shared" si="11"/>
        <v>37874407.5</v>
      </c>
      <c r="I99" s="36">
        <f t="shared" si="12"/>
        <v>0.11609013793103448</v>
      </c>
    </row>
    <row r="100" spans="2:9" x14ac:dyDescent="0.6">
      <c r="B100" s="6">
        <v>44000</v>
      </c>
      <c r="C100" s="45">
        <f>VLOOKUP(B100,'Cost-Supply'!F96:I207,4)</f>
        <v>609.92000000000007</v>
      </c>
      <c r="D100" s="5">
        <f t="shared" si="7"/>
        <v>6609.92</v>
      </c>
      <c r="E100" s="2">
        <f t="shared" si="8"/>
        <v>23</v>
      </c>
      <c r="F100" s="5">
        <f t="shared" si="9"/>
        <v>291112480</v>
      </c>
      <c r="G100" s="5">
        <f t="shared" si="10"/>
        <v>330000000</v>
      </c>
      <c r="H100" s="5">
        <f t="shared" si="11"/>
        <v>38887520</v>
      </c>
      <c r="I100" s="36">
        <f t="shared" si="12"/>
        <v>0.11784096969696969</v>
      </c>
    </row>
    <row r="101" spans="2:9" x14ac:dyDescent="0.6">
      <c r="B101" s="6">
        <v>44500</v>
      </c>
      <c r="C101" s="45">
        <f>VLOOKUP(B101,'Cost-Supply'!F97:I208,4)</f>
        <v>596.58500000000004</v>
      </c>
      <c r="D101" s="5">
        <f t="shared" si="7"/>
        <v>6596.585</v>
      </c>
      <c r="E101" s="2">
        <f t="shared" si="8"/>
        <v>23</v>
      </c>
      <c r="F101" s="5">
        <f t="shared" si="9"/>
        <v>293824032.5</v>
      </c>
      <c r="G101" s="5">
        <f t="shared" si="10"/>
        <v>333750000</v>
      </c>
      <c r="H101" s="5">
        <f t="shared" si="11"/>
        <v>39925967.5</v>
      </c>
      <c r="I101" s="36">
        <f t="shared" si="12"/>
        <v>0.1196283670411985</v>
      </c>
    </row>
    <row r="102" spans="2:9" x14ac:dyDescent="0.6">
      <c r="B102" s="6">
        <v>45000</v>
      </c>
      <c r="C102" s="45">
        <f>VLOOKUP(B102,'Cost-Supply'!F98:I209,4)</f>
        <v>583.25</v>
      </c>
      <c r="D102" s="5">
        <f t="shared" si="7"/>
        <v>6583.25</v>
      </c>
      <c r="E102" s="2">
        <f t="shared" si="8"/>
        <v>23</v>
      </c>
      <c r="F102" s="5">
        <f t="shared" si="9"/>
        <v>296522250</v>
      </c>
      <c r="G102" s="5">
        <f t="shared" si="10"/>
        <v>337500000</v>
      </c>
      <c r="H102" s="5">
        <f t="shared" si="11"/>
        <v>40977750</v>
      </c>
      <c r="I102" s="36">
        <f t="shared" si="12"/>
        <v>0.12141555555555555</v>
      </c>
    </row>
    <row r="103" spans="2:9" x14ac:dyDescent="0.6">
      <c r="B103" s="6">
        <v>45500</v>
      </c>
      <c r="C103" s="45">
        <f>VLOOKUP(B103,'Cost-Supply'!F99:I210,4)</f>
        <v>569.91499999999996</v>
      </c>
      <c r="D103" s="5">
        <f t="shared" si="7"/>
        <v>6569.915</v>
      </c>
      <c r="E103" s="2">
        <f t="shared" si="8"/>
        <v>23</v>
      </c>
      <c r="F103" s="5">
        <f t="shared" si="9"/>
        <v>299207132.5</v>
      </c>
      <c r="G103" s="5">
        <f t="shared" si="10"/>
        <v>341250000</v>
      </c>
      <c r="H103" s="5">
        <f t="shared" si="11"/>
        <v>42042867.5</v>
      </c>
      <c r="I103" s="36">
        <f t="shared" si="12"/>
        <v>0.12320254212454212</v>
      </c>
    </row>
    <row r="104" spans="2:9" x14ac:dyDescent="0.6">
      <c r="B104" s="6">
        <v>46000</v>
      </c>
      <c r="C104" s="45">
        <f>VLOOKUP(B104,'Cost-Supply'!F100:I211,4)</f>
        <v>556.58000000000004</v>
      </c>
      <c r="D104" s="5">
        <f t="shared" si="7"/>
        <v>6556.58</v>
      </c>
      <c r="E104" s="2">
        <f t="shared" si="8"/>
        <v>24</v>
      </c>
      <c r="F104" s="5">
        <f t="shared" si="9"/>
        <v>301890680</v>
      </c>
      <c r="G104" s="5">
        <f t="shared" si="10"/>
        <v>345000000</v>
      </c>
      <c r="H104" s="5">
        <f t="shared" si="11"/>
        <v>43109320</v>
      </c>
      <c r="I104" s="36">
        <f t="shared" si="12"/>
        <v>0.12495455072463768</v>
      </c>
    </row>
    <row r="105" spans="2:9" x14ac:dyDescent="0.6">
      <c r="B105" s="6">
        <v>46500</v>
      </c>
      <c r="C105" s="45">
        <f>VLOOKUP(B105,'Cost-Supply'!F101:I212,4)</f>
        <v>543.245</v>
      </c>
      <c r="D105" s="5">
        <f t="shared" si="7"/>
        <v>6543.2449999999999</v>
      </c>
      <c r="E105" s="2">
        <f t="shared" si="8"/>
        <v>24</v>
      </c>
      <c r="F105" s="5">
        <f t="shared" si="9"/>
        <v>304548892.5</v>
      </c>
      <c r="G105" s="5">
        <f t="shared" si="10"/>
        <v>348750000</v>
      </c>
      <c r="H105" s="5">
        <f t="shared" si="11"/>
        <v>44201107.5</v>
      </c>
      <c r="I105" s="36">
        <f t="shared" si="12"/>
        <v>0.12674152688172044</v>
      </c>
    </row>
    <row r="106" spans="2:9" x14ac:dyDescent="0.6">
      <c r="B106" s="6">
        <v>47000</v>
      </c>
      <c r="C106" s="45">
        <f>VLOOKUP(B106,'Cost-Supply'!F102:I213,4)</f>
        <v>529.91</v>
      </c>
      <c r="D106" s="5">
        <f t="shared" si="7"/>
        <v>6529.91</v>
      </c>
      <c r="E106" s="2">
        <f t="shared" si="8"/>
        <v>24</v>
      </c>
      <c r="F106" s="5">
        <f t="shared" si="9"/>
        <v>307193770</v>
      </c>
      <c r="G106" s="5">
        <f t="shared" si="10"/>
        <v>352500000</v>
      </c>
      <c r="H106" s="5">
        <f t="shared" si="11"/>
        <v>45306230</v>
      </c>
      <c r="I106" s="36">
        <f t="shared" si="12"/>
        <v>0.12852831205673759</v>
      </c>
    </row>
    <row r="107" spans="2:9" x14ac:dyDescent="0.6">
      <c r="B107" s="6">
        <v>47500</v>
      </c>
      <c r="C107" s="45">
        <f>VLOOKUP(B107,'Cost-Supply'!F103:I214,4)</f>
        <v>516.57500000000005</v>
      </c>
      <c r="D107" s="5">
        <f t="shared" si="7"/>
        <v>6516.5749999999998</v>
      </c>
      <c r="E107" s="2">
        <f t="shared" si="8"/>
        <v>25</v>
      </c>
      <c r="F107" s="5">
        <f t="shared" si="9"/>
        <v>309837312.5</v>
      </c>
      <c r="G107" s="5">
        <f t="shared" si="10"/>
        <v>356250000</v>
      </c>
      <c r="H107" s="5">
        <f t="shared" si="11"/>
        <v>46412687.5</v>
      </c>
      <c r="I107" s="36">
        <f t="shared" si="12"/>
        <v>0.13028122807017545</v>
      </c>
    </row>
    <row r="108" spans="2:9" x14ac:dyDescent="0.6">
      <c r="B108" s="6">
        <v>48000</v>
      </c>
      <c r="C108" s="45">
        <f>VLOOKUP(B108,'Cost-Supply'!F104:I215,4)</f>
        <v>503.24</v>
      </c>
      <c r="D108" s="5">
        <f t="shared" si="7"/>
        <v>6503.24</v>
      </c>
      <c r="E108" s="2">
        <f t="shared" si="8"/>
        <v>25</v>
      </c>
      <c r="F108" s="5">
        <f t="shared" si="9"/>
        <v>312455520</v>
      </c>
      <c r="G108" s="5">
        <f t="shared" si="10"/>
        <v>360000000</v>
      </c>
      <c r="H108" s="5">
        <f t="shared" si="11"/>
        <v>47544480</v>
      </c>
      <c r="I108" s="36">
        <f t="shared" si="12"/>
        <v>0.13206799999999999</v>
      </c>
    </row>
    <row r="109" spans="2:9" x14ac:dyDescent="0.6">
      <c r="B109" s="6">
        <v>48500</v>
      </c>
      <c r="C109" s="45">
        <f>VLOOKUP(B109,'Cost-Supply'!F105:I216,4)</f>
        <v>489.90499999999997</v>
      </c>
      <c r="D109" s="5">
        <f t="shared" si="7"/>
        <v>6489.9049999999997</v>
      </c>
      <c r="E109" s="2">
        <f t="shared" si="8"/>
        <v>25</v>
      </c>
      <c r="F109" s="5">
        <f t="shared" si="9"/>
        <v>315060392.5</v>
      </c>
      <c r="G109" s="5">
        <f t="shared" si="10"/>
        <v>363750000</v>
      </c>
      <c r="H109" s="5">
        <f t="shared" si="11"/>
        <v>48689607.5</v>
      </c>
      <c r="I109" s="36">
        <f t="shared" si="12"/>
        <v>0.1338545910652921</v>
      </c>
    </row>
    <row r="110" spans="2:9" x14ac:dyDescent="0.6">
      <c r="B110" s="6">
        <v>49000</v>
      </c>
      <c r="C110" s="45">
        <f>VLOOKUP(B110,'Cost-Supply'!F106:I217,4)</f>
        <v>476.57000000000005</v>
      </c>
      <c r="D110" s="5">
        <f t="shared" si="7"/>
        <v>6476.57</v>
      </c>
      <c r="E110" s="2">
        <f t="shared" si="8"/>
        <v>25</v>
      </c>
      <c r="F110" s="5">
        <f t="shared" si="9"/>
        <v>317651930</v>
      </c>
      <c r="G110" s="5">
        <f t="shared" si="10"/>
        <v>367500000</v>
      </c>
      <c r="H110" s="5">
        <f t="shared" si="11"/>
        <v>49848070</v>
      </c>
      <c r="I110" s="36">
        <f t="shared" si="12"/>
        <v>0.13564100680272109</v>
      </c>
    </row>
    <row r="111" spans="2:9" x14ac:dyDescent="0.6">
      <c r="B111" s="6">
        <v>49500</v>
      </c>
      <c r="C111" s="45">
        <f>VLOOKUP(B111,'Cost-Supply'!F108:I120,4)</f>
        <v>463.23500000000001</v>
      </c>
      <c r="D111" s="5">
        <f t="shared" si="7"/>
        <v>6463.2349999999997</v>
      </c>
      <c r="E111" s="2">
        <f t="shared" si="8"/>
        <v>26</v>
      </c>
      <c r="F111" s="5">
        <f t="shared" si="9"/>
        <v>320242132.5</v>
      </c>
      <c r="G111" s="5">
        <f t="shared" si="10"/>
        <v>371250000</v>
      </c>
      <c r="H111" s="5">
        <f t="shared" si="11"/>
        <v>51007867.5</v>
      </c>
      <c r="I111" s="36">
        <f t="shared" si="12"/>
        <v>0.13739492929292929</v>
      </c>
    </row>
    <row r="112" spans="2:9" x14ac:dyDescent="0.6">
      <c r="B112" s="6">
        <v>50000</v>
      </c>
      <c r="C112" s="45">
        <f>VLOOKUP($B$112,'Cost-Supply'!F108:I219,4)</f>
        <v>449.9</v>
      </c>
      <c r="D112" s="5">
        <f t="shared" si="7"/>
        <v>6449.9</v>
      </c>
      <c r="E112" s="2">
        <f t="shared" si="8"/>
        <v>26</v>
      </c>
      <c r="F112" s="5">
        <f t="shared" si="9"/>
        <v>322807000</v>
      </c>
      <c r="G112" s="5">
        <f t="shared" si="10"/>
        <v>375000000</v>
      </c>
      <c r="H112" s="5">
        <f t="shared" si="11"/>
        <v>52193000</v>
      </c>
      <c r="I112" s="36">
        <f t="shared" si="12"/>
        <v>0.13918133333333332</v>
      </c>
    </row>
    <row r="113" spans="2:9" x14ac:dyDescent="0.6">
      <c r="B113" s="6">
        <v>50500</v>
      </c>
      <c r="C113" s="45">
        <f>VLOOKUP(B113,'Cost-Supply'!F109:I220,4)</f>
        <v>436.56500000000005</v>
      </c>
      <c r="D113" s="5">
        <f t="shared" si="7"/>
        <v>6436.5650000000005</v>
      </c>
      <c r="E113" s="2">
        <f t="shared" si="8"/>
        <v>26</v>
      </c>
      <c r="F113" s="5">
        <f t="shared" si="9"/>
        <v>325358532.5</v>
      </c>
      <c r="G113" s="5">
        <f t="shared" si="10"/>
        <v>378750000</v>
      </c>
      <c r="H113" s="5">
        <f t="shared" si="11"/>
        <v>53391467.5</v>
      </c>
      <c r="I113" s="36">
        <f t="shared" si="12"/>
        <v>0.14096757095709572</v>
      </c>
    </row>
    <row r="114" spans="2:9" x14ac:dyDescent="0.6">
      <c r="B114" s="6">
        <v>51000</v>
      </c>
      <c r="C114" s="45">
        <f>VLOOKUP(B114,'Cost-Supply'!F110:I221,4)</f>
        <v>423.23</v>
      </c>
      <c r="D114" s="5">
        <f t="shared" si="7"/>
        <v>6423.23</v>
      </c>
      <c r="E114" s="2">
        <f t="shared" si="8"/>
        <v>26</v>
      </c>
      <c r="F114" s="5">
        <f t="shared" si="9"/>
        <v>327896730</v>
      </c>
      <c r="G114" s="5">
        <f t="shared" si="10"/>
        <v>382500000</v>
      </c>
      <c r="H114" s="5">
        <f t="shared" si="11"/>
        <v>54603270</v>
      </c>
      <c r="I114" s="36">
        <f t="shared" si="12"/>
        <v>0.14275364705882354</v>
      </c>
    </row>
    <row r="115" spans="2:9" x14ac:dyDescent="0.6">
      <c r="B115" s="6">
        <v>51500</v>
      </c>
      <c r="C115" s="45">
        <f>VLOOKUP(B115,'Cost-Supply'!F111:I222,4)</f>
        <v>409.89499999999998</v>
      </c>
      <c r="D115" s="5">
        <f t="shared" si="7"/>
        <v>6409.8950000000004</v>
      </c>
      <c r="E115" s="2">
        <f t="shared" si="8"/>
        <v>27</v>
      </c>
      <c r="F115" s="5">
        <f t="shared" si="9"/>
        <v>330433592.5</v>
      </c>
      <c r="G115" s="5">
        <f t="shared" si="10"/>
        <v>386250000</v>
      </c>
      <c r="H115" s="5">
        <f t="shared" si="11"/>
        <v>55816407.5</v>
      </c>
      <c r="I115" s="36">
        <f t="shared" si="12"/>
        <v>0.14450849838187702</v>
      </c>
    </row>
    <row r="116" spans="2:9" x14ac:dyDescent="0.6">
      <c r="B116" s="6">
        <v>52000</v>
      </c>
      <c r="C116" s="45">
        <f>VLOOKUP(B116,'Cost-Supply'!F112:I223,4)</f>
        <v>396.56000000000006</v>
      </c>
      <c r="D116" s="5">
        <f t="shared" si="7"/>
        <v>6396.56</v>
      </c>
      <c r="E116" s="2">
        <f t="shared" si="8"/>
        <v>27</v>
      </c>
      <c r="F116" s="5">
        <f t="shared" si="9"/>
        <v>332945120</v>
      </c>
      <c r="G116" s="5">
        <f t="shared" si="10"/>
        <v>390000000</v>
      </c>
      <c r="H116" s="5">
        <f t="shared" si="11"/>
        <v>57054880</v>
      </c>
      <c r="I116" s="36">
        <f t="shared" si="12"/>
        <v>0.14629456410256411</v>
      </c>
    </row>
    <row r="117" spans="2:9" x14ac:dyDescent="0.6">
      <c r="B117" s="6">
        <v>52500</v>
      </c>
      <c r="C117" s="45">
        <f>VLOOKUP(B117,'Cost-Supply'!F113:I224,4)</f>
        <v>383.22500000000002</v>
      </c>
      <c r="D117" s="5">
        <f t="shared" si="7"/>
        <v>6383.2250000000004</v>
      </c>
      <c r="E117" s="2">
        <f t="shared" si="8"/>
        <v>27</v>
      </c>
      <c r="F117" s="5">
        <f t="shared" si="9"/>
        <v>335443312.5</v>
      </c>
      <c r="G117" s="5">
        <f t="shared" si="10"/>
        <v>393750000</v>
      </c>
      <c r="H117" s="5">
        <f t="shared" si="11"/>
        <v>58306687.5</v>
      </c>
      <c r="I117" s="36">
        <f t="shared" si="12"/>
        <v>0.14808047619047618</v>
      </c>
    </row>
    <row r="118" spans="2:9" x14ac:dyDescent="0.6">
      <c r="B118" s="6">
        <v>53000</v>
      </c>
      <c r="C118" s="45">
        <f>VLOOKUP(B118,'Cost-Supply'!F115:I120,4)</f>
        <v>369.89</v>
      </c>
      <c r="D118" s="5">
        <f t="shared" si="7"/>
        <v>6369.89</v>
      </c>
      <c r="E118" s="2">
        <f t="shared" si="8"/>
        <v>27</v>
      </c>
      <c r="F118" s="5">
        <f t="shared" si="9"/>
        <v>337928170</v>
      </c>
      <c r="G118" s="5">
        <f t="shared" si="10"/>
        <v>397500000</v>
      </c>
      <c r="H118" s="5">
        <f t="shared" si="11"/>
        <v>59571830</v>
      </c>
      <c r="I118" s="36">
        <f t="shared" si="12"/>
        <v>0.14986623899371068</v>
      </c>
    </row>
    <row r="119" spans="2:9" x14ac:dyDescent="0.6">
      <c r="B119" s="6">
        <v>53500</v>
      </c>
      <c r="C119" s="45">
        <f>VLOOKUP(B119,'Cost-Supply'!F115:I226,4)</f>
        <v>356.55500000000006</v>
      </c>
      <c r="D119" s="5">
        <f t="shared" si="7"/>
        <v>6356.5550000000003</v>
      </c>
      <c r="E119" s="2">
        <f t="shared" si="8"/>
        <v>28</v>
      </c>
      <c r="F119" s="5">
        <f t="shared" si="9"/>
        <v>340411692.5</v>
      </c>
      <c r="G119" s="5">
        <f t="shared" si="10"/>
        <v>401250000</v>
      </c>
      <c r="H119" s="5">
        <f t="shared" si="11"/>
        <v>60838307.5</v>
      </c>
      <c r="I119" s="36">
        <f t="shared" si="12"/>
        <v>0.15162195015576324</v>
      </c>
    </row>
    <row r="120" spans="2:9" x14ac:dyDescent="0.6">
      <c r="B120" s="6">
        <v>54000</v>
      </c>
      <c r="C120" s="45">
        <f>VLOOKUP(B120,'Cost-Supply'!F116:I227,4)</f>
        <v>343.22</v>
      </c>
      <c r="D120" s="5">
        <f t="shared" si="7"/>
        <v>6343.22</v>
      </c>
      <c r="E120" s="2">
        <f t="shared" si="8"/>
        <v>28</v>
      </c>
      <c r="F120" s="5">
        <f t="shared" si="9"/>
        <v>342869880</v>
      </c>
      <c r="G120" s="5">
        <f t="shared" si="10"/>
        <v>405000000</v>
      </c>
      <c r="H120" s="5">
        <f t="shared" si="11"/>
        <v>62130120</v>
      </c>
      <c r="I120" s="36">
        <f t="shared" si="12"/>
        <v>0.15340770370370371</v>
      </c>
    </row>
    <row r="121" spans="2:9" x14ac:dyDescent="0.6">
      <c r="B121" s="6">
        <v>54500</v>
      </c>
      <c r="C121" s="45">
        <f>VLOOKUP(B121,'Cost-Supply'!F117:I228,4)</f>
        <v>329.88499999999999</v>
      </c>
      <c r="D121" s="5">
        <f t="shared" si="7"/>
        <v>6329.8850000000002</v>
      </c>
      <c r="E121" s="2">
        <f t="shared" si="8"/>
        <v>28</v>
      </c>
      <c r="F121" s="5">
        <f t="shared" si="9"/>
        <v>345314732.5</v>
      </c>
      <c r="G121" s="5">
        <f t="shared" si="10"/>
        <v>408750000</v>
      </c>
      <c r="H121" s="5">
        <f t="shared" si="11"/>
        <v>63435267.5</v>
      </c>
      <c r="I121" s="36">
        <f t="shared" si="12"/>
        <v>0.15519331498470948</v>
      </c>
    </row>
    <row r="122" spans="2:9" x14ac:dyDescent="0.6">
      <c r="B122" s="6">
        <v>55000</v>
      </c>
      <c r="C122" s="45">
        <f>VLOOKUP(B122,'Cost-Supply'!F119:I120,4)</f>
        <v>316.55000000000007</v>
      </c>
      <c r="D122" s="5">
        <f t="shared" si="7"/>
        <v>6316.55</v>
      </c>
      <c r="E122" s="2">
        <f t="shared" si="8"/>
        <v>28</v>
      </c>
      <c r="F122" s="5">
        <f t="shared" si="9"/>
        <v>347746250</v>
      </c>
      <c r="G122" s="5">
        <f t="shared" si="10"/>
        <v>412500000</v>
      </c>
      <c r="H122" s="5">
        <f t="shared" si="11"/>
        <v>64753750</v>
      </c>
      <c r="I122" s="36">
        <f t="shared" si="12"/>
        <v>0.15697878787878788</v>
      </c>
    </row>
  </sheetData>
  <pageMargins left="0.74803149606299213" right="0.74803149606299213" top="0.74803149606299213" bottom="0.74803149606299213" header="0" footer="0"/>
  <pageSetup paperSize="9" orientation="portrait"/>
  <headerFooter>
    <oddFooter>&amp;LLeongTY&amp;R&amp;F/&amp;A</oddFooter>
  </headerFooter>
  <colBreaks count="1" manualBreakCount="1">
    <brk id="22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First_Submission</vt:lpstr>
      <vt:lpstr>Cost-Supply</vt:lpstr>
      <vt:lpstr>Price-Demand</vt:lpstr>
      <vt:lpstr>Model</vt:lpstr>
      <vt:lpstr>Model!solver_opt</vt:lpstr>
      <vt:lpstr>Model!solver_rhs1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Abhijeet Kaushal</dc:creator>
  <cp:lastModifiedBy>Pintu kumar</cp:lastModifiedBy>
  <dcterms:created xsi:type="dcterms:W3CDTF">2003-11-13T08:17:49Z</dcterms:created>
  <dcterms:modified xsi:type="dcterms:W3CDTF">2023-09-14T05:15:36Z</dcterms:modified>
</cp:coreProperties>
</file>