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higanstate-my.sharepoint.com/personal/novickja_msu_edu/Documents/"/>
    </mc:Choice>
  </mc:AlternateContent>
  <xr:revisionPtr revIDLastSave="564" documentId="8_{39C472EF-0D2B-4879-9DFF-EAFFC3B6A869}" xr6:coauthVersionLast="47" xr6:coauthVersionMax="47" xr10:uidLastSave="{C8B84558-1314-43C1-8D4C-4BE149363621}"/>
  <bookViews>
    <workbookView xWindow="-31230" yWindow="2685" windowWidth="28800" windowHeight="15435" xr2:uid="{9DD9B7EF-EC14-42A7-A630-A9BDD7FF21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4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E45" i="1"/>
  <c r="G45" i="1" s="1"/>
  <c r="E44" i="1"/>
  <c r="G44" i="1" s="1"/>
  <c r="E43" i="1"/>
  <c r="G43" i="1" s="1"/>
  <c r="E42" i="1"/>
  <c r="G42" i="1" s="1"/>
  <c r="E41" i="1"/>
  <c r="F41" i="1" s="1"/>
  <c r="E40" i="1"/>
  <c r="F40" i="1" s="1"/>
  <c r="E39" i="1"/>
  <c r="G39" i="1" s="1"/>
  <c r="E38" i="1"/>
  <c r="G38" i="1" s="1"/>
  <c r="E37" i="1"/>
  <c r="F37" i="1" s="1"/>
  <c r="E36" i="1"/>
  <c r="G36" i="1" s="1"/>
  <c r="G35" i="1"/>
  <c r="G34" i="1"/>
  <c r="E33" i="1"/>
  <c r="G33" i="1" s="1"/>
  <c r="E32" i="1"/>
  <c r="G32" i="1" s="1"/>
  <c r="E31" i="1"/>
  <c r="G31" i="1" s="1"/>
  <c r="E30" i="1"/>
  <c r="F30" i="1" s="1"/>
  <c r="E29" i="1"/>
  <c r="G29" i="1" s="1"/>
  <c r="E28" i="1"/>
  <c r="F28" i="1" s="1"/>
  <c r="E27" i="1"/>
  <c r="G27" i="1" s="1"/>
  <c r="E26" i="1"/>
  <c r="G26" i="1" s="1"/>
  <c r="E25" i="1"/>
  <c r="G25" i="1" s="1"/>
  <c r="G24" i="1"/>
  <c r="E24" i="1"/>
  <c r="F24" i="1" s="1"/>
  <c r="E23" i="1"/>
  <c r="G23" i="1" s="1"/>
  <c r="E22" i="1"/>
  <c r="G22" i="1" s="1"/>
  <c r="E21" i="1"/>
  <c r="G21" i="1" s="1"/>
  <c r="E20" i="1"/>
  <c r="G20" i="1" s="1"/>
  <c r="E19" i="1"/>
  <c r="F19" i="1" s="1"/>
  <c r="E18" i="1"/>
  <c r="G18" i="1" s="1"/>
  <c r="E17" i="1"/>
  <c r="G17" i="1" s="1"/>
  <c r="G16" i="1"/>
  <c r="E16" i="1"/>
  <c r="F16" i="1" s="1"/>
  <c r="E15" i="1"/>
  <c r="G15" i="1" s="1"/>
  <c r="E14" i="1"/>
  <c r="G14" i="1" s="1"/>
  <c r="E13" i="1"/>
  <c r="F13" i="1" s="1"/>
  <c r="E12" i="1"/>
  <c r="G12" i="1" s="1"/>
  <c r="E11" i="1"/>
  <c r="G11" i="1" s="1"/>
  <c r="G10" i="1"/>
  <c r="E10" i="1"/>
  <c r="F10" i="1" s="1"/>
  <c r="E9" i="1"/>
  <c r="G9" i="1" s="1"/>
  <c r="E8" i="1"/>
  <c r="G8" i="1" s="1"/>
  <c r="E7" i="1"/>
  <c r="G7" i="1" s="1"/>
  <c r="E6" i="1"/>
  <c r="G6" i="1" s="1"/>
  <c r="E5" i="1"/>
  <c r="F5" i="1" s="1"/>
  <c r="E4" i="1"/>
  <c r="G4" i="1" s="1"/>
  <c r="E3" i="1"/>
  <c r="G3" i="1" s="1"/>
  <c r="E2" i="1"/>
  <c r="F2" i="1" s="1"/>
  <c r="G19" i="1" l="1"/>
  <c r="F21" i="1"/>
  <c r="F14" i="1"/>
  <c r="G13" i="1"/>
  <c r="G2" i="1"/>
  <c r="F35" i="1"/>
  <c r="G40" i="1"/>
  <c r="F18" i="1"/>
  <c r="G28" i="1"/>
  <c r="F7" i="1"/>
  <c r="F44" i="1"/>
  <c r="F45" i="1"/>
  <c r="G37" i="1"/>
  <c r="G41" i="1"/>
  <c r="F43" i="1"/>
  <c r="F42" i="1"/>
  <c r="F38" i="1"/>
  <c r="F36" i="1"/>
  <c r="F39" i="1"/>
  <c r="F32" i="1"/>
  <c r="F25" i="1"/>
  <c r="G30" i="1"/>
  <c r="F31" i="1"/>
  <c r="F26" i="1"/>
  <c r="F27" i="1"/>
  <c r="F33" i="1"/>
  <c r="F34" i="1"/>
  <c r="F29" i="1"/>
  <c r="F20" i="1"/>
  <c r="F15" i="1"/>
  <c r="F22" i="1"/>
  <c r="F17" i="1"/>
  <c r="F23" i="1"/>
  <c r="G5" i="1"/>
  <c r="F6" i="1"/>
  <c r="F8" i="1"/>
  <c r="F3" i="1"/>
  <c r="F9" i="1"/>
  <c r="F4" i="1"/>
  <c r="F11" i="1"/>
  <c r="F12" i="1"/>
</calcChain>
</file>

<file path=xl/sharedStrings.xml><?xml version="1.0" encoding="utf-8"?>
<sst xmlns="http://schemas.openxmlformats.org/spreadsheetml/2006/main" count="100" uniqueCount="60">
  <si>
    <t>BB</t>
  </si>
  <si>
    <t>K</t>
  </si>
  <si>
    <t>PA</t>
  </si>
  <si>
    <t>BB%</t>
  </si>
  <si>
    <t>K%</t>
  </si>
  <si>
    <t>Chris Davis</t>
  </si>
  <si>
    <t>Ben Wilcoxson</t>
  </si>
  <si>
    <t>Travious Ford</t>
  </si>
  <si>
    <t>JD Stubbs</t>
  </si>
  <si>
    <t>Termaine Spears</t>
  </si>
  <si>
    <t>Malek Bolin</t>
  </si>
  <si>
    <t>Andres Ugarte</t>
  </si>
  <si>
    <t>Marcus Judd</t>
  </si>
  <si>
    <t>Shoma Yoshida</t>
  </si>
  <si>
    <t>David Meech</t>
  </si>
  <si>
    <t>Alex Crump</t>
  </si>
  <si>
    <t>Name</t>
  </si>
  <si>
    <t>Team</t>
  </si>
  <si>
    <t>BBB</t>
  </si>
  <si>
    <t>EDH</t>
  </si>
  <si>
    <t>Noah Marcoux</t>
  </si>
  <si>
    <t>Taj Porter</t>
  </si>
  <si>
    <t>Anthony Flores</t>
  </si>
  <si>
    <t>Alex Pup</t>
  </si>
  <si>
    <t>Joe Burke</t>
  </si>
  <si>
    <t>Chris O'neal</t>
  </si>
  <si>
    <t>Bryant Shellenbarger</t>
  </si>
  <si>
    <t>Whitt Hughes</t>
  </si>
  <si>
    <t>Chris Iazzeta</t>
  </si>
  <si>
    <t>Todd Mattox</t>
  </si>
  <si>
    <t>Chandler Dunn</t>
  </si>
  <si>
    <t>James Moses</t>
  </si>
  <si>
    <t>Nick Pastore</t>
  </si>
  <si>
    <t>Donovyn Curiel</t>
  </si>
  <si>
    <t>Alec Brunson</t>
  </si>
  <si>
    <t>Justin Gomez</t>
  </si>
  <si>
    <t>Patrick Baggett</t>
  </si>
  <si>
    <t>Jacob Bisharat</t>
  </si>
  <si>
    <t>Alejandro Lara</t>
  </si>
  <si>
    <t>Josh Baker</t>
  </si>
  <si>
    <t>Cam Norgren</t>
  </si>
  <si>
    <t>Nick Caruso</t>
  </si>
  <si>
    <t>Lucas Goodin</t>
  </si>
  <si>
    <t>UU</t>
  </si>
  <si>
    <t>Francis Florentino</t>
  </si>
  <si>
    <t>Burle Dixon</t>
  </si>
  <si>
    <t>Priamo Lozada</t>
  </si>
  <si>
    <t>Alex Steinbach</t>
  </si>
  <si>
    <t>Reese Trahey</t>
  </si>
  <si>
    <t>Nick Webre</t>
  </si>
  <si>
    <t>Duncan Hewitt</t>
  </si>
  <si>
    <t>Zach Beadle</t>
  </si>
  <si>
    <t>Denver Blinn</t>
  </si>
  <si>
    <t>Ward Hacklen</t>
  </si>
  <si>
    <t>WSW</t>
  </si>
  <si>
    <t>OPS+</t>
  </si>
  <si>
    <t>SLG</t>
  </si>
  <si>
    <t>OPS</t>
  </si>
  <si>
    <t>OBP</t>
  </si>
  <si>
    <t>Disc+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</si>
</sst>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0" fontId="0" fillId="0" borderId="0" xfId="0" applyNumberFormat="1"/>
    <xf numFmtId="0" fontId="2" fillId="0" borderId="0" xfId="0" applyFont="1"/>
    <xf numFmtId="164" fontId="0" fillId="0" borderId="0" xfId="0" applyNumberFormat="1"/>
    <xf numFmtId="165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7FAF2-7127-446C-A6C7-13865D09C78C}">
  <dimension ref="A1:S51"/>
  <sheetViews>
    <sheetView tabSelected="1" workbookViewId="0">
      <selection activeCell="K21" sqref="K21"/>
    </sheetView>
  </sheetViews>
  <sheetFormatPr defaultRowHeight="15" x14ac:dyDescent="0.25"/>
  <sheetData>
    <row r="1" spans="1:19" x14ac:dyDescent="0.25">
      <c r="A1" s="1" t="s">
        <v>16</v>
      </c>
      <c r="B1" t="s">
        <v>17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58</v>
      </c>
      <c r="I1" t="s">
        <v>56</v>
      </c>
      <c r="J1" t="s">
        <v>57</v>
      </c>
      <c r="K1" t="s">
        <v>55</v>
      </c>
      <c r="L1" t="s">
        <v>59</v>
      </c>
      <c r="M1" s="1"/>
    </row>
    <row r="2" spans="1:19" x14ac:dyDescent="0.25">
      <c r="A2" t="s">
        <v>5</v>
      </c>
      <c r="B2" t="s">
        <v>18</v>
      </c>
      <c r="C2">
        <v>7</v>
      </c>
      <c r="D2">
        <v>6</v>
      </c>
      <c r="E2">
        <f>SUM(29+7+1+1)</f>
        <v>38</v>
      </c>
      <c r="F2" s="2">
        <f>C2/E2</f>
        <v>0.18421052631578946</v>
      </c>
      <c r="G2" s="2">
        <f>D2/E2</f>
        <v>0.15789473684210525</v>
      </c>
      <c r="H2" s="4">
        <v>0.44400000000000001</v>
      </c>
      <c r="I2" s="4">
        <v>0.6</v>
      </c>
      <c r="J2" s="4">
        <f t="shared" ref="J2:J45" si="0">SUM(H2:I2)</f>
        <v>1.044</v>
      </c>
      <c r="K2">
        <v>227</v>
      </c>
      <c r="L2" s="6">
        <v>144.54405398954299</v>
      </c>
      <c r="R2" s="2"/>
      <c r="S2" s="2"/>
    </row>
    <row r="3" spans="1:19" x14ac:dyDescent="0.25">
      <c r="A3" t="s">
        <v>6</v>
      </c>
      <c r="B3" t="s">
        <v>18</v>
      </c>
      <c r="C3">
        <v>2</v>
      </c>
      <c r="D3">
        <v>2</v>
      </c>
      <c r="E3">
        <f>SUM(25+2+3+0)</f>
        <v>30</v>
      </c>
      <c r="F3" s="2">
        <f t="shared" ref="F3:F45" si="1">C3/E3</f>
        <v>6.6666666666666666E-2</v>
      </c>
      <c r="G3" s="2">
        <f t="shared" ref="G3:G45" si="2">D3/E3</f>
        <v>6.6666666666666666E-2</v>
      </c>
      <c r="H3" s="4">
        <v>0.45700000000000002</v>
      </c>
      <c r="I3" s="4">
        <v>0.379</v>
      </c>
      <c r="J3" s="4">
        <f t="shared" si="0"/>
        <v>0.83600000000000008</v>
      </c>
      <c r="K3">
        <v>155</v>
      </c>
      <c r="L3" s="5">
        <v>195.49158852730281</v>
      </c>
      <c r="R3" s="2"/>
      <c r="S3" s="2"/>
    </row>
    <row r="4" spans="1:19" x14ac:dyDescent="0.25">
      <c r="A4" t="s">
        <v>7</v>
      </c>
      <c r="B4" t="s">
        <v>18</v>
      </c>
      <c r="C4">
        <v>5</v>
      </c>
      <c r="D4">
        <v>8</v>
      </c>
      <c r="E4">
        <f>SUM(31+3+0+0)</f>
        <v>34</v>
      </c>
      <c r="F4" s="2">
        <f t="shared" si="1"/>
        <v>0.14705882352941177</v>
      </c>
      <c r="G4" s="2">
        <f t="shared" si="2"/>
        <v>0.23529411764705882</v>
      </c>
      <c r="H4" s="4">
        <v>0.34300000000000003</v>
      </c>
      <c r="I4" s="4">
        <v>0.34499999999999997</v>
      </c>
      <c r="J4" s="4">
        <f t="shared" si="0"/>
        <v>0.68799999999999994</v>
      </c>
      <c r="K4">
        <v>127</v>
      </c>
      <c r="L4" s="5">
        <v>106.31085204352011</v>
      </c>
      <c r="R4" s="2"/>
      <c r="S4" s="2"/>
    </row>
    <row r="5" spans="1:19" x14ac:dyDescent="0.25">
      <c r="A5" t="s">
        <v>8</v>
      </c>
      <c r="B5" t="s">
        <v>18</v>
      </c>
      <c r="C5">
        <v>3</v>
      </c>
      <c r="D5">
        <v>4</v>
      </c>
      <c r="E5">
        <f>SUM(23+5+0+1)</f>
        <v>29</v>
      </c>
      <c r="F5" s="2">
        <f t="shared" si="1"/>
        <v>0.10344827586206896</v>
      </c>
      <c r="G5" s="2">
        <f t="shared" si="2"/>
        <v>0.13793103448275862</v>
      </c>
      <c r="H5" s="4">
        <v>0.45</v>
      </c>
      <c r="I5" s="4">
        <v>0.30599999999999999</v>
      </c>
      <c r="J5" s="4">
        <f t="shared" si="0"/>
        <v>0.75600000000000001</v>
      </c>
      <c r="K5">
        <v>99</v>
      </c>
      <c r="L5" s="5">
        <v>122.78551972979312</v>
      </c>
      <c r="R5" s="2"/>
      <c r="S5" s="2"/>
    </row>
    <row r="6" spans="1:19" x14ac:dyDescent="0.25">
      <c r="A6" t="s">
        <v>9</v>
      </c>
      <c r="B6" t="s">
        <v>18</v>
      </c>
      <c r="C6">
        <v>6</v>
      </c>
      <c r="D6">
        <v>7</v>
      </c>
      <c r="E6">
        <f>SUM(23+6+3+2)</f>
        <v>34</v>
      </c>
      <c r="F6" s="2">
        <f t="shared" si="1"/>
        <v>0.17647058823529413</v>
      </c>
      <c r="G6" s="2">
        <f t="shared" si="2"/>
        <v>0.20588235294117646</v>
      </c>
      <c r="H6" s="4">
        <v>0.46200000000000002</v>
      </c>
      <c r="I6" s="4">
        <v>0.34599999999999997</v>
      </c>
      <c r="J6" s="4">
        <f t="shared" si="0"/>
        <v>0.80800000000000005</v>
      </c>
      <c r="K6">
        <v>132</v>
      </c>
      <c r="L6" s="5">
        <v>124.8367493715633</v>
      </c>
      <c r="R6" s="2"/>
      <c r="S6" s="2"/>
    </row>
    <row r="7" spans="1:19" x14ac:dyDescent="0.25">
      <c r="A7" t="s">
        <v>10</v>
      </c>
      <c r="B7" t="s">
        <v>18</v>
      </c>
      <c r="C7">
        <v>3</v>
      </c>
      <c r="D7">
        <v>7</v>
      </c>
      <c r="E7">
        <f>SUM(28+3+1+2)</f>
        <v>34</v>
      </c>
      <c r="F7" s="2">
        <f t="shared" si="1"/>
        <v>8.8235294117647065E-2</v>
      </c>
      <c r="G7" s="2">
        <f t="shared" si="2"/>
        <v>0.20588235294117646</v>
      </c>
      <c r="H7" s="4">
        <v>0.4</v>
      </c>
      <c r="I7" s="4">
        <v>0.65600000000000003</v>
      </c>
      <c r="J7" s="4">
        <f t="shared" si="0"/>
        <v>1.056</v>
      </c>
      <c r="K7">
        <v>144</v>
      </c>
      <c r="L7" s="5">
        <v>89.781105492390012</v>
      </c>
      <c r="R7" s="2"/>
      <c r="S7" s="2"/>
    </row>
    <row r="8" spans="1:19" x14ac:dyDescent="0.25">
      <c r="A8" t="s">
        <v>11</v>
      </c>
      <c r="B8" t="s">
        <v>18</v>
      </c>
      <c r="C8">
        <v>0</v>
      </c>
      <c r="D8">
        <v>6</v>
      </c>
      <c r="E8">
        <f>SUM(24+3+0+1)</f>
        <v>28</v>
      </c>
      <c r="F8" s="2">
        <f t="shared" si="1"/>
        <v>0</v>
      </c>
      <c r="G8" s="2">
        <f t="shared" si="2"/>
        <v>0.21428571428571427</v>
      </c>
      <c r="H8" s="4">
        <v>0.25</v>
      </c>
      <c r="I8" s="4">
        <v>0.11799999999999999</v>
      </c>
      <c r="J8" s="4">
        <f t="shared" si="0"/>
        <v>0.36799999999999999</v>
      </c>
      <c r="K8">
        <v>20</v>
      </c>
      <c r="L8" s="5">
        <v>52.579365079365083</v>
      </c>
      <c r="R8" s="2"/>
      <c r="S8" s="2"/>
    </row>
    <row r="9" spans="1:19" x14ac:dyDescent="0.25">
      <c r="A9" t="s">
        <v>12</v>
      </c>
      <c r="B9" t="s">
        <v>18</v>
      </c>
      <c r="C9">
        <v>3</v>
      </c>
      <c r="D9">
        <v>6</v>
      </c>
      <c r="E9">
        <f>SUM(15+3+0+0)</f>
        <v>18</v>
      </c>
      <c r="F9" s="2">
        <f t="shared" si="1"/>
        <v>0.16666666666666666</v>
      </c>
      <c r="G9" s="2">
        <f t="shared" si="2"/>
        <v>0.33333333333333331</v>
      </c>
      <c r="H9" s="4">
        <v>0.27300000000000002</v>
      </c>
      <c r="I9" s="4">
        <v>0.27600000000000002</v>
      </c>
      <c r="J9" s="4">
        <f t="shared" si="0"/>
        <v>0.54900000000000004</v>
      </c>
      <c r="K9">
        <v>48</v>
      </c>
      <c r="L9" s="5">
        <v>100.01723662437949</v>
      </c>
      <c r="R9" s="2"/>
      <c r="S9" s="2"/>
    </row>
    <row r="10" spans="1:19" x14ac:dyDescent="0.25">
      <c r="A10" t="s">
        <v>13</v>
      </c>
      <c r="B10" t="s">
        <v>18</v>
      </c>
      <c r="C10">
        <v>2</v>
      </c>
      <c r="D10">
        <v>5</v>
      </c>
      <c r="E10">
        <f>SUM(14+2+1+0)</f>
        <v>17</v>
      </c>
      <c r="F10" s="2">
        <f t="shared" si="1"/>
        <v>0.11764705882352941</v>
      </c>
      <c r="G10" s="2">
        <f t="shared" si="2"/>
        <v>0.29411764705882354</v>
      </c>
      <c r="H10" s="4">
        <v>0.25</v>
      </c>
      <c r="I10" s="4">
        <v>0.11799999999999999</v>
      </c>
      <c r="J10" s="4">
        <f t="shared" si="0"/>
        <v>0.36799999999999999</v>
      </c>
      <c r="K10">
        <v>-11</v>
      </c>
      <c r="L10" s="5">
        <v>85.048681634816091</v>
      </c>
      <c r="R10" s="2"/>
      <c r="S10" s="2"/>
    </row>
    <row r="11" spans="1:19" x14ac:dyDescent="0.25">
      <c r="A11" t="s">
        <v>14</v>
      </c>
      <c r="B11" t="s">
        <v>18</v>
      </c>
      <c r="C11">
        <v>0</v>
      </c>
      <c r="D11">
        <v>11</v>
      </c>
      <c r="E11">
        <f>SUM(23+0+0+0)</f>
        <v>23</v>
      </c>
      <c r="F11" s="2">
        <f t="shared" si="1"/>
        <v>0</v>
      </c>
      <c r="G11" s="2">
        <f t="shared" si="2"/>
        <v>0.47826086956521741</v>
      </c>
      <c r="H11" s="4">
        <v>0.12</v>
      </c>
      <c r="I11" s="4">
        <v>0.16</v>
      </c>
      <c r="J11" s="4">
        <f t="shared" si="0"/>
        <v>0.28000000000000003</v>
      </c>
      <c r="K11">
        <v>-35</v>
      </c>
      <c r="L11" s="5">
        <v>23.558286951144094</v>
      </c>
      <c r="R11" s="2"/>
      <c r="S11" s="2"/>
    </row>
    <row r="12" spans="1:19" x14ac:dyDescent="0.25">
      <c r="A12" t="s">
        <v>15</v>
      </c>
      <c r="B12" t="s">
        <v>18</v>
      </c>
      <c r="C12">
        <v>4</v>
      </c>
      <c r="D12">
        <v>3</v>
      </c>
      <c r="E12">
        <f>SUM(7+4+1+0)</f>
        <v>12</v>
      </c>
      <c r="F12" s="2">
        <f t="shared" si="1"/>
        <v>0.33333333333333331</v>
      </c>
      <c r="G12" s="2">
        <f t="shared" si="2"/>
        <v>0.25</v>
      </c>
      <c r="H12" s="4">
        <v>0.33300000000000002</v>
      </c>
      <c r="I12" s="4">
        <v>0</v>
      </c>
      <c r="J12" s="4">
        <f t="shared" si="0"/>
        <v>0.33300000000000002</v>
      </c>
      <c r="K12">
        <v>19</v>
      </c>
      <c r="L12" s="5">
        <v>177.50045964331679</v>
      </c>
      <c r="R12" s="2"/>
      <c r="S12" s="2"/>
    </row>
    <row r="13" spans="1:19" x14ac:dyDescent="0.25">
      <c r="A13" t="s">
        <v>20</v>
      </c>
      <c r="B13" t="s">
        <v>19</v>
      </c>
      <c r="C13">
        <v>4</v>
      </c>
      <c r="D13">
        <v>6</v>
      </c>
      <c r="E13">
        <f>SUM(22+4+2+0)</f>
        <v>28</v>
      </c>
      <c r="F13" s="2">
        <f t="shared" si="1"/>
        <v>0.14285714285714285</v>
      </c>
      <c r="G13" s="2">
        <f t="shared" si="2"/>
        <v>0.21428571428571427</v>
      </c>
      <c r="H13" s="4">
        <v>0.46400000000000002</v>
      </c>
      <c r="I13" s="4">
        <v>0.45500000000000002</v>
      </c>
      <c r="J13" s="4">
        <f t="shared" si="0"/>
        <v>0.91900000000000004</v>
      </c>
      <c r="K13">
        <v>171</v>
      </c>
      <c r="L13" s="5">
        <v>109.33612183612182</v>
      </c>
    </row>
    <row r="14" spans="1:19" x14ac:dyDescent="0.25">
      <c r="A14" t="s">
        <v>21</v>
      </c>
      <c r="B14" t="s">
        <v>19</v>
      </c>
      <c r="C14">
        <v>3</v>
      </c>
      <c r="D14">
        <v>4</v>
      </c>
      <c r="E14">
        <f>SUM(13+3+0+0)</f>
        <v>16</v>
      </c>
      <c r="F14" s="2">
        <f t="shared" si="1"/>
        <v>0.1875</v>
      </c>
      <c r="G14" s="2">
        <f t="shared" si="2"/>
        <v>0.25</v>
      </c>
      <c r="H14" s="4">
        <v>0.34799999999999998</v>
      </c>
      <c r="I14" s="4">
        <v>0.42099999999999999</v>
      </c>
      <c r="J14" s="4">
        <f t="shared" si="0"/>
        <v>0.76899999999999991</v>
      </c>
      <c r="K14">
        <v>212</v>
      </c>
      <c r="L14" s="5">
        <v>119.56127045412761</v>
      </c>
    </row>
    <row r="15" spans="1:19" x14ac:dyDescent="0.25">
      <c r="A15" t="s">
        <v>22</v>
      </c>
      <c r="B15" t="s">
        <v>19</v>
      </c>
      <c r="C15">
        <v>1</v>
      </c>
      <c r="D15">
        <v>6</v>
      </c>
      <c r="E15">
        <f>SUM(28+1+3+0)</f>
        <v>32</v>
      </c>
      <c r="F15" s="2">
        <f t="shared" si="1"/>
        <v>3.125E-2</v>
      </c>
      <c r="G15" s="2">
        <f t="shared" si="2"/>
        <v>0.1875</v>
      </c>
      <c r="H15" s="4">
        <v>0.38500000000000001</v>
      </c>
      <c r="I15" s="4">
        <v>0.375</v>
      </c>
      <c r="J15" s="4">
        <f t="shared" si="0"/>
        <v>0.76</v>
      </c>
      <c r="K15">
        <v>138</v>
      </c>
      <c r="L15" s="5">
        <v>72.506243488386346</v>
      </c>
    </row>
    <row r="16" spans="1:19" x14ac:dyDescent="0.25">
      <c r="A16" t="s">
        <v>23</v>
      </c>
      <c r="B16" t="s">
        <v>19</v>
      </c>
      <c r="C16">
        <v>3</v>
      </c>
      <c r="D16">
        <v>6</v>
      </c>
      <c r="E16">
        <f>SUM(26+3+1+1)</f>
        <v>31</v>
      </c>
      <c r="F16" s="2">
        <f t="shared" si="1"/>
        <v>9.6774193548387094E-2</v>
      </c>
      <c r="G16" s="2">
        <f t="shared" si="2"/>
        <v>0.19354838709677419</v>
      </c>
      <c r="H16" s="4">
        <v>0.39500000000000002</v>
      </c>
      <c r="I16" s="4">
        <v>0.24099999999999999</v>
      </c>
      <c r="J16" s="4">
        <f t="shared" si="0"/>
        <v>0.63600000000000001</v>
      </c>
      <c r="K16">
        <v>83</v>
      </c>
      <c r="L16" s="5">
        <v>96.660994025625357</v>
      </c>
    </row>
    <row r="17" spans="1:12" x14ac:dyDescent="0.25">
      <c r="A17" t="s">
        <v>24</v>
      </c>
      <c r="B17" t="s">
        <v>19</v>
      </c>
      <c r="C17">
        <v>2</v>
      </c>
      <c r="D17">
        <v>3</v>
      </c>
      <c r="E17">
        <f>SUM(16+2+1+0)</f>
        <v>19</v>
      </c>
      <c r="F17" s="2">
        <f t="shared" si="1"/>
        <v>0.10526315789473684</v>
      </c>
      <c r="G17" s="2">
        <f t="shared" si="2"/>
        <v>0.15789473684210525</v>
      </c>
      <c r="H17" s="4">
        <v>0.36</v>
      </c>
      <c r="I17" s="4">
        <v>0.45</v>
      </c>
      <c r="J17" s="4">
        <f t="shared" si="0"/>
        <v>0.81</v>
      </c>
      <c r="K17">
        <v>157</v>
      </c>
      <c r="L17" s="5">
        <v>113.1784778871245</v>
      </c>
    </row>
    <row r="18" spans="1:12" x14ac:dyDescent="0.25">
      <c r="A18" t="s">
        <v>25</v>
      </c>
      <c r="B18" t="s">
        <v>19</v>
      </c>
      <c r="C18">
        <v>2</v>
      </c>
      <c r="D18">
        <v>7</v>
      </c>
      <c r="E18">
        <f>SUM(20+2+1+0)</f>
        <v>23</v>
      </c>
      <c r="F18" s="2">
        <f t="shared" si="1"/>
        <v>8.6956521739130432E-2</v>
      </c>
      <c r="G18" s="2">
        <f t="shared" si="2"/>
        <v>0.30434782608695654</v>
      </c>
      <c r="H18" s="4">
        <v>0.34599999999999997</v>
      </c>
      <c r="I18" s="4">
        <v>0.39100000000000001</v>
      </c>
      <c r="J18" s="4">
        <f t="shared" si="0"/>
        <v>0.73699999999999999</v>
      </c>
      <c r="K18">
        <v>93</v>
      </c>
      <c r="L18" s="5">
        <v>71.56775627827092</v>
      </c>
    </row>
    <row r="19" spans="1:12" x14ac:dyDescent="0.25">
      <c r="A19" t="s">
        <v>26</v>
      </c>
      <c r="B19" t="s">
        <v>19</v>
      </c>
      <c r="C19">
        <v>4</v>
      </c>
      <c r="D19">
        <v>8</v>
      </c>
      <c r="E19">
        <f>SUM(26+4+2+0)</f>
        <v>32</v>
      </c>
      <c r="F19" s="2">
        <f t="shared" si="1"/>
        <v>0.125</v>
      </c>
      <c r="G19" s="2">
        <f t="shared" si="2"/>
        <v>0.25</v>
      </c>
      <c r="H19" s="4">
        <v>0.36799999999999999</v>
      </c>
      <c r="I19" s="4">
        <v>0.40600000000000003</v>
      </c>
      <c r="J19" s="4">
        <f t="shared" si="0"/>
        <v>0.77400000000000002</v>
      </c>
      <c r="K19">
        <v>69</v>
      </c>
      <c r="L19" s="5">
        <v>94.730189373046514</v>
      </c>
    </row>
    <row r="20" spans="1:12" x14ac:dyDescent="0.25">
      <c r="A20" t="s">
        <v>27</v>
      </c>
      <c r="B20" t="s">
        <v>19</v>
      </c>
      <c r="C20">
        <v>1</v>
      </c>
      <c r="D20">
        <v>6</v>
      </c>
      <c r="E20">
        <f>SUM(18+1+0+0)</f>
        <v>19</v>
      </c>
      <c r="F20" s="2">
        <f t="shared" si="1"/>
        <v>5.2631578947368418E-2</v>
      </c>
      <c r="G20" s="2">
        <f t="shared" si="2"/>
        <v>0.31578947368421051</v>
      </c>
      <c r="H20" s="4">
        <v>0.182</v>
      </c>
      <c r="I20" s="4">
        <v>0.14299999999999999</v>
      </c>
      <c r="J20" s="4">
        <f t="shared" si="0"/>
        <v>0.32499999999999996</v>
      </c>
      <c r="K20">
        <v>11</v>
      </c>
      <c r="L20" s="5">
        <v>56.58923894356225</v>
      </c>
    </row>
    <row r="21" spans="1:12" x14ac:dyDescent="0.25">
      <c r="A21" t="s">
        <v>28</v>
      </c>
      <c r="B21" t="s">
        <v>19</v>
      </c>
      <c r="C21">
        <v>4</v>
      </c>
      <c r="D21">
        <v>7</v>
      </c>
      <c r="E21">
        <f>SUM(24+4+1+0)</f>
        <v>29</v>
      </c>
      <c r="F21" s="2">
        <f t="shared" si="1"/>
        <v>0.13793103448275862</v>
      </c>
      <c r="G21" s="2">
        <f t="shared" si="2"/>
        <v>0.2413793103448276</v>
      </c>
      <c r="H21" s="4">
        <v>0.314</v>
      </c>
      <c r="I21" s="4">
        <v>0.32100000000000001</v>
      </c>
      <c r="J21" s="4">
        <f t="shared" si="0"/>
        <v>0.63500000000000001</v>
      </c>
      <c r="K21">
        <v>68</v>
      </c>
      <c r="L21" s="5">
        <v>101.4772268246934</v>
      </c>
    </row>
    <row r="22" spans="1:12" x14ac:dyDescent="0.25">
      <c r="A22" t="s">
        <v>29</v>
      </c>
      <c r="B22" t="s">
        <v>19</v>
      </c>
      <c r="C22">
        <v>4</v>
      </c>
      <c r="D22">
        <v>4</v>
      </c>
      <c r="E22">
        <f>SUM(17+4+0+0)</f>
        <v>21</v>
      </c>
      <c r="F22" s="2">
        <f t="shared" si="1"/>
        <v>0.19047619047619047</v>
      </c>
      <c r="G22" s="2">
        <f t="shared" si="2"/>
        <v>0.19047619047619047</v>
      </c>
      <c r="H22" s="4">
        <v>0.25900000000000001</v>
      </c>
      <c r="I22" s="4">
        <v>0.26100000000000001</v>
      </c>
      <c r="J22" s="4">
        <f t="shared" si="0"/>
        <v>0.52</v>
      </c>
      <c r="K22">
        <v>4</v>
      </c>
      <c r="L22" s="5">
        <v>134.82746138996137</v>
      </c>
    </row>
    <row r="23" spans="1:12" x14ac:dyDescent="0.25">
      <c r="A23" t="s">
        <v>30</v>
      </c>
      <c r="B23" t="s">
        <v>19</v>
      </c>
      <c r="C23">
        <v>6</v>
      </c>
      <c r="D23">
        <v>9</v>
      </c>
      <c r="E23">
        <f>SUM(28+6+0+0)</f>
        <v>34</v>
      </c>
      <c r="F23" s="2">
        <f t="shared" si="1"/>
        <v>0.17647058823529413</v>
      </c>
      <c r="G23" s="2">
        <f t="shared" si="2"/>
        <v>0.26470588235294118</v>
      </c>
      <c r="H23" s="4">
        <v>0.308</v>
      </c>
      <c r="I23" s="4">
        <v>0.25</v>
      </c>
      <c r="J23" s="4">
        <f t="shared" si="0"/>
        <v>0.55800000000000005</v>
      </c>
      <c r="K23">
        <v>80</v>
      </c>
      <c r="L23" s="5">
        <v>112.67553567973737</v>
      </c>
    </row>
    <row r="24" spans="1:12" x14ac:dyDescent="0.25">
      <c r="A24" t="s">
        <v>31</v>
      </c>
      <c r="B24" t="s">
        <v>43</v>
      </c>
      <c r="C24">
        <v>4</v>
      </c>
      <c r="D24">
        <v>1</v>
      </c>
      <c r="E24">
        <f>SUM(12+4+2+2)</f>
        <v>20</v>
      </c>
      <c r="F24" s="2">
        <f t="shared" si="1"/>
        <v>0.2</v>
      </c>
      <c r="G24" s="2">
        <f t="shared" si="2"/>
        <v>0.05</v>
      </c>
      <c r="H24" s="4">
        <v>0.45800000000000002</v>
      </c>
      <c r="I24" s="4">
        <v>0.4</v>
      </c>
      <c r="J24" s="4">
        <f t="shared" si="0"/>
        <v>0.8580000000000001</v>
      </c>
      <c r="K24">
        <v>144</v>
      </c>
      <c r="L24" s="5">
        <v>304.79959551388117</v>
      </c>
    </row>
    <row r="25" spans="1:12" x14ac:dyDescent="0.25">
      <c r="A25" t="s">
        <v>32</v>
      </c>
      <c r="B25" t="s">
        <v>43</v>
      </c>
      <c r="C25">
        <v>2</v>
      </c>
      <c r="D25">
        <v>5</v>
      </c>
      <c r="E25">
        <f>SUM(22+2+1+0)</f>
        <v>25</v>
      </c>
      <c r="F25" s="2">
        <f t="shared" si="1"/>
        <v>0.08</v>
      </c>
      <c r="G25" s="2">
        <f t="shared" si="2"/>
        <v>0.2</v>
      </c>
      <c r="H25" s="4">
        <v>0.4</v>
      </c>
      <c r="I25" s="4">
        <v>0.38500000000000001</v>
      </c>
      <c r="J25" s="4">
        <f t="shared" si="0"/>
        <v>0.78500000000000003</v>
      </c>
      <c r="K25">
        <v>164</v>
      </c>
      <c r="L25" s="5">
        <v>88.118817797389212</v>
      </c>
    </row>
    <row r="26" spans="1:12" x14ac:dyDescent="0.25">
      <c r="A26" t="s">
        <v>33</v>
      </c>
      <c r="B26" t="s">
        <v>43</v>
      </c>
      <c r="C26">
        <v>0</v>
      </c>
      <c r="D26">
        <v>5</v>
      </c>
      <c r="E26">
        <f>SUM(25+0+2+0)</f>
        <v>27</v>
      </c>
      <c r="F26" s="2">
        <f t="shared" si="1"/>
        <v>0</v>
      </c>
      <c r="G26" s="2">
        <f t="shared" si="2"/>
        <v>0.18518518518518517</v>
      </c>
      <c r="H26" s="4">
        <v>0.28999999999999998</v>
      </c>
      <c r="I26" s="4">
        <v>0.24099999999999999</v>
      </c>
      <c r="J26" s="4">
        <f t="shared" si="0"/>
        <v>0.53099999999999992</v>
      </c>
      <c r="K26">
        <v>80</v>
      </c>
      <c r="L26" s="5">
        <v>60.841836734693878</v>
      </c>
    </row>
    <row r="27" spans="1:12" x14ac:dyDescent="0.25">
      <c r="A27" t="s">
        <v>34</v>
      </c>
      <c r="B27" t="s">
        <v>43</v>
      </c>
      <c r="C27">
        <v>2</v>
      </c>
      <c r="D27">
        <v>6</v>
      </c>
      <c r="E27">
        <f>SUM(16+2+1+0)</f>
        <v>19</v>
      </c>
      <c r="F27" s="2">
        <f t="shared" si="1"/>
        <v>0.10526315789473684</v>
      </c>
      <c r="G27" s="2">
        <f t="shared" si="2"/>
        <v>0.31578947368421051</v>
      </c>
      <c r="H27" s="4">
        <v>0.34799999999999998</v>
      </c>
      <c r="I27" s="4">
        <v>0.25</v>
      </c>
      <c r="J27" s="4">
        <f t="shared" si="0"/>
        <v>0.59799999999999998</v>
      </c>
      <c r="K27">
        <v>81</v>
      </c>
      <c r="L27">
        <v>77.5</v>
      </c>
    </row>
    <row r="28" spans="1:12" x14ac:dyDescent="0.25">
      <c r="A28" t="s">
        <v>35</v>
      </c>
      <c r="B28" t="s">
        <v>43</v>
      </c>
      <c r="C28">
        <v>4</v>
      </c>
      <c r="D28">
        <v>1</v>
      </c>
      <c r="E28">
        <f>SUM(18+4+0+0)</f>
        <v>22</v>
      </c>
      <c r="F28" s="2">
        <f t="shared" si="1"/>
        <v>0.18181818181818182</v>
      </c>
      <c r="G28" s="2">
        <f t="shared" si="2"/>
        <v>4.5454545454545456E-2</v>
      </c>
      <c r="H28" s="4">
        <v>0.36399999999999999</v>
      </c>
      <c r="I28" s="4">
        <v>0.27800000000000002</v>
      </c>
      <c r="J28" s="4">
        <f t="shared" si="0"/>
        <v>0.64200000000000002</v>
      </c>
      <c r="K28">
        <v>89</v>
      </c>
      <c r="L28" s="5">
        <v>320.11002189573617</v>
      </c>
    </row>
    <row r="29" spans="1:12" x14ac:dyDescent="0.25">
      <c r="A29" t="s">
        <v>36</v>
      </c>
      <c r="B29" t="s">
        <v>43</v>
      </c>
      <c r="C29">
        <v>7</v>
      </c>
      <c r="D29">
        <v>4</v>
      </c>
      <c r="E29">
        <f>SUM(21+7+0+1)</f>
        <v>29</v>
      </c>
      <c r="F29" s="2">
        <f t="shared" si="1"/>
        <v>0.2413793103448276</v>
      </c>
      <c r="G29" s="2">
        <f t="shared" si="2"/>
        <v>0.13793103448275862</v>
      </c>
      <c r="H29" s="4">
        <v>0.41199999999999998</v>
      </c>
      <c r="I29" s="4">
        <v>0.217</v>
      </c>
      <c r="J29" s="4">
        <f t="shared" si="0"/>
        <v>0.629</v>
      </c>
      <c r="K29">
        <v>81</v>
      </c>
      <c r="L29" s="5">
        <v>177.58514694321343</v>
      </c>
    </row>
    <row r="30" spans="1:12" x14ac:dyDescent="0.25">
      <c r="A30" t="s">
        <v>37</v>
      </c>
      <c r="B30" t="s">
        <v>43</v>
      </c>
      <c r="C30">
        <v>3</v>
      </c>
      <c r="D30">
        <v>7</v>
      </c>
      <c r="E30">
        <f>SUM(23+3+0+0)</f>
        <v>26</v>
      </c>
      <c r="F30" s="2">
        <f t="shared" si="1"/>
        <v>0.11538461538461539</v>
      </c>
      <c r="G30" s="2">
        <f t="shared" si="2"/>
        <v>0.26923076923076922</v>
      </c>
      <c r="H30" s="4">
        <v>0.308</v>
      </c>
      <c r="I30" s="4">
        <v>0.30399999999999999</v>
      </c>
      <c r="J30" s="4">
        <f t="shared" si="0"/>
        <v>0.61199999999999999</v>
      </c>
      <c r="K30">
        <v>81</v>
      </c>
      <c r="L30" s="5">
        <v>87.690878252102749</v>
      </c>
    </row>
    <row r="31" spans="1:12" x14ac:dyDescent="0.25">
      <c r="A31" t="s">
        <v>38</v>
      </c>
      <c r="B31" t="s">
        <v>43</v>
      </c>
      <c r="C31">
        <v>3</v>
      </c>
      <c r="D31">
        <v>4</v>
      </c>
      <c r="E31">
        <f>SUM(17+3+1+1)</f>
        <v>22</v>
      </c>
      <c r="F31" s="2">
        <f t="shared" si="1"/>
        <v>0.13636363636363635</v>
      </c>
      <c r="G31" s="2">
        <f t="shared" si="2"/>
        <v>0.18181818181818182</v>
      </c>
      <c r="H31" s="4">
        <v>0.38500000000000001</v>
      </c>
      <c r="I31" s="4">
        <v>0.4</v>
      </c>
      <c r="J31" s="4">
        <f t="shared" si="0"/>
        <v>0.78500000000000003</v>
      </c>
      <c r="K31">
        <v>129</v>
      </c>
      <c r="L31" s="5">
        <v>116.14544159187017</v>
      </c>
    </row>
    <row r="32" spans="1:12" x14ac:dyDescent="0.25">
      <c r="A32" t="s">
        <v>39</v>
      </c>
      <c r="B32" t="s">
        <v>43</v>
      </c>
      <c r="C32">
        <v>3</v>
      </c>
      <c r="D32">
        <v>6</v>
      </c>
      <c r="E32">
        <f>SUM(21+3+1+0)</f>
        <v>25</v>
      </c>
      <c r="F32" s="2">
        <f t="shared" si="1"/>
        <v>0.12</v>
      </c>
      <c r="G32" s="2">
        <f t="shared" si="2"/>
        <v>0.24</v>
      </c>
      <c r="H32" s="4">
        <v>0.32</v>
      </c>
      <c r="I32" s="4">
        <v>0.52400000000000002</v>
      </c>
      <c r="J32" s="4">
        <f t="shared" si="0"/>
        <v>0.84400000000000008</v>
      </c>
      <c r="K32">
        <v>151</v>
      </c>
      <c r="L32" s="5">
        <v>94.62153735368021</v>
      </c>
    </row>
    <row r="33" spans="1:12" x14ac:dyDescent="0.25">
      <c r="A33" t="s">
        <v>40</v>
      </c>
      <c r="B33" t="s">
        <v>43</v>
      </c>
      <c r="C33">
        <v>1</v>
      </c>
      <c r="D33">
        <v>6</v>
      </c>
      <c r="E33">
        <f>SUM(23+1+1+0)</f>
        <v>25</v>
      </c>
      <c r="F33" s="2">
        <f t="shared" si="1"/>
        <v>0.04</v>
      </c>
      <c r="G33" s="2">
        <f t="shared" si="2"/>
        <v>0.24</v>
      </c>
      <c r="H33" s="4">
        <v>0.24099999999999999</v>
      </c>
      <c r="I33" s="4">
        <v>0.26900000000000002</v>
      </c>
      <c r="J33" s="4">
        <f t="shared" si="0"/>
        <v>0.51</v>
      </c>
      <c r="K33">
        <v>-43</v>
      </c>
      <c r="L33" s="5">
        <v>62.837753569896428</v>
      </c>
    </row>
    <row r="34" spans="1:12" x14ac:dyDescent="0.25">
      <c r="A34" t="s">
        <v>41</v>
      </c>
      <c r="B34" t="s">
        <v>43</v>
      </c>
      <c r="C34">
        <v>0</v>
      </c>
      <c r="D34">
        <v>0</v>
      </c>
      <c r="E34">
        <v>5</v>
      </c>
      <c r="F34" s="2">
        <f t="shared" si="1"/>
        <v>0</v>
      </c>
      <c r="G34" s="2">
        <f t="shared" si="2"/>
        <v>0</v>
      </c>
      <c r="H34" s="4">
        <v>0.5</v>
      </c>
      <c r="I34" s="4">
        <v>0.5</v>
      </c>
      <c r="J34" s="4">
        <f t="shared" si="0"/>
        <v>1</v>
      </c>
      <c r="K34">
        <v>195</v>
      </c>
      <c r="L34" s="5">
        <v>0</v>
      </c>
    </row>
    <row r="35" spans="1:12" x14ac:dyDescent="0.25">
      <c r="A35" t="s">
        <v>42</v>
      </c>
      <c r="B35" t="s">
        <v>43</v>
      </c>
      <c r="C35">
        <v>1</v>
      </c>
      <c r="D35">
        <v>1</v>
      </c>
      <c r="E35">
        <v>9</v>
      </c>
      <c r="F35" s="2">
        <f t="shared" si="1"/>
        <v>0.1111111111111111</v>
      </c>
      <c r="G35" s="2">
        <f t="shared" si="2"/>
        <v>0.1111111111111111</v>
      </c>
      <c r="H35" s="4">
        <v>0.35699999999999998</v>
      </c>
      <c r="I35" s="4">
        <v>0.182</v>
      </c>
      <c r="J35" s="4">
        <f t="shared" si="0"/>
        <v>0.53899999999999992</v>
      </c>
      <c r="K35">
        <v>1</v>
      </c>
      <c r="L35" s="5">
        <v>145.54720536863394</v>
      </c>
    </row>
    <row r="36" spans="1:12" x14ac:dyDescent="0.25">
      <c r="A36" s="3" t="s">
        <v>44</v>
      </c>
      <c r="B36" t="s">
        <v>54</v>
      </c>
      <c r="C36">
        <v>3</v>
      </c>
      <c r="D36">
        <v>6</v>
      </c>
      <c r="E36">
        <f>SUM(37+3+0+0)</f>
        <v>40</v>
      </c>
      <c r="F36" s="2">
        <f t="shared" si="1"/>
        <v>7.4999999999999997E-2</v>
      </c>
      <c r="G36" s="2">
        <f t="shared" si="2"/>
        <v>0.15</v>
      </c>
      <c r="H36" s="4">
        <v>0.44400000000000001</v>
      </c>
      <c r="I36" s="4">
        <v>0.61899999999999999</v>
      </c>
      <c r="J36" s="4">
        <f t="shared" si="0"/>
        <v>1.0629999999999999</v>
      </c>
      <c r="K36">
        <v>226</v>
      </c>
      <c r="L36" s="5">
        <v>104.91067598210458</v>
      </c>
    </row>
    <row r="37" spans="1:12" x14ac:dyDescent="0.25">
      <c r="A37" t="s">
        <v>45</v>
      </c>
      <c r="B37" t="s">
        <v>54</v>
      </c>
      <c r="C37">
        <v>11</v>
      </c>
      <c r="D37">
        <v>8</v>
      </c>
      <c r="E37">
        <f>SUM(29+11+0+0)</f>
        <v>40</v>
      </c>
      <c r="F37" s="2">
        <f t="shared" si="1"/>
        <v>0.27500000000000002</v>
      </c>
      <c r="G37" s="2">
        <f t="shared" si="2"/>
        <v>0.2</v>
      </c>
      <c r="H37" s="4">
        <v>0.53300000000000003</v>
      </c>
      <c r="I37" s="4">
        <v>0.51500000000000001</v>
      </c>
      <c r="J37" s="4">
        <f t="shared" si="0"/>
        <v>1.048</v>
      </c>
      <c r="K37">
        <v>225</v>
      </c>
      <c r="L37" s="5">
        <v>165.59179077036222</v>
      </c>
    </row>
    <row r="38" spans="1:12" x14ac:dyDescent="0.25">
      <c r="A38" t="s">
        <v>46</v>
      </c>
      <c r="B38" t="s">
        <v>54</v>
      </c>
      <c r="C38">
        <v>3</v>
      </c>
      <c r="D38">
        <v>9</v>
      </c>
      <c r="E38">
        <f>SUM(31+3+0+0)</f>
        <v>34</v>
      </c>
      <c r="F38" s="2">
        <f t="shared" si="1"/>
        <v>8.8235294117647065E-2</v>
      </c>
      <c r="G38" s="2">
        <f t="shared" si="2"/>
        <v>0.26470588235294118</v>
      </c>
      <c r="H38" s="4">
        <v>0.28199999999999997</v>
      </c>
      <c r="I38" s="4">
        <v>0.36099999999999999</v>
      </c>
      <c r="J38" s="4">
        <f t="shared" si="0"/>
        <v>0.64300000000000002</v>
      </c>
      <c r="K38">
        <v>102</v>
      </c>
      <c r="L38" s="5">
        <v>77.619891800564076</v>
      </c>
    </row>
    <row r="39" spans="1:12" x14ac:dyDescent="0.25">
      <c r="A39" t="s">
        <v>47</v>
      </c>
      <c r="B39" t="s">
        <v>54</v>
      </c>
      <c r="C39">
        <v>5</v>
      </c>
      <c r="D39">
        <v>10</v>
      </c>
      <c r="E39">
        <f>SUM(28+5+1+1)</f>
        <v>35</v>
      </c>
      <c r="F39" s="2">
        <f t="shared" si="1"/>
        <v>0.14285714285714285</v>
      </c>
      <c r="G39" s="2">
        <f t="shared" si="2"/>
        <v>0.2857142857142857</v>
      </c>
      <c r="H39" s="4">
        <v>0.34300000000000003</v>
      </c>
      <c r="I39" s="4">
        <v>0.214</v>
      </c>
      <c r="J39" s="4">
        <f t="shared" si="0"/>
        <v>0.55700000000000005</v>
      </c>
      <c r="K39">
        <v>63</v>
      </c>
      <c r="L39" s="5">
        <v>96.191280566280568</v>
      </c>
    </row>
    <row r="40" spans="1:12" x14ac:dyDescent="0.25">
      <c r="A40" t="s">
        <v>48</v>
      </c>
      <c r="B40" t="s">
        <v>54</v>
      </c>
      <c r="C40">
        <v>4</v>
      </c>
      <c r="D40">
        <v>11</v>
      </c>
      <c r="E40">
        <f>SUM(30+4+1+0)</f>
        <v>35</v>
      </c>
      <c r="F40" s="2">
        <f t="shared" si="1"/>
        <v>0.11428571428571428</v>
      </c>
      <c r="G40" s="2">
        <f t="shared" si="2"/>
        <v>0.31428571428571428</v>
      </c>
      <c r="H40" s="4">
        <v>0.308</v>
      </c>
      <c r="I40" s="4">
        <v>0.20599999999999999</v>
      </c>
      <c r="J40" s="4">
        <f t="shared" si="0"/>
        <v>0.51400000000000001</v>
      </c>
      <c r="K40">
        <v>51</v>
      </c>
      <c r="L40" s="5">
        <v>81.2549725049725</v>
      </c>
    </row>
    <row r="41" spans="1:12" x14ac:dyDescent="0.25">
      <c r="A41" t="s">
        <v>49</v>
      </c>
      <c r="B41" t="s">
        <v>54</v>
      </c>
      <c r="C41">
        <v>8</v>
      </c>
      <c r="D41">
        <v>10</v>
      </c>
      <c r="E41">
        <f>SUM(30+8+1+1)</f>
        <v>40</v>
      </c>
      <c r="F41" s="2">
        <f t="shared" si="1"/>
        <v>0.2</v>
      </c>
      <c r="G41" s="2">
        <f t="shared" si="2"/>
        <v>0.25</v>
      </c>
      <c r="H41" s="4">
        <v>0.35599999999999998</v>
      </c>
      <c r="I41" s="4">
        <v>0.29399999999999998</v>
      </c>
      <c r="J41" s="4">
        <f t="shared" si="0"/>
        <v>0.64999999999999991</v>
      </c>
      <c r="K41">
        <v>109</v>
      </c>
      <c r="L41" s="5">
        <v>124.52748667034382</v>
      </c>
    </row>
    <row r="42" spans="1:12" x14ac:dyDescent="0.25">
      <c r="A42" t="s">
        <v>50</v>
      </c>
      <c r="B42" t="s">
        <v>54</v>
      </c>
      <c r="C42">
        <v>5</v>
      </c>
      <c r="D42">
        <v>7</v>
      </c>
      <c r="E42">
        <f>SUM(25+5+0+1)</f>
        <v>31</v>
      </c>
      <c r="F42" s="2">
        <f t="shared" si="1"/>
        <v>0.16129032258064516</v>
      </c>
      <c r="G42" s="2">
        <f t="shared" si="2"/>
        <v>0.22580645161290322</v>
      </c>
      <c r="H42" s="4">
        <v>0.30599999999999999</v>
      </c>
      <c r="I42" s="4">
        <v>0.24099999999999999</v>
      </c>
      <c r="J42" s="4">
        <f t="shared" si="0"/>
        <v>0.54699999999999993</v>
      </c>
      <c r="K42">
        <v>65</v>
      </c>
      <c r="L42" s="5">
        <v>113.9769536535501</v>
      </c>
    </row>
    <row r="43" spans="1:12" x14ac:dyDescent="0.25">
      <c r="A43" t="s">
        <v>51</v>
      </c>
      <c r="B43" t="s">
        <v>54</v>
      </c>
      <c r="C43">
        <v>3</v>
      </c>
      <c r="D43">
        <v>6</v>
      </c>
      <c r="E43">
        <f>SUM(22+3+1+0)</f>
        <v>26</v>
      </c>
      <c r="F43" s="2">
        <f t="shared" si="1"/>
        <v>0.11538461538461539</v>
      </c>
      <c r="G43" s="2">
        <f t="shared" si="2"/>
        <v>0.23076923076923078</v>
      </c>
      <c r="H43" s="4">
        <v>0.3</v>
      </c>
      <c r="I43" s="4">
        <v>0.2</v>
      </c>
      <c r="J43" s="4">
        <f t="shared" si="0"/>
        <v>0.5</v>
      </c>
      <c r="K43">
        <v>57</v>
      </c>
      <c r="L43" s="5">
        <v>94.665691987120553</v>
      </c>
    </row>
    <row r="44" spans="1:12" x14ac:dyDescent="0.25">
      <c r="A44" t="s">
        <v>52</v>
      </c>
      <c r="B44" t="s">
        <v>54</v>
      </c>
      <c r="C44">
        <v>4</v>
      </c>
      <c r="D44">
        <v>18</v>
      </c>
      <c r="E44">
        <f>SUM(32+4+1+0)</f>
        <v>37</v>
      </c>
      <c r="F44" s="2">
        <f t="shared" si="1"/>
        <v>0.10810810810810811</v>
      </c>
      <c r="G44" s="2">
        <f t="shared" si="2"/>
        <v>0.48648648648648651</v>
      </c>
      <c r="H44" s="4">
        <v>0.26800000000000002</v>
      </c>
      <c r="I44" s="4">
        <v>0.17100000000000001</v>
      </c>
      <c r="J44" s="4">
        <f t="shared" si="0"/>
        <v>0.43900000000000006</v>
      </c>
      <c r="K44">
        <v>17</v>
      </c>
      <c r="L44" s="5">
        <v>66.111017595090942</v>
      </c>
    </row>
    <row r="45" spans="1:12" x14ac:dyDescent="0.25">
      <c r="A45" t="s">
        <v>53</v>
      </c>
      <c r="B45" t="s">
        <v>54</v>
      </c>
      <c r="C45">
        <v>3</v>
      </c>
      <c r="D45">
        <v>3</v>
      </c>
      <c r="E45">
        <f>SUM(16+3+3+1)</f>
        <v>23</v>
      </c>
      <c r="F45" s="2">
        <f t="shared" si="1"/>
        <v>0.13043478260869565</v>
      </c>
      <c r="G45" s="2">
        <f t="shared" si="2"/>
        <v>0.13043478260869565</v>
      </c>
      <c r="H45" s="4">
        <v>0.46400000000000002</v>
      </c>
      <c r="I45" s="4">
        <v>0.3</v>
      </c>
      <c r="J45" s="4">
        <f t="shared" si="0"/>
        <v>0.76400000000000001</v>
      </c>
      <c r="K45">
        <v>69</v>
      </c>
      <c r="L45" s="5">
        <v>138.20177209152365</v>
      </c>
    </row>
    <row r="46" spans="1:12" x14ac:dyDescent="0.25">
      <c r="L46" s="5"/>
    </row>
    <row r="47" spans="1:12" x14ac:dyDescent="0.25">
      <c r="L47" s="5"/>
    </row>
    <row r="48" spans="1:12" x14ac:dyDescent="0.25">
      <c r="L48" s="5"/>
    </row>
    <row r="49" spans="12:12" x14ac:dyDescent="0.25">
      <c r="L49" s="5"/>
    </row>
    <row r="50" spans="12:12" x14ac:dyDescent="0.25">
      <c r="L50" s="5"/>
    </row>
    <row r="51" spans="12:12" x14ac:dyDescent="0.25">
      <c r="L51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r</dc:creator>
  <cp:lastModifiedBy>Jack Novick</cp:lastModifiedBy>
  <dcterms:created xsi:type="dcterms:W3CDTF">2023-06-12T01:57:21Z</dcterms:created>
  <dcterms:modified xsi:type="dcterms:W3CDTF">2023-06-12T19:59:49Z</dcterms:modified>
</cp:coreProperties>
</file>