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tigall\Documents\Masterarbeit\WSL\HNN\blauerCharon\thesis\doublePendulum_HNN\"/>
    </mc:Choice>
  </mc:AlternateContent>
  <xr:revisionPtr revIDLastSave="0" documentId="13_ncr:1_{40C930D6-3CF3-4FB0-844C-0F3BE15E173C}" xr6:coauthVersionLast="47" xr6:coauthVersionMax="47" xr10:uidLastSave="{00000000-0000-0000-0000-000000000000}"/>
  <bookViews>
    <workbookView xWindow="-28920" yWindow="-120" windowWidth="29040" windowHeight="15840" xr2:uid="{6A7F72B1-D3FF-470E-8F15-913AC2C45A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B26" i="1"/>
  <c r="C25" i="1"/>
  <c r="B25" i="1"/>
  <c r="B1" i="1" l="1"/>
  <c r="C53" i="1" l="1"/>
  <c r="C81" i="1"/>
  <c r="C66" i="1"/>
  <c r="C90" i="1"/>
  <c r="C85" i="1"/>
  <c r="B80" i="1"/>
  <c r="C69" i="1"/>
  <c r="C48" i="1"/>
  <c r="B82" i="1"/>
  <c r="B66" i="1"/>
  <c r="B90" i="1"/>
  <c r="B85" i="1"/>
  <c r="C79" i="1"/>
  <c r="B69" i="1"/>
  <c r="B48" i="1"/>
  <c r="B81" i="1"/>
  <c r="C61" i="1"/>
  <c r="C89" i="1"/>
  <c r="C84" i="1"/>
  <c r="B79" i="1"/>
  <c r="C68" i="1"/>
  <c r="C47" i="1"/>
  <c r="B49" i="1"/>
  <c r="C72" i="1"/>
  <c r="B61" i="1"/>
  <c r="B89" i="1"/>
  <c r="B84" i="1"/>
  <c r="C78" i="1"/>
  <c r="B68" i="1"/>
  <c r="C46" i="1"/>
  <c r="C93" i="1"/>
  <c r="B72" i="1"/>
  <c r="C92" i="1"/>
  <c r="C88" i="1"/>
  <c r="C83" i="1"/>
  <c r="B78" i="1"/>
  <c r="C67" i="1"/>
  <c r="B46" i="1"/>
  <c r="C71" i="1"/>
  <c r="B92" i="1"/>
  <c r="B88" i="1"/>
  <c r="B83" i="1"/>
  <c r="C77" i="1"/>
  <c r="C60" i="1"/>
  <c r="C70" i="1"/>
  <c r="C91" i="1"/>
  <c r="C82" i="1"/>
  <c r="B77" i="1"/>
  <c r="B58" i="1"/>
  <c r="B70" i="1"/>
  <c r="B91" i="1"/>
  <c r="C80" i="1"/>
  <c r="B71" i="1"/>
  <c r="B53" i="1"/>
  <c r="C49" i="1"/>
  <c r="C86" i="1"/>
  <c r="B93" i="1"/>
  <c r="B86" i="1"/>
  <c r="B34" i="1"/>
  <c r="C87" i="1"/>
  <c r="B87" i="1"/>
  <c r="C10" i="1"/>
  <c r="C21" i="1"/>
  <c r="B23" i="1"/>
  <c r="B31" i="1"/>
  <c r="C38" i="1"/>
  <c r="B47" i="1"/>
  <c r="C34" i="1"/>
  <c r="C32" i="1"/>
  <c r="B32" i="1"/>
  <c r="B51" i="1"/>
  <c r="B4" i="1"/>
  <c r="B63" i="1"/>
  <c r="B57" i="1"/>
  <c r="C58" i="1"/>
  <c r="C62" i="1"/>
  <c r="B67" i="1"/>
  <c r="B62" i="1"/>
  <c r="C65" i="1"/>
  <c r="B65" i="1"/>
  <c r="B60" i="1"/>
  <c r="C64" i="1"/>
  <c r="C59" i="1"/>
  <c r="B64" i="1"/>
  <c r="B59" i="1"/>
  <c r="C63" i="1"/>
  <c r="C57" i="1"/>
  <c r="B21" i="1"/>
  <c r="C40" i="1"/>
  <c r="C35" i="1"/>
  <c r="C33" i="1"/>
  <c r="B39" i="1"/>
  <c r="C11" i="1"/>
  <c r="C23" i="1"/>
  <c r="B40" i="1"/>
  <c r="C54" i="1"/>
  <c r="C36" i="1"/>
  <c r="B33" i="1"/>
  <c r="C12" i="1"/>
  <c r="B37" i="1"/>
  <c r="B9" i="1"/>
  <c r="C37" i="1"/>
  <c r="B45" i="1"/>
  <c r="C39" i="1"/>
  <c r="B18" i="1"/>
  <c r="B11" i="1"/>
  <c r="B24" i="1"/>
  <c r="B35" i="1"/>
  <c r="B54" i="1"/>
  <c r="C18" i="1"/>
  <c r="B36" i="1"/>
  <c r="B50" i="1"/>
  <c r="C24" i="1"/>
  <c r="C50" i="1"/>
  <c r="B7" i="1"/>
  <c r="E9" i="1" s="1"/>
  <c r="B30" i="1"/>
  <c r="B44" i="1"/>
  <c r="C51" i="1"/>
  <c r="B12" i="1"/>
  <c r="C30" i="1"/>
  <c r="C44" i="1"/>
  <c r="B52" i="1"/>
  <c r="B10" i="1"/>
  <c r="C31" i="1"/>
  <c r="B38" i="1"/>
  <c r="C45" i="1"/>
  <c r="C52" i="1"/>
  <c r="C4" i="1"/>
  <c r="C9" i="1"/>
  <c r="B19" i="1"/>
  <c r="B17" i="1"/>
  <c r="E19" i="1" s="1"/>
  <c r="C17" i="1"/>
  <c r="C7" i="1"/>
  <c r="C19" i="1"/>
  <c r="B20" i="1"/>
  <c r="C20" i="1"/>
  <c r="B15" i="1"/>
  <c r="C8" i="1"/>
  <c r="B6" i="1"/>
  <c r="C6" i="1"/>
  <c r="B5" i="1"/>
  <c r="B14" i="1"/>
  <c r="C5" i="1"/>
  <c r="C14" i="1"/>
  <c r="C15" i="1"/>
  <c r="C16" i="1"/>
  <c r="B8" i="1"/>
  <c r="B16" i="1"/>
</calcChain>
</file>

<file path=xl/sharedStrings.xml><?xml version="1.0" encoding="utf-8"?>
<sst xmlns="http://schemas.openxmlformats.org/spreadsheetml/2006/main" count="79" uniqueCount="79">
  <si>
    <t>normalization:</t>
  </si>
  <si>
    <t>LNN</t>
  </si>
  <si>
    <t>HNN</t>
  </si>
  <si>
    <t>LNN SD</t>
  </si>
  <si>
    <t>HNN SD</t>
  </si>
  <si>
    <t>delta H mean</t>
  </si>
  <si>
    <t>delta H max</t>
  </si>
  <si>
    <t>Baseline LNN</t>
  </si>
  <si>
    <t>Baseline HNN</t>
  </si>
  <si>
    <t>Baseline LNN SD</t>
  </si>
  <si>
    <t>Baseline HNN SD</t>
  </si>
  <si>
    <t>CHNN</t>
  </si>
  <si>
    <t>CHNN SD</t>
  </si>
  <si>
    <t>CHNN 4x4x376</t>
  </si>
  <si>
    <t>CHNN SD 4x4x38</t>
  </si>
  <si>
    <t>HNN+H-Reg. 0.2</t>
  </si>
  <si>
    <t>HNN+H-Reg. 0.2 SD</t>
  </si>
  <si>
    <t>CHNN + H-Reg. 0.005  SD</t>
  </si>
  <si>
    <t>CHNN+H-Reg. 0.005</t>
  </si>
  <si>
    <t>HNN 4x1500 5xRK4</t>
  </si>
  <si>
    <t>Baseline RNN 2x256</t>
  </si>
  <si>
    <t>HNN 4x1500 +H-Reg. 0.00</t>
  </si>
  <si>
    <t>HNN 4x1500 +H-Reg. 0.01</t>
  </si>
  <si>
    <t>HNN 4x1500 +H-Reg. 0.05</t>
  </si>
  <si>
    <t>HNN 4x1500 +H-Reg. 0.10</t>
  </si>
  <si>
    <t>HNN 4x1500 +H-Reg. 0.20</t>
  </si>
  <si>
    <t>HNN 4x1500 +H-Reg. 0.30</t>
  </si>
  <si>
    <t>HNN 4x1500 +H-Reg. 0.50</t>
  </si>
  <si>
    <t>HNN 4x1500 +H-Reg. 1.00</t>
  </si>
  <si>
    <t>HNN 4x1500 +H-Reg. 10.00</t>
  </si>
  <si>
    <t>HNN 4x150 +H-Reg. 0.00</t>
  </si>
  <si>
    <t>HNN 4x150 +H-Reg. 0.01</t>
  </si>
  <si>
    <t>HNN 4x150 +H-Reg. 0.05</t>
  </si>
  <si>
    <t>HNN 4x150 +H-Reg. 0.10</t>
  </si>
  <si>
    <t>HNN 4x150 +H-Reg. 0.20</t>
  </si>
  <si>
    <t>HNN 4x150 +H-Reg. 0.30</t>
  </si>
  <si>
    <t>HNN 4x150 +H-Reg. 0.50</t>
  </si>
  <si>
    <t>HNN 4x150 +H-Reg. 1.00</t>
  </si>
  <si>
    <t>HNN 4x150 +H-Reg. 10.00</t>
  </si>
  <si>
    <t>CHNN 4x150 +H-Reg. 0.00</t>
  </si>
  <si>
    <t>CHNN 4x150 +H-Reg. 0.005</t>
  </si>
  <si>
    <t>CHNN 4x150 +H-Reg. 0.008</t>
  </si>
  <si>
    <t>CHNN 4x150 +H-Reg. 0.01</t>
  </si>
  <si>
    <t>CHNN 4x150 +H-Reg. 0.03</t>
  </si>
  <si>
    <t>CHNN 4x150 +H-Reg. 0.05</t>
  </si>
  <si>
    <t>CHNN 4x150 +H-Reg. 0.08</t>
  </si>
  <si>
    <t>CHNN 4x150 +H-Reg. 0.10</t>
  </si>
  <si>
    <t>CHNN 4x150 +H-Reg. 0.20</t>
  </si>
  <si>
    <t>CHNN 4x150 +H-Reg. 0.003</t>
  </si>
  <si>
    <t>CHNN 4x150 +H-Reg. 0.50</t>
  </si>
  <si>
    <t>CHNN 4x150 +H-Reg. 1.00</t>
  </si>
  <si>
    <t>CHNN 4x150 +H-Reg. 10.00</t>
  </si>
  <si>
    <t>CHNN 4x150 +H-Reg. 0.002</t>
  </si>
  <si>
    <t>CHNN 4x1500 +H-Reg. 0.00</t>
  </si>
  <si>
    <t>CHNN 4x1500 +H-Reg. 0.002</t>
  </si>
  <si>
    <t>CHNN 4x1500 +H-Reg. 0.003</t>
  </si>
  <si>
    <t>CHNN 4x1500 +H-Reg. 0.005</t>
  </si>
  <si>
    <t>CHNN 4x1500 +H-Reg. 0.008</t>
  </si>
  <si>
    <t>CHNN 4x1500 +H-Reg. 0.01</t>
  </si>
  <si>
    <t>CHNN 4x1500 +H-Reg. 0.03</t>
  </si>
  <si>
    <t>CHNN 4x1500 +H-Reg. 0.05</t>
  </si>
  <si>
    <t>CHNN 4x1500 +H-Reg. 0.08</t>
  </si>
  <si>
    <t>CHNN 4x1500 +H-Reg. 0.10</t>
  </si>
  <si>
    <t>CHNN 4x1500 +H-Reg. 0.20</t>
  </si>
  <si>
    <t>CHNN 4x1500 +H-Reg. 0.50</t>
  </si>
  <si>
    <t>CHNN 4x1500 +H-Reg. 1.00</t>
  </si>
  <si>
    <t>CHNN 4x1500 +H-Reg. 10.00</t>
  </si>
  <si>
    <t>CHNN 4x1500 +H-Reg. 0.02</t>
  </si>
  <si>
    <t>HNN 4x1500 +H-Reg. 0.03</t>
  </si>
  <si>
    <t>HNN 4x1500 +H-Reg. 0.07</t>
  </si>
  <si>
    <t>HNN 4x150 +H-Reg. 0.03</t>
  </si>
  <si>
    <t>HNN 4x150 +H-Reg. 0.07</t>
  </si>
  <si>
    <t>CHNN 4x150 +H-Reg. 0.007</t>
  </si>
  <si>
    <t>CHNN 4x1500 +H-Reg. 0.007</t>
  </si>
  <si>
    <t>CHNN 4x150 +H-Reg. 0.07</t>
  </si>
  <si>
    <t>CHNN 4x1500 +H-Reg. 0.07</t>
  </si>
  <si>
    <t>RNN 2x256 4x1500</t>
  </si>
  <si>
    <t>HNN 2x256 4x1500</t>
  </si>
  <si>
    <t>HNN 2x256 4x1500 +H-Reg.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</si>
</sst>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1"/>
    <xf numFmtId="165" fontId="1" fillId="2" borderId="0" xfId="1" applyNumberFormat="1"/>
    <xf numFmtId="0" fontId="2" fillId="3" borderId="0" xfId="2"/>
    <xf numFmtId="0" fontId="3" fillId="4" borderId="0" xfId="3"/>
    <xf numFmtId="165" fontId="3" fillId="4" borderId="0" xfId="3" applyNumberForma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C03D-C09D-4346-8C64-94F42BC6B2A9}">
  <dimension ref="A1:E93"/>
  <sheetViews>
    <sheetView tabSelected="1" topLeftCell="A7" workbookViewId="0">
      <selection activeCell="C25" sqref="C25"/>
    </sheetView>
  </sheetViews>
  <sheetFormatPr baseColWidth="10" defaultRowHeight="14.5" x14ac:dyDescent="0.35"/>
  <cols>
    <col min="1" max="1" width="30.08984375" customWidth="1"/>
    <col min="2" max="2" width="26.453125" customWidth="1"/>
    <col min="3" max="3" width="40.6328125" customWidth="1"/>
    <col min="5" max="5" width="41.08984375" customWidth="1"/>
    <col min="6" max="6" width="32.81640625" customWidth="1"/>
  </cols>
  <sheetData>
    <row r="1" spans="1:5" x14ac:dyDescent="0.35">
      <c r="A1" t="s">
        <v>0</v>
      </c>
      <c r="B1" s="1">
        <f>9.81*6/100</f>
        <v>0.58860000000000001</v>
      </c>
    </row>
    <row r="2" spans="1:5" x14ac:dyDescent="0.35">
      <c r="B2" t="s">
        <v>5</v>
      </c>
      <c r="C2" t="s">
        <v>6</v>
      </c>
    </row>
    <row r="4" spans="1:5" x14ac:dyDescent="0.35">
      <c r="A4" t="s">
        <v>7</v>
      </c>
      <c r="B4" s="2">
        <f>0/B1</f>
        <v>0</v>
      </c>
      <c r="C4" s="2">
        <f>0/B1</f>
        <v>0</v>
      </c>
    </row>
    <row r="5" spans="1:5" x14ac:dyDescent="0.35">
      <c r="A5" t="s">
        <v>8</v>
      </c>
      <c r="B5" s="2">
        <f>8.35924243927001/B1</f>
        <v>14.201906964441065</v>
      </c>
      <c r="C5" s="2">
        <f>28.4102001190185/B1</f>
        <v>48.267414405400103</v>
      </c>
    </row>
    <row r="6" spans="1:5" x14ac:dyDescent="0.35">
      <c r="A6" t="s">
        <v>1</v>
      </c>
      <c r="B6" s="2">
        <f>0.759698331356048/B1</f>
        <v>1.290686937404091</v>
      </c>
      <c r="C6" s="2">
        <f>7.16249847412109/B1</f>
        <v>12.16870281026349</v>
      </c>
    </row>
    <row r="7" spans="1:5" x14ac:dyDescent="0.35">
      <c r="A7" t="s">
        <v>2</v>
      </c>
      <c r="B7" s="2">
        <f>0.476334691047668/B1</f>
        <v>0.80926722909899418</v>
      </c>
      <c r="C7" s="2">
        <f>2.92067337036132/B1</f>
        <v>4.9620682473009179</v>
      </c>
    </row>
    <row r="8" spans="1:5" x14ac:dyDescent="0.35">
      <c r="A8" t="s">
        <v>15</v>
      </c>
      <c r="B8" s="2">
        <f>0.208357855677604/B1</f>
        <v>0.35398888154536867</v>
      </c>
      <c r="C8" s="2">
        <f>1.365966796875/B1</f>
        <v>2.3207047177624873</v>
      </c>
    </row>
    <row r="9" spans="1:5" x14ac:dyDescent="0.35">
      <c r="A9" t="s">
        <v>11</v>
      </c>
      <c r="B9" s="2">
        <f>0.0311814025044441/B1</f>
        <v>5.2975539423112644E-2</v>
      </c>
      <c r="C9" s="2">
        <f>0.147157669067382/B1</f>
        <v>0.25001302933636088</v>
      </c>
      <c r="E9">
        <f>(B7-B9)/B7</f>
        <v>0.93453887971950445</v>
      </c>
    </row>
    <row r="10" spans="1:5" x14ac:dyDescent="0.35">
      <c r="A10" t="s">
        <v>13</v>
      </c>
      <c r="B10" s="2">
        <f>0.00734736956655979/B1</f>
        <v>1.2482788934012555E-2</v>
      </c>
      <c r="C10" s="2">
        <f>0.103229522705078/B1</f>
        <v>0.17538145209833164</v>
      </c>
    </row>
    <row r="11" spans="1:5" x14ac:dyDescent="0.35">
      <c r="A11" t="s">
        <v>18</v>
      </c>
      <c r="B11" s="2">
        <f>0.0125997457653284/B1</f>
        <v>2.1406295897601766E-2</v>
      </c>
      <c r="C11" s="2">
        <f>0.105142593383789/B1</f>
        <v>0.17863165712502377</v>
      </c>
    </row>
    <row r="12" spans="1:5" x14ac:dyDescent="0.35">
      <c r="A12" t="s">
        <v>19</v>
      </c>
      <c r="B12">
        <f>0.148925080895423/B1</f>
        <v>0.25301576774621642</v>
      </c>
      <c r="C12">
        <f>0.932952880859375/B1</f>
        <v>1.5850371744128016</v>
      </c>
    </row>
    <row r="14" spans="1:5" x14ac:dyDescent="0.35">
      <c r="A14" t="s">
        <v>9</v>
      </c>
      <c r="B14" s="2">
        <f>0/B1</f>
        <v>0</v>
      </c>
      <c r="C14" s="2">
        <f>0/B1</f>
        <v>0</v>
      </c>
    </row>
    <row r="15" spans="1:5" x14ac:dyDescent="0.35">
      <c r="A15" t="s">
        <v>10</v>
      </c>
      <c r="B15" s="2">
        <f>0/B1</f>
        <v>0</v>
      </c>
      <c r="C15" s="2">
        <f>0/B1</f>
        <v>0</v>
      </c>
    </row>
    <row r="16" spans="1:5" x14ac:dyDescent="0.35">
      <c r="A16" t="s">
        <v>3</v>
      </c>
      <c r="B16" s="2">
        <f>0/B1</f>
        <v>0</v>
      </c>
      <c r="C16" s="2">
        <f>0/B1</f>
        <v>0</v>
      </c>
    </row>
    <row r="17" spans="1:5" x14ac:dyDescent="0.35">
      <c r="A17" t="s">
        <v>4</v>
      </c>
      <c r="B17" s="2">
        <f>10.8264694213867/B1</f>
        <v>18.393593988084774</v>
      </c>
      <c r="C17" s="2">
        <f>109.861579895019/B1</f>
        <v>186.6489634641845</v>
      </c>
    </row>
    <row r="18" spans="1:5" x14ac:dyDescent="0.35">
      <c r="A18" t="s">
        <v>16</v>
      </c>
      <c r="B18" s="2">
        <f>3.58258199691772/B1</f>
        <v>6.0866156930304456</v>
      </c>
      <c r="C18" s="2">
        <f>19.4242935180664/B1</f>
        <v>33.000838460867143</v>
      </c>
    </row>
    <row r="19" spans="1:5" x14ac:dyDescent="0.35">
      <c r="A19" t="s">
        <v>12</v>
      </c>
      <c r="B19" s="2">
        <f>0.202826932072639/B1</f>
        <v>0.34459213739829936</v>
      </c>
      <c r="C19" s="2">
        <f>2.13380050659179/B1</f>
        <v>3.6252132290040606</v>
      </c>
      <c r="E19">
        <f>(B17-B19)/B17</f>
        <v>0.98126564402685401</v>
      </c>
    </row>
    <row r="20" spans="1:5" x14ac:dyDescent="0.35">
      <c r="A20" t="s">
        <v>14</v>
      </c>
      <c r="B20" s="2">
        <f>0.142164215445518/B1</f>
        <v>0.24152941801820929</v>
      </c>
      <c r="C20" s="2">
        <f>4.14571380615234/B1</f>
        <v>7.0433465955697248</v>
      </c>
    </row>
    <row r="21" spans="1:5" x14ac:dyDescent="0.35">
      <c r="A21" t="s">
        <v>17</v>
      </c>
      <c r="B21">
        <f>0.0982199013233184/B1</f>
        <v>0.16687037261861773</v>
      </c>
      <c r="C21">
        <f>1.00371170043945/B1</f>
        <v>1.7052526341139143</v>
      </c>
    </row>
    <row r="23" spans="1:5" x14ac:dyDescent="0.35">
      <c r="A23" t="s">
        <v>20</v>
      </c>
      <c r="B23" s="2">
        <f>4.16128540039062/B1</f>
        <v>7.069801903483893</v>
      </c>
      <c r="C23" s="2">
        <f>15.8050928115844/B1</f>
        <v>26.852009533782535</v>
      </c>
    </row>
    <row r="24" spans="1:5" x14ac:dyDescent="0.35">
      <c r="A24" t="s">
        <v>76</v>
      </c>
      <c r="B24" s="2">
        <f>0.893792569637298/B1</f>
        <v>1.5185058947286749</v>
      </c>
      <c r="C24" s="2">
        <f>9.18934249877929/B1</f>
        <v>15.61220268226179</v>
      </c>
    </row>
    <row r="25" spans="1:5" x14ac:dyDescent="0.35">
      <c r="A25" t="s">
        <v>77</v>
      </c>
      <c r="B25">
        <f>0.33853742480278/B1</f>
        <v>0.57515702480934416</v>
      </c>
      <c r="C25">
        <f>1.16327285766601/B1</f>
        <v>1.9763385281447674</v>
      </c>
    </row>
    <row r="26" spans="1:5" x14ac:dyDescent="0.35">
      <c r="A26" t="s">
        <v>78</v>
      </c>
      <c r="B26">
        <f>0.175714880228042/B1</f>
        <v>0.29853020765892285</v>
      </c>
      <c r="C26">
        <f>1.30656051635742/B1</f>
        <v>2.2197766163055048</v>
      </c>
    </row>
    <row r="30" spans="1:5" x14ac:dyDescent="0.35">
      <c r="A30" t="s">
        <v>21</v>
      </c>
      <c r="B30" s="2">
        <f>0.476334691047668/B1</f>
        <v>0.80926722909899418</v>
      </c>
      <c r="C30" s="2">
        <f>2.92067337036132/B1</f>
        <v>4.9620682473009179</v>
      </c>
    </row>
    <row r="31" spans="1:5" x14ac:dyDescent="0.35">
      <c r="A31" t="s">
        <v>22</v>
      </c>
      <c r="B31" s="2">
        <f>0.238725781440734/B1</f>
        <v>0.4055823673814713</v>
      </c>
      <c r="C31" s="2">
        <f>1.28438568115234/B1</f>
        <v>2.1821027542513423</v>
      </c>
    </row>
    <row r="32" spans="1:5" x14ac:dyDescent="0.35">
      <c r="A32" t="s">
        <v>68</v>
      </c>
      <c r="B32" s="2">
        <f>0.287373125553131/B1</f>
        <v>0.48823160984222053</v>
      </c>
      <c r="C32" s="2">
        <f>1.55980491638183/B1</f>
        <v>2.6500253421369857</v>
      </c>
    </row>
    <row r="33" spans="1:3" x14ac:dyDescent="0.35">
      <c r="A33" t="s">
        <v>23</v>
      </c>
      <c r="B33" s="2">
        <f>0.259163618087768/B1</f>
        <v>0.4403051615490452</v>
      </c>
      <c r="C33" s="2">
        <f>1.3901252746582/B1</f>
        <v>2.361748682735644</v>
      </c>
    </row>
    <row r="34" spans="1:3" x14ac:dyDescent="0.35">
      <c r="A34" s="5" t="s">
        <v>69</v>
      </c>
      <c r="B34" s="5">
        <f>0.168586105108261/B1</f>
        <v>0.28641879902864592</v>
      </c>
      <c r="C34" s="5">
        <f>0.911785125732421/B1</f>
        <v>1.5490742876867498</v>
      </c>
    </row>
    <row r="35" spans="1:3" x14ac:dyDescent="0.35">
      <c r="A35" t="s">
        <v>24</v>
      </c>
      <c r="B35" s="2">
        <f>0.257350146770477/B1</f>
        <v>0.43722417052408596</v>
      </c>
      <c r="C35" s="2">
        <f>1.49562644958496/B1</f>
        <v>2.5409895507729527</v>
      </c>
    </row>
    <row r="36" spans="1:3" x14ac:dyDescent="0.35">
      <c r="A36" s="3" t="s">
        <v>25</v>
      </c>
      <c r="B36" s="4">
        <f>0.208357855677604/B1</f>
        <v>0.35398888154536867</v>
      </c>
      <c r="C36" s="4">
        <f>1.365966796875/B1</f>
        <v>2.3207047177624873</v>
      </c>
    </row>
    <row r="37" spans="1:3" x14ac:dyDescent="0.35">
      <c r="A37" t="s">
        <v>26</v>
      </c>
      <c r="B37" s="2">
        <f>0.268506169319152/B1</f>
        <v>0.45617765769478763</v>
      </c>
      <c r="C37" s="2">
        <f>1.37224769592285/B1</f>
        <v>2.3313756301781345</v>
      </c>
    </row>
    <row r="38" spans="1:3" x14ac:dyDescent="0.35">
      <c r="A38" t="s">
        <v>27</v>
      </c>
      <c r="B38" s="2">
        <f>0.282509446144104/B1</f>
        <v>0.47996847798862385</v>
      </c>
      <c r="C38" s="2">
        <f>2.19335174560546/B1</f>
        <v>3.7263876072128097</v>
      </c>
    </row>
    <row r="39" spans="1:3" x14ac:dyDescent="0.35">
      <c r="A39" t="s">
        <v>28</v>
      </c>
      <c r="B39" s="2">
        <f>0.705585479736328/B1</f>
        <v>1.1987520892564185</v>
      </c>
      <c r="C39" s="2">
        <f>4.17394256591796/B1</f>
        <v>7.0913057524939855</v>
      </c>
    </row>
    <row r="40" spans="1:3" x14ac:dyDescent="0.35">
      <c r="A40" t="s">
        <v>29</v>
      </c>
      <c r="B40" s="2">
        <f>1.39836978912353/B1</f>
        <v>2.3757556729927454</v>
      </c>
      <c r="C40">
        <f>8.10104370117187/B1</f>
        <v>13.763241082521015</v>
      </c>
    </row>
    <row r="44" spans="1:3" x14ac:dyDescent="0.35">
      <c r="A44" t="s">
        <v>30</v>
      </c>
      <c r="B44">
        <f>10.8264694213867/B1</f>
        <v>18.393593988084774</v>
      </c>
      <c r="C44">
        <f>109.861579895019/B1</f>
        <v>186.6489634641845</v>
      </c>
    </row>
    <row r="45" spans="1:3" x14ac:dyDescent="0.35">
      <c r="A45" t="s">
        <v>31</v>
      </c>
      <c r="B45">
        <f>6.90159130096435/B1</f>
        <v>11.725435441665562</v>
      </c>
      <c r="C45">
        <f>206.867248535156/B1</f>
        <v>351.45641952965678</v>
      </c>
    </row>
    <row r="46" spans="1:3" x14ac:dyDescent="0.35">
      <c r="A46" t="s">
        <v>70</v>
      </c>
      <c r="B46">
        <f>5.89424133300781/B1</f>
        <v>10.014001585130496</v>
      </c>
      <c r="C46">
        <f>130.410888671875/B1</f>
        <v>221.56114283363064</v>
      </c>
    </row>
    <row r="47" spans="1:3" x14ac:dyDescent="0.35">
      <c r="A47" t="s">
        <v>32</v>
      </c>
      <c r="B47">
        <f>4.95893716812133/B1</f>
        <v>8.4249697045894152</v>
      </c>
      <c r="C47">
        <f>84.1406707763671/B1</f>
        <v>142.95051100300222</v>
      </c>
    </row>
    <row r="48" spans="1:3" x14ac:dyDescent="0.35">
      <c r="A48" t="s">
        <v>71</v>
      </c>
      <c r="B48">
        <f>5.53365564346313/B1</f>
        <v>9.4013857347317877</v>
      </c>
      <c r="C48">
        <f>117.687660217285/B1</f>
        <v>199.94505643439518</v>
      </c>
    </row>
    <row r="49" spans="1:3" x14ac:dyDescent="0.35">
      <c r="A49" t="s">
        <v>33</v>
      </c>
      <c r="B49">
        <f>5.48596239089965/B1</f>
        <v>9.3203574429147977</v>
      </c>
      <c r="C49">
        <f>88.7912445068359/B1</f>
        <v>150.85158767726111</v>
      </c>
    </row>
    <row r="50" spans="1:3" x14ac:dyDescent="0.35">
      <c r="A50" s="3" t="s">
        <v>34</v>
      </c>
      <c r="B50" s="3">
        <f>3.58258199691772/B1</f>
        <v>6.0866156930304456</v>
      </c>
      <c r="C50" s="3">
        <f>19.4242935180664/B1</f>
        <v>33.000838460867143</v>
      </c>
    </row>
    <row r="51" spans="1:3" x14ac:dyDescent="0.35">
      <c r="A51" t="s">
        <v>35</v>
      </c>
      <c r="B51">
        <f>4.68433856964111/B1</f>
        <v>7.958441334762334</v>
      </c>
      <c r="C51">
        <f>36.9247970581054/B1</f>
        <v>62.733260377345218</v>
      </c>
    </row>
    <row r="52" spans="1:3" x14ac:dyDescent="0.35">
      <c r="A52" t="s">
        <v>36</v>
      </c>
      <c r="B52">
        <f>4.53873205184936/B1</f>
        <v>7.711063628694121</v>
      </c>
      <c r="C52">
        <f>48.3958282470703/B1</f>
        <v>82.221930423157147</v>
      </c>
    </row>
    <row r="53" spans="1:3" x14ac:dyDescent="0.35">
      <c r="A53" t="s">
        <v>37</v>
      </c>
      <c r="B53">
        <f>3.30258893966674/B1</f>
        <v>5.6109224255296297</v>
      </c>
      <c r="C53">
        <f>34.9973602294921/B1</f>
        <v>59.458648028358994</v>
      </c>
    </row>
    <row r="54" spans="1:3" x14ac:dyDescent="0.35">
      <c r="A54" t="s">
        <v>38</v>
      </c>
      <c r="B54">
        <f>13.283164024353/B1</f>
        <v>22.567387061422018</v>
      </c>
      <c r="C54">
        <f>281.289611816406/B1</f>
        <v>477.89604454027528</v>
      </c>
    </row>
    <row r="57" spans="1:3" x14ac:dyDescent="0.35">
      <c r="A57" t="s">
        <v>39</v>
      </c>
      <c r="B57" s="2">
        <f>0.202826932072639/B1</f>
        <v>0.34459213739829936</v>
      </c>
      <c r="C57" s="2">
        <f>2.13380050659179/B1</f>
        <v>3.6252132290040606</v>
      </c>
    </row>
    <row r="58" spans="1:3" x14ac:dyDescent="0.35">
      <c r="A58" t="s">
        <v>52</v>
      </c>
      <c r="B58" s="2">
        <f>0.300066530704498/B1</f>
        <v>0.50979702804026161</v>
      </c>
      <c r="C58" s="2">
        <f>3.04969024658203/B1</f>
        <v>5.181261037346296</v>
      </c>
    </row>
    <row r="59" spans="1:3" x14ac:dyDescent="0.35">
      <c r="A59" t="s">
        <v>48</v>
      </c>
      <c r="B59" s="2">
        <f>0.13885423541069/B1</f>
        <v>0.23590593851629291</v>
      </c>
      <c r="C59" s="2">
        <f>1.43163299560546/B1</f>
        <v>2.4322680863157662</v>
      </c>
    </row>
    <row r="60" spans="1:3" x14ac:dyDescent="0.35">
      <c r="A60" s="3" t="s">
        <v>40</v>
      </c>
      <c r="B60" s="4">
        <f>0.0982199013233184/B1</f>
        <v>0.16687037261861773</v>
      </c>
      <c r="C60" s="4">
        <f>1.00371170043945/B1</f>
        <v>1.7052526341139143</v>
      </c>
    </row>
    <row r="61" spans="1:3" x14ac:dyDescent="0.35">
      <c r="A61" t="s">
        <v>72</v>
      </c>
      <c r="B61" s="2">
        <f>0.520392656326293/B1</f>
        <v>0.88411936175041272</v>
      </c>
      <c r="C61" s="2">
        <f>3.71510124206542/B1</f>
        <v>6.3117588210421678</v>
      </c>
    </row>
    <row r="62" spans="1:3" x14ac:dyDescent="0.35">
      <c r="A62" s="6" t="s">
        <v>41</v>
      </c>
      <c r="B62" s="7">
        <f>0.239505887031555/B1</f>
        <v>0.40690772516404178</v>
      </c>
      <c r="C62" s="7">
        <f>2.34211730957031/B1</f>
        <v>3.9791323642037204</v>
      </c>
    </row>
    <row r="63" spans="1:3" x14ac:dyDescent="0.35">
      <c r="A63" t="s">
        <v>42</v>
      </c>
      <c r="B63" s="2">
        <f>0.481266945600509/B1</f>
        <v>0.81764686646365781</v>
      </c>
      <c r="C63" s="2">
        <f>4.15446472167968/B1</f>
        <v>7.0582139342162424</v>
      </c>
    </row>
    <row r="64" spans="1:3" x14ac:dyDescent="0.35">
      <c r="A64" t="s">
        <v>43</v>
      </c>
      <c r="B64" s="2">
        <f>0.716992557048797/B1</f>
        <v>1.2181321050778067</v>
      </c>
      <c r="C64" s="2">
        <f>7.31819152832031/B1</f>
        <v>12.433217003602293</v>
      </c>
    </row>
    <row r="65" spans="1:3" x14ac:dyDescent="0.35">
      <c r="A65" t="s">
        <v>44</v>
      </c>
      <c r="B65" s="2">
        <f>0.858849287033081/B1</f>
        <v>1.4591391217007832</v>
      </c>
      <c r="C65" s="2">
        <f>6.18327331542968/B1</f>
        <v>10.505051504297791</v>
      </c>
    </row>
    <row r="66" spans="1:3" x14ac:dyDescent="0.35">
      <c r="A66" t="s">
        <v>74</v>
      </c>
      <c r="B66">
        <f>0.175962790846824/B1</f>
        <v>0.29895139457496434</v>
      </c>
      <c r="C66">
        <f>1.59791755676269/B1</f>
        <v>2.7147766849519028</v>
      </c>
    </row>
    <row r="67" spans="1:3" x14ac:dyDescent="0.35">
      <c r="A67" s="6" t="s">
        <v>45</v>
      </c>
      <c r="B67" s="7">
        <f>1.01371014118194/B1</f>
        <v>1.7222394515493373</v>
      </c>
      <c r="C67" s="7">
        <f>35.052749633789/B1</f>
        <v>59.552751671405026</v>
      </c>
    </row>
    <row r="68" spans="1:3" x14ac:dyDescent="0.35">
      <c r="A68" t="s">
        <v>46</v>
      </c>
      <c r="B68" s="2">
        <f>1.3675981760025/B1</f>
        <v>2.3234763438710497</v>
      </c>
      <c r="C68" s="2">
        <f>33.3220634460449/B1</f>
        <v>56.6124081652139</v>
      </c>
    </row>
    <row r="69" spans="1:3" x14ac:dyDescent="0.35">
      <c r="A69" s="6" t="s">
        <v>47</v>
      </c>
      <c r="B69" s="7">
        <f>1.15757071971893/B1</f>
        <v>1.9666508999642032</v>
      </c>
      <c r="C69" s="7">
        <f>18.7041244506835/B1</f>
        <v>31.777309634188754</v>
      </c>
    </row>
    <row r="70" spans="1:3" x14ac:dyDescent="0.35">
      <c r="A70" t="s">
        <v>49</v>
      </c>
      <c r="B70" s="2">
        <f>0.121904924511909/B1</f>
        <v>0.20710996349287972</v>
      </c>
      <c r="C70" s="2">
        <f>1.33160018920898/B1</f>
        <v>2.2623176846907578</v>
      </c>
    </row>
    <row r="71" spans="1:3" x14ac:dyDescent="0.35">
      <c r="A71" t="s">
        <v>50</v>
      </c>
      <c r="B71" s="2">
        <f>2.15552043914794/B1</f>
        <v>3.662114235725348</v>
      </c>
      <c r="C71" s="2">
        <f>20.2790908813476/B1</f>
        <v>34.453093580271151</v>
      </c>
    </row>
    <row r="72" spans="1:3" x14ac:dyDescent="0.35">
      <c r="A72" t="s">
        <v>51</v>
      </c>
      <c r="B72" s="2">
        <f>0.209838166832923/B1</f>
        <v>0.3565038512282076</v>
      </c>
      <c r="C72" s="2">
        <f>1.83095169067382/B1</f>
        <v>3.1106892468124698</v>
      </c>
    </row>
    <row r="73" spans="1:3" x14ac:dyDescent="0.35">
      <c r="B73" s="2"/>
      <c r="C73" s="2"/>
    </row>
    <row r="74" spans="1:3" x14ac:dyDescent="0.35">
      <c r="B74" s="2"/>
      <c r="C74" s="2"/>
    </row>
    <row r="75" spans="1:3" x14ac:dyDescent="0.35">
      <c r="B75" s="2"/>
      <c r="C75" s="2"/>
    </row>
    <row r="76" spans="1:3" x14ac:dyDescent="0.35">
      <c r="B76" s="2"/>
      <c r="C76" s="2"/>
    </row>
    <row r="77" spans="1:3" x14ac:dyDescent="0.35">
      <c r="A77" t="s">
        <v>53</v>
      </c>
      <c r="B77" s="2">
        <f>0.0311814025044441/B1</f>
        <v>5.2975539423112644E-2</v>
      </c>
      <c r="C77" s="2">
        <f>0.147157669067382/B1</f>
        <v>0.25001302933636088</v>
      </c>
    </row>
    <row r="78" spans="1:3" x14ac:dyDescent="0.35">
      <c r="A78" t="s">
        <v>54</v>
      </c>
      <c r="B78" s="2">
        <f>0.0369922965764999/B1</f>
        <v>6.2847938458205743E-2</v>
      </c>
      <c r="C78" s="2">
        <f>0.416488647460937/B1</f>
        <v>0.70759199364753145</v>
      </c>
    </row>
    <row r="79" spans="1:3" x14ac:dyDescent="0.35">
      <c r="A79" t="s">
        <v>55</v>
      </c>
      <c r="B79" s="2">
        <f>0.0190104227513074/B1</f>
        <v>3.2297694106876315E-2</v>
      </c>
      <c r="C79" s="2">
        <f>0.212749481201171/B1</f>
        <v>0.36145001903019197</v>
      </c>
    </row>
    <row r="80" spans="1:3" x14ac:dyDescent="0.35">
      <c r="A80" s="3" t="s">
        <v>56</v>
      </c>
      <c r="B80" s="4">
        <f>0.0125997457653284/B1</f>
        <v>2.1406295897601766E-2</v>
      </c>
      <c r="C80" s="4">
        <f>0.105142593383789/B1</f>
        <v>0.17863165712502377</v>
      </c>
    </row>
    <row r="81" spans="1:3" x14ac:dyDescent="0.35">
      <c r="A81" t="s">
        <v>73</v>
      </c>
      <c r="B81" s="2">
        <f>0.0406519025564193/B1</f>
        <v>6.9065413789363414E-2</v>
      </c>
      <c r="C81" s="2">
        <f>0.526618957519531/B1</f>
        <v>0.89469751532370201</v>
      </c>
    </row>
    <row r="82" spans="1:3" x14ac:dyDescent="0.35">
      <c r="A82" s="6" t="s">
        <v>57</v>
      </c>
      <c r="B82" s="7">
        <f>0.039358627051115/B1</f>
        <v>6.686820769812267E-2</v>
      </c>
      <c r="C82" s="7">
        <f>0.576093673706054/B1</f>
        <v>0.97875241880063546</v>
      </c>
    </row>
    <row r="83" spans="1:3" x14ac:dyDescent="0.35">
      <c r="A83" t="s">
        <v>58</v>
      </c>
      <c r="B83" s="2">
        <f>0.0210936423391103/B1</f>
        <v>3.5836973053194533E-2</v>
      </c>
      <c r="C83" s="2">
        <f>0.145210266113281/B1</f>
        <v>0.24670449560530242</v>
      </c>
    </row>
    <row r="84" spans="1:3" x14ac:dyDescent="0.35">
      <c r="A84" s="6" t="s">
        <v>67</v>
      </c>
      <c r="B84" s="7">
        <f>0.0201392471790313/B1</f>
        <v>3.4215506590267245E-2</v>
      </c>
      <c r="C84" s="7">
        <f>0.203155517578125/B1</f>
        <v>0.34515038664309378</v>
      </c>
    </row>
    <row r="85" spans="1:3" x14ac:dyDescent="0.35">
      <c r="A85" t="s">
        <v>59</v>
      </c>
      <c r="B85" s="2">
        <f>0.0238165762275457/B1</f>
        <v>4.04630924694966E-2</v>
      </c>
      <c r="C85" s="2">
        <f>0.293201446533203/B1</f>
        <v>0.4981336162643612</v>
      </c>
    </row>
    <row r="86" spans="1:3" x14ac:dyDescent="0.35">
      <c r="A86" t="s">
        <v>60</v>
      </c>
      <c r="B86" s="2">
        <f>0.0215544514358043/B1</f>
        <v>3.661986312572936E-2</v>
      </c>
      <c r="C86" s="2">
        <f>0.184307098388671/B1</f>
        <v>0.3131279279454145</v>
      </c>
    </row>
    <row r="87" spans="1:3" x14ac:dyDescent="0.35">
      <c r="A87" t="s">
        <v>75</v>
      </c>
      <c r="B87">
        <f>0.0280362628400325/B1</f>
        <v>4.7632114916806828E-2</v>
      </c>
      <c r="C87">
        <f>0.2017822265625/B1</f>
        <v>0.34281723846839957</v>
      </c>
    </row>
    <row r="88" spans="1:3" x14ac:dyDescent="0.35">
      <c r="A88" s="6" t="s">
        <v>61</v>
      </c>
      <c r="B88" s="7">
        <f>0.0298905223608016/B1</f>
        <v>5.0782402923550116E-2</v>
      </c>
      <c r="C88" s="7">
        <f>0.407550811767578/B1</f>
        <v>0.69240708761056402</v>
      </c>
    </row>
    <row r="89" spans="1:3" x14ac:dyDescent="0.35">
      <c r="A89" t="s">
        <v>62</v>
      </c>
      <c r="B89" s="2">
        <f>0.0505790896713733/B1</f>
        <v>8.5931175112764685E-2</v>
      </c>
      <c r="C89" s="2">
        <f>0.349271774291992/B1</f>
        <v>0.59339411194697933</v>
      </c>
    </row>
    <row r="90" spans="1:3" x14ac:dyDescent="0.35">
      <c r="A90" s="6" t="s">
        <v>63</v>
      </c>
      <c r="B90" s="7">
        <f>0.0592176876962184/B1</f>
        <v>0.10060769231433639</v>
      </c>
      <c r="C90" s="7">
        <f>0.692195892333984/B1</f>
        <v>1.1760038945531499</v>
      </c>
    </row>
    <row r="91" spans="1:3" x14ac:dyDescent="0.35">
      <c r="A91" t="s">
        <v>64</v>
      </c>
      <c r="B91" s="2">
        <f>0.0889152958989143/B1</f>
        <v>0.15106234437464203</v>
      </c>
      <c r="C91" s="2">
        <f>0.656744003295898/B1</f>
        <v>1.1157730263267041</v>
      </c>
    </row>
    <row r="92" spans="1:3" x14ac:dyDescent="0.35">
      <c r="A92" t="s">
        <v>65</v>
      </c>
      <c r="B92" s="2">
        <f>0.103251703083515/B1</f>
        <v>0.1754191353780411</v>
      </c>
      <c r="C92" s="2">
        <f>0.98138427734375/B1</f>
        <v>1.6673195333736832</v>
      </c>
    </row>
    <row r="93" spans="1:3" x14ac:dyDescent="0.35">
      <c r="A93" t="s">
        <v>66</v>
      </c>
      <c r="B93" s="2">
        <f>0.0677764117717742/B1</f>
        <v>0.11514850793709513</v>
      </c>
      <c r="C93" s="2">
        <f>0.336269378662109/B1</f>
        <v>0.57130373540963131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Nachtigall</dc:creator>
  <cp:lastModifiedBy>Nachtigall</cp:lastModifiedBy>
  <dcterms:created xsi:type="dcterms:W3CDTF">2021-06-09T11:20:15Z</dcterms:created>
  <dcterms:modified xsi:type="dcterms:W3CDTF">2021-07-03T13:36:29Z</dcterms:modified>
</cp:coreProperties>
</file>