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htigall\Documents\Masterarbeit\WSL\HNN\blauerCharon\thesis\pendulum_HNN\"/>
    </mc:Choice>
  </mc:AlternateContent>
  <xr:revisionPtr revIDLastSave="0" documentId="13_ncr:1_{1307DCE3-AA94-4519-9D14-8BF0C88F1CAC}" xr6:coauthVersionLast="47" xr6:coauthVersionMax="47" xr10:uidLastSave="{00000000-0000-0000-0000-000000000000}"/>
  <bookViews>
    <workbookView xWindow="-28920" yWindow="-120" windowWidth="29040" windowHeight="15840" xr2:uid="{6A7F72B1-D3FF-470E-8F15-913AC2C45A8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C11" i="1"/>
  <c r="C76" i="1"/>
  <c r="B11" i="1"/>
  <c r="B76" i="1"/>
  <c r="C54" i="1"/>
  <c r="B54" i="1"/>
  <c r="C53" i="1"/>
  <c r="B53" i="1"/>
  <c r="C38" i="1"/>
  <c r="B38" i="1"/>
  <c r="C37" i="1"/>
  <c r="B37" i="1"/>
  <c r="B1" i="1" l="1"/>
  <c r="B86" i="1" l="1"/>
  <c r="B80" i="1"/>
  <c r="C43" i="1"/>
  <c r="B26" i="1"/>
  <c r="B69" i="1"/>
  <c r="C29" i="1"/>
  <c r="C87" i="1"/>
  <c r="C45" i="1"/>
  <c r="C86" i="1"/>
  <c r="C71" i="1"/>
  <c r="C69" i="1"/>
  <c r="B43" i="1"/>
  <c r="B71" i="1"/>
  <c r="C46" i="1"/>
  <c r="B85" i="1"/>
  <c r="C80" i="1"/>
  <c r="C26" i="1"/>
  <c r="C70" i="1"/>
  <c r="C64" i="1"/>
  <c r="C28" i="1"/>
  <c r="B70" i="1"/>
  <c r="B64" i="1"/>
  <c r="B29" i="1"/>
  <c r="C85" i="1"/>
  <c r="B28" i="1"/>
  <c r="B87" i="1"/>
  <c r="C27" i="1"/>
  <c r="B45" i="1"/>
  <c r="B84" i="1"/>
  <c r="C84" i="1"/>
  <c r="B78" i="1"/>
  <c r="C68" i="1"/>
  <c r="C61" i="1"/>
  <c r="B34" i="1"/>
  <c r="C52" i="1"/>
  <c r="B49" i="1"/>
  <c r="C32" i="1"/>
  <c r="B33" i="1"/>
  <c r="C83" i="1"/>
  <c r="C77" i="1"/>
  <c r="B68" i="1"/>
  <c r="B61" i="1"/>
  <c r="C51" i="1"/>
  <c r="B46" i="1"/>
  <c r="C31" i="1"/>
  <c r="B32" i="1"/>
  <c r="B83" i="1"/>
  <c r="B77" i="1"/>
  <c r="C67" i="1"/>
  <c r="C60" i="1"/>
  <c r="B51" i="1"/>
  <c r="C48" i="1"/>
  <c r="B44" i="1"/>
  <c r="C30" i="1"/>
  <c r="B31" i="1"/>
  <c r="B82" i="1"/>
  <c r="B66" i="1"/>
  <c r="B60" i="1"/>
  <c r="C50" i="1"/>
  <c r="C47" i="1"/>
  <c r="B42" i="1"/>
  <c r="B30" i="1"/>
  <c r="B81" i="1"/>
  <c r="C65" i="1"/>
  <c r="C59" i="1"/>
  <c r="B50" i="1"/>
  <c r="C36" i="1"/>
  <c r="B27" i="1"/>
  <c r="C79" i="1"/>
  <c r="C74" i="1"/>
  <c r="B65" i="1"/>
  <c r="B59" i="1"/>
  <c r="C49" i="1"/>
  <c r="C44" i="1"/>
  <c r="C35" i="1"/>
  <c r="C25" i="1"/>
  <c r="B25" i="1"/>
  <c r="B79" i="1"/>
  <c r="B75" i="1"/>
  <c r="C63" i="1"/>
  <c r="C58" i="1"/>
  <c r="B48" i="1"/>
  <c r="C42" i="1"/>
  <c r="C34" i="1"/>
  <c r="B36" i="1"/>
  <c r="B21" i="1"/>
  <c r="C78" i="1"/>
  <c r="C75" i="1"/>
  <c r="C62" i="1"/>
  <c r="B58" i="1"/>
  <c r="B47" i="1"/>
  <c r="B52" i="1"/>
  <c r="C33" i="1"/>
  <c r="B35" i="1"/>
  <c r="C21" i="1"/>
  <c r="C82" i="1"/>
  <c r="C81" i="1"/>
  <c r="B74" i="1"/>
  <c r="B67" i="1"/>
  <c r="C66" i="1"/>
  <c r="B63" i="1"/>
  <c r="B62" i="1"/>
  <c r="C17" i="1"/>
  <c r="C8" i="1"/>
  <c r="B9" i="1"/>
  <c r="C19" i="1"/>
  <c r="C18" i="1"/>
  <c r="B18" i="1"/>
  <c r="C10" i="1"/>
  <c r="B20" i="1"/>
  <c r="C9" i="1"/>
  <c r="B10" i="1"/>
  <c r="B8" i="1"/>
  <c r="C20" i="1"/>
  <c r="B19" i="1"/>
  <c r="B16" i="1"/>
  <c r="C16" i="1"/>
  <c r="B13" i="1"/>
  <c r="B6" i="1"/>
  <c r="B7" i="1"/>
  <c r="C7" i="1"/>
  <c r="C13" i="1"/>
  <c r="B4" i="1"/>
  <c r="C14" i="1"/>
  <c r="C4" i="1"/>
  <c r="C15" i="1"/>
  <c r="B5" i="1"/>
  <c r="B17" i="1"/>
  <c r="C5" i="1"/>
  <c r="B15" i="1"/>
  <c r="C6" i="1"/>
  <c r="B14" i="1"/>
  <c r="E20" i="1" l="1"/>
</calcChain>
</file>

<file path=xl/sharedStrings.xml><?xml version="1.0" encoding="utf-8"?>
<sst xmlns="http://schemas.openxmlformats.org/spreadsheetml/2006/main" count="75" uniqueCount="75">
  <si>
    <t>normalization:</t>
  </si>
  <si>
    <t>LNN</t>
  </si>
  <si>
    <t>HNN</t>
  </si>
  <si>
    <t>LNN SD</t>
  </si>
  <si>
    <t>HNN SD</t>
  </si>
  <si>
    <t>delta H mean</t>
  </si>
  <si>
    <t>delta H max</t>
  </si>
  <si>
    <t>Baseline LNN</t>
  </si>
  <si>
    <t>Baseline HNN</t>
  </si>
  <si>
    <t>Baseline LNN SD</t>
  </si>
  <si>
    <t>Baseline HNN SD</t>
  </si>
  <si>
    <t>CHNN  4x150</t>
  </si>
  <si>
    <t>CHNN  4x4x38</t>
  </si>
  <si>
    <t>CHNN 4x16</t>
  </si>
  <si>
    <t>CHNN 4x4x4</t>
  </si>
  <si>
    <t>CHNN 4x16 + H-Reg. 0.01</t>
  </si>
  <si>
    <t>HNN+H-Reg. 0.07 SD</t>
  </si>
  <si>
    <t>HNN+H-Reg. 0.03</t>
  </si>
  <si>
    <t>HNN SD4x16 5xRK4</t>
  </si>
  <si>
    <t>HNN 4x16 +H-Reg. 0.00</t>
  </si>
  <si>
    <t>HNN 4x16 +H-Reg. 0.01</t>
  </si>
  <si>
    <t>HNN 4x16 +H-Reg. 0.03</t>
  </si>
  <si>
    <t>HNN 4x16 +H-Reg. 0.05</t>
  </si>
  <si>
    <t>HNN 4x16 +H-Reg. 0.07</t>
  </si>
  <si>
    <t>HNN 4x16 +H-Reg. 0.10</t>
  </si>
  <si>
    <t>HNN 4x16 +H-Reg. 0.50</t>
  </si>
  <si>
    <t>HNN 4x16 +H-Reg. 1.00</t>
  </si>
  <si>
    <t>HNN 4x16 +H-Reg. 5.00</t>
  </si>
  <si>
    <t>HNN 4x16 +H-Reg. 10.00</t>
  </si>
  <si>
    <t>HNN 4x150 +H-Reg. 0.00</t>
  </si>
  <si>
    <t>HNN 4x150 +H-Reg. 0.01</t>
  </si>
  <si>
    <t>HNN 4x150 +H-Reg. 0.03</t>
  </si>
  <si>
    <t>HNN 4x150 +H-Reg. 0.05</t>
  </si>
  <si>
    <t>HNN 4x150 +H-Reg. 0.07</t>
  </si>
  <si>
    <t>HNN 4x150 +H-Reg. 0.10</t>
  </si>
  <si>
    <t>HNN 4x150 +H-Reg. 0.50</t>
  </si>
  <si>
    <t>HNN 4x150 +H-Reg. 1.00</t>
  </si>
  <si>
    <t>HNN 4x150 +H-Reg. 10.00</t>
  </si>
  <si>
    <t>CHNN 4x16 +H-Reg. 0.00</t>
  </si>
  <si>
    <t>CHNN 4x16 +H-Reg. 0.005</t>
  </si>
  <si>
    <t>CHNN 4x16 +H-Reg. 0.01</t>
  </si>
  <si>
    <t>CHNN 4x16 +H-Reg. 0.02</t>
  </si>
  <si>
    <t>CHNN 4x16 +H-Reg. 0.03</t>
  </si>
  <si>
    <t>CHNN 4x16 +H-Reg. 0.05</t>
  </si>
  <si>
    <t>CHNN 4x16 +H-Reg. 0.08</t>
  </si>
  <si>
    <t>CHNN 4x16 +H-Reg. 0.10</t>
  </si>
  <si>
    <t>CHNN 4x16 +H-Reg. 0.50</t>
  </si>
  <si>
    <t>CHNN 4x16 +H-Reg. 1.00</t>
  </si>
  <si>
    <t>CHNN 4x16 +H-Reg. 10.00</t>
  </si>
  <si>
    <t>CHNN 4x150 +H-Reg. 0.00</t>
  </si>
  <si>
    <t>CHNN 4x150 +H-Reg. 0.005</t>
  </si>
  <si>
    <t>CHNN 4x150 +H-Reg. 0.01</t>
  </si>
  <si>
    <t>CHNN 4x150 +H-Reg. 0.02</t>
  </si>
  <si>
    <t>CHNN 4x150 +H-Reg. 0.03</t>
  </si>
  <si>
    <t>CHNN 4x150 +H-Reg. 0.05</t>
  </si>
  <si>
    <t>CHNN 4x150 +H-Reg. 0.08</t>
  </si>
  <si>
    <t>CHNN 4x150 +H-Reg. 0.10</t>
  </si>
  <si>
    <t>CHNN 4x150 +H-Reg. 0.50</t>
  </si>
  <si>
    <t>CHNN 4x150 +H-Reg. 1.00</t>
  </si>
  <si>
    <t>CHNN 4x150 +H-Reg. 10.00</t>
  </si>
  <si>
    <t>HNN 4x16 +H-Reg. 0.02</t>
  </si>
  <si>
    <t>HNN 4x16 +H-Reg. 0.005</t>
  </si>
  <si>
    <t>HNN 4x150 +H-Reg. 0.005</t>
  </si>
  <si>
    <t>HNN 4x150 +H-Reg. 0.02</t>
  </si>
  <si>
    <t>CHNN 4x16 +H-Reg. 0.07</t>
  </si>
  <si>
    <t>CHNN 4x150 +H-Reg. 0.07</t>
  </si>
  <si>
    <t>CHNN 4x16 +H-Reg. 50.00</t>
  </si>
  <si>
    <t>CHNN 4x16 +H-Reg. 100.00</t>
  </si>
  <si>
    <t>CHNN 4x150 +H-Reg. 50.00</t>
  </si>
  <si>
    <t>CHNN 4x150 +H-Reg. 100.00</t>
  </si>
  <si>
    <t>HNN 4x16 +H-Reg. 100.00</t>
  </si>
  <si>
    <t>HNN 4x16 +H-Reg. 50.00</t>
  </si>
  <si>
    <t>HNN 4x150 +H-Reg. 100.00</t>
  </si>
  <si>
    <t>HNN 4x150 +H-Reg. 50.00</t>
  </si>
  <si>
    <t>CHNN 4x150 + H-Reg.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</si>
</sst>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0" xfId="1"/>
    <xf numFmtId="165" fontId="1" fillId="2" borderId="0" xfId="1" applyNumberFormat="1"/>
    <xf numFmtId="0" fontId="3" fillId="4" borderId="0" xfId="3"/>
    <xf numFmtId="165" fontId="3" fillId="4" borderId="0" xfId="3" applyNumberFormat="1"/>
    <xf numFmtId="0" fontId="2" fillId="3" borderId="0" xfId="2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C03D-C09D-4346-8C64-94F42BC6B2A9}">
  <dimension ref="A1:E88"/>
  <sheetViews>
    <sheetView tabSelected="1" topLeftCell="A61" workbookViewId="0">
      <selection activeCell="E12" sqref="E12"/>
    </sheetView>
  </sheetViews>
  <sheetFormatPr baseColWidth="10" defaultRowHeight="14.5" x14ac:dyDescent="0.35"/>
  <cols>
    <col min="1" max="1" width="34.90625" customWidth="1"/>
    <col min="2" max="2" width="35.453125" customWidth="1"/>
    <col min="3" max="3" width="40.6328125" customWidth="1"/>
    <col min="4" max="4" width="23.36328125" customWidth="1"/>
    <col min="5" max="5" width="29.6328125" customWidth="1"/>
  </cols>
  <sheetData>
    <row r="1" spans="1:5" x14ac:dyDescent="0.35">
      <c r="A1" t="s">
        <v>0</v>
      </c>
      <c r="B1" s="1">
        <f>9.81*2/100</f>
        <v>0.19620000000000001</v>
      </c>
    </row>
    <row r="2" spans="1:5" x14ac:dyDescent="0.35">
      <c r="B2" t="s">
        <v>5</v>
      </c>
      <c r="C2" t="s">
        <v>6</v>
      </c>
    </row>
    <row r="4" spans="1:5" x14ac:dyDescent="0.35">
      <c r="A4" t="s">
        <v>7</v>
      </c>
      <c r="B4" s="2">
        <f>0.0703963711857795/B1</f>
        <v>0.35879903764413607</v>
      </c>
      <c r="C4" s="2">
        <f>0.290196418762207/B1</f>
        <v>1.4790847031712893</v>
      </c>
    </row>
    <row r="5" spans="1:5" x14ac:dyDescent="0.35">
      <c r="A5" t="s">
        <v>8</v>
      </c>
      <c r="B5" s="2">
        <f>0.0727247148752212/B1</f>
        <v>0.37066623279929251</v>
      </c>
      <c r="C5" s="2">
        <f>0.2965669631958/B1</f>
        <v>1.5115543486024463</v>
      </c>
    </row>
    <row r="6" spans="1:5" x14ac:dyDescent="0.35">
      <c r="A6" t="s">
        <v>1</v>
      </c>
      <c r="B6" s="2">
        <f>0.000847134855575859/B1</f>
        <v>4.3177107827515743E-3</v>
      </c>
      <c r="C6" s="2">
        <f>0.00260496139526367/B1</f>
        <v>1.3277071331619114E-2</v>
      </c>
    </row>
    <row r="7" spans="1:5" x14ac:dyDescent="0.35">
      <c r="A7" t="s">
        <v>2</v>
      </c>
      <c r="B7" s="2">
        <f>0.000444766046712175/B1</f>
        <v>2.2669013593892709E-3</v>
      </c>
      <c r="C7" s="2">
        <f>0.0021066665649414/B1</f>
        <v>1.0737342328957187E-2</v>
      </c>
    </row>
    <row r="8" spans="1:5" x14ac:dyDescent="0.35">
      <c r="A8" t="s">
        <v>17</v>
      </c>
      <c r="B8" s="2">
        <f>0.000189080921700224/B1</f>
        <v>9.6371519724884809E-4</v>
      </c>
      <c r="C8" s="2">
        <f>0.00081634521484375/B1</f>
        <v>4.1607809115379712E-3</v>
      </c>
    </row>
    <row r="9" spans="1:5" x14ac:dyDescent="0.35">
      <c r="A9" t="s">
        <v>11</v>
      </c>
      <c r="B9" s="2">
        <f>0.000484713324112817/B1</f>
        <v>2.4705062391071203E-3</v>
      </c>
      <c r="C9" s="2">
        <f>0.00505924224853515/B1</f>
        <v>2.578614805573471E-2</v>
      </c>
    </row>
    <row r="10" spans="1:5" x14ac:dyDescent="0.35">
      <c r="A10" t="s">
        <v>12</v>
      </c>
      <c r="B10" s="2">
        <f>0.000540803710464388/B1</f>
        <v>2.7563899615921914E-3</v>
      </c>
      <c r="C10" s="2">
        <f>0.00154167413711547/B1</f>
        <v>7.8576663461542816E-3</v>
      </c>
    </row>
    <row r="11" spans="1:5" x14ac:dyDescent="0.35">
      <c r="A11" t="s">
        <v>74</v>
      </c>
      <c r="B11" s="2">
        <f>0.000386528205126523/B1</f>
        <v>1.9700724012564883E-3</v>
      </c>
      <c r="C11" s="2">
        <f>0.00213432312011718/B1</f>
        <v>1.0878303364511621E-2</v>
      </c>
      <c r="E11">
        <f>(B9-B11)/B9</f>
        <v>0.20256327627470255</v>
      </c>
    </row>
    <row r="12" spans="1:5" x14ac:dyDescent="0.35">
      <c r="B12" s="2"/>
      <c r="C12" s="2"/>
    </row>
    <row r="13" spans="1:5" x14ac:dyDescent="0.35">
      <c r="A13" t="s">
        <v>9</v>
      </c>
      <c r="B13" s="2">
        <f>0.48585170507431/B1</f>
        <v>2.476308384680479</v>
      </c>
      <c r="C13" s="2">
        <f>1.68250656127929/B1</f>
        <v>8.5754666731870017</v>
      </c>
    </row>
    <row r="14" spans="1:5" x14ac:dyDescent="0.35">
      <c r="A14" t="s">
        <v>10</v>
      </c>
      <c r="B14" s="2">
        <f>0.48585170507431/B1</f>
        <v>2.476308384680479</v>
      </c>
      <c r="C14" s="2">
        <f>1.68250656127929/B1</f>
        <v>8.5754666731870017</v>
      </c>
    </row>
    <row r="15" spans="1:5" x14ac:dyDescent="0.35">
      <c r="A15" t="s">
        <v>3</v>
      </c>
      <c r="B15" s="2">
        <f>0.0410444997251033/B1</f>
        <v>0.20919724630531752</v>
      </c>
      <c r="C15" s="2">
        <f>0.153172492980957/B1</f>
        <v>0.78069568287949542</v>
      </c>
    </row>
    <row r="16" spans="1:5" x14ac:dyDescent="0.35">
      <c r="A16" t="s">
        <v>4</v>
      </c>
      <c r="B16" s="2">
        <f>0.018326723948121/B1</f>
        <v>9.3408378940474004E-2</v>
      </c>
      <c r="C16" s="2">
        <f>0.11787986755371/B1</f>
        <v>0.60081481933593262</v>
      </c>
    </row>
    <row r="17" spans="1:5" x14ac:dyDescent="0.35">
      <c r="A17" t="s">
        <v>16</v>
      </c>
      <c r="B17" s="2">
        <f>0.00356547231785953/B1</f>
        <v>1.8172641783178033E-2</v>
      </c>
      <c r="C17" s="2">
        <f>0.0345358848571777/B1</f>
        <v>0.17602387796726654</v>
      </c>
    </row>
    <row r="18" spans="1:5" x14ac:dyDescent="0.35">
      <c r="A18" t="s">
        <v>13</v>
      </c>
      <c r="B18">
        <f>0.0573008023202419/B1</f>
        <v>0.29205301896147756</v>
      </c>
      <c r="C18">
        <f>0.467008590698242/B1</f>
        <v>2.3802680463722834</v>
      </c>
    </row>
    <row r="19" spans="1:5" x14ac:dyDescent="0.35">
      <c r="A19" t="s">
        <v>14</v>
      </c>
      <c r="B19">
        <f>0.0457987040281295/B1</f>
        <v>0.23342866477130222</v>
      </c>
      <c r="C19">
        <f>0.392561912536621/B1</f>
        <v>2.0008252422865493</v>
      </c>
    </row>
    <row r="20" spans="1:5" x14ac:dyDescent="0.35">
      <c r="A20" t="s">
        <v>15</v>
      </c>
      <c r="B20">
        <f>0.0114737590774893/B1</f>
        <v>5.8479913748671251E-2</v>
      </c>
      <c r="C20">
        <f>0.221902847290039/B1</f>
        <v>1.131003299133736</v>
      </c>
      <c r="E20">
        <f>(B18-B20)/B18</f>
        <v>0.79976268022627461</v>
      </c>
    </row>
    <row r="21" spans="1:5" x14ac:dyDescent="0.35">
      <c r="A21" t="s">
        <v>18</v>
      </c>
      <c r="B21">
        <f>0.0170834902673959/B1</f>
        <v>8.7071815837899594E-2</v>
      </c>
      <c r="C21">
        <f>0.0792093276977539/B1</f>
        <v>0.40371726655328188</v>
      </c>
    </row>
    <row r="25" spans="1:5" x14ac:dyDescent="0.35">
      <c r="A25" t="s">
        <v>19</v>
      </c>
      <c r="B25" s="2">
        <f>0.018326723948121/B1</f>
        <v>9.3408378940474004E-2</v>
      </c>
      <c r="C25" s="2">
        <f>0.11787986755371/B1</f>
        <v>0.60081481933593262</v>
      </c>
    </row>
    <row r="26" spans="1:5" x14ac:dyDescent="0.35">
      <c r="A26" t="s">
        <v>61</v>
      </c>
      <c r="B26">
        <f>0.0193113349378108/B1</f>
        <v>9.8426783577017327E-2</v>
      </c>
      <c r="C26">
        <f>0.11697769165039/B1</f>
        <v>0.59621657314164112</v>
      </c>
    </row>
    <row r="27" spans="1:5" x14ac:dyDescent="0.35">
      <c r="A27" t="s">
        <v>20</v>
      </c>
      <c r="B27" s="2">
        <f>0.011123408563435/B1</f>
        <v>5.6694233248904172E-2</v>
      </c>
      <c r="C27" s="2">
        <f>0.0525007247924804/B1</f>
        <v>0.26758779201060345</v>
      </c>
    </row>
    <row r="28" spans="1:5" x14ac:dyDescent="0.35">
      <c r="A28" t="s">
        <v>60</v>
      </c>
      <c r="B28">
        <f>0.0163197014480829/B1</f>
        <v>8.3178906463215588E-2</v>
      </c>
      <c r="C28">
        <f>0.135157585144042/B1</f>
        <v>0.68887658075454627</v>
      </c>
    </row>
    <row r="29" spans="1:5" x14ac:dyDescent="0.35">
      <c r="A29" t="s">
        <v>21</v>
      </c>
      <c r="B29" s="2">
        <f>0.00633886735886335/B1</f>
        <v>3.2308192450883538E-2</v>
      </c>
      <c r="C29" s="2">
        <f>0.0327625274658203/B1</f>
        <v>0.16698535915300863</v>
      </c>
    </row>
    <row r="30" spans="1:5" x14ac:dyDescent="0.35">
      <c r="A30" t="s">
        <v>22</v>
      </c>
      <c r="B30" s="2">
        <f>0.00825492851436138/B1</f>
        <v>4.2074049512545258E-2</v>
      </c>
      <c r="C30" s="2">
        <f>0.0757017135620117/B1</f>
        <v>0.38583951866468758</v>
      </c>
    </row>
    <row r="31" spans="1:5" x14ac:dyDescent="0.35">
      <c r="A31" s="3" t="s">
        <v>23</v>
      </c>
      <c r="B31" s="4">
        <f>0.00356547231785953/B1</f>
        <v>1.8172641783178033E-2</v>
      </c>
      <c r="C31" s="4">
        <f>0.0345358848571777/B1</f>
        <v>0.17602387796726654</v>
      </c>
    </row>
    <row r="32" spans="1:5" x14ac:dyDescent="0.35">
      <c r="A32" t="s">
        <v>24</v>
      </c>
      <c r="B32" s="2">
        <f>0.0104319797828793/B1</f>
        <v>5.3170131411209479E-2</v>
      </c>
      <c r="C32" s="2">
        <f>0.0942106246948242/B1</f>
        <v>0.48017647652815598</v>
      </c>
    </row>
    <row r="33" spans="1:3" x14ac:dyDescent="0.35">
      <c r="A33" t="s">
        <v>25</v>
      </c>
      <c r="B33" s="2">
        <f>0.0132762370631098/B1</f>
        <v>6.7666855571405699E-2</v>
      </c>
      <c r="C33" s="2">
        <f>0.118443965911865/B1</f>
        <v>0.60368993838871043</v>
      </c>
    </row>
    <row r="34" spans="1:3" x14ac:dyDescent="0.35">
      <c r="A34" t="s">
        <v>26</v>
      </c>
      <c r="B34" s="2">
        <f>0.0129820611327886/B1</f>
        <v>6.616748793470234E-2</v>
      </c>
      <c r="C34" s="2">
        <f>0.110451221466064/B1</f>
        <v>0.56295219911347594</v>
      </c>
    </row>
    <row r="35" spans="1:3" x14ac:dyDescent="0.35">
      <c r="A35" s="5" t="s">
        <v>27</v>
      </c>
      <c r="B35" s="6">
        <f>0.013887483626604/B1</f>
        <v>7.0782281481162071E-2</v>
      </c>
      <c r="C35" s="6">
        <f>0.115580558776855/B1</f>
        <v>0.58909561048346071</v>
      </c>
    </row>
    <row r="36" spans="1:3" x14ac:dyDescent="0.35">
      <c r="A36" t="s">
        <v>28</v>
      </c>
      <c r="B36" s="2">
        <f>0.0160203594714403/B1</f>
        <v>8.1653208315190115E-2</v>
      </c>
      <c r="C36" s="2">
        <f>0.118330001831054/B1</f>
        <v>0.60310908170771649</v>
      </c>
    </row>
    <row r="37" spans="1:3" x14ac:dyDescent="0.35">
      <c r="A37" t="s">
        <v>71</v>
      </c>
      <c r="B37">
        <f>0.0410883277654647/B1</f>
        <v>0.20942063081276605</v>
      </c>
      <c r="C37">
        <f>0.258836269378662/B1</f>
        <v>1.3192470406659631</v>
      </c>
    </row>
    <row r="38" spans="1:3" x14ac:dyDescent="0.35">
      <c r="A38" t="s">
        <v>70</v>
      </c>
      <c r="B38">
        <f>0.0666739270091056/B1</f>
        <v>0.33982633541847906</v>
      </c>
      <c r="C38">
        <f>0.4256591796875/B1</f>
        <v>2.1695167160423035</v>
      </c>
    </row>
    <row r="42" spans="1:3" x14ac:dyDescent="0.35">
      <c r="A42" t="s">
        <v>29</v>
      </c>
      <c r="B42" s="2">
        <f>0.000444766046712175/B1</f>
        <v>2.2669013593892709E-3</v>
      </c>
      <c r="C42" s="2">
        <f>0.0021066665649414/B1</f>
        <v>1.0737342328957187E-2</v>
      </c>
    </row>
    <row r="43" spans="1:3" x14ac:dyDescent="0.35">
      <c r="A43" t="s">
        <v>62</v>
      </c>
      <c r="B43">
        <f>0.000583116023335605/B1</f>
        <v>2.9720490486014523E-3</v>
      </c>
      <c r="C43">
        <f>0.0020294189453125/B1</f>
        <v>1.0343623574477573E-2</v>
      </c>
    </row>
    <row r="44" spans="1:3" x14ac:dyDescent="0.35">
      <c r="A44" t="s">
        <v>30</v>
      </c>
      <c r="B44" s="2">
        <f>0.000593831704463809/B1</f>
        <v>3.0266651603659987E-3</v>
      </c>
      <c r="C44" s="2">
        <f>0.00179004669189453/B1</f>
        <v>9.1235815081270634E-3</v>
      </c>
    </row>
    <row r="45" spans="1:3" x14ac:dyDescent="0.35">
      <c r="A45" t="s">
        <v>63</v>
      </c>
      <c r="B45" s="2">
        <f>0.000280636653769761/B1</f>
        <v>1.4303601109569876E-3</v>
      </c>
      <c r="C45" s="2">
        <f>0.000942230224609375/B1</f>
        <v>4.8023966595788729E-3</v>
      </c>
    </row>
    <row r="46" spans="1:3" x14ac:dyDescent="0.35">
      <c r="A46" s="3" t="s">
        <v>31</v>
      </c>
      <c r="B46" s="4">
        <f>0.000189080921700224/B1</f>
        <v>9.6371519724884809E-4</v>
      </c>
      <c r="C46" s="4">
        <f>0.00081634521484375/B1</f>
        <v>4.1607809115379712E-3</v>
      </c>
    </row>
    <row r="47" spans="1:3" x14ac:dyDescent="0.35">
      <c r="A47" t="s">
        <v>32</v>
      </c>
      <c r="B47" s="2">
        <f>0.000258823100011795/B1</f>
        <v>1.3191799185106779E-3</v>
      </c>
      <c r="C47" s="2">
        <f>0.000964641571044921/B1</f>
        <v>4.9166237056316054E-3</v>
      </c>
    </row>
    <row r="48" spans="1:3" x14ac:dyDescent="0.35">
      <c r="A48" t="s">
        <v>33</v>
      </c>
      <c r="B48" s="2">
        <f>0.000226041316636838/B1</f>
        <v>1.1520964150705301E-3</v>
      </c>
      <c r="C48" s="2">
        <f>0.00115585327148437/B1</f>
        <v>5.8911991411028028E-3</v>
      </c>
    </row>
    <row r="49" spans="1:3" x14ac:dyDescent="0.35">
      <c r="A49" t="s">
        <v>34</v>
      </c>
      <c r="B49" s="2">
        <f>0.00084113742923364/B1</f>
        <v>4.2871428605180421E-3</v>
      </c>
      <c r="C49" s="2">
        <f>0.00271797180175781/B1</f>
        <v>1.3853067287246737E-2</v>
      </c>
    </row>
    <row r="50" spans="1:3" x14ac:dyDescent="0.35">
      <c r="A50" t="s">
        <v>35</v>
      </c>
      <c r="B50" s="2">
        <f>0.000339591380907222/B1</f>
        <v>1.7308429200164218E-3</v>
      </c>
      <c r="C50" s="2">
        <f>0.0010385513305664/B1</f>
        <v>5.2933299213374103E-3</v>
      </c>
    </row>
    <row r="51" spans="1:3" x14ac:dyDescent="0.35">
      <c r="A51" t="s">
        <v>36</v>
      </c>
      <c r="B51" s="2">
        <f>0.000938989629503339/B1</f>
        <v>4.7858798649507593E-3</v>
      </c>
      <c r="C51" s="2">
        <f>0.00251197814941406/B1</f>
        <v>1.2803150608634351E-2</v>
      </c>
    </row>
    <row r="52" spans="1:3" x14ac:dyDescent="0.35">
      <c r="A52" t="s">
        <v>37</v>
      </c>
      <c r="B52" s="2">
        <f>0.000905943743418902/B1</f>
        <v>4.6174502722675943E-3</v>
      </c>
      <c r="C52" s="2">
        <f>0.00349035859107971/B1</f>
        <v>1.7789799139040316E-2</v>
      </c>
    </row>
    <row r="53" spans="1:3" x14ac:dyDescent="0.35">
      <c r="A53" t="s">
        <v>73</v>
      </c>
      <c r="B53">
        <f>0.0020711210090667/B1</f>
        <v>1.0556172319402141E-2</v>
      </c>
      <c r="C53">
        <f>0.0112808942794799/B1</f>
        <v>5.7496912739449034E-2</v>
      </c>
    </row>
    <row r="54" spans="1:3" x14ac:dyDescent="0.35">
      <c r="A54" t="s">
        <v>72</v>
      </c>
      <c r="B54">
        <f>0.00195683981291949/B1</f>
        <v>9.9736993522909784E-3</v>
      </c>
      <c r="C54">
        <f>0.00965866446495056/B1</f>
        <v>4.9228666997709274E-2</v>
      </c>
    </row>
    <row r="58" spans="1:3" x14ac:dyDescent="0.35">
      <c r="A58" t="s">
        <v>38</v>
      </c>
      <c r="B58" s="2">
        <f>0.0573008023202419/B1</f>
        <v>0.29205301896147756</v>
      </c>
      <c r="C58" s="2">
        <f>0.467008590698242/B1</f>
        <v>2.3802680463722834</v>
      </c>
    </row>
    <row r="59" spans="1:3" x14ac:dyDescent="0.35">
      <c r="A59" t="s">
        <v>39</v>
      </c>
      <c r="B59" s="2">
        <f>0.0129782995209097/B1</f>
        <v>6.6148315600966859E-2</v>
      </c>
      <c r="C59" s="2">
        <f>0.352253913879394/B1</f>
        <v>1.7953818240539956</v>
      </c>
    </row>
    <row r="60" spans="1:3" x14ac:dyDescent="0.35">
      <c r="A60" s="3" t="s">
        <v>40</v>
      </c>
      <c r="B60" s="4">
        <f>0.0114737590774893/B1</f>
        <v>5.8479913748671251E-2</v>
      </c>
      <c r="C60" s="4">
        <f>0.221902847290039/B1</f>
        <v>1.131003299133736</v>
      </c>
    </row>
    <row r="61" spans="1:3" x14ac:dyDescent="0.35">
      <c r="A61" t="s">
        <v>41</v>
      </c>
      <c r="B61" s="2">
        <f>0.023967133834958/B1</f>
        <v>0.12215664543811416</v>
      </c>
      <c r="C61" s="2">
        <f>0.27181053161621/B1</f>
        <v>1.3853747788797655</v>
      </c>
    </row>
    <row r="62" spans="1:3" x14ac:dyDescent="0.35">
      <c r="A62" t="s">
        <v>42</v>
      </c>
      <c r="B62" s="2">
        <f>0.0489656664431095/B1</f>
        <v>0.24957016535733687</v>
      </c>
      <c r="C62" s="2">
        <f>0.610654830932617/B1</f>
        <v>3.1124099435913197</v>
      </c>
    </row>
    <row r="63" spans="1:3" x14ac:dyDescent="0.35">
      <c r="A63" t="s">
        <v>43</v>
      </c>
      <c r="B63" s="2">
        <f>0.0276838969439268/B1</f>
        <v>0.14110039217088072</v>
      </c>
      <c r="C63" s="2">
        <f>0.453150749206542/B1</f>
        <v>2.3096368461087766</v>
      </c>
    </row>
    <row r="64" spans="1:3" x14ac:dyDescent="0.35">
      <c r="A64" s="7" t="s">
        <v>64</v>
      </c>
      <c r="B64" s="7">
        <f>0.0172849670052528/B1</f>
        <v>8.8098710526262988E-2</v>
      </c>
      <c r="C64" s="7">
        <f>0.140613555908203/B1</f>
        <v>0.71668479056168699</v>
      </c>
    </row>
    <row r="65" spans="1:3" x14ac:dyDescent="0.35">
      <c r="A65" s="5" t="s">
        <v>44</v>
      </c>
      <c r="B65" s="6">
        <f>0.0656728222966194/B1</f>
        <v>0.33472386491651068</v>
      </c>
      <c r="C65" s="6">
        <f>0.760051727294921/B1</f>
        <v>3.8738620147549487</v>
      </c>
    </row>
    <row r="66" spans="1:3" x14ac:dyDescent="0.35">
      <c r="A66" t="s">
        <v>45</v>
      </c>
      <c r="B66" s="2">
        <f>0.0415666848421096/B1</f>
        <v>0.21185874027578794</v>
      </c>
      <c r="C66" s="2">
        <f>0.473941802978515/B1</f>
        <v>2.4156055197681701</v>
      </c>
    </row>
    <row r="67" spans="1:3" x14ac:dyDescent="0.35">
      <c r="A67" t="s">
        <v>46</v>
      </c>
      <c r="B67" s="2">
        <f>0.0680684670805931/B1</f>
        <v>0.34693408297957745</v>
      </c>
      <c r="C67" s="2">
        <f>0.788494110107421/B1</f>
        <v>4.0188282880092814</v>
      </c>
    </row>
    <row r="68" spans="1:3" x14ac:dyDescent="0.35">
      <c r="A68" t="s">
        <v>47</v>
      </c>
      <c r="B68" s="2">
        <f>0.0749959945678711/B1</f>
        <v>0.38224258189536742</v>
      </c>
      <c r="C68" s="2">
        <f>0.832080841064453/B1</f>
        <v>4.2409828800430835</v>
      </c>
    </row>
    <row r="69" spans="1:3" x14ac:dyDescent="0.35">
      <c r="A69" t="s">
        <v>48</v>
      </c>
      <c r="B69" s="2">
        <f>0.0286952964961528/B1</f>
        <v>0.14625533382340877</v>
      </c>
      <c r="C69" s="2">
        <f>0.512355804443359/B1</f>
        <v>2.6113955374279256</v>
      </c>
    </row>
    <row r="70" spans="1:3" x14ac:dyDescent="0.35">
      <c r="A70" t="s">
        <v>66</v>
      </c>
      <c r="B70">
        <f>0.0438037849962711/B1</f>
        <v>0.22326088173430733</v>
      </c>
      <c r="C70">
        <f>0.415261268615722/B1</f>
        <v>2.1165202273991945</v>
      </c>
    </row>
    <row r="71" spans="1:3" x14ac:dyDescent="0.35">
      <c r="A71" t="s">
        <v>67</v>
      </c>
      <c r="B71">
        <f>0.0508788004517555/B1</f>
        <v>0.25932110321995666</v>
      </c>
      <c r="C71">
        <f>0.380875587463378/B1</f>
        <v>1.9412619136767482</v>
      </c>
    </row>
    <row r="74" spans="1:3" x14ac:dyDescent="0.35">
      <c r="A74" t="s">
        <v>49</v>
      </c>
      <c r="B74" s="2">
        <f>0.000484713324112817/B1</f>
        <v>2.4705062391071203E-3</v>
      </c>
      <c r="C74" s="2">
        <f>0.00505924224853515/B1</f>
        <v>2.578614805573471E-2</v>
      </c>
    </row>
    <row r="75" spans="1:3" x14ac:dyDescent="0.35">
      <c r="A75" t="s">
        <v>50</v>
      </c>
      <c r="B75" s="2">
        <f>0.000499466492328792/B1</f>
        <v>2.5457007763954741E-3</v>
      </c>
      <c r="C75" s="2">
        <f>0.00401115417480468/B1</f>
        <v>2.0444210880757794E-2</v>
      </c>
    </row>
    <row r="76" spans="1:3" x14ac:dyDescent="0.35">
      <c r="A76" t="s">
        <v>51</v>
      </c>
      <c r="B76" s="2">
        <f>0.000386528205126523/B1</f>
        <v>1.9700724012564883E-3</v>
      </c>
      <c r="C76" s="2">
        <f>0.00213432312011718/B1</f>
        <v>1.0878303364511621E-2</v>
      </c>
    </row>
    <row r="77" spans="1:3" x14ac:dyDescent="0.35">
      <c r="A77" s="3" t="s">
        <v>52</v>
      </c>
      <c r="B77" s="4">
        <f>0.000332338095176965/B1</f>
        <v>1.6938740834707695E-3</v>
      </c>
      <c r="C77" s="4">
        <f>0.00180912017822265/B1</f>
        <v>9.2207960154059628E-3</v>
      </c>
    </row>
    <row r="78" spans="1:3" x14ac:dyDescent="0.35">
      <c r="A78" t="s">
        <v>53</v>
      </c>
      <c r="B78" s="2">
        <f>0.000557383464183658/B1</f>
        <v>2.8408943128626811E-3</v>
      </c>
      <c r="C78" s="2">
        <f>0.00234508514404296/B1</f>
        <v>1.195252366994373E-2</v>
      </c>
    </row>
    <row r="79" spans="1:3" x14ac:dyDescent="0.35">
      <c r="A79" t="s">
        <v>54</v>
      </c>
      <c r="B79" s="2">
        <f>0.000665987259708344/B1</f>
        <v>3.3944304776164316E-3</v>
      </c>
      <c r="C79" s="2">
        <f>0.00429248809814453/B1</f>
        <v>2.1878124863121969E-2</v>
      </c>
    </row>
    <row r="80" spans="1:3" x14ac:dyDescent="0.35">
      <c r="A80" t="s">
        <v>65</v>
      </c>
      <c r="B80">
        <f>0.000907781126443296/B1</f>
        <v>4.6268151194867272E-3</v>
      </c>
      <c r="C80">
        <f>0.00414848327636718/B1</f>
        <v>2.1144155333166052E-2</v>
      </c>
    </row>
    <row r="81" spans="1:3" x14ac:dyDescent="0.35">
      <c r="A81" s="5" t="s">
        <v>55</v>
      </c>
      <c r="B81" s="6">
        <f>0.000856874510645866/B1</f>
        <v>4.3673522459014569E-3</v>
      </c>
      <c r="C81" s="6">
        <f>0.00400495529174804/B1</f>
        <v>2.0412616165892149E-2</v>
      </c>
    </row>
    <row r="82" spans="1:3" x14ac:dyDescent="0.35">
      <c r="A82" t="s">
        <v>56</v>
      </c>
      <c r="B82" s="2">
        <f>0.00109668204095214/B1</f>
        <v>5.5896128488896017E-3</v>
      </c>
      <c r="C82" s="2">
        <f>0.00542068481445312/B1</f>
        <v>2.7628362968670335E-2</v>
      </c>
    </row>
    <row r="83" spans="1:3" x14ac:dyDescent="0.35">
      <c r="A83" t="s">
        <v>57</v>
      </c>
      <c r="B83" s="2">
        <f>0.00146255537401884/B1</f>
        <v>7.4544106728788983E-3</v>
      </c>
      <c r="C83" s="2">
        <f>0.00739407539367675/B1</f>
        <v>3.7686418928016052E-2</v>
      </c>
    </row>
    <row r="84" spans="1:3" x14ac:dyDescent="0.35">
      <c r="A84" t="s">
        <v>58</v>
      </c>
      <c r="B84" s="2">
        <f>0.00192192185204476/B1</f>
        <v>9.7957280940099891E-3</v>
      </c>
      <c r="C84" s="2">
        <f>0.00928854942321777/B1</f>
        <v>4.7342249863495257E-2</v>
      </c>
    </row>
    <row r="85" spans="1:3" x14ac:dyDescent="0.35">
      <c r="A85" t="s">
        <v>59</v>
      </c>
      <c r="B85">
        <f>0.000936433847527951/B1</f>
        <v>4.772853453251534E-3</v>
      </c>
      <c r="C85">
        <f>0.00651931762695312/B1</f>
        <v>3.3227918587936389E-2</v>
      </c>
    </row>
    <row r="86" spans="1:3" x14ac:dyDescent="0.35">
      <c r="A86" t="s">
        <v>68</v>
      </c>
      <c r="B86" s="2">
        <f>0.001724160509184/B1</f>
        <v>8.7877701793272166E-3</v>
      </c>
      <c r="C86" s="2">
        <f>0.00895595550537109/B1</f>
        <v>4.5647071892819011E-2</v>
      </c>
    </row>
    <row r="87" spans="1:3" x14ac:dyDescent="0.35">
      <c r="A87" t="s">
        <v>69</v>
      </c>
      <c r="B87" s="2">
        <f>0.00159508793149143/B1</f>
        <v>8.129907907703517E-3</v>
      </c>
      <c r="C87" s="2">
        <f>0.0104131698608398/B1</f>
        <v>5.307426024892864E-2</v>
      </c>
    </row>
    <row r="88" spans="1:3" x14ac:dyDescent="0.35">
      <c r="B88" s="2"/>
      <c r="C88" s="2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Nachtigall</dc:creator>
  <cp:lastModifiedBy>Nachtigall</cp:lastModifiedBy>
  <dcterms:created xsi:type="dcterms:W3CDTF">2021-06-09T11:20:15Z</dcterms:created>
  <dcterms:modified xsi:type="dcterms:W3CDTF">2021-07-03T11:57:42Z</dcterms:modified>
</cp:coreProperties>
</file>