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1"/>
  </bookViews>
  <sheets>
    <sheet name="COMPARISON" sheetId="1" r:id="rId1"/>
    <sheet name="TESTS" sheetId="2" r:id="rId2"/>
    <sheet name="D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0" i="2" l="1"/>
  <c r="B539" i="2"/>
  <c r="B538" i="2"/>
  <c r="B532" i="2"/>
  <c r="B533" i="2"/>
  <c r="B534" i="2"/>
  <c r="B535" i="2"/>
  <c r="B536" i="2"/>
  <c r="B537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09" i="2"/>
  <c r="B508" i="2"/>
  <c r="B505" i="2"/>
  <c r="B507" i="2"/>
  <c r="B506" i="2"/>
  <c r="B462" i="2"/>
  <c r="B511" i="2"/>
  <c r="B510" i="2"/>
  <c r="B504" i="2"/>
  <c r="B503" i="2"/>
  <c r="B477" i="2"/>
  <c r="B463" i="2"/>
  <c r="B464" i="2"/>
  <c r="B465" i="2"/>
  <c r="B471" i="2"/>
  <c r="B479" i="2"/>
  <c r="B470" i="2"/>
  <c r="B501" i="2"/>
  <c r="B500" i="2"/>
  <c r="B499" i="2"/>
  <c r="B497" i="2"/>
  <c r="B498" i="2"/>
  <c r="B496" i="2"/>
  <c r="B495" i="2"/>
  <c r="B468" i="2"/>
  <c r="B478" i="2"/>
  <c r="B476" i="2"/>
  <c r="B475" i="2"/>
  <c r="B474" i="2"/>
  <c r="B473" i="2"/>
  <c r="B469" i="2"/>
  <c r="B467" i="2"/>
  <c r="B466" i="2"/>
  <c r="B460" i="2"/>
  <c r="B459" i="2"/>
  <c r="B458" i="2"/>
  <c r="B457" i="2"/>
  <c r="B456" i="2"/>
  <c r="B455" i="2"/>
  <c r="B452" i="2"/>
  <c r="B453" i="2"/>
  <c r="B451" i="2"/>
  <c r="B450" i="2"/>
  <c r="B449" i="2"/>
  <c r="B448" i="2"/>
  <c r="B446" i="2"/>
  <c r="B445" i="2"/>
  <c r="B444" i="2"/>
  <c r="B443" i="2"/>
  <c r="B442" i="2"/>
  <c r="B440" i="2"/>
  <c r="B439" i="2"/>
  <c r="B438" i="2"/>
  <c r="B437" i="2"/>
  <c r="B436" i="2"/>
  <c r="B434" i="2"/>
  <c r="B433" i="2"/>
  <c r="B432" i="2"/>
  <c r="B431" i="2"/>
  <c r="B430" i="2"/>
  <c r="B428" i="2"/>
  <c r="B427" i="2"/>
  <c r="B426" i="2"/>
  <c r="B425" i="2"/>
  <c r="B424" i="2"/>
  <c r="B422" i="2"/>
  <c r="B421" i="2"/>
  <c r="B420" i="2"/>
  <c r="B419" i="2"/>
  <c r="B418" i="2"/>
  <c r="B416" i="2"/>
  <c r="B415" i="2"/>
  <c r="B414" i="2"/>
  <c r="B413" i="2"/>
  <c r="B412" i="2"/>
  <c r="B408" i="2"/>
  <c r="B410" i="2"/>
  <c r="B409" i="2"/>
  <c r="B407" i="2"/>
  <c r="B406" i="2"/>
  <c r="B404" i="2"/>
  <c r="B403" i="2"/>
  <c r="B402" i="2"/>
  <c r="B401" i="2"/>
  <c r="B400" i="2"/>
  <c r="B394" i="2"/>
  <c r="B398" i="2"/>
  <c r="B397" i="2"/>
  <c r="B396" i="2"/>
  <c r="B395" i="2"/>
  <c r="B393" i="2"/>
  <c r="B392" i="2"/>
  <c r="B391" i="2"/>
  <c r="B389" i="2"/>
  <c r="B388" i="2"/>
  <c r="B387" i="2"/>
  <c r="B386" i="2"/>
  <c r="B385" i="2"/>
  <c r="B384" i="2"/>
  <c r="B382" i="2"/>
  <c r="B381" i="2"/>
  <c r="B377" i="2"/>
  <c r="B380" i="2"/>
  <c r="B379" i="2"/>
  <c r="B378" i="2"/>
  <c r="B372" i="2"/>
  <c r="B375" i="2"/>
  <c r="B374" i="2"/>
  <c r="B373" i="2"/>
  <c r="B371" i="2"/>
  <c r="B369" i="2"/>
  <c r="B368" i="2"/>
  <c r="B367" i="2"/>
  <c r="B366" i="2"/>
  <c r="B365" i="2"/>
  <c r="B364" i="2"/>
  <c r="B362" i="2"/>
  <c r="B361" i="2"/>
  <c r="B360" i="2"/>
  <c r="B359" i="2"/>
  <c r="B358" i="2"/>
  <c r="B357" i="2"/>
  <c r="B356" i="2"/>
  <c r="B355" i="2"/>
  <c r="B353" i="2"/>
  <c r="B352" i="2"/>
  <c r="B351" i="2"/>
  <c r="B350" i="2"/>
  <c r="B349" i="2"/>
  <c r="B347" i="2"/>
  <c r="B346" i="2"/>
  <c r="B345" i="2"/>
  <c r="B344" i="2"/>
  <c r="B343" i="2"/>
  <c r="B341" i="2"/>
  <c r="B340" i="2"/>
  <c r="B339" i="2"/>
  <c r="B338" i="2"/>
  <c r="B337" i="2"/>
  <c r="B335" i="2"/>
  <c r="B334" i="2"/>
  <c r="B333" i="2"/>
  <c r="B332" i="2"/>
  <c r="B331" i="2"/>
  <c r="B329" i="2"/>
  <c r="B328" i="2"/>
  <c r="B327" i="2"/>
  <c r="B326" i="2"/>
  <c r="B325" i="2"/>
  <c r="B323" i="2"/>
  <c r="B320" i="2"/>
  <c r="B321" i="2"/>
  <c r="B322" i="2"/>
  <c r="B319" i="2"/>
  <c r="B317" i="2"/>
  <c r="B318" i="2"/>
  <c r="C540" i="2"/>
  <c r="C536" i="2"/>
  <c r="C532" i="2"/>
  <c r="C534" i="2"/>
  <c r="C533" i="2"/>
  <c r="C539" i="2"/>
  <c r="C535" i="2"/>
  <c r="C538" i="2"/>
  <c r="C537" i="2"/>
  <c r="C493" i="2"/>
  <c r="C489" i="2"/>
  <c r="C485" i="2"/>
  <c r="C481" i="2"/>
  <c r="C492" i="2"/>
  <c r="C488" i="2"/>
  <c r="C484" i="2"/>
  <c r="C480" i="2"/>
  <c r="C491" i="2"/>
  <c r="C487" i="2"/>
  <c r="C483" i="2"/>
  <c r="C490" i="2"/>
  <c r="C486" i="2"/>
  <c r="C482" i="2"/>
  <c r="C530" i="2"/>
  <c r="C526" i="2"/>
  <c r="C522" i="2"/>
  <c r="C518" i="2"/>
  <c r="C514" i="2"/>
  <c r="C523" i="2"/>
  <c r="C529" i="2"/>
  <c r="C525" i="2"/>
  <c r="C521" i="2"/>
  <c r="C517" i="2"/>
  <c r="C513" i="2"/>
  <c r="C519" i="2"/>
  <c r="C528" i="2"/>
  <c r="C524" i="2"/>
  <c r="C520" i="2"/>
  <c r="C516" i="2"/>
  <c r="C527" i="2"/>
  <c r="C515" i="2"/>
  <c r="C509" i="2"/>
  <c r="C507" i="2"/>
  <c r="C506" i="2"/>
  <c r="C511" i="2"/>
  <c r="C504" i="2"/>
  <c r="C510" i="2"/>
  <c r="C503" i="2"/>
  <c r="C508" i="2"/>
  <c r="C505" i="2"/>
  <c r="C463" i="2"/>
  <c r="C464" i="2"/>
  <c r="C471" i="2"/>
  <c r="C479" i="2"/>
  <c r="C501" i="2"/>
  <c r="C497" i="2"/>
  <c r="C496" i="2"/>
  <c r="C499" i="2"/>
  <c r="C495" i="2"/>
  <c r="C498" i="2"/>
  <c r="C500" i="2"/>
  <c r="C470" i="2"/>
  <c r="C478" i="2"/>
  <c r="C474" i="2"/>
  <c r="C477" i="2"/>
  <c r="C473" i="2"/>
  <c r="C476" i="2"/>
  <c r="C475" i="2"/>
  <c r="C468" i="2"/>
  <c r="C466" i="2"/>
  <c r="C465" i="2"/>
  <c r="C469" i="2"/>
  <c r="C462" i="2"/>
  <c r="C467" i="2"/>
  <c r="C458" i="2"/>
  <c r="C457" i="2"/>
  <c r="C460" i="2"/>
  <c r="C456" i="2"/>
  <c r="C459" i="2"/>
  <c r="C455" i="2"/>
  <c r="C453" i="2"/>
  <c r="C449" i="2"/>
  <c r="C452" i="2"/>
  <c r="C448" i="2"/>
  <c r="C451" i="2"/>
  <c r="C450" i="2"/>
  <c r="C446" i="2"/>
  <c r="C442" i="2"/>
  <c r="C445" i="2"/>
  <c r="C444" i="2"/>
  <c r="C443" i="2"/>
  <c r="C440" i="2"/>
  <c r="C436" i="2"/>
  <c r="C439" i="2"/>
  <c r="C438" i="2"/>
  <c r="C437" i="2"/>
  <c r="C431" i="2"/>
  <c r="C434" i="2"/>
  <c r="C430" i="2"/>
  <c r="C433" i="2"/>
  <c r="C432" i="2"/>
  <c r="C428" i="2"/>
  <c r="C424" i="2"/>
  <c r="C425" i="2"/>
  <c r="C427" i="2"/>
  <c r="C426" i="2"/>
  <c r="C422" i="2"/>
  <c r="C418" i="2"/>
  <c r="C421" i="2"/>
  <c r="C420" i="2"/>
  <c r="C419" i="2"/>
  <c r="C416" i="2"/>
  <c r="C412" i="2"/>
  <c r="C415" i="2"/>
  <c r="C413" i="2"/>
  <c r="C414" i="2"/>
  <c r="C408" i="2"/>
  <c r="C407" i="2"/>
  <c r="C410" i="2"/>
  <c r="C406" i="2"/>
  <c r="C409" i="2"/>
  <c r="C404" i="2"/>
  <c r="C400" i="2"/>
  <c r="C403" i="2"/>
  <c r="C402" i="2"/>
  <c r="C401" i="2"/>
  <c r="C398" i="2"/>
  <c r="C394" i="2"/>
  <c r="C397" i="2"/>
  <c r="C393" i="2"/>
  <c r="C391" i="2"/>
  <c r="C396" i="2"/>
  <c r="C392" i="2"/>
  <c r="C395" i="2"/>
  <c r="C389" i="2"/>
  <c r="C385" i="2"/>
  <c r="C386" i="2"/>
  <c r="C388" i="2"/>
  <c r="C384" i="2"/>
  <c r="C387" i="2"/>
  <c r="C382" i="2"/>
  <c r="C378" i="2"/>
  <c r="C381" i="2"/>
  <c r="C377" i="2"/>
  <c r="C380" i="2"/>
  <c r="C379" i="2"/>
  <c r="C374" i="2"/>
  <c r="C371" i="2"/>
  <c r="C373" i="2"/>
  <c r="C372" i="2"/>
  <c r="C375" i="2"/>
  <c r="C369" i="2"/>
  <c r="C368" i="2"/>
  <c r="C367" i="2"/>
  <c r="C366" i="2"/>
  <c r="C365" i="2"/>
  <c r="C364" i="2"/>
  <c r="C362" i="2"/>
  <c r="C361" i="2"/>
  <c r="C357" i="2"/>
  <c r="C360" i="2"/>
  <c r="C356" i="2"/>
  <c r="C359" i="2"/>
  <c r="C355" i="2"/>
  <c r="C358" i="2"/>
  <c r="C353" i="2"/>
  <c r="C349" i="2"/>
  <c r="C352" i="2"/>
  <c r="C351" i="2"/>
  <c r="C350" i="2"/>
  <c r="C343" i="2"/>
  <c r="C346" i="2"/>
  <c r="C345" i="2"/>
  <c r="C344" i="2"/>
  <c r="C347" i="2"/>
  <c r="C341" i="2"/>
  <c r="C337" i="2"/>
  <c r="C338" i="2"/>
  <c r="C340" i="2"/>
  <c r="C339" i="2"/>
  <c r="C335" i="2"/>
  <c r="C331" i="2"/>
  <c r="C332" i="2"/>
  <c r="C334" i="2"/>
  <c r="C333" i="2"/>
  <c r="C329" i="2"/>
  <c r="C325" i="2"/>
  <c r="C328" i="2"/>
  <c r="C326" i="2"/>
  <c r="C327" i="2"/>
  <c r="C323" i="2"/>
  <c r="C319" i="2"/>
  <c r="C322" i="2"/>
  <c r="C318" i="2"/>
  <c r="C321" i="2"/>
  <c r="C317" i="2"/>
  <c r="C320" i="2"/>
  <c r="E23" i="3" l="1"/>
  <c r="E25" i="3" a="1"/>
  <c r="E25" i="3"/>
  <c r="E24" i="3" a="1"/>
  <c r="E24" i="3" s="1"/>
  <c r="E10" i="3"/>
  <c r="E19" i="3"/>
  <c r="B315" i="2"/>
  <c r="B314" i="2"/>
  <c r="B313" i="2"/>
  <c r="B312" i="2"/>
  <c r="B311" i="2"/>
  <c r="B310" i="2"/>
  <c r="B309" i="2"/>
  <c r="B308" i="2"/>
  <c r="B307" i="2"/>
  <c r="B306" i="2"/>
  <c r="B305" i="2"/>
  <c r="B304" i="2"/>
  <c r="B301" i="2"/>
  <c r="B302" i="2"/>
  <c r="B300" i="2"/>
  <c r="B299" i="2"/>
  <c r="B298" i="2"/>
  <c r="B297" i="2"/>
  <c r="B296" i="2"/>
  <c r="B295" i="2"/>
  <c r="B294" i="2"/>
  <c r="B292" i="2"/>
  <c r="B291" i="2"/>
  <c r="B290" i="2"/>
  <c r="B289" i="2"/>
  <c r="B288" i="2"/>
  <c r="B287" i="2"/>
  <c r="B286" i="2"/>
  <c r="B285" i="2"/>
  <c r="B283" i="2"/>
  <c r="B282" i="2"/>
  <c r="B281" i="2"/>
  <c r="B280" i="2"/>
  <c r="B279" i="2"/>
  <c r="B278" i="2"/>
  <c r="B277" i="2"/>
  <c r="B276" i="2"/>
  <c r="B274" i="2"/>
  <c r="B273" i="2"/>
  <c r="B272" i="2"/>
  <c r="B271" i="2"/>
  <c r="B270" i="2"/>
  <c r="B269" i="2"/>
  <c r="B268" i="2"/>
  <c r="B267" i="2"/>
  <c r="B265" i="2"/>
  <c r="B264" i="2"/>
  <c r="B263" i="2"/>
  <c r="B262" i="2"/>
  <c r="B261" i="2"/>
  <c r="B258" i="2"/>
  <c r="B259" i="2"/>
  <c r="B257" i="2"/>
  <c r="B256" i="2"/>
  <c r="B255" i="2"/>
  <c r="B254" i="2"/>
  <c r="B253" i="2"/>
  <c r="B252" i="2"/>
  <c r="B250" i="2"/>
  <c r="B249" i="2"/>
  <c r="B248" i="2"/>
  <c r="B247" i="2"/>
  <c r="B246" i="2"/>
  <c r="B245" i="2"/>
  <c r="B243" i="2"/>
  <c r="B242" i="2"/>
  <c r="B241" i="2"/>
  <c r="B240" i="2"/>
  <c r="B239" i="2"/>
  <c r="B238" i="2"/>
  <c r="B236" i="2"/>
  <c r="B235" i="2"/>
  <c r="B234" i="2"/>
  <c r="B233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32" i="2"/>
  <c r="B231" i="2"/>
  <c r="B230" i="2"/>
  <c r="E22" i="3"/>
  <c r="C315" i="2"/>
  <c r="C311" i="2"/>
  <c r="C307" i="2"/>
  <c r="C312" i="2"/>
  <c r="C304" i="2"/>
  <c r="C314" i="2"/>
  <c r="C310" i="2"/>
  <c r="C306" i="2"/>
  <c r="C313" i="2"/>
  <c r="C309" i="2"/>
  <c r="C305" i="2"/>
  <c r="C308" i="2"/>
  <c r="C302" i="2"/>
  <c r="C298" i="2"/>
  <c r="C294" i="2"/>
  <c r="C295" i="2"/>
  <c r="C301" i="2"/>
  <c r="C300" i="2"/>
  <c r="C296" i="2"/>
  <c r="C299" i="2"/>
  <c r="C297" i="2"/>
  <c r="C288" i="2"/>
  <c r="C291" i="2"/>
  <c r="C287" i="2"/>
  <c r="C290" i="2"/>
  <c r="C286" i="2"/>
  <c r="C289" i="2"/>
  <c r="C285" i="2"/>
  <c r="C292" i="2"/>
  <c r="C279" i="2"/>
  <c r="C282" i="2"/>
  <c r="C278" i="2"/>
  <c r="C281" i="2"/>
  <c r="C277" i="2"/>
  <c r="C280" i="2"/>
  <c r="C276" i="2"/>
  <c r="C283" i="2"/>
  <c r="C274" i="2"/>
  <c r="C273" i="2"/>
  <c r="C272" i="2"/>
  <c r="C268" i="2"/>
  <c r="C269" i="2"/>
  <c r="C271" i="2"/>
  <c r="C267" i="2"/>
  <c r="C270" i="2"/>
  <c r="C265" i="2"/>
  <c r="C264" i="2"/>
  <c r="C263" i="2"/>
  <c r="C262" i="2"/>
  <c r="C261" i="2"/>
  <c r="C259" i="2"/>
  <c r="C255" i="2"/>
  <c r="C254" i="2"/>
  <c r="C257" i="2"/>
  <c r="C256" i="2"/>
  <c r="C258" i="2"/>
  <c r="C253" i="2"/>
  <c r="C252" i="2"/>
  <c r="C250" i="2"/>
  <c r="C246" i="2"/>
  <c r="C249" i="2"/>
  <c r="C245" i="2"/>
  <c r="C248" i="2"/>
  <c r="C247" i="2"/>
  <c r="C243" i="2"/>
  <c r="C242" i="2"/>
  <c r="C238" i="2"/>
  <c r="C240" i="2"/>
  <c r="C239" i="2"/>
  <c r="C241" i="2"/>
  <c r="C234" i="2"/>
  <c r="C235" i="2"/>
  <c r="C236" i="2"/>
  <c r="C233" i="2"/>
  <c r="C226" i="2"/>
  <c r="C222" i="2"/>
  <c r="C218" i="2"/>
  <c r="C225" i="2"/>
  <c r="C221" i="2"/>
  <c r="C217" i="2"/>
  <c r="C228" i="2"/>
  <c r="C224" i="2"/>
  <c r="C220" i="2"/>
  <c r="C216" i="2"/>
  <c r="C227" i="2"/>
  <c r="C223" i="2"/>
  <c r="C219" i="2"/>
  <c r="C230" i="2"/>
  <c r="C232" i="2"/>
  <c r="C231" i="2"/>
  <c r="B214" i="2" l="1"/>
  <c r="B213" i="2"/>
  <c r="B212" i="2"/>
  <c r="B211" i="2"/>
  <c r="B210" i="2"/>
  <c r="B208" i="2"/>
  <c r="B207" i="2"/>
  <c r="B206" i="2"/>
  <c r="B205" i="2"/>
  <c r="B204" i="2"/>
  <c r="B203" i="2"/>
  <c r="B197" i="2"/>
  <c r="B201" i="2"/>
  <c r="B200" i="2"/>
  <c r="B199" i="2"/>
  <c r="B198" i="2"/>
  <c r="B196" i="2"/>
  <c r="B195" i="2"/>
  <c r="B194" i="2"/>
  <c r="B192" i="2"/>
  <c r="B191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7" i="2"/>
  <c r="B176" i="2"/>
  <c r="B167" i="2"/>
  <c r="B174" i="2"/>
  <c r="B173" i="2"/>
  <c r="B172" i="2"/>
  <c r="B171" i="2"/>
  <c r="B170" i="2"/>
  <c r="B169" i="2"/>
  <c r="B168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1" i="2"/>
  <c r="B153" i="2"/>
  <c r="B152" i="2"/>
  <c r="B149" i="2"/>
  <c r="B150" i="2"/>
  <c r="B148" i="2"/>
  <c r="B147" i="2"/>
  <c r="B146" i="2"/>
  <c r="B145" i="2"/>
  <c r="B144" i="2"/>
  <c r="B143" i="2"/>
  <c r="B134" i="2"/>
  <c r="B140" i="2"/>
  <c r="B141" i="2"/>
  <c r="B139" i="2"/>
  <c r="B138" i="2"/>
  <c r="B137" i="2"/>
  <c r="B136" i="2"/>
  <c r="B135" i="2"/>
  <c r="B133" i="2"/>
  <c r="B132" i="2"/>
  <c r="B131" i="2"/>
  <c r="B130" i="2"/>
  <c r="B126" i="2"/>
  <c r="B128" i="2"/>
  <c r="B127" i="2"/>
  <c r="B125" i="2"/>
  <c r="B124" i="2"/>
  <c r="B123" i="2"/>
  <c r="B122" i="2"/>
  <c r="B120" i="2"/>
  <c r="B119" i="2"/>
  <c r="B118" i="2"/>
  <c r="B117" i="2"/>
  <c r="B116" i="2"/>
  <c r="B115" i="2"/>
  <c r="B114" i="2"/>
  <c r="B110" i="2"/>
  <c r="B112" i="2"/>
  <c r="B108" i="2"/>
  <c r="B107" i="2"/>
  <c r="B109" i="2"/>
  <c r="B106" i="2"/>
  <c r="B111" i="2"/>
  <c r="C214" i="2"/>
  <c r="C210" i="2"/>
  <c r="C206" i="2"/>
  <c r="C197" i="2"/>
  <c r="C194" i="2"/>
  <c r="C191" i="2"/>
  <c r="C188" i="2"/>
  <c r="C182" i="2"/>
  <c r="C179" i="2"/>
  <c r="C171" i="2"/>
  <c r="C167" i="2"/>
  <c r="C164" i="2"/>
  <c r="C161" i="2"/>
  <c r="C155" i="2"/>
  <c r="C153" i="2"/>
  <c r="C149" i="2"/>
  <c r="C147" i="2"/>
  <c r="C141" i="2"/>
  <c r="C137" i="2"/>
  <c r="C132" i="2"/>
  <c r="C124" i="2"/>
  <c r="C125" i="2"/>
  <c r="C115" i="2"/>
  <c r="C117" i="2"/>
  <c r="C107" i="2"/>
  <c r="C207" i="2"/>
  <c r="C200" i="2"/>
  <c r="C189" i="2"/>
  <c r="C180" i="2"/>
  <c r="C172" i="2"/>
  <c r="C166" i="2"/>
  <c r="C156" i="2"/>
  <c r="C146" i="2"/>
  <c r="C135" i="2"/>
  <c r="C127" i="2"/>
  <c r="C118" i="2"/>
  <c r="C211" i="2"/>
  <c r="C201" i="2"/>
  <c r="C185" i="2"/>
  <c r="C174" i="2"/>
  <c r="C165" i="2"/>
  <c r="C158" i="2"/>
  <c r="C150" i="2"/>
  <c r="C138" i="2"/>
  <c r="C128" i="2"/>
  <c r="C114" i="2"/>
  <c r="C213" i="2"/>
  <c r="C208" i="2"/>
  <c r="C205" i="2"/>
  <c r="C198" i="2"/>
  <c r="C199" i="2"/>
  <c r="C190" i="2"/>
  <c r="C187" i="2"/>
  <c r="C181" i="2"/>
  <c r="C178" i="2"/>
  <c r="C173" i="2"/>
  <c r="C169" i="2"/>
  <c r="C163" i="2"/>
  <c r="C160" i="2"/>
  <c r="C157" i="2"/>
  <c r="C152" i="2"/>
  <c r="C145" i="2"/>
  <c r="C143" i="2"/>
  <c r="C140" i="2"/>
  <c r="C136" i="2"/>
  <c r="C131" i="2"/>
  <c r="C122" i="2"/>
  <c r="C126" i="2"/>
  <c r="C116" i="2"/>
  <c r="C110" i="2"/>
  <c r="C109" i="2"/>
  <c r="C204" i="2"/>
  <c r="C195" i="2"/>
  <c r="C186" i="2"/>
  <c r="C176" i="2"/>
  <c r="C168" i="2"/>
  <c r="C159" i="2"/>
  <c r="C148" i="2"/>
  <c r="C139" i="2"/>
  <c r="C130" i="2"/>
  <c r="C120" i="2"/>
  <c r="C112" i="2"/>
  <c r="C203" i="2"/>
  <c r="C196" i="2"/>
  <c r="C183" i="2"/>
  <c r="C177" i="2"/>
  <c r="C170" i="2"/>
  <c r="C154" i="2"/>
  <c r="C144" i="2"/>
  <c r="C133" i="2"/>
  <c r="C123" i="2"/>
  <c r="C119" i="2"/>
  <c r="C212" i="2"/>
  <c r="C151" i="2"/>
  <c r="C106" i="2"/>
  <c r="C192" i="2"/>
  <c r="C162" i="2"/>
  <c r="C134" i="2"/>
  <c r="C108" i="2"/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95" i="2"/>
  <c r="C93" i="2"/>
  <c r="C40" i="2"/>
  <c r="C92" i="2"/>
  <c r="C111" i="2"/>
  <c r="C41" i="2"/>
  <c r="C91" i="2"/>
  <c r="C103" i="2"/>
  <c r="C39" i="2"/>
  <c r="C101" i="2"/>
  <c r="C104" i="2"/>
  <c r="C100" i="2"/>
  <c r="C102" i="2"/>
  <c r="C94" i="2"/>
  <c r="C98" i="2"/>
  <c r="C96" i="2"/>
  <c r="C99" i="2"/>
  <c r="B89" i="2" l="1"/>
  <c r="B88" i="2"/>
  <c r="B80" i="2"/>
  <c r="B87" i="2"/>
  <c r="B86" i="2"/>
  <c r="B85" i="2"/>
  <c r="B84" i="2"/>
  <c r="B83" i="2"/>
  <c r="B82" i="2"/>
  <c r="B81" i="2"/>
  <c r="C82" i="2"/>
  <c r="C84" i="2"/>
  <c r="C88" i="2"/>
  <c r="C80" i="2"/>
  <c r="C83" i="2"/>
  <c r="C89" i="2"/>
  <c r="C87" i="2"/>
  <c r="C81" i="2"/>
  <c r="C85" i="2"/>
  <c r="C86" i="2"/>
  <c r="B78" i="2" l="1"/>
  <c r="B77" i="2"/>
  <c r="B76" i="2"/>
  <c r="B75" i="2"/>
  <c r="B74" i="2"/>
  <c r="B73" i="2"/>
  <c r="B72" i="2"/>
  <c r="B71" i="2"/>
  <c r="B67" i="2"/>
  <c r="C72" i="2"/>
  <c r="C78" i="2"/>
  <c r="C73" i="2"/>
  <c r="C76" i="2"/>
  <c r="C77" i="2"/>
  <c r="C71" i="2"/>
  <c r="C75" i="2"/>
  <c r="C74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15" i="2"/>
  <c r="C32" i="2"/>
  <c r="C62" i="2"/>
  <c r="C61" i="2"/>
  <c r="C66" i="2"/>
  <c r="C8" i="2"/>
  <c r="C59" i="2"/>
  <c r="C35" i="2"/>
  <c r="C6" i="2"/>
  <c r="C56" i="2"/>
  <c r="C4" i="2"/>
  <c r="C28" i="2"/>
  <c r="C23" i="2"/>
  <c r="C57" i="2"/>
  <c r="C2" i="2"/>
  <c r="C48" i="2"/>
  <c r="C36" i="2"/>
  <c r="C49" i="2"/>
  <c r="C5" i="2"/>
  <c r="C55" i="2"/>
  <c r="C69" i="2"/>
  <c r="C31" i="2"/>
  <c r="C51" i="2"/>
  <c r="C21" i="2"/>
  <c r="C25" i="2"/>
  <c r="C24" i="2"/>
  <c r="C16" i="2"/>
  <c r="C53" i="2"/>
  <c r="C13" i="2"/>
  <c r="C44" i="2"/>
  <c r="C30" i="2"/>
  <c r="C65" i="2"/>
  <c r="C9" i="2"/>
  <c r="C38" i="2"/>
  <c r="C7" i="2"/>
  <c r="C58" i="2"/>
  <c r="C3" i="2"/>
  <c r="C68" i="2"/>
  <c r="C47" i="2"/>
  <c r="C67" i="2"/>
  <c r="C46" i="2"/>
  <c r="C45" i="2"/>
  <c r="C64" i="2"/>
  <c r="C12" i="2"/>
  <c r="C43" i="2"/>
  <c r="C14" i="2"/>
  <c r="C50" i="2"/>
  <c r="C18" i="2"/>
  <c r="C1" i="2"/>
  <c r="C19" i="2"/>
  <c r="C54" i="2"/>
  <c r="C34" i="2"/>
  <c r="C42" i="2"/>
  <c r="C10" i="2"/>
  <c r="C26" i="2"/>
  <c r="C29" i="2"/>
  <c r="C63" i="2"/>
  <c r="C17" i="2"/>
  <c r="C22" i="2"/>
  <c r="C33" i="2"/>
  <c r="C20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<sst xmlns="http://schemas.openxmlformats.org/spreadsheetml/2006/main" count="511" uniqueCount="76">
  <si>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</si>
  <si>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</si>
  <si>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</si>
  <si>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</si>
  <si>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</si>
  <si>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</si>
  <si>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</si>
  <si>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</si>
  <si>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</si>
  <si>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</si>
  <si>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</si>
  <si>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</si>
  <si>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</si>
  <si>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</si>
  <si>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</si>
  <si>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</si>
  <si>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</si>
  <si>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</si>
  <si>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</si>
  <si>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</si>
  <si>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</si>
  <si>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</si>
  <si>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</si>
  <si>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</si>
  <si>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</si>
  <si>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</si>
  <si>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</si>
  <si>
    <t>DAY</t>
  </si>
  <si>
    <t>MONTH</t>
  </si>
  <si>
    <t>YEAR</t>
  </si>
  <si>
    <t>DATEDIF</t>
  </si>
  <si>
    <t>DAYS</t>
  </si>
  <si>
    <t>HOUR</t>
  </si>
  <si>
    <t>MINUTE</t>
  </si>
  <si>
    <t>SECOND</t>
  </si>
  <si>
    <t>DATEVALUE</t>
  </si>
  <si>
    <t>TIMEVALUE</t>
  </si>
  <si>
    <t>ISBLANK</t>
  </si>
  <si>
    <t>ISEVEN</t>
  </si>
  <si>
    <t>ISERR</t>
  </si>
  <si>
    <t>ISERROR</t>
  </si>
  <si>
    <t>ISLOGICAL</t>
  </si>
  <si>
    <t>ISNA</t>
  </si>
  <si>
    <t>ISNUMBER</t>
  </si>
  <si>
    <t>ISTEXT</t>
  </si>
  <si>
    <t>ISNONTEXT</t>
  </si>
  <si>
    <t>TYPE</t>
  </si>
  <si>
    <t>N</t>
  </si>
  <si>
    <t>ABS</t>
  </si>
  <si>
    <t>ACOS</t>
  </si>
  <si>
    <t>ACOSH</t>
  </si>
  <si>
    <t>ASIN</t>
  </si>
  <si>
    <t>ASINH</t>
  </si>
  <si>
    <t>ACOT</t>
  </si>
  <si>
    <t>ACOTH</t>
  </si>
  <si>
    <t>ATAN</t>
  </si>
  <si>
    <t>ATAN2</t>
  </si>
  <si>
    <t>ATANH</t>
  </si>
  <si>
    <t>COS</t>
  </si>
  <si>
    <t>COSH</t>
  </si>
  <si>
    <t>COT</t>
  </si>
  <si>
    <t>COTH</t>
  </si>
  <si>
    <t>CSC</t>
  </si>
  <si>
    <t>CSCH</t>
  </si>
  <si>
    <t>SEC</t>
  </si>
  <si>
    <t>SECH</t>
  </si>
  <si>
    <t>SIN</t>
  </si>
  <si>
    <t>SINH</t>
  </si>
  <si>
    <t>TAN</t>
  </si>
  <si>
    <t>TANH</t>
  </si>
  <si>
    <t>CEILING</t>
  </si>
  <si>
    <t>CEILING.MATH</t>
  </si>
  <si>
    <t>CEILING.PRECISE</t>
  </si>
  <si>
    <t>FLOOR</t>
  </si>
  <si>
    <t>FLOOR.MATH</t>
  </si>
  <si>
    <t>FLOOR.PRECISE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</si>
</sst>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41"/>
  <sheetViews>
    <sheetView tabSelected="1" topLeftCell="A509" workbookViewId="0">
      <selection activeCell="C543" sqref="C543"/>
    </sheetView>
  </sheetViews>
  <sheetFormatPr defaultRowHeight="15" x14ac:dyDescent="0.25"/>
  <cols>
    <col min="1" max="1" width="15.57031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8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  <row r="105" spans="1:3" ht="5.25" customHeight="1" x14ac:dyDescent="0.25">
      <c r="A105" s="7"/>
      <c r="B105" s="7"/>
      <c r="C105" s="8"/>
    </row>
    <row r="106" spans="1:3" x14ac:dyDescent="0.25">
      <c r="A106" t="s">
        <v>27</v>
      </c>
      <c r="B106">
        <f>DAY(1)</f>
        <v>1</v>
      </c>
      <c r="C106" s="6" t="str">
        <f t="shared" ca="1" si="10"/>
        <v>AssertExpression("=DAY(1)", "1");</v>
      </c>
    </row>
    <row r="107" spans="1:3" x14ac:dyDescent="0.25">
      <c r="A107" t="s">
        <v>27</v>
      </c>
      <c r="B107">
        <f>DAY(0)</f>
        <v>0</v>
      </c>
      <c r="C107" s="6" t="str">
        <f t="shared" ca="1" si="10"/>
        <v>AssertExpression("=DAY(0)", "0");</v>
      </c>
    </row>
    <row r="108" spans="1:3" x14ac:dyDescent="0.25">
      <c r="A108" t="s">
        <v>27</v>
      </c>
      <c r="B108" t="e">
        <f>DAY(-1)</f>
        <v>#NUM!</v>
      </c>
      <c r="C108" s="6" t="str">
        <f t="shared" ca="1" si="10"/>
        <v>AssertExpression("=DAY(-1)", "#VALUE!");</v>
      </c>
    </row>
    <row r="109" spans="1:3" x14ac:dyDescent="0.25">
      <c r="A109" t="s">
        <v>27</v>
      </c>
      <c r="B109">
        <f>DAY(39448)</f>
        <v>1</v>
      </c>
      <c r="C109" s="6" t="str">
        <f ca="1">CONCATENATE("AssertExpression(""",SUBSTITUTE(SUBSTITUTE(_xlfn.FORMULATEXT(B109),"""","\"""),";",","),""", """,IFERROR(B109,IF(ISNA(B109),"#N/A","#VALUE!")),""");")</f>
        <v>AssertExpression("=DAY(39448)", "1");</v>
      </c>
    </row>
    <row r="110" spans="1:3" x14ac:dyDescent="0.25">
      <c r="A110" t="s">
        <v>27</v>
      </c>
      <c r="B110">
        <f>DAY(39448.999)</f>
        <v>1</v>
      </c>
      <c r="C110" s="6" t="str">
        <f ca="1">CONCATENATE("AssertExpression(""",SUBSTITUTE(SUBSTITUTE(_xlfn.FORMULATEXT(B110),"""","\"""),";",","),""", """,IFERROR(B110,IF(ISNA(B110),"#N/A","#VALUE!")),""");")</f>
        <v>AssertExpression("=DAY(39448,999)", "1");</v>
      </c>
    </row>
    <row r="111" spans="1:3" x14ac:dyDescent="0.25">
      <c r="A111" t="s">
        <v>27</v>
      </c>
      <c r="B111">
        <f>DAY("18/4/2020")</f>
        <v>18</v>
      </c>
      <c r="C111" s="6" t="str">
        <f ca="1">CONCATENATE("AssertExpression(""",SUBSTITUTE(SUBSTITUTE(_xlfn.FORMULATEXT(B111),"""","\"""),";",","),""", """,IFERROR(B111,IF(ISNA(B111),"#N/A","#VALUE!")),""");")</f>
        <v>AssertExpression("=DAY(\"18/4/2020\")", "18");</v>
      </c>
    </row>
    <row r="112" spans="1:3" ht="14.25" customHeight="1" x14ac:dyDescent="0.25">
      <c r="A112" t="s">
        <v>27</v>
      </c>
      <c r="B112">
        <f>DAY("18/4/2020 10:10:20")</f>
        <v>18</v>
      </c>
      <c r="C112" s="6" t="str">
        <f ca="1">CONCATENATE("AssertExpression(""",SUBSTITUTE(SUBSTITUTE(_xlfn.FORMULATEXT(B112),"""","\"""),";",","),""", """,IFERROR(B112,IF(ISNA(B112),"#N/A","#VALUE!")),""");")</f>
        <v>AssertExpression("=DAY(\"18/4/2020 10:10:20\")", "18");</v>
      </c>
    </row>
    <row r="113" spans="1:3" ht="5.25" customHeight="1" x14ac:dyDescent="0.25">
      <c r="A113" s="7"/>
      <c r="B113" s="7"/>
      <c r="C113" s="8"/>
    </row>
    <row r="114" spans="1:3" x14ac:dyDescent="0.25">
      <c r="A114" t="s">
        <v>28</v>
      </c>
      <c r="B114">
        <f>MONTH(1)</f>
        <v>1</v>
      </c>
      <c r="C114" s="6" t="str">
        <f t="shared" ref="C114:C116" ca="1" si="11">CONCATENATE("AssertExpression(""",SUBSTITUTE(SUBSTITUTE(_xlfn.FORMULATEXT(B114),"""","\"""),";",","),""", """,IFERROR(B114,IF(ISNA(B114),"#N/A","#VALUE!")),""");")</f>
        <v>AssertExpression("=MONTH(1)", "1");</v>
      </c>
    </row>
    <row r="115" spans="1:3" x14ac:dyDescent="0.25">
      <c r="A115" t="s">
        <v>28</v>
      </c>
      <c r="B115">
        <f>MONTH(0)</f>
        <v>1</v>
      </c>
      <c r="C115" s="6" t="str">
        <f t="shared" ca="1" si="11"/>
        <v>AssertExpression("=MONTH(0)", "1");</v>
      </c>
    </row>
    <row r="116" spans="1:3" x14ac:dyDescent="0.25">
      <c r="A116" t="s">
        <v>28</v>
      </c>
      <c r="B116" t="e">
        <f>MONTH(-1)</f>
        <v>#NUM!</v>
      </c>
      <c r="C116" s="6" t="str">
        <f t="shared" ca="1" si="11"/>
        <v>AssertExpression("=MONTH(-1)", "#VALUE!");</v>
      </c>
    </row>
    <row r="117" spans="1:3" x14ac:dyDescent="0.25">
      <c r="A117" t="s">
        <v>28</v>
      </c>
      <c r="B117">
        <f>MONTH(39448)</f>
        <v>1</v>
      </c>
      <c r="C117" s="6" t="str">
        <f ca="1">CONCATENATE("AssertExpression(""",SUBSTITUTE(SUBSTITUTE(_xlfn.FORMULATEXT(B117),"""","\"""),";",","),""", """,IFERROR(B117,IF(ISNA(B117),"#N/A","#VALUE!")),""");")</f>
        <v>AssertExpression("=MONTH(39448)", "1");</v>
      </c>
    </row>
    <row r="118" spans="1:3" x14ac:dyDescent="0.25">
      <c r="A118" t="s">
        <v>28</v>
      </c>
      <c r="B118">
        <f>MONTH(39448.999)</f>
        <v>1</v>
      </c>
      <c r="C118" s="6" t="str">
        <f ca="1">CONCATENATE("AssertExpression(""",SUBSTITUTE(SUBSTITUTE(_xlfn.FORMULATEXT(B118),"""","\"""),";",","),""", """,IFERROR(B118,IF(ISNA(B118),"#N/A","#VALUE!")),""");")</f>
        <v>AssertExpression("=MONTH(39448,999)", "1");</v>
      </c>
    </row>
    <row r="119" spans="1:3" x14ac:dyDescent="0.25">
      <c r="A119" t="s">
        <v>28</v>
      </c>
      <c r="B119">
        <f>MONTH("18/4/2020")</f>
        <v>4</v>
      </c>
      <c r="C119" s="6" t="str">
        <f ca="1">CONCATENATE("AssertExpression(""",SUBSTITUTE(SUBSTITUTE(_xlfn.FORMULATEXT(B119),"""","\"""),";",","),""", """,IFERROR(B119,IF(ISNA(B119),"#N/A","#VALUE!")),""");")</f>
        <v>AssertExpression("=MONTH(\"18/4/2020\")", "4");</v>
      </c>
    </row>
    <row r="120" spans="1:3" x14ac:dyDescent="0.25">
      <c r="A120" t="s">
        <v>28</v>
      </c>
      <c r="B120">
        <f>MONTH("18/4/2020 10:10:20")</f>
        <v>4</v>
      </c>
      <c r="C120" s="6" t="str">
        <f ca="1">CONCATENATE("AssertExpression(""",SUBSTITUTE(SUBSTITUTE(_xlfn.FORMULATEXT(B120),"""","\"""),";",","),""", """,IFERROR(B120,IF(ISNA(B120),"#N/A","#VALUE!")),""");")</f>
        <v>AssertExpression("=MONTH(\"18/4/2020 10:10:20\")", "4");</v>
      </c>
    </row>
    <row r="121" spans="1:3" ht="5.25" customHeight="1" x14ac:dyDescent="0.25">
      <c r="A121" s="7"/>
      <c r="B121" s="7"/>
      <c r="C121" s="8"/>
    </row>
    <row r="122" spans="1:3" x14ac:dyDescent="0.25">
      <c r="A122" t="s">
        <v>29</v>
      </c>
      <c r="B122">
        <f>YEAR(1)</f>
        <v>1900</v>
      </c>
      <c r="C122" s="6" t="str">
        <f t="shared" ref="C122:C124" ca="1" si="12">CONCATENATE("AssertExpression(""",SUBSTITUTE(SUBSTITUTE(_xlfn.FORMULATEXT(B122),"""","\"""),";",","),""", """,IFERROR(B122,IF(ISNA(B122),"#N/A","#VALUE!")),""");")</f>
        <v>AssertExpression("=YEAR(1)", "1900");</v>
      </c>
    </row>
    <row r="123" spans="1:3" x14ac:dyDescent="0.25">
      <c r="A123" t="s">
        <v>29</v>
      </c>
      <c r="B123">
        <f>YEAR(0)</f>
        <v>1900</v>
      </c>
      <c r="C123" s="6" t="str">
        <f t="shared" ca="1" si="12"/>
        <v>AssertExpression("=YEAR(0)", "1900");</v>
      </c>
    </row>
    <row r="124" spans="1:3" x14ac:dyDescent="0.25">
      <c r="A124" t="s">
        <v>29</v>
      </c>
      <c r="B124" t="e">
        <f>YEAR(-1)</f>
        <v>#NUM!</v>
      </c>
      <c r="C124" s="6" t="str">
        <f t="shared" ca="1" si="12"/>
        <v>AssertExpression("=YEAR(-1)", "#VALUE!");</v>
      </c>
    </row>
    <row r="125" spans="1:3" x14ac:dyDescent="0.25">
      <c r="A125" t="s">
        <v>29</v>
      </c>
      <c r="B125">
        <f>YEAR(39448)</f>
        <v>2008</v>
      </c>
      <c r="C125" s="6" t="str">
        <f ca="1">CONCATENATE("AssertExpression(""",SUBSTITUTE(SUBSTITUTE(_xlfn.FORMULATEXT(B125),"""","\"""),";",","),""", """,IFERROR(B125,IF(ISNA(B125),"#N/A","#VALUE!")),""");")</f>
        <v>AssertExpression("=YEAR(39448)", "2008");</v>
      </c>
    </row>
    <row r="126" spans="1:3" x14ac:dyDescent="0.25">
      <c r="A126" t="s">
        <v>29</v>
      </c>
      <c r="B126">
        <f>YEAR(40178.99999)</f>
        <v>2009</v>
      </c>
      <c r="C126" s="6" t="str">
        <f ca="1">CONCATENATE("AssertExpression(""",SUBSTITUTE(SUBSTITUTE(_xlfn.FORMULATEXT(B126),"""","\"""),";",","),""", """,IFERROR(B126,IF(ISNA(B126),"#N/A","#VALUE!")),""");")</f>
        <v>AssertExpression("=YEAR(40178,99999)", "2009");</v>
      </c>
    </row>
    <row r="127" spans="1:3" x14ac:dyDescent="0.25">
      <c r="A127" t="s">
        <v>29</v>
      </c>
      <c r="B127">
        <f>YEAR("18/4/2020")</f>
        <v>2020</v>
      </c>
      <c r="C127" s="6" t="str">
        <f ca="1">CONCATENATE("AssertExpression(""",SUBSTITUTE(SUBSTITUTE(_xlfn.FORMULATEXT(B127),"""","\"""),";",","),""", """,IFERROR(B127,IF(ISNA(B127),"#N/A","#VALUE!")),""");")</f>
        <v>AssertExpression("=YEAR(\"18/4/2020\")", "2020");</v>
      </c>
    </row>
    <row r="128" spans="1:3" x14ac:dyDescent="0.25">
      <c r="A128" t="s">
        <v>29</v>
      </c>
      <c r="B128">
        <f>YEAR("18/4/2020 10:10:20")</f>
        <v>2020</v>
      </c>
      <c r="C128" s="6" t="str">
        <f ca="1">CONCATENATE("AssertExpression(""",SUBSTITUTE(SUBSTITUTE(_xlfn.FORMULATEXT(B128),"""","\"""),";",","),""", """,IFERROR(B128,IF(ISNA(B128),"#N/A","#VALUE!")),""");")</f>
        <v>AssertExpression("=YEAR(\"18/4/2020 10:10:20\")", "2020");</v>
      </c>
    </row>
    <row r="129" spans="1:3" ht="5.25" customHeight="1" x14ac:dyDescent="0.25">
      <c r="A129" s="7"/>
      <c r="B129" s="7"/>
      <c r="C129" s="8"/>
    </row>
    <row r="130" spans="1:3" x14ac:dyDescent="0.25">
      <c r="A130" t="s">
        <v>31</v>
      </c>
      <c r="B130">
        <f>_xlfn.DAYS(0,0)</f>
        <v>0</v>
      </c>
      <c r="C130" s="6" t="str">
        <f t="shared" ref="C130:C141" ca="1" si="13">CONCATENATE("AssertExpression(""",SUBSTITUTE(SUBSTITUTE(_xlfn.FORMULATEXT(B130),"""","\"""),";",","),""", """,IFERROR(B130,IF(ISNA(B130),"#N/A","#VALUE!")),""");")</f>
        <v>AssertExpression("=DAYS(0,0)", "0");</v>
      </c>
    </row>
    <row r="131" spans="1:3" x14ac:dyDescent="0.25">
      <c r="A131" t="s">
        <v>31</v>
      </c>
      <c r="B131">
        <f>_xlfn.DAYS(1,0)</f>
        <v>1</v>
      </c>
      <c r="C131" s="6" t="str">
        <f t="shared" ca="1" si="13"/>
        <v>AssertExpression("=DAYS(1,0)", "1");</v>
      </c>
    </row>
    <row r="132" spans="1:3" x14ac:dyDescent="0.25">
      <c r="A132" t="s">
        <v>31</v>
      </c>
      <c r="B132">
        <f>_xlfn.DAYS(2,1)</f>
        <v>1</v>
      </c>
      <c r="C132" s="6" t="str">
        <f t="shared" ca="1" si="13"/>
        <v>AssertExpression("=DAYS(2,1)", "1");</v>
      </c>
    </row>
    <row r="133" spans="1:3" x14ac:dyDescent="0.25">
      <c r="A133" t="s">
        <v>31</v>
      </c>
      <c r="B133">
        <f>_xlfn.DAYS(1,2)</f>
        <v>-1</v>
      </c>
      <c r="C133" s="6" t="str">
        <f t="shared" ca="1" si="13"/>
        <v>AssertExpression("=DAYS(1,2)", "-1");</v>
      </c>
    </row>
    <row r="134" spans="1:3" x14ac:dyDescent="0.25">
      <c r="A134" t="s">
        <v>31</v>
      </c>
      <c r="B134">
        <f>_xlfn.DAYS(40002.999,40000.222)</f>
        <v>2</v>
      </c>
      <c r="C134" s="6" t="str">
        <f t="shared" ca="1" si="13"/>
        <v>AssertExpression("=DAYS(40002,999,40000,222)", "2");</v>
      </c>
    </row>
    <row r="135" spans="1:3" x14ac:dyDescent="0.25">
      <c r="A135" t="s">
        <v>31</v>
      </c>
      <c r="B135">
        <f>_xlfn.DAYS("20/4/2020","18/4/2020")</f>
        <v>2</v>
      </c>
      <c r="C135" s="6" t="str">
        <f t="shared" ca="1" si="13"/>
        <v>AssertExpression("=DAYS(\"20/4/2020\",\"18/4/2020\")", "2");</v>
      </c>
    </row>
    <row r="136" spans="1:3" x14ac:dyDescent="0.25">
      <c r="A136" t="s">
        <v>31</v>
      </c>
      <c r="B136">
        <f>_xlfn.DAYS("23/5/2020",43967)</f>
        <v>7</v>
      </c>
      <c r="C136" s="6" t="str">
        <f t="shared" ca="1" si="13"/>
        <v>AssertExpression("=DAYS(\"23/5/2020\",43967)", "7");</v>
      </c>
    </row>
    <row r="137" spans="1:3" x14ac:dyDescent="0.25">
      <c r="A137" t="s">
        <v>31</v>
      </c>
      <c r="B137">
        <f>_xlfn.DAYS(43967,"23/5/2020")</f>
        <v>-7</v>
      </c>
      <c r="C137" s="6" t="str">
        <f t="shared" ca="1" si="13"/>
        <v>AssertExpression("=DAYS(43967,\"23/5/2020\")", "-7");</v>
      </c>
    </row>
    <row r="138" spans="1:3" x14ac:dyDescent="0.25">
      <c r="A138" t="s">
        <v>31</v>
      </c>
      <c r="B138">
        <f>_xlfn.DAYS(43967.99999,43967)</f>
        <v>0</v>
      </c>
      <c r="C138" s="6" t="str">
        <f t="shared" ca="1" si="13"/>
        <v>AssertExpression("=DAYS(43967,99999,43967)", "0");</v>
      </c>
    </row>
    <row r="139" spans="1:3" x14ac:dyDescent="0.25">
      <c r="A139" t="s">
        <v>31</v>
      </c>
      <c r="B139">
        <f>_xlfn.DAYS(43967,43967.99999)</f>
        <v>0</v>
      </c>
      <c r="C139" s="6" t="str">
        <f t="shared" ca="1" si="13"/>
        <v>AssertExpression("=DAYS(43967,43967,99999)", "0");</v>
      </c>
    </row>
    <row r="140" spans="1:3" x14ac:dyDescent="0.25">
      <c r="A140" t="s">
        <v>31</v>
      </c>
      <c r="B140" t="e">
        <f>_xlfn.DAYS(43967,-1)</f>
        <v>#NUM!</v>
      </c>
      <c r="C140" s="6" t="str">
        <f t="shared" ca="1" si="13"/>
        <v>AssertExpression("=DAYS(43967,-1)", "#VALUE!");</v>
      </c>
    </row>
    <row r="141" spans="1:3" x14ac:dyDescent="0.25">
      <c r="A141" t="s">
        <v>31</v>
      </c>
      <c r="B141" t="e">
        <f>_xlfn.DAYS("32/4/2020","18/4/2020")</f>
        <v>#VALUE!</v>
      </c>
      <c r="C141" s="6" t="str">
        <f t="shared" ca="1" si="13"/>
        <v>AssertExpression("=DAYS(\"32/4/2020\",\"18/4/2020\")", "#VALUE!");</v>
      </c>
    </row>
    <row r="142" spans="1:3" ht="5.25" customHeight="1" x14ac:dyDescent="0.25">
      <c r="A142" s="7"/>
      <c r="B142" s="7"/>
      <c r="C142" s="8"/>
    </row>
    <row r="143" spans="1:3" x14ac:dyDescent="0.25">
      <c r="A143" t="s">
        <v>30</v>
      </c>
      <c r="B143">
        <f>DATEDIF("1/6/2001", "15/8/2002", "Y")</f>
        <v>1</v>
      </c>
      <c r="C143" s="6" t="str">
        <f t="shared" ref="C143:C174" ca="1" si="14">CONCATENATE("AssertExpression(""",SUBSTITUTE(SUBSTITUTE(_xlfn.FORMULATEXT(B143),"""","\"""),";",","),""", """,IFERROR(B143,IF(ISNA(B143),"#N/A","#VALUE!")),""");")</f>
        <v>AssertExpression("=DATEDIF(\"1/6/2001\", \"15/8/2002\", \"Y\")", "1");</v>
      </c>
    </row>
    <row r="144" spans="1:3" x14ac:dyDescent="0.25">
      <c r="A144" t="s">
        <v>30</v>
      </c>
      <c r="B144">
        <f>DATEDIF("1/6/2001", "15/8/2002", "M")</f>
        <v>14</v>
      </c>
      <c r="C144" s="6" t="str">
        <f t="shared" ca="1" si="14"/>
        <v>AssertExpression("=DATEDIF(\"1/6/2001\", \"15/8/2002\", \"M\")", "14");</v>
      </c>
    </row>
    <row r="145" spans="1:3" x14ac:dyDescent="0.25">
      <c r="A145" t="s">
        <v>30</v>
      </c>
      <c r="B145">
        <f>DATEDIF("1/6/2001", "15/8/2002", "D")</f>
        <v>440</v>
      </c>
      <c r="C145" s="6" t="str">
        <f t="shared" ca="1" si="14"/>
        <v>AssertExpression("=DATEDIF(\"1/6/2001\", \"15/8/2002\", \"D\")", "440");</v>
      </c>
    </row>
    <row r="146" spans="1:3" x14ac:dyDescent="0.25">
      <c r="A146" t="s">
        <v>30</v>
      </c>
      <c r="B146">
        <f>DATEDIF("1/6/2001", "15/8/2002", "MD")</f>
        <v>14</v>
      </c>
      <c r="C146" s="6" t="str">
        <f t="shared" ca="1" si="14"/>
        <v>AssertExpression("=DATEDIF(\"1/6/2001\", \"15/8/2002\", \"MD\")", "14");</v>
      </c>
    </row>
    <row r="147" spans="1:3" x14ac:dyDescent="0.25">
      <c r="A147" t="s">
        <v>30</v>
      </c>
      <c r="B147">
        <f>DATEDIF("1/6/2001", "15/8/2002", "YM")</f>
        <v>2</v>
      </c>
      <c r="C147" s="6" t="str">
        <f t="shared" ca="1" si="14"/>
        <v>AssertExpression("=DATEDIF(\"1/6/2001\", \"15/8/2002\", \"YM\")", "2");</v>
      </c>
    </row>
    <row r="148" spans="1:3" x14ac:dyDescent="0.25">
      <c r="A148" t="s">
        <v>30</v>
      </c>
      <c r="B148">
        <f>DATEDIF("1/6/2001", "15/8/2002", "YD")</f>
        <v>75</v>
      </c>
      <c r="C148" s="6" t="str">
        <f t="shared" ca="1" si="14"/>
        <v>AssertExpression("=DATEDIF(\"1/6/2001\", \"15/8/2002\", \"YD\")", "75");</v>
      </c>
    </row>
    <row r="149" spans="1:3" x14ac:dyDescent="0.25">
      <c r="A149" t="s">
        <v>30</v>
      </c>
      <c r="B149" t="e">
        <f>DATEDIF("1/6/2003", "15/8/2002", "YD")</f>
        <v>#NUM!</v>
      </c>
      <c r="C149" s="6" t="str">
        <f t="shared" ca="1" si="14"/>
        <v>AssertExpression("=DATEDIF(\"1/6/2003\", \"15/8/2002\", \"YD\")", "#VALUE!");</v>
      </c>
    </row>
    <row r="150" spans="1:3" x14ac:dyDescent="0.25">
      <c r="A150" t="s">
        <v>30</v>
      </c>
      <c r="B150">
        <f>DATEDIF("1/1/2001", "1/1/2003", "Y")</f>
        <v>2</v>
      </c>
      <c r="C150" s="6" t="str">
        <f t="shared" ca="1" si="14"/>
        <v>AssertExpression("=DATEDIF(\"1/1/2001\", \"1/1/2003\", \"Y\")", "2");</v>
      </c>
    </row>
    <row r="151" spans="1:3" x14ac:dyDescent="0.25">
      <c r="A151" t="s">
        <v>30</v>
      </c>
      <c r="B151">
        <f>DATEDIF("1/6/2019", "31/5/2020", "Y")</f>
        <v>0</v>
      </c>
      <c r="C151" s="6" t="str">
        <f t="shared" ca="1" si="14"/>
        <v>AssertExpression("=DATEDIF(\"1/6/2019\", \"31/5/2020\", \"Y\")", "0");</v>
      </c>
    </row>
    <row r="152" spans="1:3" x14ac:dyDescent="0.25">
      <c r="A152" t="s">
        <v>30</v>
      </c>
      <c r="B152">
        <f>DATEDIF("1/6/2019", "1/6/2020", "Y")</f>
        <v>1</v>
      </c>
      <c r="C152" s="6" t="str">
        <f t="shared" ca="1" si="14"/>
        <v>AssertExpression("=DATEDIF(\"1/6/2019\", \"1/6/2020\", \"Y\")", "1");</v>
      </c>
    </row>
    <row r="153" spans="1:3" x14ac:dyDescent="0.25">
      <c r="A153" t="s">
        <v>30</v>
      </c>
      <c r="B153">
        <f>DATEDIF("1/6/2020", "31/5/2021", "Y")</f>
        <v>0</v>
      </c>
      <c r="C153" s="6" t="str">
        <f t="shared" ca="1" si="14"/>
        <v>AssertExpression("=DATEDIF(\"1/6/2020\", \"31/5/2021\", \"Y\")", "0");</v>
      </c>
    </row>
    <row r="154" spans="1:3" x14ac:dyDescent="0.25">
      <c r="A154" t="s">
        <v>30</v>
      </c>
      <c r="B154">
        <f>DATEDIF("1/6/2020", "1/6/2021", "Y")</f>
        <v>1</v>
      </c>
      <c r="C154" s="6" t="str">
        <f t="shared" ca="1" si="14"/>
        <v>AssertExpression("=DATEDIF(\"1/6/2020\", \"1/6/2021\", \"Y\")", "1");</v>
      </c>
    </row>
    <row r="155" spans="1:3" x14ac:dyDescent="0.25">
      <c r="A155" t="s">
        <v>30</v>
      </c>
      <c r="B155">
        <f>DATEDIF("1/6/2019", "31/5/2020", "M")</f>
        <v>11</v>
      </c>
      <c r="C155" s="6" t="str">
        <f t="shared" ca="1" si="14"/>
        <v>AssertExpression("=DATEDIF(\"1/6/2019\", \"31/5/2020\", \"M\")", "11");</v>
      </c>
    </row>
    <row r="156" spans="1:3" x14ac:dyDescent="0.25">
      <c r="A156" t="s">
        <v>30</v>
      </c>
      <c r="B156">
        <f>DATEDIF("1/6/2019", "1/6/2020", "m")</f>
        <v>12</v>
      </c>
      <c r="C156" s="6" t="str">
        <f t="shared" ca="1" si="14"/>
        <v>AssertExpression("=DATEDIF(\"1/6/2019\", \"1/6/2020\", \"m\")", "12");</v>
      </c>
    </row>
    <row r="157" spans="1:3" x14ac:dyDescent="0.25">
      <c r="A157" t="s">
        <v>30</v>
      </c>
      <c r="B157">
        <f>DATEDIF("1/6/2020", "31/5/2021", "m")</f>
        <v>11</v>
      </c>
      <c r="C157" s="6" t="str">
        <f t="shared" ca="1" si="14"/>
        <v>AssertExpression("=DATEDIF(\"1/6/2020\", \"31/5/2021\", \"m\")", "11");</v>
      </c>
    </row>
    <row r="158" spans="1:3" x14ac:dyDescent="0.25">
      <c r="A158" t="s">
        <v>30</v>
      </c>
      <c r="B158">
        <f>DATEDIF("1/6/2020", "1/6/2021", "m")</f>
        <v>12</v>
      </c>
      <c r="C158" s="6" t="str">
        <f t="shared" ca="1" si="14"/>
        <v>AssertExpression("=DATEDIF(\"1/6/2020\", \"1/6/2021\", \"m\")", "12");</v>
      </c>
    </row>
    <row r="159" spans="1:3" x14ac:dyDescent="0.25">
      <c r="A159" t="s">
        <v>30</v>
      </c>
      <c r="B159">
        <f>DATEDIF("1/6/2019", "31/5/2020", "D")</f>
        <v>365</v>
      </c>
      <c r="C159" s="6" t="str">
        <f t="shared" ca="1" si="14"/>
        <v>AssertExpression("=DATEDIF(\"1/6/2019\", \"31/5/2020\", \"D\")", "365");</v>
      </c>
    </row>
    <row r="160" spans="1:3" x14ac:dyDescent="0.25">
      <c r="A160" t="s">
        <v>30</v>
      </c>
      <c r="B160">
        <f>DATEDIF("1/6/2019", "1/6/2020", "D")</f>
        <v>366</v>
      </c>
      <c r="C160" s="6" t="str">
        <f t="shared" ca="1" si="14"/>
        <v>AssertExpression("=DATEDIF(\"1/6/2019\", \"1/6/2020\", \"D\")", "366");</v>
      </c>
    </row>
    <row r="161" spans="1:3" x14ac:dyDescent="0.25">
      <c r="A161" t="s">
        <v>30</v>
      </c>
      <c r="B161">
        <f>DATEDIF("1/6/2020", "31/5/2021", "D")</f>
        <v>364</v>
      </c>
      <c r="C161" s="6" t="str">
        <f t="shared" ca="1" si="14"/>
        <v>AssertExpression("=DATEDIF(\"1/6/2020\", \"31/5/2021\", \"D\")", "364");</v>
      </c>
    </row>
    <row r="162" spans="1:3" x14ac:dyDescent="0.25">
      <c r="A162" t="s">
        <v>30</v>
      </c>
      <c r="B162">
        <f>DATEDIF("1/6/2020", "1/6/2021", "D")</f>
        <v>365</v>
      </c>
      <c r="C162" s="6" t="str">
        <f t="shared" ca="1" si="14"/>
        <v>AssertExpression("=DATEDIF(\"1/6/2020\", \"1/6/2021\", \"D\")", "365");</v>
      </c>
    </row>
    <row r="163" spans="1:3" x14ac:dyDescent="0.25">
      <c r="A163" t="s">
        <v>30</v>
      </c>
      <c r="B163">
        <f>DATEDIF("1/6/2019", "31/5/2020", "MD")</f>
        <v>30</v>
      </c>
      <c r="C163" s="6" t="str">
        <f t="shared" ca="1" si="14"/>
        <v>AssertExpression("=DATEDIF(\"1/6/2019\", \"31/5/2020\", \"MD\")", "30");</v>
      </c>
    </row>
    <row r="164" spans="1:3" x14ac:dyDescent="0.25">
      <c r="A164" t="s">
        <v>30</v>
      </c>
      <c r="B164">
        <f>DATEDIF("1/6/2019", "1/6/2020", "MD")</f>
        <v>0</v>
      </c>
      <c r="C164" s="6" t="str">
        <f t="shared" ca="1" si="14"/>
        <v>AssertExpression("=DATEDIF(\"1/6/2019\", \"1/6/2020\", \"MD\")", "0");</v>
      </c>
    </row>
    <row r="165" spans="1:3" x14ac:dyDescent="0.25">
      <c r="A165" t="s">
        <v>30</v>
      </c>
      <c r="B165">
        <f>DATEDIF("1/6/2020", "31/5/2021", "MD")</f>
        <v>30</v>
      </c>
      <c r="C165" s="6" t="str">
        <f t="shared" ca="1" si="14"/>
        <v>AssertExpression("=DATEDIF(\"1/6/2020\", \"31/5/2021\", \"MD\")", "30");</v>
      </c>
    </row>
    <row r="166" spans="1:3" x14ac:dyDescent="0.25">
      <c r="A166" t="s">
        <v>30</v>
      </c>
      <c r="B166">
        <f>DATEDIF("1/6/2020", "1/6/2021", "MD")</f>
        <v>0</v>
      </c>
      <c r="C166" s="6" t="str">
        <f t="shared" ca="1" si="14"/>
        <v>AssertExpression("=DATEDIF(\"1/6/2020\", \"1/6/2021\", \"MD\")", "0");</v>
      </c>
    </row>
    <row r="167" spans="1:3" x14ac:dyDescent="0.25">
      <c r="A167" t="s">
        <v>30</v>
      </c>
      <c r="B167">
        <f>DATEDIF("1/6/2019", "31/5/2020", "YM")</f>
        <v>11</v>
      </c>
      <c r="C167" s="6" t="str">
        <f t="shared" ca="1" si="14"/>
        <v>AssertExpression("=DATEDIF(\"1/6/2019\", \"31/5/2020\", \"YM\")", "11");</v>
      </c>
    </row>
    <row r="168" spans="1:3" x14ac:dyDescent="0.25">
      <c r="A168" t="s">
        <v>30</v>
      </c>
      <c r="B168">
        <f>DATEDIF("1/6/2019", "1/6/2020", "YM")</f>
        <v>0</v>
      </c>
      <c r="C168" s="6" t="str">
        <f t="shared" ca="1" si="14"/>
        <v>AssertExpression("=DATEDIF(\"1/6/2019\", \"1/6/2020\", \"YM\")", "0");</v>
      </c>
    </row>
    <row r="169" spans="1:3" x14ac:dyDescent="0.25">
      <c r="A169" t="s">
        <v>30</v>
      </c>
      <c r="B169">
        <f>DATEDIF("1/6/2020", "31/5/2021", "YM")</f>
        <v>11</v>
      </c>
      <c r="C169" s="6" t="str">
        <f t="shared" ca="1" si="14"/>
        <v>AssertExpression("=DATEDIF(\"1/6/2020\", \"31/5/2021\", \"YM\")", "11");</v>
      </c>
    </row>
    <row r="170" spans="1:3" x14ac:dyDescent="0.25">
      <c r="A170" t="s">
        <v>30</v>
      </c>
      <c r="B170">
        <f>DATEDIF("1/6/2020", "1/6/2021", "YM")</f>
        <v>0</v>
      </c>
      <c r="C170" s="6" t="str">
        <f t="shared" ca="1" si="14"/>
        <v>AssertExpression("=DATEDIF(\"1/6/2020\", \"1/6/2021\", \"YM\")", "0");</v>
      </c>
    </row>
    <row r="171" spans="1:3" x14ac:dyDescent="0.25">
      <c r="A171" t="s">
        <v>30</v>
      </c>
      <c r="B171">
        <f>DATEDIF("1/6/2019", "31/5/2020", "YD")</f>
        <v>365</v>
      </c>
      <c r="C171" s="6" t="str">
        <f t="shared" ca="1" si="14"/>
        <v>AssertExpression("=DATEDIF(\"1/6/2019\", \"31/5/2020\", \"YD\")", "365");</v>
      </c>
    </row>
    <row r="172" spans="1:3" x14ac:dyDescent="0.25">
      <c r="A172" t="s">
        <v>30</v>
      </c>
      <c r="B172">
        <f>DATEDIF("1/6/2019", "1/6/2020", "YD")</f>
        <v>0</v>
      </c>
      <c r="C172" s="6" t="str">
        <f t="shared" ca="1" si="14"/>
        <v>AssertExpression("=DATEDIF(\"1/6/2019\", \"1/6/2020\", \"YD\")", "0");</v>
      </c>
    </row>
    <row r="173" spans="1:3" x14ac:dyDescent="0.25">
      <c r="A173" t="s">
        <v>30</v>
      </c>
      <c r="B173">
        <f>DATEDIF("1/6/2020", "31/5/2021", "YD")</f>
        <v>364</v>
      </c>
      <c r="C173" s="6" t="str">
        <f t="shared" ca="1" si="14"/>
        <v>AssertExpression("=DATEDIF(\"1/6/2020\", \"31/5/2021\", \"YD\")", "364");</v>
      </c>
    </row>
    <row r="174" spans="1:3" x14ac:dyDescent="0.25">
      <c r="A174" t="s">
        <v>30</v>
      </c>
      <c r="B174">
        <f>DATEDIF("1/6/2020", "1/6/2021", "YD")</f>
        <v>0</v>
      </c>
      <c r="C174" s="6" t="str">
        <f t="shared" ca="1" si="14"/>
        <v>AssertExpression("=DATEDIF(\"1/6/2020\", \"1/6/2021\", \"YD\")", "0");</v>
      </c>
    </row>
    <row r="175" spans="1:3" ht="5.25" customHeight="1" x14ac:dyDescent="0.25">
      <c r="A175" s="7"/>
      <c r="B175" s="7"/>
      <c r="C175" s="8"/>
    </row>
    <row r="176" spans="1:3" x14ac:dyDescent="0.25">
      <c r="A176" t="s">
        <v>32</v>
      </c>
      <c r="B176">
        <f>HOUR(0)</f>
        <v>0</v>
      </c>
      <c r="C176" s="6" t="str">
        <f t="shared" ref="C176:C181" ca="1" si="15">CONCATENATE("AssertExpression(""",SUBSTITUTE(SUBSTITUTE(_xlfn.FORMULATEXT(B176),"""","\"""),";",","),""", """,IFERROR(B176,IF(ISNA(B176),"#N/A","#VALUE!")),""");")</f>
        <v>AssertExpression("=HOUR(0)", "0");</v>
      </c>
    </row>
    <row r="177" spans="1:3" x14ac:dyDescent="0.25">
      <c r="A177" t="s">
        <v>32</v>
      </c>
      <c r="B177">
        <f>HOUR(1)</f>
        <v>0</v>
      </c>
      <c r="C177" s="6" t="str">
        <f t="shared" ca="1" si="15"/>
        <v>AssertExpression("=HOUR(1)", "0");</v>
      </c>
    </row>
    <row r="178" spans="1:3" x14ac:dyDescent="0.25">
      <c r="A178" t="s">
        <v>32</v>
      </c>
      <c r="B178">
        <f>HOUR(0.75)</f>
        <v>18</v>
      </c>
      <c r="C178" s="6" t="str">
        <f t="shared" ca="1" si="15"/>
        <v>AssertExpression("=HOUR(0,75)", "18");</v>
      </c>
    </row>
    <row r="179" spans="1:3" x14ac:dyDescent="0.25">
      <c r="A179" t="s">
        <v>32</v>
      </c>
      <c r="B179">
        <f>HOUR("18/7/2011 7:45")</f>
        <v>7</v>
      </c>
      <c r="C179" s="6" t="str">
        <f t="shared" ca="1" si="15"/>
        <v>AssertExpression("=HOUR(\"18/7/2011 7:45\")", "7");</v>
      </c>
    </row>
    <row r="180" spans="1:3" x14ac:dyDescent="0.25">
      <c r="A180" t="s">
        <v>32</v>
      </c>
      <c r="B180">
        <f>HOUR("21/4/2012")</f>
        <v>0</v>
      </c>
      <c r="C180" s="6" t="str">
        <f t="shared" ca="1" si="15"/>
        <v>AssertExpression("=HOUR(\"21/4/2012\")", "0");</v>
      </c>
    </row>
    <row r="181" spans="1:3" x14ac:dyDescent="0.25">
      <c r="A181" t="s">
        <v>32</v>
      </c>
      <c r="B181" t="e">
        <f>HOUR(-1)</f>
        <v>#NUM!</v>
      </c>
      <c r="C181" s="6" t="str">
        <f t="shared" ca="1" si="15"/>
        <v>AssertExpression("=HOUR(-1)", "#VALUE!");</v>
      </c>
    </row>
    <row r="182" spans="1:3" x14ac:dyDescent="0.25">
      <c r="A182" t="s">
        <v>32</v>
      </c>
      <c r="B182">
        <f>HOUR(0.74999)</f>
        <v>17</v>
      </c>
      <c r="C182" s="6" t="str">
        <f t="shared" ref="C182:C189" ca="1" si="16">CONCATENATE("AssertExpression(""",SUBSTITUTE(SUBSTITUTE(_xlfn.FORMULATEXT(B182),"""","\"""),";",","),""", """,IFERROR(B182,IF(ISNA(B182),"#N/A","#VALUE!")),""");")</f>
        <v>AssertExpression("=HOUR(0,74999)", "17");</v>
      </c>
    </row>
    <row r="183" spans="1:3" x14ac:dyDescent="0.25">
      <c r="A183" t="s">
        <v>32</v>
      </c>
      <c r="B183">
        <f>HOUR(19/24-0.00001)</f>
        <v>18</v>
      </c>
      <c r="C183" s="6" t="str">
        <f t="shared" ca="1" si="16"/>
        <v>AssertExpression("=HOUR(19/24-0,00001)", "18");</v>
      </c>
    </row>
    <row r="184" spans="1:3" ht="5.25" customHeight="1" x14ac:dyDescent="0.25">
      <c r="A184" s="7"/>
      <c r="B184" s="7"/>
      <c r="C184" s="8"/>
    </row>
    <row r="185" spans="1:3" x14ac:dyDescent="0.25">
      <c r="A185" t="s">
        <v>33</v>
      </c>
      <c r="B185">
        <f>MINUTE(0)</f>
        <v>0</v>
      </c>
      <c r="C185" s="6" t="str">
        <f t="shared" ca="1" si="16"/>
        <v>AssertExpression("=MINUTE(0)", "0");</v>
      </c>
    </row>
    <row r="186" spans="1:3" x14ac:dyDescent="0.25">
      <c r="A186" t="s">
        <v>33</v>
      </c>
      <c r="B186">
        <f>MINUTE(1)</f>
        <v>0</v>
      </c>
      <c r="C186" s="6" t="str">
        <f t="shared" ca="1" si="16"/>
        <v>AssertExpression("=MINUTE(1)", "0");</v>
      </c>
    </row>
    <row r="187" spans="1:3" x14ac:dyDescent="0.25">
      <c r="A187" t="s">
        <v>33</v>
      </c>
      <c r="B187">
        <f>MINUTE(0.75)</f>
        <v>0</v>
      </c>
      <c r="C187" s="6" t="str">
        <f t="shared" ca="1" si="16"/>
        <v>AssertExpression("=MINUTE(0,75)", "0");</v>
      </c>
    </row>
    <row r="188" spans="1:3" x14ac:dyDescent="0.25">
      <c r="A188" t="s">
        <v>33</v>
      </c>
      <c r="B188">
        <f>MINUTE("12:45:00")</f>
        <v>45</v>
      </c>
      <c r="C188" s="6" t="str">
        <f t="shared" ca="1" si="16"/>
        <v>AssertExpression("=MINUTE(\"12:45:00\")", "45");</v>
      </c>
    </row>
    <row r="189" spans="1:3" x14ac:dyDescent="0.25">
      <c r="A189" t="s">
        <v>33</v>
      </c>
      <c r="B189" t="e">
        <f>MINUTE(-1)</f>
        <v>#NUM!</v>
      </c>
      <c r="C189" s="6" t="str">
        <f t="shared" ca="1" si="16"/>
        <v>AssertExpression("=MINUTE(-1)", "#VALUE!");</v>
      </c>
    </row>
    <row r="190" spans="1:3" x14ac:dyDescent="0.25">
      <c r="A190" t="s">
        <v>33</v>
      </c>
      <c r="B190">
        <f>MINUTE(0.76)</f>
        <v>14</v>
      </c>
      <c r="C190" s="6" t="str">
        <f t="shared" ref="C190" ca="1" si="17">CONCATENATE("AssertExpression(""",SUBSTITUTE(SUBSTITUTE(_xlfn.FORMULATEXT(B190),"""","\"""),";",","),""", """,IFERROR(B190,IF(ISNA(B190),"#N/A","#VALUE!")),""");")</f>
        <v>AssertExpression("=MINUTE(0,76)", "14");</v>
      </c>
    </row>
    <row r="191" spans="1:3" x14ac:dyDescent="0.25">
      <c r="A191" t="s">
        <v>33</v>
      </c>
      <c r="B191">
        <f>MINUTE(0.765)</f>
        <v>21</v>
      </c>
      <c r="C191" s="6" t="str">
        <f t="shared" ref="C191" ca="1" si="18">CONCATENATE("AssertExpression(""",SUBSTITUTE(SUBSTITUTE(_xlfn.FORMULATEXT(B191),"""","\"""),";",","),""", """,IFERROR(B191,IF(ISNA(B191),"#N/A","#VALUE!")),""");")</f>
        <v>AssertExpression("=MINUTE(0,765)", "21");</v>
      </c>
    </row>
    <row r="192" spans="1:3" x14ac:dyDescent="0.25">
      <c r="A192" t="s">
        <v>33</v>
      </c>
      <c r="B192">
        <f>MINUTE(40000.765)</f>
        <v>21</v>
      </c>
      <c r="C192" s="6" t="str">
        <f t="shared" ref="C192:C243" ca="1" si="19">CONCATENATE("AssertExpression(""",SUBSTITUTE(SUBSTITUTE(_xlfn.FORMULATEXT(B192),"""","\"""),";",","),""", """,IFERROR(B192,IF(ISNA(B192),"#N/A","#VALUE!")),""");")</f>
        <v>AssertExpression("=MINUTE(40000,765)", "21");</v>
      </c>
    </row>
    <row r="193" spans="1:3" ht="5.25" customHeight="1" x14ac:dyDescent="0.25">
      <c r="A193" s="7"/>
      <c r="B193" s="7"/>
      <c r="C193" s="8"/>
    </row>
    <row r="194" spans="1:3" x14ac:dyDescent="0.25">
      <c r="A194" t="s">
        <v>34</v>
      </c>
      <c r="B194">
        <f>SECOND(0)</f>
        <v>0</v>
      </c>
      <c r="C194" s="6" t="str">
        <f t="shared" ca="1" si="19"/>
        <v>AssertExpression("=SECOND(0)", "0");</v>
      </c>
    </row>
    <row r="195" spans="1:3" x14ac:dyDescent="0.25">
      <c r="A195" t="s">
        <v>34</v>
      </c>
      <c r="B195">
        <f>SECOND(1)</f>
        <v>0</v>
      </c>
      <c r="C195" s="6" t="str">
        <f t="shared" ca="1" si="19"/>
        <v>AssertExpression("=SECOND(1)", "0");</v>
      </c>
    </row>
    <row r="196" spans="1:3" x14ac:dyDescent="0.25">
      <c r="A196" t="s">
        <v>34</v>
      </c>
      <c r="B196">
        <f>SECOND(0.75)</f>
        <v>0</v>
      </c>
      <c r="C196" s="6" t="str">
        <f t="shared" ca="1" si="19"/>
        <v>AssertExpression("=SECOND(0,75)", "0");</v>
      </c>
    </row>
    <row r="197" spans="1:3" x14ac:dyDescent="0.25">
      <c r="A197" t="s">
        <v>34</v>
      </c>
      <c r="B197">
        <f>SECOND("12:45:32")</f>
        <v>32</v>
      </c>
      <c r="C197" s="6" t="str">
        <f t="shared" ca="1" si="19"/>
        <v>AssertExpression("=SECOND(\"12:45:32\")", "32");</v>
      </c>
    </row>
    <row r="198" spans="1:3" x14ac:dyDescent="0.25">
      <c r="A198" t="s">
        <v>34</v>
      </c>
      <c r="B198" t="e">
        <f>SECOND(-1)</f>
        <v>#NUM!</v>
      </c>
      <c r="C198" s="6" t="str">
        <f t="shared" ca="1" si="19"/>
        <v>AssertExpression("=SECOND(-1)", "#VALUE!");</v>
      </c>
    </row>
    <row r="199" spans="1:3" x14ac:dyDescent="0.25">
      <c r="A199" t="s">
        <v>34</v>
      </c>
      <c r="B199">
        <f>SECOND(0.76)</f>
        <v>24</v>
      </c>
      <c r="C199" s="6" t="str">
        <f t="shared" ca="1" si="19"/>
        <v>AssertExpression("=SECOND(0,76)", "24");</v>
      </c>
    </row>
    <row r="200" spans="1:3" x14ac:dyDescent="0.25">
      <c r="A200" t="s">
        <v>34</v>
      </c>
      <c r="B200">
        <f>SECOND(0.765)</f>
        <v>36</v>
      </c>
      <c r="C200" s="6" t="str">
        <f t="shared" ca="1" si="19"/>
        <v>AssertExpression("=SECOND(0,765)", "36");</v>
      </c>
    </row>
    <row r="201" spans="1:3" x14ac:dyDescent="0.25">
      <c r="A201" t="s">
        <v>34</v>
      </c>
      <c r="B201">
        <f>SECOND(40000.765)</f>
        <v>36</v>
      </c>
      <c r="C201" s="6" t="str">
        <f t="shared" ca="1" si="19"/>
        <v>AssertExpression("=SECOND(40000,765)", "36");</v>
      </c>
    </row>
    <row r="202" spans="1:3" ht="5.25" customHeight="1" x14ac:dyDescent="0.25">
      <c r="A202" s="7"/>
      <c r="B202" s="7"/>
      <c r="C202" s="8"/>
    </row>
    <row r="203" spans="1:3" x14ac:dyDescent="0.25">
      <c r="A203" t="s">
        <v>35</v>
      </c>
      <c r="B203" t="e">
        <f>DATEVALUE("")</f>
        <v>#VALUE!</v>
      </c>
      <c r="C203" s="6" t="str">
        <f t="shared" ca="1" si="19"/>
        <v>AssertExpression("=DATEVALUE(\"\")", "#VALUE!");</v>
      </c>
    </row>
    <row r="204" spans="1:3" x14ac:dyDescent="0.25">
      <c r="A204" t="s">
        <v>35</v>
      </c>
      <c r="B204">
        <f>DATEVALUE("22/8/2011")</f>
        <v>40777</v>
      </c>
      <c r="C204" s="6" t="str">
        <f t="shared" ca="1" si="19"/>
        <v>AssertExpression("=DATEVALUE(\"22/8/2011\")", "40777");</v>
      </c>
    </row>
    <row r="205" spans="1:3" x14ac:dyDescent="0.25">
      <c r="A205" t="s">
        <v>35</v>
      </c>
      <c r="B205">
        <f>DATEVALUE("22-Απρ-2011")</f>
        <v>40655</v>
      </c>
      <c r="C205" s="6" t="str">
        <f t="shared" ca="1" si="19"/>
        <v>AssertExpression("=DATEVALUE(\"22-Απρ-2011\")", "40655");</v>
      </c>
    </row>
    <row r="206" spans="1:3" x14ac:dyDescent="0.25">
      <c r="A206" t="s">
        <v>35</v>
      </c>
      <c r="B206">
        <f>DATEVALUE("23/2/2011")</f>
        <v>40597</v>
      </c>
      <c r="C206" s="6" t="str">
        <f t="shared" ca="1" si="19"/>
        <v>AssertExpression("=DATEVALUE(\"23/2/2011\")", "40597");</v>
      </c>
    </row>
    <row r="207" spans="1:3" x14ac:dyDescent="0.25">
      <c r="A207" t="s">
        <v>35</v>
      </c>
      <c r="B207">
        <f>DATEVALUE("23-Ιουλ")</f>
        <v>44035</v>
      </c>
      <c r="C207" s="6" t="str">
        <f t="shared" ca="1" si="19"/>
        <v>AssertExpression("=DATEVALUE(\"23-Ιουλ\")", "44035");</v>
      </c>
    </row>
    <row r="208" spans="1:3" x14ac:dyDescent="0.25">
      <c r="A208" t="s">
        <v>35</v>
      </c>
      <c r="B208" t="e">
        <f>DATEVALUE("22-Απλ-2011")</f>
        <v>#VALUE!</v>
      </c>
      <c r="C208" s="6" t="str">
        <f t="shared" ca="1" si="19"/>
        <v>AssertExpression("=DATEVALUE(\"22-Απλ-2011\")", "#VALUE!");</v>
      </c>
    </row>
    <row r="209" spans="1:3" ht="5.25" customHeight="1" x14ac:dyDescent="0.25">
      <c r="A209" s="7"/>
      <c r="B209" s="7"/>
      <c r="C209" s="8"/>
    </row>
    <row r="210" spans="1:3" x14ac:dyDescent="0.25">
      <c r="A210" t="s">
        <v>36</v>
      </c>
      <c r="B210" t="e">
        <f>TIMEVALUE("")</f>
        <v>#VALUE!</v>
      </c>
      <c r="C210" s="6" t="str">
        <f t="shared" ca="1" si="19"/>
        <v>AssertExpression("=TIMEVALUE(\"\")", "#VALUE!");</v>
      </c>
    </row>
    <row r="211" spans="1:3" x14ac:dyDescent="0.25">
      <c r="A211" t="s">
        <v>36</v>
      </c>
      <c r="B211">
        <f>TIMEVALUE("2:24 AM")</f>
        <v>9.9999999999999992E-2</v>
      </c>
      <c r="C211" s="6" t="str">
        <f t="shared" ca="1" si="19"/>
        <v>AssertExpression("=TIMEVALUE(\"2:24 AM\")", "0,1");</v>
      </c>
    </row>
    <row r="212" spans="1:3" x14ac:dyDescent="0.25">
      <c r="A212" t="s">
        <v>36</v>
      </c>
      <c r="B212">
        <f>TIMEVALUE("2:24 PM")</f>
        <v>0.6</v>
      </c>
      <c r="C212" s="6" t="str">
        <f t="shared" ca="1" si="19"/>
        <v>AssertExpression("=TIMEVALUE(\"2:24 PM\")", "0,6");</v>
      </c>
    </row>
    <row r="213" spans="1:3" x14ac:dyDescent="0.25">
      <c r="A213" t="s">
        <v>36</v>
      </c>
      <c r="B213">
        <f>TIMEVALUE("22-Αυγ-2011 6:35 AM")</f>
        <v>0.27430555555474712</v>
      </c>
      <c r="C213" s="6" t="str">
        <f t="shared" ca="1" si="19"/>
        <v>AssertExpression("=TIMEVALUE(\"22-Αυγ-2011 6:35 AM\")", "0,274305555554747");</v>
      </c>
    </row>
    <row r="214" spans="1:3" x14ac:dyDescent="0.25">
      <c r="A214" t="s">
        <v>36</v>
      </c>
      <c r="B214">
        <f>TIMEVALUE("2:24 μμ")</f>
        <v>0.6</v>
      </c>
      <c r="C214" s="6" t="str">
        <f t="shared" ca="1" si="19"/>
        <v>AssertExpression("=TIMEVALUE(\"2:24 μμ\")", "0,6");</v>
      </c>
    </row>
    <row r="215" spans="1:3" ht="5.25" customHeight="1" x14ac:dyDescent="0.25">
      <c r="A215" s="7"/>
      <c r="B215" s="7"/>
      <c r="C215" s="8"/>
    </row>
    <row r="216" spans="1:3" x14ac:dyDescent="0.25">
      <c r="A216" t="s">
        <v>38</v>
      </c>
      <c r="B216" t="b">
        <f>ISEVEN(0)</f>
        <v>1</v>
      </c>
      <c r="C216" s="6" t="str">
        <f t="shared" ca="1" si="19"/>
        <v>AssertExpression("=ISEVEN(0)", "TRUE");</v>
      </c>
    </row>
    <row r="217" spans="1:3" x14ac:dyDescent="0.25">
      <c r="A217" t="s">
        <v>38</v>
      </c>
      <c r="B217" t="b">
        <f>ISEVEN(1)</f>
        <v>0</v>
      </c>
      <c r="C217" s="6" t="str">
        <f t="shared" ca="1" si="19"/>
        <v>AssertExpression("=ISEVEN(1)", "FALSE");</v>
      </c>
    </row>
    <row r="218" spans="1:3" x14ac:dyDescent="0.25">
      <c r="A218" t="s">
        <v>38</v>
      </c>
      <c r="B218" t="b">
        <f>ISEVEN(2)</f>
        <v>1</v>
      </c>
      <c r="C218" s="6" t="str">
        <f t="shared" ca="1" si="19"/>
        <v>AssertExpression("=ISEVEN(2)", "TRUE");</v>
      </c>
    </row>
    <row r="219" spans="1:3" x14ac:dyDescent="0.25">
      <c r="A219" t="s">
        <v>38</v>
      </c>
      <c r="B219" t="b">
        <f>ISEVEN(-1)</f>
        <v>0</v>
      </c>
      <c r="C219" s="6" t="str">
        <f t="shared" ca="1" si="19"/>
        <v>AssertExpression("=ISEVEN(-1)", "FALSE");</v>
      </c>
    </row>
    <row r="220" spans="1:3" x14ac:dyDescent="0.25">
      <c r="A220" t="s">
        <v>38</v>
      </c>
      <c r="B220" t="b">
        <f>ISEVEN(1.5)</f>
        <v>0</v>
      </c>
      <c r="C220" s="6" t="str">
        <f t="shared" ca="1" si="19"/>
        <v>AssertExpression("=ISEVEN(1,5)", "FALSE");</v>
      </c>
    </row>
    <row r="221" spans="1:3" x14ac:dyDescent="0.25">
      <c r="A221" t="s">
        <v>38</v>
      </c>
      <c r="B221" t="b">
        <f>ISEVEN(2.5)</f>
        <v>1</v>
      </c>
      <c r="C221" s="6" t="str">
        <f t="shared" ca="1" si="19"/>
        <v>AssertExpression("=ISEVEN(2,5)", "TRUE");</v>
      </c>
    </row>
    <row r="222" spans="1:3" x14ac:dyDescent="0.25">
      <c r="A222" t="s">
        <v>38</v>
      </c>
      <c r="B222" t="b">
        <f>ISEVEN(-2.9)</f>
        <v>1</v>
      </c>
      <c r="C222" s="6" t="str">
        <f t="shared" ca="1" si="19"/>
        <v>AssertExpression("=ISEVEN(-2,9)", "TRUE");</v>
      </c>
    </row>
    <row r="223" spans="1:3" x14ac:dyDescent="0.25">
      <c r="A223" t="s">
        <v>38</v>
      </c>
      <c r="B223" t="b">
        <f>ISEVEN("10")</f>
        <v>1</v>
      </c>
      <c r="C223" s="6" t="str">
        <f t="shared" ca="1" si="19"/>
        <v>AssertExpression("=ISEVEN(\"10\")", "TRUE");</v>
      </c>
    </row>
    <row r="224" spans="1:3" x14ac:dyDescent="0.25">
      <c r="A224" t="s">
        <v>38</v>
      </c>
      <c r="B224" t="e">
        <f>ISEVEN("10A")</f>
        <v>#VALUE!</v>
      </c>
      <c r="C224" s="6" t="str">
        <f t="shared" ca="1" si="19"/>
        <v>AssertExpression("=ISEVEN(\"10A\")", "#VALUE!");</v>
      </c>
    </row>
    <row r="225" spans="1:3" x14ac:dyDescent="0.25">
      <c r="A225" t="s">
        <v>38</v>
      </c>
      <c r="B225" t="e">
        <f>ISEVEN(NA())</f>
        <v>#N/A</v>
      </c>
      <c r="C225" s="6" t="str">
        <f t="shared" ca="1" si="19"/>
        <v>AssertExpression("=ISEVEN(NA())", "#N/A");</v>
      </c>
    </row>
    <row r="226" spans="1:3" x14ac:dyDescent="0.25">
      <c r="A226" t="s">
        <v>38</v>
      </c>
      <c r="B226" t="b">
        <f>ISEVEN(DATE(2020,5,16))</f>
        <v>0</v>
      </c>
      <c r="C226" s="6" t="str">
        <f t="shared" ca="1" si="19"/>
        <v>AssertExpression("=ISEVEN(DATE(2020,5,16))", "FALSE");</v>
      </c>
    </row>
    <row r="227" spans="1:3" x14ac:dyDescent="0.25">
      <c r="A227" t="s">
        <v>38</v>
      </c>
      <c r="B227" t="e">
        <f>ISEVEN(TRUE)</f>
        <v>#VALUE!</v>
      </c>
      <c r="C227" s="6" t="str">
        <f t="shared" ca="1" si="19"/>
        <v>AssertExpression("=ISEVEN(TRUE)", "#VALUE!");</v>
      </c>
    </row>
    <row r="228" spans="1:3" x14ac:dyDescent="0.25">
      <c r="A228" t="s">
        <v>38</v>
      </c>
      <c r="B228" t="e">
        <f>ISEVEN(FALSE)</f>
        <v>#VALUE!</v>
      </c>
      <c r="C228" s="6" t="str">
        <f t="shared" ca="1" si="19"/>
        <v>AssertExpression("=ISEVEN(FALSE)", "#VALUE!");</v>
      </c>
    </row>
    <row r="229" spans="1:3" ht="5.25" customHeight="1" x14ac:dyDescent="0.25">
      <c r="A229" s="7"/>
      <c r="B229" s="7"/>
      <c r="C229" s="8"/>
    </row>
    <row r="230" spans="1:3" x14ac:dyDescent="0.25">
      <c r="A230" t="s">
        <v>37</v>
      </c>
      <c r="B230" t="b">
        <f>ISBLANK("")</f>
        <v>0</v>
      </c>
      <c r="C230" s="6" t="str">
        <f t="shared" ca="1" si="19"/>
        <v>AssertExpression("=ISBLANK(\"\")", "FALSE");</v>
      </c>
    </row>
    <row r="231" spans="1:3" x14ac:dyDescent="0.25">
      <c r="A231" t="s">
        <v>37</v>
      </c>
      <c r="B231" t="b">
        <f>ISBLANK(NA())</f>
        <v>0</v>
      </c>
      <c r="C231" s="6" t="str">
        <f t="shared" ca="1" si="19"/>
        <v>AssertExpression("=ISBLANK(NA())", "FALSE");</v>
      </c>
    </row>
    <row r="232" spans="1:3" x14ac:dyDescent="0.25">
      <c r="A232" t="s">
        <v>37</v>
      </c>
      <c r="B232" t="b">
        <f>ISBLANK(D232)</f>
        <v>1</v>
      </c>
      <c r="C232" s="6" t="str">
        <f t="shared" ca="1" si="19"/>
        <v>AssertExpression("=ISBLANK(D232)", "TRUE");</v>
      </c>
    </row>
    <row r="233" spans="1:3" x14ac:dyDescent="0.25">
      <c r="A233" t="s">
        <v>37</v>
      </c>
      <c r="B233" t="b">
        <f>ISBLANK(D233:D234)</f>
        <v>1</v>
      </c>
      <c r="C233" s="6" t="str">
        <f t="shared" ca="1" si="19"/>
        <v>AssertExpression("=ISBLANK(D233:D234)", "TRUE");</v>
      </c>
    </row>
    <row r="234" spans="1:3" x14ac:dyDescent="0.25">
      <c r="A234" t="s">
        <v>37</v>
      </c>
      <c r="B234" t="b">
        <f>ISBLANK(0)</f>
        <v>0</v>
      </c>
      <c r="C234" s="6" t="str">
        <f t="shared" ca="1" si="19"/>
        <v>AssertExpression("=ISBLANK(0)", "FALSE");</v>
      </c>
    </row>
    <row r="235" spans="1:3" x14ac:dyDescent="0.25">
      <c r="A235" t="s">
        <v>37</v>
      </c>
      <c r="B235" t="b">
        <f>ISBLANK(TRUE)</f>
        <v>0</v>
      </c>
      <c r="C235" s="6" t="str">
        <f t="shared" ca="1" si="19"/>
        <v>AssertExpression("=ISBLANK(TRUE)", "FALSE");</v>
      </c>
    </row>
    <row r="236" spans="1:3" x14ac:dyDescent="0.25">
      <c r="A236" t="s">
        <v>37</v>
      </c>
      <c r="B236" t="b">
        <f ca="1">ISBLANK(NOW())</f>
        <v>0</v>
      </c>
      <c r="C236" s="6" t="str">
        <f t="shared" ca="1" si="19"/>
        <v>AssertExpression("=ISBLANK(NOW())", "FALSE");</v>
      </c>
    </row>
    <row r="237" spans="1:3" ht="5.25" customHeight="1" x14ac:dyDescent="0.25">
      <c r="A237" s="7"/>
      <c r="B237" s="7"/>
      <c r="C237" s="8"/>
    </row>
    <row r="238" spans="1:3" x14ac:dyDescent="0.25">
      <c r="A238" t="s">
        <v>39</v>
      </c>
      <c r="B238" t="b">
        <f>ISERR("")</f>
        <v>0</v>
      </c>
      <c r="C238" s="6" t="str">
        <f t="shared" ca="1" si="19"/>
        <v>AssertExpression("=ISERR(\"\")", "FALSE");</v>
      </c>
    </row>
    <row r="239" spans="1:3" x14ac:dyDescent="0.25">
      <c r="A239" t="s">
        <v>39</v>
      </c>
      <c r="B239" t="b">
        <f>ISERR(NA())</f>
        <v>0</v>
      </c>
      <c r="C239" s="6" t="str">
        <f t="shared" ca="1" si="19"/>
        <v>AssertExpression("=ISERR(NA())", "FALSE");</v>
      </c>
    </row>
    <row r="240" spans="1:3" x14ac:dyDescent="0.25">
      <c r="A240" t="s">
        <v>39</v>
      </c>
      <c r="B240" t="b">
        <f>ISERR(1/0)</f>
        <v>1</v>
      </c>
      <c r="C240" s="6" t="str">
        <f t="shared" ca="1" si="19"/>
        <v>AssertExpression("=ISERR(1/0)", "TRUE");</v>
      </c>
    </row>
    <row r="241" spans="1:3" x14ac:dyDescent="0.25">
      <c r="A241" t="s">
        <v>39</v>
      </c>
      <c r="B241" t="b">
        <f>ISERR(ISEVEN(TRUE))</f>
        <v>1</v>
      </c>
      <c r="C241" s="6" t="str">
        <f t="shared" ca="1" si="19"/>
        <v>AssertExpression("=ISERR(ISEVEN(TRUE))", "TRUE");</v>
      </c>
    </row>
    <row r="242" spans="1:3" x14ac:dyDescent="0.25">
      <c r="A242" t="s">
        <v>39</v>
      </c>
      <c r="B242" t="b">
        <f>ISERR(0)</f>
        <v>0</v>
      </c>
      <c r="C242" s="6" t="str">
        <f t="shared" ca="1" si="19"/>
        <v>AssertExpression("=ISERR(0)", "FALSE");</v>
      </c>
    </row>
    <row r="243" spans="1:3" x14ac:dyDescent="0.25">
      <c r="A243" t="s">
        <v>39</v>
      </c>
      <c r="B243" t="b">
        <f>ISERR(0)</f>
        <v>0</v>
      </c>
      <c r="C243" s="6" t="str">
        <f t="shared" ca="1" si="19"/>
        <v>AssertExpression("=ISERR(0)", "FALSE");</v>
      </c>
    </row>
    <row r="244" spans="1:3" ht="5.25" customHeight="1" x14ac:dyDescent="0.25">
      <c r="A244" s="7"/>
      <c r="B244" s="7"/>
      <c r="C244" s="8"/>
    </row>
    <row r="245" spans="1:3" x14ac:dyDescent="0.25">
      <c r="A245" t="s">
        <v>40</v>
      </c>
      <c r="B245" t="b">
        <f>ISERROR("")</f>
        <v>0</v>
      </c>
      <c r="C245" s="6" t="str">
        <f t="shared" ref="C245:C272" ca="1" si="20">CONCATENATE("AssertExpression(""",SUBSTITUTE(SUBSTITUTE(_xlfn.FORMULATEXT(B245),"""","\"""),";",","),""", """,IFERROR(B245,IF(ISNA(B245),"#N/A","#VALUE!")),""");")</f>
        <v>AssertExpression("=ISERROR(\"\")", "FALSE");</v>
      </c>
    </row>
    <row r="246" spans="1:3" x14ac:dyDescent="0.25">
      <c r="A246" t="s">
        <v>40</v>
      </c>
      <c r="B246" t="b">
        <f>ISERROR(NA())</f>
        <v>1</v>
      </c>
      <c r="C246" s="6" t="str">
        <f t="shared" ca="1" si="20"/>
        <v>AssertExpression("=ISERROR(NA())", "TRUE");</v>
      </c>
    </row>
    <row r="247" spans="1:3" x14ac:dyDescent="0.25">
      <c r="A247" t="s">
        <v>40</v>
      </c>
      <c r="B247" t="b">
        <f>ISERROR(1/0)</f>
        <v>1</v>
      </c>
      <c r="C247" s="6" t="str">
        <f t="shared" ca="1" si="20"/>
        <v>AssertExpression("=ISERROR(1/0)", "TRUE");</v>
      </c>
    </row>
    <row r="248" spans="1:3" x14ac:dyDescent="0.25">
      <c r="A248" t="s">
        <v>40</v>
      </c>
      <c r="B248" t="b">
        <f>ISERROR(ISEVEN(TRUE))</f>
        <v>1</v>
      </c>
      <c r="C248" s="6" t="str">
        <f t="shared" ca="1" si="20"/>
        <v>AssertExpression("=ISERROR(ISEVEN(TRUE))", "TRUE");</v>
      </c>
    </row>
    <row r="249" spans="1:3" x14ac:dyDescent="0.25">
      <c r="A249" t="s">
        <v>40</v>
      </c>
      <c r="B249" t="b">
        <f>ISERROR(0)</f>
        <v>0</v>
      </c>
      <c r="C249" s="6" t="str">
        <f t="shared" ca="1" si="20"/>
        <v>AssertExpression("=ISERROR(0)", "FALSE");</v>
      </c>
    </row>
    <row r="250" spans="1:3" x14ac:dyDescent="0.25">
      <c r="A250" t="s">
        <v>40</v>
      </c>
      <c r="B250" t="b">
        <f>ISERROR(0)</f>
        <v>0</v>
      </c>
      <c r="C250" s="6" t="str">
        <f t="shared" ca="1" si="20"/>
        <v>AssertExpression("=ISERROR(0)", "FALSE");</v>
      </c>
    </row>
    <row r="251" spans="1:3" ht="5.25" customHeight="1" x14ac:dyDescent="0.25">
      <c r="A251" s="7"/>
      <c r="B251" s="7"/>
      <c r="C251" s="8"/>
    </row>
    <row r="252" spans="1:3" x14ac:dyDescent="0.25">
      <c r="A252" t="s">
        <v>41</v>
      </c>
      <c r="B252" t="b">
        <f>ISLOGICAL(TRUE)</f>
        <v>1</v>
      </c>
      <c r="C252" s="6" t="str">
        <f t="shared" ca="1" si="20"/>
        <v>AssertExpression("=ISLOGICAL(TRUE)", "TRUE");</v>
      </c>
    </row>
    <row r="253" spans="1:3" x14ac:dyDescent="0.25">
      <c r="A253" t="s">
        <v>41</v>
      </c>
      <c r="B253" t="b">
        <f>ISLOGICAL(FALSE)</f>
        <v>1</v>
      </c>
      <c r="C253" s="6" t="str">
        <f t="shared" ca="1" si="20"/>
        <v>AssertExpression("=ISLOGICAL(FALSE)", "TRUE");</v>
      </c>
    </row>
    <row r="254" spans="1:3" x14ac:dyDescent="0.25">
      <c r="A254" t="s">
        <v>41</v>
      </c>
      <c r="B254" t="b">
        <f>ISLOGICAL(1)</f>
        <v>0</v>
      </c>
      <c r="C254" s="6" t="str">
        <f t="shared" ca="1" si="20"/>
        <v>AssertExpression("=ISLOGICAL(1)", "FALSE");</v>
      </c>
    </row>
    <row r="255" spans="1:3" x14ac:dyDescent="0.25">
      <c r="A255" t="s">
        <v>41</v>
      </c>
      <c r="B255" t="b">
        <f>ISLOGICAL("abc")</f>
        <v>0</v>
      </c>
      <c r="C255" s="6" t="str">
        <f t="shared" ca="1" si="20"/>
        <v>AssertExpression("=ISLOGICAL(\"abc\")", "FALSE");</v>
      </c>
    </row>
    <row r="256" spans="1:3" x14ac:dyDescent="0.25">
      <c r="A256" t="s">
        <v>41</v>
      </c>
      <c r="B256" t="b">
        <f>ISLOGICAL(1/0)</f>
        <v>0</v>
      </c>
      <c r="C256" s="6" t="str">
        <f t="shared" ca="1" si="20"/>
        <v>AssertExpression("=ISLOGICAL(1/0)", "FALSE");</v>
      </c>
    </row>
    <row r="257" spans="1:3" x14ac:dyDescent="0.25">
      <c r="A257" t="s">
        <v>41</v>
      </c>
      <c r="B257" t="b">
        <f>ISLOGICAL(NA())</f>
        <v>0</v>
      </c>
      <c r="C257" s="6" t="str">
        <f t="shared" ca="1" si="20"/>
        <v>AssertExpression("=ISLOGICAL(NA())", "FALSE");</v>
      </c>
    </row>
    <row r="258" spans="1:3" x14ac:dyDescent="0.25">
      <c r="A258" t="s">
        <v>41</v>
      </c>
      <c r="B258" t="b">
        <f>ISLOGICAL(ISERR(123))</f>
        <v>1</v>
      </c>
      <c r="C258" s="6" t="str">
        <f t="shared" ca="1" si="20"/>
        <v>AssertExpression("=ISLOGICAL(ISERR(123))", "TRUE");</v>
      </c>
    </row>
    <row r="259" spans="1:3" x14ac:dyDescent="0.25">
      <c r="A259" t="s">
        <v>41</v>
      </c>
      <c r="B259" t="b">
        <f>ISLOGICAL(10/"a")</f>
        <v>0</v>
      </c>
      <c r="C259" s="6" t="str">
        <f t="shared" ca="1" si="20"/>
        <v>AssertExpression("=ISLOGICAL(10/\"a\")", "FALSE");</v>
      </c>
    </row>
    <row r="260" spans="1:3" ht="5.25" customHeight="1" x14ac:dyDescent="0.25">
      <c r="A260" s="7"/>
      <c r="B260" s="7"/>
      <c r="C260" s="8"/>
    </row>
    <row r="261" spans="1:3" x14ac:dyDescent="0.25">
      <c r="A261" t="s">
        <v>42</v>
      </c>
      <c r="B261" t="b">
        <f>ISNA(NA())</f>
        <v>1</v>
      </c>
      <c r="C261" s="6" t="str">
        <f t="shared" ca="1" si="20"/>
        <v>AssertExpression("=ISNA(NA())", "TRUE");</v>
      </c>
    </row>
    <row r="262" spans="1:3" x14ac:dyDescent="0.25">
      <c r="A262" t="s">
        <v>42</v>
      </c>
      <c r="B262" t="b">
        <f>ISNA(1/0)</f>
        <v>0</v>
      </c>
      <c r="C262" s="6" t="str">
        <f t="shared" ca="1" si="20"/>
        <v>AssertExpression("=ISNA(1/0)", "FALSE");</v>
      </c>
    </row>
    <row r="263" spans="1:3" x14ac:dyDescent="0.25">
      <c r="A263" t="s">
        <v>42</v>
      </c>
      <c r="B263" t="b">
        <f>ISNA(1)</f>
        <v>0</v>
      </c>
      <c r="C263" s="6" t="str">
        <f t="shared" ca="1" si="20"/>
        <v>AssertExpression("=ISNA(1)", "FALSE");</v>
      </c>
    </row>
    <row r="264" spans="1:3" x14ac:dyDescent="0.25">
      <c r="A264" t="s">
        <v>42</v>
      </c>
      <c r="B264" t="b">
        <f>ISNA(FALSE)</f>
        <v>0</v>
      </c>
      <c r="C264" s="6" t="str">
        <f t="shared" ca="1" si="20"/>
        <v>AssertExpression("=ISNA(FALSE)", "FALSE");</v>
      </c>
    </row>
    <row r="265" spans="1:3" x14ac:dyDescent="0.25">
      <c r="A265" t="s">
        <v>42</v>
      </c>
      <c r="B265" t="b">
        <f>ISNA(10/"a")</f>
        <v>0</v>
      </c>
      <c r="C265" s="6" t="str">
        <f t="shared" ca="1" si="20"/>
        <v>AssertExpression("=ISNA(10/\"a\")", "FALSE");</v>
      </c>
    </row>
    <row r="266" spans="1:3" ht="5.25" customHeight="1" x14ac:dyDescent="0.25">
      <c r="A266" s="7"/>
      <c r="B266" s="7"/>
      <c r="C266" s="8"/>
    </row>
    <row r="267" spans="1:3" x14ac:dyDescent="0.25">
      <c r="A267" t="s">
        <v>43</v>
      </c>
      <c r="B267" t="b">
        <f>ISNUMBER(1)</f>
        <v>1</v>
      </c>
      <c r="C267" s="6" t="str">
        <f t="shared" ca="1" si="20"/>
        <v>AssertExpression("=ISNUMBER(1)", "TRUE");</v>
      </c>
    </row>
    <row r="268" spans="1:3" x14ac:dyDescent="0.25">
      <c r="A268" t="s">
        <v>43</v>
      </c>
      <c r="B268" t="b">
        <f>ISNUMBER(10.1)</f>
        <v>1</v>
      </c>
      <c r="C268" s="6" t="str">
        <f t="shared" ca="1" si="20"/>
        <v>AssertExpression("=ISNUMBER(10,1)", "TRUE");</v>
      </c>
    </row>
    <row r="269" spans="1:3" x14ac:dyDescent="0.25">
      <c r="A269" t="s">
        <v>43</v>
      </c>
      <c r="B269" t="b">
        <f>ISNUMBER("10")</f>
        <v>0</v>
      </c>
      <c r="C269" s="6" t="str">
        <f t="shared" ca="1" si="20"/>
        <v>AssertExpression("=ISNUMBER(\"10\")", "FALSE");</v>
      </c>
    </row>
    <row r="270" spans="1:3" x14ac:dyDescent="0.25">
      <c r="A270" t="s">
        <v>43</v>
      </c>
      <c r="B270" t="b">
        <f>ISNUMBER(TRUE)</f>
        <v>0</v>
      </c>
      <c r="C270" s="6" t="str">
        <f t="shared" ca="1" si="20"/>
        <v>AssertExpression("=ISNUMBER(TRUE)", "FALSE");</v>
      </c>
    </row>
    <row r="271" spans="1:3" x14ac:dyDescent="0.25">
      <c r="A271" t="s">
        <v>43</v>
      </c>
      <c r="B271" t="b">
        <f>ISNUMBER(NA())</f>
        <v>0</v>
      </c>
      <c r="C271" s="6" t="str">
        <f t="shared" ca="1" si="20"/>
        <v>AssertExpression("=ISNUMBER(NA())", "FALSE");</v>
      </c>
    </row>
    <row r="272" spans="1:3" x14ac:dyDescent="0.25">
      <c r="A272" t="s">
        <v>43</v>
      </c>
      <c r="B272" t="b">
        <f>ISNUMBER(1/0)</f>
        <v>0</v>
      </c>
      <c r="C272" s="6" t="str">
        <f t="shared" ca="1" si="20"/>
        <v>AssertExpression("=ISNUMBER(1/0)", "FALSE");</v>
      </c>
    </row>
    <row r="273" spans="1:3" x14ac:dyDescent="0.25">
      <c r="A273" t="s">
        <v>43</v>
      </c>
      <c r="B273" t="b">
        <f ca="1">ISNUMBER(NOW())</f>
        <v>1</v>
      </c>
      <c r="C273" s="6" t="str">
        <f t="shared" ref="C273" ca="1" si="21">CONCATENATE("AssertExpression(""",SUBSTITUTE(SUBSTITUTE(_xlfn.FORMULATEXT(B273),"""","\"""),";",","),""", """,IFERROR(B273,IF(ISNA(B273),"#N/A","#VALUE!")),""");")</f>
        <v>AssertExpression("=ISNUMBER(NOW())", "TRUE");</v>
      </c>
    </row>
    <row r="274" spans="1:3" x14ac:dyDescent="0.25">
      <c r="A274" t="s">
        <v>43</v>
      </c>
      <c r="B274" t="b">
        <f>ISNUMBER(TIME(10,10,10))</f>
        <v>1</v>
      </c>
      <c r="C274" s="6" t="str">
        <f t="shared" ref="C274:C337" ca="1" si="22">CONCATENATE("AssertExpression(""",SUBSTITUTE(SUBSTITUTE(_xlfn.FORMULATEXT(B274),"""","\"""),";",","),""", """,IFERROR(B274,IF(ISNA(B274),"#N/A","#VALUE!")),""");")</f>
        <v>AssertExpression("=ISNUMBER(TIME(10,10,10))", "TRUE");</v>
      </c>
    </row>
    <row r="275" spans="1:3" ht="5.25" customHeight="1" x14ac:dyDescent="0.25">
      <c r="A275" s="7"/>
      <c r="B275" s="7"/>
      <c r="C275" s="8"/>
    </row>
    <row r="276" spans="1:3" x14ac:dyDescent="0.25">
      <c r="A276" t="s">
        <v>44</v>
      </c>
      <c r="B276" t="b">
        <f>ISTEXT("")</f>
        <v>1</v>
      </c>
      <c r="C276" s="6" t="str">
        <f t="shared" ca="1" si="22"/>
        <v>AssertExpression("=ISTEXT(\"\")", "TRUE");</v>
      </c>
    </row>
    <row r="277" spans="1:3" x14ac:dyDescent="0.25">
      <c r="A277" t="s">
        <v>44</v>
      </c>
      <c r="B277" t="b">
        <f>ISTEXT("10")</f>
        <v>1</v>
      </c>
      <c r="C277" s="6" t="str">
        <f t="shared" ca="1" si="22"/>
        <v>AssertExpression("=ISTEXT(\"10\")", "TRUE");</v>
      </c>
    </row>
    <row r="278" spans="1:3" x14ac:dyDescent="0.25">
      <c r="A278" t="s">
        <v>44</v>
      </c>
      <c r="B278" t="b">
        <f>ISTEXT(7 &amp; "A")</f>
        <v>1</v>
      </c>
      <c r="C278" s="6" t="str">
        <f t="shared" ca="1" si="22"/>
        <v>AssertExpression("=ISTEXT(7 &amp; \"A\")", "TRUE");</v>
      </c>
    </row>
    <row r="279" spans="1:3" x14ac:dyDescent="0.25">
      <c r="A279" t="s">
        <v>44</v>
      </c>
      <c r="B279" t="b">
        <f>ISTEXT(1)</f>
        <v>0</v>
      </c>
      <c r="C279" s="6" t="str">
        <f t="shared" ca="1" si="22"/>
        <v>AssertExpression("=ISTEXT(1)", "FALSE");</v>
      </c>
    </row>
    <row r="280" spans="1:3" x14ac:dyDescent="0.25">
      <c r="A280" t="s">
        <v>44</v>
      </c>
      <c r="B280" t="b">
        <f>ISTEXT(TRUE)</f>
        <v>0</v>
      </c>
      <c r="C280" s="6" t="str">
        <f t="shared" ca="1" si="22"/>
        <v>AssertExpression("=ISTEXT(TRUE)", "FALSE");</v>
      </c>
    </row>
    <row r="281" spans="1:3" x14ac:dyDescent="0.25">
      <c r="A281" t="s">
        <v>44</v>
      </c>
      <c r="B281" t="b">
        <f>ISTEXT(NA())</f>
        <v>0</v>
      </c>
      <c r="C281" s="6" t="str">
        <f t="shared" ca="1" si="22"/>
        <v>AssertExpression("=ISTEXT(NA())", "FALSE");</v>
      </c>
    </row>
    <row r="282" spans="1:3" x14ac:dyDescent="0.25">
      <c r="A282" t="s">
        <v>44</v>
      </c>
      <c r="B282" t="b">
        <f>ISTEXT(1/0)</f>
        <v>0</v>
      </c>
      <c r="C282" s="6" t="str">
        <f t="shared" ca="1" si="22"/>
        <v>AssertExpression("=ISTEXT(1/0)", "FALSE");</v>
      </c>
    </row>
    <row r="283" spans="1:3" x14ac:dyDescent="0.25">
      <c r="A283" t="s">
        <v>44</v>
      </c>
      <c r="B283" t="b">
        <f ca="1">ISTEXT(NOW())</f>
        <v>0</v>
      </c>
      <c r="C283" s="6" t="str">
        <f t="shared" ca="1" si="22"/>
        <v>AssertExpression("=ISTEXT(NOW())", "FALSE");</v>
      </c>
    </row>
    <row r="284" spans="1:3" ht="5.25" customHeight="1" x14ac:dyDescent="0.25">
      <c r="A284" s="7"/>
      <c r="B284" s="7"/>
      <c r="C284" s="8"/>
    </row>
    <row r="285" spans="1:3" x14ac:dyDescent="0.25">
      <c r="A285" t="s">
        <v>45</v>
      </c>
      <c r="B285" t="b">
        <f>ISNONTEXT("")</f>
        <v>0</v>
      </c>
      <c r="C285" s="6" t="str">
        <f t="shared" ca="1" si="22"/>
        <v>AssertExpression("=ISNONTEXT(\"\")", "FALSE");</v>
      </c>
    </row>
    <row r="286" spans="1:3" x14ac:dyDescent="0.25">
      <c r="A286" t="s">
        <v>45</v>
      </c>
      <c r="B286" t="b">
        <f>ISNONTEXT("10")</f>
        <v>0</v>
      </c>
      <c r="C286" s="6" t="str">
        <f t="shared" ca="1" si="22"/>
        <v>AssertExpression("=ISNONTEXT(\"10\")", "FALSE");</v>
      </c>
    </row>
    <row r="287" spans="1:3" x14ac:dyDescent="0.25">
      <c r="A287" t="s">
        <v>45</v>
      </c>
      <c r="B287" t="b">
        <f>ISNONTEXT(7 &amp; "A")</f>
        <v>0</v>
      </c>
      <c r="C287" s="6" t="str">
        <f t="shared" ca="1" si="22"/>
        <v>AssertExpression("=ISNONTEXT(7 &amp; \"A\")", "FALSE");</v>
      </c>
    </row>
    <row r="288" spans="1:3" x14ac:dyDescent="0.25">
      <c r="A288" t="s">
        <v>45</v>
      </c>
      <c r="B288" t="b">
        <f>ISNONTEXT(1)</f>
        <v>1</v>
      </c>
      <c r="C288" s="6" t="str">
        <f t="shared" ca="1" si="22"/>
        <v>AssertExpression("=ISNONTEXT(1)", "TRUE");</v>
      </c>
    </row>
    <row r="289" spans="1:3" x14ac:dyDescent="0.25">
      <c r="A289" t="s">
        <v>45</v>
      </c>
      <c r="B289" t="b">
        <f>ISNONTEXT(TRUE)</f>
        <v>1</v>
      </c>
      <c r="C289" s="6" t="str">
        <f t="shared" ca="1" si="22"/>
        <v>AssertExpression("=ISNONTEXT(TRUE)", "TRUE");</v>
      </c>
    </row>
    <row r="290" spans="1:3" x14ac:dyDescent="0.25">
      <c r="A290" t="s">
        <v>45</v>
      </c>
      <c r="B290" t="b">
        <f>ISNONTEXT(NA())</f>
        <v>1</v>
      </c>
      <c r="C290" s="6" t="str">
        <f t="shared" ca="1" si="22"/>
        <v>AssertExpression("=ISNONTEXT(NA())", "TRUE");</v>
      </c>
    </row>
    <row r="291" spans="1:3" x14ac:dyDescent="0.25">
      <c r="A291" t="s">
        <v>45</v>
      </c>
      <c r="B291" t="b">
        <f>ISNONTEXT(1/0)</f>
        <v>1</v>
      </c>
      <c r="C291" s="6" t="str">
        <f t="shared" ca="1" si="22"/>
        <v>AssertExpression("=ISNONTEXT(1/0)", "TRUE");</v>
      </c>
    </row>
    <row r="292" spans="1:3" x14ac:dyDescent="0.25">
      <c r="A292" t="s">
        <v>45</v>
      </c>
      <c r="B292" t="b">
        <f ca="1">ISNONTEXT(NOW())</f>
        <v>1</v>
      </c>
      <c r="C292" s="6" t="str">
        <f t="shared" ca="1" si="22"/>
        <v>AssertExpression("=ISNONTEXT(NOW())", "TRUE");</v>
      </c>
    </row>
    <row r="293" spans="1:3" ht="5.25" customHeight="1" x14ac:dyDescent="0.25">
      <c r="A293" s="7"/>
      <c r="B293" s="7"/>
      <c r="C293" s="8"/>
    </row>
    <row r="294" spans="1:3" x14ac:dyDescent="0.25">
      <c r="A294" t="s">
        <v>46</v>
      </c>
      <c r="B294">
        <f>TYPE(1)</f>
        <v>1</v>
      </c>
      <c r="C294" s="6" t="str">
        <f t="shared" ca="1" si="22"/>
        <v>AssertExpression("=TYPE(1)", "1");</v>
      </c>
    </row>
    <row r="295" spans="1:3" x14ac:dyDescent="0.25">
      <c r="A295" t="s">
        <v>46</v>
      </c>
      <c r="B295">
        <f>TYPE(FALSE)</f>
        <v>4</v>
      </c>
      <c r="C295" s="6" t="str">
        <f t="shared" ca="1" si="22"/>
        <v>AssertExpression("=TYPE(FALSE)", "4");</v>
      </c>
    </row>
    <row r="296" spans="1:3" x14ac:dyDescent="0.25">
      <c r="A296" t="s">
        <v>46</v>
      </c>
      <c r="B296">
        <f>TYPE(1.23)</f>
        <v>1</v>
      </c>
      <c r="C296" s="6" t="str">
        <f t="shared" ca="1" si="22"/>
        <v>AssertExpression("=TYPE(1,23)", "1");</v>
      </c>
    </row>
    <row r="297" spans="1:3" x14ac:dyDescent="0.25">
      <c r="A297" t="s">
        <v>46</v>
      </c>
      <c r="B297">
        <f ca="1">TYPE(NOW())</f>
        <v>1</v>
      </c>
      <c r="C297" s="6" t="str">
        <f t="shared" ca="1" si="22"/>
        <v>AssertExpression("=TYPE(NOW())", "1");</v>
      </c>
    </row>
    <row r="298" spans="1:3" x14ac:dyDescent="0.25">
      <c r="A298" t="s">
        <v>46</v>
      </c>
      <c r="B298">
        <f>TYPE("")</f>
        <v>2</v>
      </c>
      <c r="C298" s="6" t="str">
        <f t="shared" ca="1" si="22"/>
        <v>AssertExpression("=TYPE(\"\")", "2");</v>
      </c>
    </row>
    <row r="299" spans="1:3" x14ac:dyDescent="0.25">
      <c r="A299" t="s">
        <v>46</v>
      </c>
      <c r="B299">
        <f>TYPE(NA())</f>
        <v>16</v>
      </c>
      <c r="C299" s="6" t="str">
        <f t="shared" ca="1" si="22"/>
        <v>AssertExpression("=TYPE(NA())", "16");</v>
      </c>
    </row>
    <row r="300" spans="1:3" x14ac:dyDescent="0.25">
      <c r="A300" t="s">
        <v>46</v>
      </c>
      <c r="B300">
        <f>TYPE(1/0)</f>
        <v>16</v>
      </c>
      <c r="C300" s="6" t="str">
        <f t="shared" ca="1" si="22"/>
        <v>AssertExpression("=TYPE(1/0)", "16");</v>
      </c>
    </row>
    <row r="301" spans="1:3" x14ac:dyDescent="0.25">
      <c r="A301" t="s">
        <v>46</v>
      </c>
      <c r="B301">
        <f>TYPE(2+"a")</f>
        <v>16</v>
      </c>
      <c r="C301" s="6" t="str">
        <f t="shared" ca="1" si="22"/>
        <v>AssertExpression("=TYPE(2+\"a\")", "16");</v>
      </c>
    </row>
    <row r="302" spans="1:3" x14ac:dyDescent="0.25">
      <c r="A302" t="s">
        <v>46</v>
      </c>
      <c r="B302">
        <f>TYPE({1.2;3.4})</f>
        <v>64</v>
      </c>
      <c r="C302" s="6" t="str">
        <f t="shared" ca="1" si="22"/>
        <v>AssertExpression("=TYPE({1,2,3,4})", "64");</v>
      </c>
    </row>
    <row r="303" spans="1:3" ht="5.25" customHeight="1" x14ac:dyDescent="0.25">
      <c r="A303" s="7"/>
      <c r="B303" s="7"/>
      <c r="C303" s="8"/>
    </row>
    <row r="304" spans="1:3" x14ac:dyDescent="0.25">
      <c r="A304" t="s">
        <v>47</v>
      </c>
      <c r="B304">
        <f>N(2)</f>
        <v>2</v>
      </c>
      <c r="C304" s="6" t="str">
        <f t="shared" ca="1" si="22"/>
        <v>AssertExpression("=N(2)", "2");</v>
      </c>
    </row>
    <row r="305" spans="1:3" x14ac:dyDescent="0.25">
      <c r="A305" t="s">
        <v>47</v>
      </c>
      <c r="B305">
        <f>N(3.14)</f>
        <v>3.14</v>
      </c>
      <c r="C305" s="6" t="str">
        <f t="shared" ca="1" si="22"/>
        <v>AssertExpression("=N(3,14)", "3,14");</v>
      </c>
    </row>
    <row r="306" spans="1:3" x14ac:dyDescent="0.25">
      <c r="A306" t="s">
        <v>47</v>
      </c>
      <c r="B306">
        <f>N(DATE(2020,5,16) + TIME(11,32,23))</f>
        <v>43967.480821759258</v>
      </c>
      <c r="C306" s="6" t="str">
        <f t="shared" ca="1" si="22"/>
        <v>AssertExpression("=N(DATE(2020,5,16) + TIME(11,32,23))", "43967,4808217593");</v>
      </c>
    </row>
    <row r="307" spans="1:3" x14ac:dyDescent="0.25">
      <c r="A307" t="s">
        <v>47</v>
      </c>
      <c r="B307">
        <f>N("12/3/2020")</f>
        <v>0</v>
      </c>
      <c r="C307" s="6" t="str">
        <f t="shared" ca="1" si="22"/>
        <v>AssertExpression("=N(\"12/3/2020\")", "0");</v>
      </c>
    </row>
    <row r="308" spans="1:3" x14ac:dyDescent="0.25">
      <c r="A308" t="s">
        <v>47</v>
      </c>
      <c r="B308">
        <f>N(TRUE)</f>
        <v>1</v>
      </c>
      <c r="C308" s="6" t="str">
        <f t="shared" ca="1" si="22"/>
        <v>AssertExpression("=N(TRUE)", "1");</v>
      </c>
    </row>
    <row r="309" spans="1:3" x14ac:dyDescent="0.25">
      <c r="A309" t="s">
        <v>47</v>
      </c>
      <c r="B309">
        <f>N(FALSE)</f>
        <v>0</v>
      </c>
      <c r="C309" s="6" t="str">
        <f t="shared" ca="1" si="22"/>
        <v>AssertExpression("=N(FALSE)", "0");</v>
      </c>
    </row>
    <row r="310" spans="1:3" x14ac:dyDescent="0.25">
      <c r="A310" t="s">
        <v>47</v>
      </c>
      <c r="B310">
        <f>N("1")</f>
        <v>0</v>
      </c>
      <c r="C310" s="6" t="str">
        <f t="shared" ca="1" si="22"/>
        <v>AssertExpression("=N(\"1\")", "0");</v>
      </c>
    </row>
    <row r="311" spans="1:3" x14ac:dyDescent="0.25">
      <c r="A311" t="s">
        <v>47</v>
      </c>
      <c r="B311" t="e">
        <f>N(NA())</f>
        <v>#N/A</v>
      </c>
      <c r="C311" s="6" t="str">
        <f t="shared" ca="1" si="22"/>
        <v>AssertExpression("=N(NA())", "#N/A");</v>
      </c>
    </row>
    <row r="312" spans="1:3" x14ac:dyDescent="0.25">
      <c r="A312" t="s">
        <v>47</v>
      </c>
      <c r="B312" t="e">
        <f>N(1/0)</f>
        <v>#DIV/0!</v>
      </c>
      <c r="C312" s="6" t="str">
        <f t="shared" ca="1" si="22"/>
        <v>AssertExpression("=N(1/0)", "#VALUE!");</v>
      </c>
    </row>
    <row r="313" spans="1:3" x14ac:dyDescent="0.25">
      <c r="A313" t="s">
        <v>47</v>
      </c>
      <c r="B313" t="e">
        <f>N(1+"a")</f>
        <v>#VALUE!</v>
      </c>
      <c r="C313" s="6" t="str">
        <f t="shared" ca="1" si="22"/>
        <v>AssertExpression("=N(1+\"a\")", "#VALUE!");</v>
      </c>
    </row>
    <row r="314" spans="1:3" x14ac:dyDescent="0.25">
      <c r="A314" t="s">
        <v>47</v>
      </c>
      <c r="B314">
        <f>N("")</f>
        <v>0</v>
      </c>
      <c r="C314" s="6" t="str">
        <f t="shared" ca="1" si="22"/>
        <v>AssertExpression("=N(\"\")", "0");</v>
      </c>
    </row>
    <row r="315" spans="1:3" x14ac:dyDescent="0.25">
      <c r="A315" t="s">
        <v>47</v>
      </c>
      <c r="B315">
        <f>N("10")</f>
        <v>0</v>
      </c>
      <c r="C315" s="6" t="str">
        <f t="shared" ca="1" si="22"/>
        <v>AssertExpression("=N(\"10\")", "0");</v>
      </c>
    </row>
    <row r="316" spans="1:3" ht="5.25" customHeight="1" x14ac:dyDescent="0.25">
      <c r="A316" s="7"/>
      <c r="B316" s="7"/>
      <c r="C316" s="8"/>
    </row>
    <row r="317" spans="1:3" x14ac:dyDescent="0.25">
      <c r="A317" t="s">
        <v>48</v>
      </c>
      <c r="B317">
        <f>ABS(2.5)</f>
        <v>2.5</v>
      </c>
      <c r="C317" s="6" t="str">
        <f t="shared" ca="1" si="22"/>
        <v>AssertExpression("=ABS(2,5)", "2,5");</v>
      </c>
    </row>
    <row r="318" spans="1:3" x14ac:dyDescent="0.25">
      <c r="A318" t="s">
        <v>48</v>
      </c>
      <c r="B318">
        <f>ABS(0)</f>
        <v>0</v>
      </c>
      <c r="C318" s="6" t="str">
        <f t="shared" ca="1" si="22"/>
        <v>AssertExpression("=ABS(0)", "0");</v>
      </c>
    </row>
    <row r="319" spans="1:3" x14ac:dyDescent="0.25">
      <c r="A319" t="s">
        <v>48</v>
      </c>
      <c r="B319">
        <f>ABS(-2.5)</f>
        <v>2.5</v>
      </c>
      <c r="C319" s="6" t="str">
        <f t="shared" ca="1" si="22"/>
        <v>AssertExpression("=ABS(-2,5)", "2,5");</v>
      </c>
    </row>
    <row r="320" spans="1:3" x14ac:dyDescent="0.25">
      <c r="A320" t="s">
        <v>48</v>
      </c>
      <c r="B320">
        <f>ABS(-TRUE)</f>
        <v>1</v>
      </c>
      <c r="C320" s="6" t="str">
        <f t="shared" ca="1" si="22"/>
        <v>AssertExpression("=ABS(-TRUE)", "1");</v>
      </c>
    </row>
    <row r="321" spans="1:3" x14ac:dyDescent="0.25">
      <c r="A321" t="s">
        <v>48</v>
      </c>
      <c r="B321">
        <f>ABS(-TIME(23,59,59))</f>
        <v>0.99998842592592585</v>
      </c>
      <c r="C321" s="6" t="str">
        <f t="shared" ca="1" si="22"/>
        <v>AssertExpression("=ABS(-TIME(23,59,59))", "0,999988425925926");</v>
      </c>
    </row>
    <row r="322" spans="1:3" x14ac:dyDescent="0.25">
      <c r="A322" t="s">
        <v>48</v>
      </c>
      <c r="B322">
        <f>ABS("-12")</f>
        <v>12</v>
      </c>
      <c r="C322" s="6" t="str">
        <f t="shared" ca="1" si="22"/>
        <v>AssertExpression("=ABS(\"-12\")", "12");</v>
      </c>
    </row>
    <row r="323" spans="1:3" x14ac:dyDescent="0.25">
      <c r="A323" t="s">
        <v>48</v>
      </c>
      <c r="B323" t="e">
        <f>ABS("abc")</f>
        <v>#VALUE!</v>
      </c>
      <c r="C323" s="6" t="str">
        <f t="shared" ca="1" si="22"/>
        <v>AssertExpression("=ABS(\"abc\")", "#VALUE!");</v>
      </c>
    </row>
    <row r="324" spans="1:3" ht="5.25" customHeight="1" x14ac:dyDescent="0.25">
      <c r="A324" s="7"/>
      <c r="B324" s="7"/>
      <c r="C324" s="8"/>
    </row>
    <row r="325" spans="1:3" x14ac:dyDescent="0.25">
      <c r="A325" t="s">
        <v>49</v>
      </c>
      <c r="B325">
        <f>ACOS(0)</f>
        <v>1.5707963267948966</v>
      </c>
      <c r="C325" s="6" t="str">
        <f t="shared" ca="1" si="22"/>
        <v>AssertExpression("=ACOS(0)", "1,5707963267949");</v>
      </c>
    </row>
    <row r="326" spans="1:3" x14ac:dyDescent="0.25">
      <c r="A326" t="s">
        <v>49</v>
      </c>
      <c r="B326">
        <f>ACOS(-1)</f>
        <v>3.1415926535897931</v>
      </c>
      <c r="C326" s="6" t="str">
        <f t="shared" ca="1" si="22"/>
        <v>AssertExpression("=ACOS(-1)", "3,14159265358979");</v>
      </c>
    </row>
    <row r="327" spans="1:3" x14ac:dyDescent="0.25">
      <c r="A327" t="s">
        <v>49</v>
      </c>
      <c r="B327">
        <f>ACOS(1)</f>
        <v>0</v>
      </c>
      <c r="C327" s="6" t="str">
        <f t="shared" ca="1" si="22"/>
        <v>AssertExpression("=ACOS(1)", "0");</v>
      </c>
    </row>
    <row r="328" spans="1:3" x14ac:dyDescent="0.25">
      <c r="A328" t="s">
        <v>49</v>
      </c>
      <c r="B328" t="e">
        <f>ACOS(1.5)</f>
        <v>#NUM!</v>
      </c>
      <c r="C328" s="6" t="str">
        <f t="shared" ca="1" si="22"/>
        <v>AssertExpression("=ACOS(1,5)", "#VALUE!");</v>
      </c>
    </row>
    <row r="329" spans="1:3" x14ac:dyDescent="0.25">
      <c r="A329" t="s">
        <v>49</v>
      </c>
      <c r="B329" t="e">
        <f>ACOS(-1.5)</f>
        <v>#NUM!</v>
      </c>
      <c r="C329" s="6" t="str">
        <f t="shared" ca="1" si="22"/>
        <v>AssertExpression("=ACOS(-1,5)", "#VALUE!");</v>
      </c>
    </row>
    <row r="330" spans="1:3" ht="5.25" customHeight="1" x14ac:dyDescent="0.25">
      <c r="A330" s="7"/>
      <c r="B330" s="7"/>
      <c r="C330" s="8"/>
    </row>
    <row r="331" spans="1:3" x14ac:dyDescent="0.25">
      <c r="A331" t="s">
        <v>50</v>
      </c>
      <c r="B331" t="e">
        <f>ACOSH(-1)</f>
        <v>#NUM!</v>
      </c>
      <c r="C331" s="6" t="str">
        <f t="shared" ca="1" si="22"/>
        <v>AssertExpression("=ACOSH(-1)", "#VALUE!");</v>
      </c>
    </row>
    <row r="332" spans="1:3" x14ac:dyDescent="0.25">
      <c r="A332" t="s">
        <v>50</v>
      </c>
      <c r="B332" t="e">
        <f>ACOSH(0)</f>
        <v>#NUM!</v>
      </c>
      <c r="C332" s="6" t="str">
        <f t="shared" ca="1" si="22"/>
        <v>AssertExpression("=ACOSH(0)", "#VALUE!");</v>
      </c>
    </row>
    <row r="333" spans="1:3" x14ac:dyDescent="0.25">
      <c r="A333" t="s">
        <v>50</v>
      </c>
      <c r="B333">
        <f>ACOSH(1)</f>
        <v>0</v>
      </c>
      <c r="C333" s="6" t="str">
        <f t="shared" ca="1" si="22"/>
        <v>AssertExpression("=ACOSH(1)", "0");</v>
      </c>
    </row>
    <row r="334" spans="1:3" x14ac:dyDescent="0.25">
      <c r="A334" t="s">
        <v>50</v>
      </c>
      <c r="B334">
        <f>ACOSH(1111)</f>
        <v>7.7061627676590074</v>
      </c>
      <c r="C334" s="6" t="str">
        <f t="shared" ca="1" si="22"/>
        <v>AssertExpression("=ACOSH(1111)", "7,70616276765901");</v>
      </c>
    </row>
    <row r="335" spans="1:3" x14ac:dyDescent="0.25">
      <c r="A335" t="s">
        <v>50</v>
      </c>
      <c r="B335">
        <f>ACOSH(1111111.111)</f>
        <v>14.614018254081843</v>
      </c>
      <c r="C335" s="6" t="str">
        <f t="shared" ca="1" si="22"/>
        <v>AssertExpression("=ACOSH(1111111,111)", "14,6140182540818");</v>
      </c>
    </row>
    <row r="336" spans="1:3" ht="5.25" customHeight="1" x14ac:dyDescent="0.25">
      <c r="A336" s="7"/>
      <c r="B336" s="7"/>
      <c r="C336" s="8"/>
    </row>
    <row r="337" spans="1:3" x14ac:dyDescent="0.25">
      <c r="A337" t="s">
        <v>51</v>
      </c>
      <c r="B337">
        <f>ASIN(-1)</f>
        <v>-1.5707963267948966</v>
      </c>
      <c r="C337" s="6" t="str">
        <f t="shared" ca="1" si="22"/>
        <v>AssertExpression("=ASIN(-1)", "-1,5707963267949");</v>
      </c>
    </row>
    <row r="338" spans="1:3" x14ac:dyDescent="0.25">
      <c r="A338" t="s">
        <v>51</v>
      </c>
      <c r="B338">
        <f>ASIN(0)</f>
        <v>0</v>
      </c>
      <c r="C338" s="6" t="str">
        <f t="shared" ref="C338:C341" ca="1" si="23">CONCATENATE("AssertExpression(""",SUBSTITUTE(SUBSTITUTE(_xlfn.FORMULATEXT(B338),"""","\"""),";",","),""", """,IFERROR(B338,IF(ISNA(B338),"#N/A","#VALUE!")),""");")</f>
        <v>AssertExpression("=ASIN(0)", "0");</v>
      </c>
    </row>
    <row r="339" spans="1:3" x14ac:dyDescent="0.25">
      <c r="A339" t="s">
        <v>51</v>
      </c>
      <c r="B339">
        <f>ASIN(1)</f>
        <v>1.5707963267948966</v>
      </c>
      <c r="C339" s="6" t="str">
        <f t="shared" ca="1" si="23"/>
        <v>AssertExpression("=ASIN(1)", "1,5707963267949");</v>
      </c>
    </row>
    <row r="340" spans="1:3" x14ac:dyDescent="0.25">
      <c r="A340" t="s">
        <v>51</v>
      </c>
      <c r="B340" t="e">
        <f>ASIN(-1.1)</f>
        <v>#NUM!</v>
      </c>
      <c r="C340" s="6" t="str">
        <f t="shared" ca="1" si="23"/>
        <v>AssertExpression("=ASIN(-1,1)", "#VALUE!");</v>
      </c>
    </row>
    <row r="341" spans="1:3" x14ac:dyDescent="0.25">
      <c r="A341" t="s">
        <v>51</v>
      </c>
      <c r="B341" t="e">
        <f>ASIN(1.1)</f>
        <v>#NUM!</v>
      </c>
      <c r="C341" s="6" t="str">
        <f t="shared" ca="1" si="23"/>
        <v>AssertExpression("=ASIN(1,1)", "#VALUE!");</v>
      </c>
    </row>
    <row r="342" spans="1:3" ht="5.25" customHeight="1" x14ac:dyDescent="0.25">
      <c r="A342" s="7"/>
      <c r="B342" s="7"/>
      <c r="C342" s="8"/>
    </row>
    <row r="343" spans="1:3" x14ac:dyDescent="0.25">
      <c r="A343" t="s">
        <v>52</v>
      </c>
      <c r="B343">
        <f>ASINH(-1)</f>
        <v>-0.88137358701954294</v>
      </c>
      <c r="C343" s="6" t="str">
        <f t="shared" ref="C343:C406" ca="1" si="24">CONCATENATE("AssertExpression(""",SUBSTITUTE(SUBSTITUTE(_xlfn.FORMULATEXT(B343),"""","\"""),";",","),""", """,IFERROR(B343,IF(ISNA(B343),"#N/A","#VALUE!")),""");")</f>
        <v>AssertExpression("=ASINH(-1)", "-0,881373587019543");</v>
      </c>
    </row>
    <row r="344" spans="1:3" x14ac:dyDescent="0.25">
      <c r="A344" t="s">
        <v>52</v>
      </c>
      <c r="B344">
        <f>ASINH(0)</f>
        <v>0</v>
      </c>
      <c r="C344" s="6" t="str">
        <f t="shared" ca="1" si="24"/>
        <v>AssertExpression("=ASINH(0)", "0");</v>
      </c>
    </row>
    <row r="345" spans="1:3" x14ac:dyDescent="0.25">
      <c r="A345" t="s">
        <v>52</v>
      </c>
      <c r="B345">
        <f>ASINH(1)</f>
        <v>0.88137358701954294</v>
      </c>
      <c r="C345" s="6" t="str">
        <f t="shared" ca="1" si="24"/>
        <v>AssertExpression("=ASINH(1)", "0,881373587019543");</v>
      </c>
    </row>
    <row r="346" spans="1:3" x14ac:dyDescent="0.25">
      <c r="A346" t="s">
        <v>52</v>
      </c>
      <c r="B346">
        <f>ASINH(1111)</f>
        <v>7.7061631727400197</v>
      </c>
      <c r="C346" s="6" t="str">
        <f t="shared" ca="1" si="24"/>
        <v>AssertExpression("=ASINH(1111)", "7,70616317274002");</v>
      </c>
    </row>
    <row r="347" spans="1:3" x14ac:dyDescent="0.25">
      <c r="A347" t="s">
        <v>52</v>
      </c>
      <c r="B347">
        <f>ASINH(1111111.111)</f>
        <v>14.614018254082248</v>
      </c>
      <c r="C347" s="6" t="str">
        <f t="shared" ca="1" si="24"/>
        <v>AssertExpression("=ASINH(1111111,111)", "14,6140182540822");</v>
      </c>
    </row>
    <row r="348" spans="1:3" ht="5.25" customHeight="1" x14ac:dyDescent="0.25">
      <c r="A348" s="7"/>
      <c r="B348" s="7"/>
      <c r="C348" s="8"/>
    </row>
    <row r="349" spans="1:3" x14ac:dyDescent="0.25">
      <c r="A349" t="s">
        <v>53</v>
      </c>
      <c r="B349">
        <f>_xlfn.ACOT(0)</f>
        <v>1.5707963267948966</v>
      </c>
      <c r="C349" s="6" t="str">
        <f t="shared" ca="1" si="24"/>
        <v>AssertExpression("=ACOT(0)", "1,5707963267949");</v>
      </c>
    </row>
    <row r="350" spans="1:3" x14ac:dyDescent="0.25">
      <c r="A350" t="s">
        <v>53</v>
      </c>
      <c r="B350">
        <f>_xlfn.ACOT(-1)</f>
        <v>2.3561944901923448</v>
      </c>
      <c r="C350" s="6" t="str">
        <f t="shared" ca="1" si="24"/>
        <v>AssertExpression("=ACOT(-1)", "2,35619449019234");</v>
      </c>
    </row>
    <row r="351" spans="1:3" x14ac:dyDescent="0.25">
      <c r="A351" t="s">
        <v>53</v>
      </c>
      <c r="B351">
        <f>_xlfn.ACOT(-2)</f>
        <v>2.677945044588987</v>
      </c>
      <c r="C351" s="6" t="str">
        <f t="shared" ca="1" si="24"/>
        <v>AssertExpression("=ACOT(-2)", "2,67794504458899");</v>
      </c>
    </row>
    <row r="352" spans="1:3" x14ac:dyDescent="0.25">
      <c r="A352" t="s">
        <v>53</v>
      </c>
      <c r="B352">
        <f>_xlfn.ACOT(1)</f>
        <v>0.78539816339744828</v>
      </c>
      <c r="C352" s="6" t="str">
        <f t="shared" ca="1" si="24"/>
        <v>AssertExpression("=ACOT(1)", "0,785398163397448");</v>
      </c>
    </row>
    <row r="353" spans="1:3" x14ac:dyDescent="0.25">
      <c r="A353" t="s">
        <v>53</v>
      </c>
      <c r="B353">
        <f>_xlfn.ACOT(2)</f>
        <v>0.46364760900080609</v>
      </c>
      <c r="C353" s="6" t="str">
        <f t="shared" ca="1" si="24"/>
        <v>AssertExpression("=ACOT(2)", "0,463647609000806");</v>
      </c>
    </row>
    <row r="354" spans="1:3" ht="5.25" customHeight="1" x14ac:dyDescent="0.25">
      <c r="A354" s="7"/>
      <c r="B354" s="7"/>
      <c r="C354" s="8"/>
    </row>
    <row r="355" spans="1:3" x14ac:dyDescent="0.25">
      <c r="A355" t="s">
        <v>54</v>
      </c>
      <c r="B355" t="e">
        <f>_xlfn.ACOTH(0)</f>
        <v>#NUM!</v>
      </c>
      <c r="C355" s="6" t="str">
        <f t="shared" ca="1" si="24"/>
        <v>AssertExpression("=ACOTH(0)", "#VALUE!");</v>
      </c>
    </row>
    <row r="356" spans="1:3" x14ac:dyDescent="0.25">
      <c r="A356" t="s">
        <v>54</v>
      </c>
      <c r="B356" t="e">
        <f>_xlfn.ACOTH(-1)</f>
        <v>#NUM!</v>
      </c>
      <c r="C356" s="6" t="str">
        <f t="shared" ca="1" si="24"/>
        <v>AssertExpression("=ACOTH(-1)", "#VALUE!");</v>
      </c>
    </row>
    <row r="357" spans="1:3" x14ac:dyDescent="0.25">
      <c r="A357" t="s">
        <v>54</v>
      </c>
      <c r="B357">
        <f>_xlfn.ACOTH(-2)</f>
        <v>-0.54930614433405489</v>
      </c>
      <c r="C357" s="6" t="str">
        <f t="shared" ca="1" si="24"/>
        <v>AssertExpression("=ACOTH(-2)", "-0,549306144334055");</v>
      </c>
    </row>
    <row r="358" spans="1:3" x14ac:dyDescent="0.25">
      <c r="A358" t="s">
        <v>54</v>
      </c>
      <c r="B358" t="e">
        <f>_xlfn.ACOTH(1)</f>
        <v>#NUM!</v>
      </c>
      <c r="C358" s="6" t="str">
        <f t="shared" ca="1" si="24"/>
        <v>AssertExpression("=ACOTH(1)", "#VALUE!");</v>
      </c>
    </row>
    <row r="359" spans="1:3" x14ac:dyDescent="0.25">
      <c r="A359" t="s">
        <v>54</v>
      </c>
      <c r="B359">
        <f>_xlfn.ACOTH(2)</f>
        <v>0.54930614433405489</v>
      </c>
      <c r="C359" s="6" t="str">
        <f t="shared" ca="1" si="24"/>
        <v>AssertExpression("=ACOTH(2)", "0,549306144334055");</v>
      </c>
    </row>
    <row r="360" spans="1:3" x14ac:dyDescent="0.25">
      <c r="A360" t="s">
        <v>54</v>
      </c>
      <c r="B360">
        <f>_xlfn.ACOTH(1112)</f>
        <v>8.9928081795741786E-4</v>
      </c>
      <c r="C360" s="6" t="str">
        <f t="shared" ca="1" si="24"/>
        <v>AssertExpression("=ACOTH(1112)", "0,000899280817957418");</v>
      </c>
    </row>
    <row r="361" spans="1:3" x14ac:dyDescent="0.25">
      <c r="A361" t="s">
        <v>54</v>
      </c>
      <c r="B361">
        <f>_xlfn.ACOTH(3)</f>
        <v>0.34657359027997264</v>
      </c>
      <c r="C361" s="6" t="str">
        <f t="shared" ca="1" si="24"/>
        <v>AssertExpression("=ACOTH(3)", "0,346573590279973");</v>
      </c>
    </row>
    <row r="362" spans="1:3" x14ac:dyDescent="0.25">
      <c r="A362" t="s">
        <v>54</v>
      </c>
      <c r="B362">
        <f>_xlfn.ACOTH(-PI())</f>
        <v>-0.32976531495669914</v>
      </c>
      <c r="C362" s="6" t="str">
        <f t="shared" ca="1" si="24"/>
        <v>AssertExpression("=ACOTH(-PI())", "-0,329765314956699");</v>
      </c>
    </row>
    <row r="363" spans="1:3" ht="5.25" customHeight="1" x14ac:dyDescent="0.25">
      <c r="A363" s="7"/>
      <c r="B363" s="7"/>
      <c r="C363" s="8"/>
    </row>
    <row r="364" spans="1:3" x14ac:dyDescent="0.25">
      <c r="A364" t="s">
        <v>55</v>
      </c>
      <c r="B364">
        <f>ATAN(-444)</f>
        <v>-1.5685440783509212</v>
      </c>
      <c r="C364" s="6" t="str">
        <f t="shared" ca="1" si="24"/>
        <v>AssertExpression("=ATAN(-444)", "-1,56854407835092");</v>
      </c>
    </row>
    <row r="365" spans="1:3" x14ac:dyDescent="0.25">
      <c r="A365" t="s">
        <v>55</v>
      </c>
      <c r="B365">
        <f>ATAN(0)</f>
        <v>0</v>
      </c>
      <c r="C365" s="6" t="str">
        <f t="shared" ca="1" si="24"/>
        <v>AssertExpression("=ATAN(0)", "0");</v>
      </c>
    </row>
    <row r="366" spans="1:3" x14ac:dyDescent="0.25">
      <c r="A366" t="s">
        <v>55</v>
      </c>
      <c r="B366">
        <f>ATAN(1234)</f>
        <v>1.5699859542008134</v>
      </c>
      <c r="C366" s="6" t="str">
        <f t="shared" ca="1" si="24"/>
        <v>AssertExpression("=ATAN(1234)", "1,56998595420081");</v>
      </c>
    </row>
    <row r="367" spans="1:3" x14ac:dyDescent="0.25">
      <c r="A367" t="s">
        <v>55</v>
      </c>
      <c r="B367">
        <f>ATAN(PI()/2)</f>
        <v>1.0038848218538872</v>
      </c>
      <c r="C367" s="6" t="str">
        <f t="shared" ca="1" si="24"/>
        <v>AssertExpression("=ATAN(PI()/2)", "1,00388482185389");</v>
      </c>
    </row>
    <row r="368" spans="1:3" x14ac:dyDescent="0.25">
      <c r="A368" t="s">
        <v>55</v>
      </c>
      <c r="B368">
        <f>ATAN(PI())</f>
        <v>1.2626272556789118</v>
      </c>
      <c r="C368" s="6" t="str">
        <f t="shared" ca="1" si="24"/>
        <v>AssertExpression("=ATAN(PI())", "1,26262725567891");</v>
      </c>
    </row>
    <row r="369" spans="1:3" x14ac:dyDescent="0.25">
      <c r="A369" t="s">
        <v>55</v>
      </c>
      <c r="B369">
        <f>ATAN(-PI()/3)</f>
        <v>-0.80844879263002201</v>
      </c>
      <c r="C369" s="6" t="str">
        <f t="shared" ca="1" si="24"/>
        <v>AssertExpression("=ATAN(-PI()/3)", "-0,808448792630022");</v>
      </c>
    </row>
    <row r="370" spans="1:3" ht="5.25" customHeight="1" x14ac:dyDescent="0.25">
      <c r="A370" s="7"/>
      <c r="B370" s="7"/>
      <c r="C370" s="8"/>
    </row>
    <row r="371" spans="1:3" x14ac:dyDescent="0.25">
      <c r="A371" t="s">
        <v>56</v>
      </c>
      <c r="B371">
        <f>ATAN2(-2, -2)</f>
        <v>-2.3561944901923448</v>
      </c>
      <c r="C371" s="6" t="str">
        <f t="shared" ca="1" si="24"/>
        <v>AssertExpression("=ATAN2(-2, -2)", "-2,35619449019234");</v>
      </c>
    </row>
    <row r="372" spans="1:3" x14ac:dyDescent="0.25">
      <c r="A372" t="s">
        <v>56</v>
      </c>
      <c r="B372">
        <f>ATAN2(-1,0)</f>
        <v>3.1415926535897931</v>
      </c>
      <c r="C372" s="6" t="str">
        <f t="shared" ca="1" si="24"/>
        <v>AssertExpression("=ATAN2(-1,0)", "3,14159265358979");</v>
      </c>
    </row>
    <row r="373" spans="1:3" x14ac:dyDescent="0.25">
      <c r="A373" t="s">
        <v>56</v>
      </c>
      <c r="B373" t="e">
        <f>ATAN2(0,0)</f>
        <v>#DIV/0!</v>
      </c>
      <c r="C373" s="6" t="str">
        <f t="shared" ca="1" si="24"/>
        <v>AssertExpression("=ATAN2(0,0)", "#VALUE!");</v>
      </c>
    </row>
    <row r="374" spans="1:3" x14ac:dyDescent="0.25">
      <c r="A374" t="s">
        <v>56</v>
      </c>
      <c r="B374">
        <f>ATAN2(0,1)</f>
        <v>1.5707963267948966</v>
      </c>
      <c r="C374" s="6" t="str">
        <f t="shared" ca="1" si="24"/>
        <v>AssertExpression("=ATAN2(0,1)", "1,5707963267949");</v>
      </c>
    </row>
    <row r="375" spans="1:3" x14ac:dyDescent="0.25">
      <c r="A375" t="s">
        <v>56</v>
      </c>
      <c r="B375">
        <f>ATAN2(1,2)</f>
        <v>1.1071487177940904</v>
      </c>
      <c r="C375" s="6" t="str">
        <f t="shared" ca="1" si="24"/>
        <v>AssertExpression("=ATAN2(1,2)", "1,10714871779409");</v>
      </c>
    </row>
    <row r="376" spans="1:3" ht="5.25" customHeight="1" x14ac:dyDescent="0.25">
      <c r="A376" s="7"/>
      <c r="B376" s="7"/>
      <c r="C376" s="8"/>
    </row>
    <row r="377" spans="1:3" x14ac:dyDescent="0.25">
      <c r="A377" t="s">
        <v>57</v>
      </c>
      <c r="B377">
        <f>ATANH(-0.99999)</f>
        <v>-6.1030338227611125</v>
      </c>
      <c r="C377" s="6" t="str">
        <f t="shared" ca="1" si="24"/>
        <v>AssertExpression("=ATANH(-0,99999)", "-6,10303382276111");</v>
      </c>
    </row>
    <row r="378" spans="1:3" x14ac:dyDescent="0.25">
      <c r="A378" t="s">
        <v>57</v>
      </c>
      <c r="B378" t="e">
        <f>ATANH(-1)</f>
        <v>#NUM!</v>
      </c>
      <c r="C378" s="6" t="str">
        <f t="shared" ca="1" si="24"/>
        <v>AssertExpression("=ATANH(-1)", "#VALUE!");</v>
      </c>
    </row>
    <row r="379" spans="1:3" x14ac:dyDescent="0.25">
      <c r="A379" t="s">
        <v>57</v>
      </c>
      <c r="B379">
        <f>ATANH(0)</f>
        <v>0</v>
      </c>
      <c r="C379" s="6" t="str">
        <f t="shared" ca="1" si="24"/>
        <v>AssertExpression("=ATANH(0)", "0");</v>
      </c>
    </row>
    <row r="380" spans="1:3" x14ac:dyDescent="0.25">
      <c r="A380" t="s">
        <v>57</v>
      </c>
      <c r="B380" t="e">
        <f>ATANH(1)</f>
        <v>#NUM!</v>
      </c>
      <c r="C380" s="6" t="str">
        <f t="shared" ca="1" si="24"/>
        <v>AssertExpression("=ATANH(1)", "#VALUE!");</v>
      </c>
    </row>
    <row r="381" spans="1:3" x14ac:dyDescent="0.25">
      <c r="A381" t="s">
        <v>57</v>
      </c>
      <c r="B381">
        <f>ATANH(0.99999)</f>
        <v>6.1030338227611125</v>
      </c>
      <c r="C381" s="6" t="str">
        <f t="shared" ca="1" si="24"/>
        <v>AssertExpression("=ATANH(0,99999)", "6,10303382276111");</v>
      </c>
    </row>
    <row r="382" spans="1:3" x14ac:dyDescent="0.25">
      <c r="A382" t="s">
        <v>57</v>
      </c>
      <c r="B382">
        <f>ATANH(0.233)</f>
        <v>0.23735935089854404</v>
      </c>
      <c r="C382" s="6" t="str">
        <f t="shared" ca="1" si="24"/>
        <v>AssertExpression("=ATANH(0,233)", "0,237359350898544");</v>
      </c>
    </row>
    <row r="383" spans="1:3" ht="5.25" customHeight="1" x14ac:dyDescent="0.25">
      <c r="A383" s="7"/>
      <c r="B383" s="7"/>
      <c r="C383" s="8"/>
    </row>
    <row r="384" spans="1:3" x14ac:dyDescent="0.25">
      <c r="A384" t="s">
        <v>58</v>
      </c>
      <c r="B384">
        <f>COS(0)</f>
        <v>1</v>
      </c>
      <c r="C384" s="6" t="str">
        <f t="shared" ca="1" si="24"/>
        <v>AssertExpression("=COS(0)", "1");</v>
      </c>
    </row>
    <row r="385" spans="1:3" x14ac:dyDescent="0.25">
      <c r="A385" t="s">
        <v>58</v>
      </c>
      <c r="B385">
        <f>COS(1)</f>
        <v>0.54030230586813977</v>
      </c>
      <c r="C385" s="6" t="str">
        <f t="shared" ca="1" si="24"/>
        <v>AssertExpression("=COS(1)", "0,54030230586814");</v>
      </c>
    </row>
    <row r="386" spans="1:3" x14ac:dyDescent="0.25">
      <c r="A386" t="s">
        <v>58</v>
      </c>
      <c r="B386">
        <f>COS(2)</f>
        <v>-0.41614683654714241</v>
      </c>
      <c r="C386" s="6" t="str">
        <f t="shared" ca="1" si="24"/>
        <v>AssertExpression("=COS(2)", "-0,416146836547142");</v>
      </c>
    </row>
    <row r="387" spans="1:3" x14ac:dyDescent="0.25">
      <c r="A387" t="s">
        <v>58</v>
      </c>
      <c r="B387">
        <f>COS(3)</f>
        <v>-0.98999249660044542</v>
      </c>
      <c r="C387" s="6" t="str">
        <f t="shared" ca="1" si="24"/>
        <v>AssertExpression("=COS(3)", "-0,989992496600445");</v>
      </c>
    </row>
    <row r="388" spans="1:3" x14ac:dyDescent="0.25">
      <c r="A388" t="s">
        <v>58</v>
      </c>
      <c r="B388">
        <f>COS(4)</f>
        <v>-0.65364362086361194</v>
      </c>
      <c r="C388" s="6" t="str">
        <f t="shared" ca="1" si="24"/>
        <v>AssertExpression("=COS(4)", "-0,653643620863612");</v>
      </c>
    </row>
    <row r="389" spans="1:3" x14ac:dyDescent="0.25">
      <c r="A389" t="s">
        <v>58</v>
      </c>
      <c r="B389">
        <f>COS(-1)</f>
        <v>0.54030230586813977</v>
      </c>
      <c r="C389" s="6" t="str">
        <f t="shared" ca="1" si="24"/>
        <v>AssertExpression("=COS(-1)", "0,54030230586814");</v>
      </c>
    </row>
    <row r="390" spans="1:3" ht="5.25" customHeight="1" x14ac:dyDescent="0.25">
      <c r="A390" s="7"/>
      <c r="B390" s="7"/>
      <c r="C390" s="8"/>
    </row>
    <row r="391" spans="1:3" x14ac:dyDescent="0.25">
      <c r="A391" t="s">
        <v>59</v>
      </c>
      <c r="B391">
        <f>COSH(0)</f>
        <v>1</v>
      </c>
      <c r="C391" s="6" t="str">
        <f t="shared" ca="1" si="24"/>
        <v>AssertExpression("=COSH(0)", "1");</v>
      </c>
    </row>
    <row r="392" spans="1:3" x14ac:dyDescent="0.25">
      <c r="A392" t="s">
        <v>59</v>
      </c>
      <c r="B392">
        <f>COSH(1)</f>
        <v>1.5430806348152437</v>
      </c>
      <c r="C392" s="6" t="str">
        <f t="shared" ca="1" si="24"/>
        <v>AssertExpression("=COSH(1)", "1,54308063481524");</v>
      </c>
    </row>
    <row r="393" spans="1:3" x14ac:dyDescent="0.25">
      <c r="A393" t="s">
        <v>59</v>
      </c>
      <c r="B393">
        <f>COSH(3)</f>
        <v>10.067661995777765</v>
      </c>
      <c r="C393" s="6" t="str">
        <f t="shared" ca="1" si="24"/>
        <v>AssertExpression("=COSH(3)", "10,0676619957778");</v>
      </c>
    </row>
    <row r="394" spans="1:3" x14ac:dyDescent="0.25">
      <c r="A394" t="s">
        <v>59</v>
      </c>
      <c r="B394">
        <f>COSH(51)</f>
        <v>7.0467454121346943E+21</v>
      </c>
      <c r="C394" s="6" t="str">
        <f t="shared" ca="1" si="24"/>
        <v>AssertExpression("=COSH(51)", "7,04674541213469E+21");</v>
      </c>
    </row>
    <row r="395" spans="1:3" x14ac:dyDescent="0.25">
      <c r="A395" t="s">
        <v>59</v>
      </c>
      <c r="B395">
        <f>COSH(0.0001)</f>
        <v>1.000000005</v>
      </c>
      <c r="C395" s="6" t="str">
        <f t="shared" ca="1" si="24"/>
        <v>AssertExpression("=COSH(0,0001)", "1,000000005");</v>
      </c>
    </row>
    <row r="396" spans="1:3" x14ac:dyDescent="0.25">
      <c r="A396" t="s">
        <v>59</v>
      </c>
      <c r="B396">
        <f>COS(-12)</f>
        <v>0.84385395873249214</v>
      </c>
      <c r="C396" s="6" t="str">
        <f t="shared" ca="1" si="24"/>
        <v>AssertExpression("=COS(-12)", "0,843853958732492");</v>
      </c>
    </row>
    <row r="397" spans="1:3" x14ac:dyDescent="0.25">
      <c r="A397" t="s">
        <v>59</v>
      </c>
      <c r="B397" t="e">
        <f>COSH(-1111111)</f>
        <v>#NUM!</v>
      </c>
      <c r="C397" s="6" t="str">
        <f t="shared" ca="1" si="24"/>
        <v>AssertExpression("=COSH(-1111111)", "#VALUE!");</v>
      </c>
    </row>
    <row r="398" spans="1:3" x14ac:dyDescent="0.25">
      <c r="A398" t="s">
        <v>59</v>
      </c>
      <c r="B398" t="e">
        <f>COSH(1111111)</f>
        <v>#NUM!</v>
      </c>
      <c r="C398" s="6" t="str">
        <f t="shared" ca="1" si="24"/>
        <v>AssertExpression("=COSH(1111111)", "#VALUE!");</v>
      </c>
    </row>
    <row r="399" spans="1:3" ht="5.25" customHeight="1" x14ac:dyDescent="0.25">
      <c r="A399" s="7"/>
      <c r="B399" s="7"/>
      <c r="C399" s="8"/>
    </row>
    <row r="400" spans="1:3" x14ac:dyDescent="0.25">
      <c r="A400" t="s">
        <v>60</v>
      </c>
      <c r="B400" t="e">
        <f>_xlfn.COT(0)</f>
        <v>#DIV/0!</v>
      </c>
      <c r="C400" s="6" t="str">
        <f t="shared" ca="1" si="24"/>
        <v>AssertExpression("=COT(0)", "#VALUE!");</v>
      </c>
    </row>
    <row r="401" spans="1:3" x14ac:dyDescent="0.25">
      <c r="A401" t="s">
        <v>60</v>
      </c>
      <c r="B401">
        <f>_xlfn.COT(-1)</f>
        <v>-0.64209261593433065</v>
      </c>
      <c r="C401" s="6" t="str">
        <f t="shared" ca="1" si="24"/>
        <v>AssertExpression("=COT(-1)", "-0,642092615934331");</v>
      </c>
    </row>
    <row r="402" spans="1:3" x14ac:dyDescent="0.25">
      <c r="A402" t="s">
        <v>60</v>
      </c>
      <c r="B402">
        <f>_xlfn.COT(1)</f>
        <v>0.64209261593433065</v>
      </c>
      <c r="C402" s="6" t="str">
        <f t="shared" ca="1" si="24"/>
        <v>AssertExpression("=COT(1)", "0,642092615934331");</v>
      </c>
    </row>
    <row r="403" spans="1:3" x14ac:dyDescent="0.25">
      <c r="A403" t="s">
        <v>60</v>
      </c>
      <c r="B403">
        <f>_xlfn.COT(21)</f>
        <v>-0.65466511548605755</v>
      </c>
      <c r="C403" s="6" t="str">
        <f t="shared" ca="1" si="24"/>
        <v>AssertExpression("=COT(21)", "-0,654665115486058");</v>
      </c>
    </row>
    <row r="404" spans="1:3" x14ac:dyDescent="0.25">
      <c r="A404" t="s">
        <v>60</v>
      </c>
      <c r="B404">
        <f>_xlfn.COT(0.0001)</f>
        <v>9999.9999666666663</v>
      </c>
      <c r="C404" s="6" t="str">
        <f t="shared" ca="1" si="24"/>
        <v>AssertExpression("=COT(0,0001)", "9999,99996666667");</v>
      </c>
    </row>
    <row r="405" spans="1:3" ht="5.25" customHeight="1" x14ac:dyDescent="0.25">
      <c r="A405" s="7"/>
      <c r="B405" s="7"/>
      <c r="C405" s="8"/>
    </row>
    <row r="406" spans="1:3" x14ac:dyDescent="0.25">
      <c r="A406" t="s">
        <v>61</v>
      </c>
      <c r="B406" t="e">
        <f>_xlfn.COTH(0)</f>
        <v>#DIV/0!</v>
      </c>
      <c r="C406" s="6" t="str">
        <f t="shared" ca="1" si="24"/>
        <v>AssertExpression("=COTH(0)", "#VALUE!");</v>
      </c>
    </row>
    <row r="407" spans="1:3" x14ac:dyDescent="0.25">
      <c r="A407" t="s">
        <v>61</v>
      </c>
      <c r="B407">
        <f>_xlfn.COTH(1)</f>
        <v>1.3130352854993315</v>
      </c>
      <c r="C407" s="6" t="str">
        <f t="shared" ref="C407:C440" ca="1" si="25">CONCATENATE("AssertExpression(""",SUBSTITUTE(SUBSTITUTE(_xlfn.FORMULATEXT(B407),"""","\"""),";",","),""", """,IFERROR(B407,IF(ISNA(B407),"#N/A","#VALUE!")),""");")</f>
        <v>AssertExpression("=COTH(1)", "1,31303528549933");</v>
      </c>
    </row>
    <row r="408" spans="1:3" x14ac:dyDescent="0.25">
      <c r="A408" t="s">
        <v>61</v>
      </c>
      <c r="B408">
        <f>_xlfn.COTH(-10)</f>
        <v>-1.0000000041223074</v>
      </c>
      <c r="C408" s="6" t="str">
        <f t="shared" ca="1" si="25"/>
        <v>AssertExpression("=COTH(-10)", "-1,00000000412231");</v>
      </c>
    </row>
    <row r="409" spans="1:3" x14ac:dyDescent="0.25">
      <c r="A409" t="s">
        <v>61</v>
      </c>
      <c r="B409">
        <f>_xlfn.COTH(11)</f>
        <v>1.0000000005578935</v>
      </c>
      <c r="C409" s="6" t="str">
        <f t="shared" ca="1" si="25"/>
        <v>AssertExpression("=COTH(11)", "1,00000000055789");</v>
      </c>
    </row>
    <row r="410" spans="1:3" x14ac:dyDescent="0.25">
      <c r="A410" t="s">
        <v>61</v>
      </c>
      <c r="B410">
        <f>_xlfn.COTH(15)</f>
        <v>1.0000000000001872</v>
      </c>
      <c r="C410" s="6" t="str">
        <f t="shared" ca="1" si="25"/>
        <v>AssertExpression("=COTH(15)", "1,00000000000019");</v>
      </c>
    </row>
    <row r="411" spans="1:3" ht="5.25" customHeight="1" x14ac:dyDescent="0.25">
      <c r="A411" s="7"/>
      <c r="B411" s="7"/>
      <c r="C411" s="8"/>
    </row>
    <row r="412" spans="1:3" x14ac:dyDescent="0.25">
      <c r="A412" t="s">
        <v>62</v>
      </c>
      <c r="B412" t="e">
        <f>_xlfn.CSC(0)</f>
        <v>#DIV/0!</v>
      </c>
      <c r="C412" s="6" t="str">
        <f t="shared" ca="1" si="25"/>
        <v>AssertExpression("=CSC(0)", "#VALUE!");</v>
      </c>
    </row>
    <row r="413" spans="1:3" x14ac:dyDescent="0.25">
      <c r="A413" t="s">
        <v>62</v>
      </c>
      <c r="B413">
        <f>_xlfn.CSC(1)</f>
        <v>1.1883951057781212</v>
      </c>
      <c r="C413" s="6" t="str">
        <f t="shared" ca="1" si="25"/>
        <v>AssertExpression("=CSC(1)", "1,18839510577812");</v>
      </c>
    </row>
    <row r="414" spans="1:3" x14ac:dyDescent="0.25">
      <c r="A414" t="s">
        <v>62</v>
      </c>
      <c r="B414">
        <f>_xlfn.CSC(-10)</f>
        <v>1.8381639608896658</v>
      </c>
      <c r="C414" s="6" t="str">
        <f t="shared" ca="1" si="25"/>
        <v>AssertExpression("=CSC(-10)", "1,83816396088967");</v>
      </c>
    </row>
    <row r="415" spans="1:3" x14ac:dyDescent="0.25">
      <c r="A415" t="s">
        <v>62</v>
      </c>
      <c r="B415">
        <f>_xlfn.CSC(11)</f>
        <v>-1.000009793545209</v>
      </c>
      <c r="C415" s="6" t="str">
        <f t="shared" ca="1" si="25"/>
        <v>AssertExpression("=CSC(11)", "-1,00000979354521");</v>
      </c>
    </row>
    <row r="416" spans="1:3" x14ac:dyDescent="0.25">
      <c r="A416" t="s">
        <v>62</v>
      </c>
      <c r="B416">
        <f>_xlfn.CSC(15)</f>
        <v>1.5377805615408537</v>
      </c>
      <c r="C416" s="6" t="str">
        <f t="shared" ca="1" si="25"/>
        <v>AssertExpression("=CSC(15)", "1,53778056154085");</v>
      </c>
    </row>
    <row r="417" spans="1:3" ht="5.25" customHeight="1" x14ac:dyDescent="0.25">
      <c r="A417" s="7"/>
      <c r="B417" s="7"/>
      <c r="C417" s="8"/>
    </row>
    <row r="418" spans="1:3" x14ac:dyDescent="0.25">
      <c r="A418" t="s">
        <v>63</v>
      </c>
      <c r="B418" t="e">
        <f>_xlfn.CSCH(0)</f>
        <v>#DIV/0!</v>
      </c>
      <c r="C418" s="6" t="str">
        <f t="shared" ca="1" si="25"/>
        <v>AssertExpression("=CSCH(0)", "#VALUE!");</v>
      </c>
    </row>
    <row r="419" spans="1:3" x14ac:dyDescent="0.25">
      <c r="A419" t="s">
        <v>63</v>
      </c>
      <c r="B419">
        <f>_xlfn.CSCH(1)</f>
        <v>0.85091812823932156</v>
      </c>
      <c r="C419" s="6" t="str">
        <f t="shared" ca="1" si="25"/>
        <v>AssertExpression("=CSCH(1)", "0,850918128239322");</v>
      </c>
    </row>
    <row r="420" spans="1:3" x14ac:dyDescent="0.25">
      <c r="A420" t="s">
        <v>63</v>
      </c>
      <c r="B420">
        <f>_xlfn.CSCH(-10)</f>
        <v>-9.0799859712122167E-5</v>
      </c>
      <c r="C420" s="6" t="str">
        <f t="shared" ca="1" si="25"/>
        <v>AssertExpression("=CSCH(-10)", "-9,07998597121222E-05");</v>
      </c>
    </row>
    <row r="421" spans="1:3" x14ac:dyDescent="0.25">
      <c r="A421" t="s">
        <v>63</v>
      </c>
      <c r="B421">
        <f>_xlfn.CSCH(11)</f>
        <v>3.3403401589809088E-5</v>
      </c>
      <c r="C421" s="6" t="str">
        <f t="shared" ca="1" si="25"/>
        <v>AssertExpression("=CSCH(11)", "3,34034015898091E-05");</v>
      </c>
    </row>
    <row r="422" spans="1:3" x14ac:dyDescent="0.25">
      <c r="A422" t="s">
        <v>63</v>
      </c>
      <c r="B422">
        <f>_xlfn.CSCH(15)</f>
        <v>6.1180464100370885E-7</v>
      </c>
      <c r="C422" s="6" t="str">
        <f t="shared" ca="1" si="25"/>
        <v>AssertExpression("=CSCH(15)", "6,11804641003709E-07");</v>
      </c>
    </row>
    <row r="423" spans="1:3" ht="5.25" customHeight="1" x14ac:dyDescent="0.25">
      <c r="A423" s="7"/>
      <c r="B423" s="7"/>
      <c r="C423" s="8"/>
    </row>
    <row r="424" spans="1:3" x14ac:dyDescent="0.25">
      <c r="A424" t="s">
        <v>64</v>
      </c>
      <c r="B424">
        <f>_xlfn.SEC(0)</f>
        <v>1</v>
      </c>
      <c r="C424" s="6" t="str">
        <f t="shared" ca="1" si="25"/>
        <v>AssertExpression("=SEC(0)", "1");</v>
      </c>
    </row>
    <row r="425" spans="1:3" x14ac:dyDescent="0.25">
      <c r="A425" t="s">
        <v>64</v>
      </c>
      <c r="B425">
        <f>_xlfn.SEC(1)</f>
        <v>1.8508157176809255</v>
      </c>
      <c r="C425" s="6" t="str">
        <f t="shared" ca="1" si="25"/>
        <v>AssertExpression("=SEC(1)", "1,85081571768093");</v>
      </c>
    </row>
    <row r="426" spans="1:3" x14ac:dyDescent="0.25">
      <c r="A426" t="s">
        <v>64</v>
      </c>
      <c r="B426">
        <f>_xlfn.SEC(-10)</f>
        <v>-1.1917935066878957</v>
      </c>
      <c r="C426" s="6" t="str">
        <f t="shared" ca="1" si="25"/>
        <v>AssertExpression("=SEC(-10)", "-1,1917935066879");</v>
      </c>
    </row>
    <row r="427" spans="1:3" x14ac:dyDescent="0.25">
      <c r="A427" t="s">
        <v>64</v>
      </c>
      <c r="B427">
        <f>_xlfn.SEC(11)</f>
        <v>225.95305931402496</v>
      </c>
      <c r="C427" s="6" t="str">
        <f t="shared" ca="1" si="25"/>
        <v>AssertExpression("=SEC(11)", "225,953059314025");</v>
      </c>
    </row>
    <row r="428" spans="1:3" x14ac:dyDescent="0.25">
      <c r="A428" t="s">
        <v>64</v>
      </c>
      <c r="B428">
        <f>_xlfn.SEC(15)</f>
        <v>-1.3163300127243669</v>
      </c>
      <c r="C428" s="6" t="str">
        <f t="shared" ca="1" si="25"/>
        <v>AssertExpression("=SEC(15)", "-1,31633001272437");</v>
      </c>
    </row>
    <row r="429" spans="1:3" ht="5.25" customHeight="1" x14ac:dyDescent="0.25">
      <c r="A429" s="7"/>
      <c r="B429" s="7"/>
      <c r="C429" s="8"/>
    </row>
    <row r="430" spans="1:3" x14ac:dyDescent="0.25">
      <c r="A430" t="s">
        <v>65</v>
      </c>
      <c r="B430">
        <f>_xlfn.SECH(0)</f>
        <v>1</v>
      </c>
      <c r="C430" s="6" t="str">
        <f t="shared" ca="1" si="25"/>
        <v>AssertExpression("=SECH(0)", "1");</v>
      </c>
    </row>
    <row r="431" spans="1:3" x14ac:dyDescent="0.25">
      <c r="A431" t="s">
        <v>65</v>
      </c>
      <c r="B431">
        <f>_xlfn.SECH(1)</f>
        <v>0.64805427366388546</v>
      </c>
      <c r="C431" s="6" t="str">
        <f t="shared" ca="1" si="25"/>
        <v>AssertExpression("=SECH(1)", "0,648054273663885");</v>
      </c>
    </row>
    <row r="432" spans="1:3" x14ac:dyDescent="0.25">
      <c r="A432" t="s">
        <v>65</v>
      </c>
      <c r="B432">
        <f>_xlfn.SECH(-10)</f>
        <v>9.0799859337817237E-5</v>
      </c>
      <c r="C432" s="6" t="str">
        <f t="shared" ca="1" si="25"/>
        <v>AssertExpression("=SECH(-10)", "9,07998593378172E-05");</v>
      </c>
    </row>
    <row r="433" spans="1:3" x14ac:dyDescent="0.25">
      <c r="A433" t="s">
        <v>65</v>
      </c>
      <c r="B433">
        <f>_xlfn.SECH(11)</f>
        <v>3.340340157117355E-5</v>
      </c>
      <c r="C433" s="6" t="str">
        <f t="shared" ca="1" si="25"/>
        <v>AssertExpression("=SECH(11)", "3,34034015711735E-05");</v>
      </c>
    </row>
    <row r="434" spans="1:3" x14ac:dyDescent="0.25">
      <c r="A434" t="s">
        <v>65</v>
      </c>
      <c r="B434">
        <f>_xlfn.SECH(15)</f>
        <v>6.1180464100359429E-7</v>
      </c>
      <c r="C434" s="6" t="str">
        <f t="shared" ca="1" si="25"/>
        <v>AssertExpression("=SECH(15)", "6,11804641003594E-07");</v>
      </c>
    </row>
    <row r="435" spans="1:3" ht="5.25" customHeight="1" x14ac:dyDescent="0.25">
      <c r="A435" s="7"/>
      <c r="B435" s="7"/>
      <c r="C435" s="8"/>
    </row>
    <row r="436" spans="1:3" x14ac:dyDescent="0.25">
      <c r="A436" t="s">
        <v>66</v>
      </c>
      <c r="B436">
        <f>SIN(0)</f>
        <v>0</v>
      </c>
      <c r="C436" s="6" t="str">
        <f t="shared" ca="1" si="25"/>
        <v>AssertExpression("=SIN(0)", "0");</v>
      </c>
    </row>
    <row r="437" spans="1:3" x14ac:dyDescent="0.25">
      <c r="A437" t="s">
        <v>66</v>
      </c>
      <c r="B437">
        <f>SIN(1)</f>
        <v>0.8414709848078965</v>
      </c>
      <c r="C437" s="6" t="str">
        <f t="shared" ca="1" si="25"/>
        <v>AssertExpression("=SIN(1)", "0,841470984807897");</v>
      </c>
    </row>
    <row r="438" spans="1:3" x14ac:dyDescent="0.25">
      <c r="A438" t="s">
        <v>66</v>
      </c>
      <c r="B438">
        <f>SIN(-10)</f>
        <v>0.54402111088936977</v>
      </c>
      <c r="C438" s="6" t="str">
        <f t="shared" ca="1" si="25"/>
        <v>AssertExpression("=SIN(-10)", "0,54402111088937");</v>
      </c>
    </row>
    <row r="439" spans="1:3" x14ac:dyDescent="0.25">
      <c r="A439" t="s">
        <v>66</v>
      </c>
      <c r="B439">
        <f>SIN(11)</f>
        <v>-0.99999020655070348</v>
      </c>
      <c r="C439" s="6" t="str">
        <f t="shared" ca="1" si="25"/>
        <v>AssertExpression("=SIN(11)", "-0,999990206550703");</v>
      </c>
    </row>
    <row r="440" spans="1:3" x14ac:dyDescent="0.25">
      <c r="A440" t="s">
        <v>66</v>
      </c>
      <c r="B440">
        <f>SIN(15)</f>
        <v>0.65028784015711683</v>
      </c>
      <c r="C440" s="6" t="str">
        <f t="shared" ca="1" si="25"/>
        <v>AssertExpression("=SIN(15)", "0,650287840157117");</v>
      </c>
    </row>
    <row r="441" spans="1:3" ht="5.25" customHeight="1" x14ac:dyDescent="0.25">
      <c r="A441" s="7"/>
      <c r="B441" s="7"/>
      <c r="C441" s="8"/>
    </row>
    <row r="442" spans="1:3" x14ac:dyDescent="0.25">
      <c r="A442" t="s">
        <v>67</v>
      </c>
      <c r="B442">
        <f>SINH(0)</f>
        <v>0</v>
      </c>
      <c r="C442" s="6" t="str">
        <f t="shared" ref="C442:C453" ca="1" si="26">CONCATENATE("AssertExpression(""",SUBSTITUTE(SUBSTITUTE(_xlfn.FORMULATEXT(B442),"""","\"""),";",","),""", """,IFERROR(B442,IF(ISNA(B442),"#N/A","#VALUE!")),""");")</f>
        <v>AssertExpression("=SINH(0)", "0");</v>
      </c>
    </row>
    <row r="443" spans="1:3" x14ac:dyDescent="0.25">
      <c r="A443" t="s">
        <v>67</v>
      </c>
      <c r="B443">
        <f>SINH(1)</f>
        <v>1.1752011936438014</v>
      </c>
      <c r="C443" s="6" t="str">
        <f t="shared" ca="1" si="26"/>
        <v>AssertExpression("=SINH(1)", "1,1752011936438");</v>
      </c>
    </row>
    <row r="444" spans="1:3" x14ac:dyDescent="0.25">
      <c r="A444" t="s">
        <v>67</v>
      </c>
      <c r="B444">
        <f>SINH(-10)</f>
        <v>-11013.232874703393</v>
      </c>
      <c r="C444" s="6" t="str">
        <f t="shared" ca="1" si="26"/>
        <v>AssertExpression("=SINH(-10)", "-11013,2328747034");</v>
      </c>
    </row>
    <row r="445" spans="1:3" x14ac:dyDescent="0.25">
      <c r="A445" t="s">
        <v>67</v>
      </c>
      <c r="B445">
        <f>SINH(11)</f>
        <v>29937.070849248059</v>
      </c>
      <c r="C445" s="6" t="str">
        <f t="shared" ca="1" si="26"/>
        <v>AssertExpression("=SINH(11)", "29937,0708492481");</v>
      </c>
    </row>
    <row r="446" spans="1:3" x14ac:dyDescent="0.25">
      <c r="A446" t="s">
        <v>67</v>
      </c>
      <c r="B446">
        <f>SINH(15)</f>
        <v>1634508.6862359024</v>
      </c>
      <c r="C446" s="6" t="str">
        <f t="shared" ca="1" si="26"/>
        <v>AssertExpression("=SINH(15)", "1634508,6862359");</v>
      </c>
    </row>
    <row r="447" spans="1:3" ht="5.25" customHeight="1" x14ac:dyDescent="0.25">
      <c r="A447" s="7"/>
      <c r="B447" s="7"/>
      <c r="C447" s="8"/>
    </row>
    <row r="448" spans="1:3" x14ac:dyDescent="0.25">
      <c r="A448" t="s">
        <v>68</v>
      </c>
      <c r="B448">
        <f>TAN(0)</f>
        <v>0</v>
      </c>
      <c r="C448" s="6" t="str">
        <f t="shared" ca="1" si="26"/>
        <v>AssertExpression("=TAN(0)", "0");</v>
      </c>
    </row>
    <row r="449" spans="1:3" x14ac:dyDescent="0.25">
      <c r="A449" t="s">
        <v>68</v>
      </c>
      <c r="B449">
        <f>TAN(1)</f>
        <v>1.5574077246549023</v>
      </c>
      <c r="C449" s="6" t="str">
        <f t="shared" ca="1" si="26"/>
        <v>AssertExpression("=TAN(1)", "1,5574077246549");</v>
      </c>
    </row>
    <row r="450" spans="1:3" x14ac:dyDescent="0.25">
      <c r="A450" t="s">
        <v>68</v>
      </c>
      <c r="B450">
        <f>TAN(-10)</f>
        <v>-0.64836082745908663</v>
      </c>
      <c r="C450" s="6" t="str">
        <f t="shared" ca="1" si="26"/>
        <v>AssertExpression("=TAN(-10)", "-0,648360827459087");</v>
      </c>
    </row>
    <row r="451" spans="1:3" x14ac:dyDescent="0.25">
      <c r="A451" t="s">
        <v>68</v>
      </c>
      <c r="B451">
        <f>TAN(11)</f>
        <v>-225.95084645419516</v>
      </c>
      <c r="C451" s="6" t="str">
        <f t="shared" ca="1" si="26"/>
        <v>AssertExpression("=TAN(11)", "-225,950846454195");</v>
      </c>
    </row>
    <row r="452" spans="1:3" x14ac:dyDescent="0.25">
      <c r="A452" t="s">
        <v>68</v>
      </c>
      <c r="B452">
        <f>TAN(PI())</f>
        <v>-1.22514845490862E-16</v>
      </c>
      <c r="C452" s="6" t="str">
        <f t="shared" ca="1" si="26"/>
        <v>AssertExpression("=TAN(PI())", "-1,22514845490862E-16");</v>
      </c>
    </row>
    <row r="453" spans="1:3" x14ac:dyDescent="0.25">
      <c r="A453" t="s">
        <v>68</v>
      </c>
      <c r="B453">
        <f>TAN(PI()/2)</f>
        <v>1.6324552277619072E+16</v>
      </c>
      <c r="C453" s="6" t="str">
        <f t="shared" ca="1" si="26"/>
        <v>AssertExpression("=TAN(PI()/2)", "16324552277619100");</v>
      </c>
    </row>
    <row r="454" spans="1:3" ht="5.25" customHeight="1" x14ac:dyDescent="0.25">
      <c r="A454" s="7"/>
      <c r="B454" s="7"/>
      <c r="C454" s="8"/>
    </row>
    <row r="455" spans="1:3" x14ac:dyDescent="0.25">
      <c r="A455" t="s">
        <v>69</v>
      </c>
      <c r="B455">
        <f>TANH(0)</f>
        <v>0</v>
      </c>
      <c r="C455" s="6" t="str">
        <f t="shared" ref="C455:C532" ca="1" si="27">CONCATENATE("AssertExpression(""",SUBSTITUTE(SUBSTITUTE(_xlfn.FORMULATEXT(B455),"""","\"""),";",","),""", """,IFERROR(B455,IF(ISNA(B455),"#N/A","#VALUE!")),""");")</f>
        <v>AssertExpression("=TANH(0)", "0");</v>
      </c>
    </row>
    <row r="456" spans="1:3" x14ac:dyDescent="0.25">
      <c r="A456" t="s">
        <v>69</v>
      </c>
      <c r="B456">
        <f>TANH(1)</f>
        <v>0.76159415595576485</v>
      </c>
      <c r="C456" s="6" t="str">
        <f t="shared" ca="1" si="27"/>
        <v>AssertExpression("=TANH(1)", "0,761594155955765");</v>
      </c>
    </row>
    <row r="457" spans="1:3" x14ac:dyDescent="0.25">
      <c r="A457" t="s">
        <v>69</v>
      </c>
      <c r="B457">
        <f>TANH(-10)</f>
        <v>-0.99999999587769262</v>
      </c>
      <c r="C457" s="6" t="str">
        <f t="shared" ca="1" si="27"/>
        <v>AssertExpression("=TANH(-10)", "-0,999999995877693");</v>
      </c>
    </row>
    <row r="458" spans="1:3" x14ac:dyDescent="0.25">
      <c r="A458" t="s">
        <v>69</v>
      </c>
      <c r="B458">
        <f>TANH(11)</f>
        <v>0.99999999944210649</v>
      </c>
      <c r="C458" s="6" t="str">
        <f t="shared" ca="1" si="27"/>
        <v>AssertExpression("=TANH(11)", "0,999999999442106");</v>
      </c>
    </row>
    <row r="459" spans="1:3" x14ac:dyDescent="0.25">
      <c r="A459" t="s">
        <v>69</v>
      </c>
      <c r="B459">
        <f>TANH(PI())</f>
        <v>0.99627207622075009</v>
      </c>
      <c r="C459" s="6" t="str">
        <f t="shared" ca="1" si="27"/>
        <v>AssertExpression("=TANH(PI())", "0,99627207622075");</v>
      </c>
    </row>
    <row r="460" spans="1:3" x14ac:dyDescent="0.25">
      <c r="A460" t="s">
        <v>69</v>
      </c>
      <c r="B460">
        <f>TANH(PI()/2)</f>
        <v>0.91715233566727439</v>
      </c>
      <c r="C460" s="6" t="str">
        <f t="shared" ca="1" si="27"/>
        <v>AssertExpression("=TANH(PI()/2)", "0,917152335667274");</v>
      </c>
    </row>
    <row r="461" spans="1:3" ht="5.25" customHeight="1" x14ac:dyDescent="0.25">
      <c r="A461" s="7"/>
      <c r="B461" s="7"/>
      <c r="C461" s="8"/>
    </row>
    <row r="462" spans="1:3" x14ac:dyDescent="0.25">
      <c r="A462" t="s">
        <v>70</v>
      </c>
      <c r="B462">
        <f>CEILING(2.5, 1)</f>
        <v>3</v>
      </c>
      <c r="C462" s="6" t="str">
        <f t="shared" ca="1" si="27"/>
        <v>AssertExpression("=CEILING(2,5, 1)", "3");</v>
      </c>
    </row>
    <row r="463" spans="1:3" x14ac:dyDescent="0.25">
      <c r="A463" t="s">
        <v>70</v>
      </c>
      <c r="B463">
        <f>CEILING(4, 2)</f>
        <v>4</v>
      </c>
      <c r="C463" s="6" t="str">
        <f t="shared" ref="C463" ca="1" si="28">CONCATENATE("AssertExpression(""",SUBSTITUTE(SUBSTITUTE(_xlfn.FORMULATEXT(B463),"""","\"""),";",","),""", """,IFERROR(B463,IF(ISNA(B463),"#N/A","#VALUE!")),""");")</f>
        <v>AssertExpression("=CEILING(4, 2)", "4");</v>
      </c>
    </row>
    <row r="464" spans="1:3" x14ac:dyDescent="0.25">
      <c r="A464" t="s">
        <v>70</v>
      </c>
      <c r="B464">
        <f>CEILING(1234, 0)</f>
        <v>0</v>
      </c>
      <c r="C464" s="6" t="str">
        <f t="shared" ref="C464" ca="1" si="29">CONCATENATE("AssertExpression(""",SUBSTITUTE(SUBSTITUTE(_xlfn.FORMULATEXT(B464),"""","\"""),";",","),""", """,IFERROR(B464,IF(ISNA(B464),"#N/A","#VALUE!")),""");")</f>
        <v>AssertExpression("=CEILING(1234, 0)", "0");</v>
      </c>
    </row>
    <row r="465" spans="1:3" x14ac:dyDescent="0.25">
      <c r="A465" t="s">
        <v>70</v>
      </c>
      <c r="B465">
        <f>CEILING(-2.5, -2)</f>
        <v>-4</v>
      </c>
      <c r="C465" s="6" t="str">
        <f t="shared" ca="1" si="27"/>
        <v>AssertExpression("=CEILING(-2,5, -2)", "-4");</v>
      </c>
    </row>
    <row r="466" spans="1:3" x14ac:dyDescent="0.25">
      <c r="A466" t="s">
        <v>70</v>
      </c>
      <c r="B466">
        <f>CEILING(-2.5, 2)</f>
        <v>-2</v>
      </c>
      <c r="C466" s="6" t="str">
        <f t="shared" ca="1" si="27"/>
        <v>AssertExpression("=CEILING(-2,5, 2)", "-2");</v>
      </c>
    </row>
    <row r="467" spans="1:3" x14ac:dyDescent="0.25">
      <c r="A467" t="s">
        <v>70</v>
      </c>
      <c r="B467">
        <f>CEILING(1.5, 0.1)</f>
        <v>1.5</v>
      </c>
      <c r="C467" s="6" t="str">
        <f t="shared" ca="1" si="27"/>
        <v>AssertExpression("=CEILING(1,5, 0,1)", "1,5");</v>
      </c>
    </row>
    <row r="468" spans="1:3" x14ac:dyDescent="0.25">
      <c r="A468" t="s">
        <v>70</v>
      </c>
      <c r="B468">
        <f>CEILING(-5.5, 2)</f>
        <v>-4</v>
      </c>
      <c r="C468" s="6" t="str">
        <f t="shared" ca="1" si="27"/>
        <v>AssertExpression("=CEILING(-5,5, 2)", "-4");</v>
      </c>
    </row>
    <row r="469" spans="1:3" x14ac:dyDescent="0.25">
      <c r="A469" t="s">
        <v>70</v>
      </c>
      <c r="B469">
        <f>CEILING(0.234, 0.01)</f>
        <v>0.24</v>
      </c>
      <c r="C469" s="6" t="str">
        <f t="shared" ca="1" si="27"/>
        <v>AssertExpression("=CEILING(0,234, 0,01)", "0,24");</v>
      </c>
    </row>
    <row r="470" spans="1:3" x14ac:dyDescent="0.25">
      <c r="A470" t="s">
        <v>70</v>
      </c>
      <c r="B470">
        <f>CEILING(1723, 1000)</f>
        <v>2000</v>
      </c>
      <c r="C470" s="6" t="str">
        <f t="shared" ref="C470" ca="1" si="30">CONCATENATE("AssertExpression(""",SUBSTITUTE(SUBSTITUTE(_xlfn.FORMULATEXT(B470),"""","\"""),";",","),""", """,IFERROR(B470,IF(ISNA(B470),"#N/A","#VALUE!")),""");")</f>
        <v>AssertExpression("=CEILING(1723, 1000)", "2000");</v>
      </c>
    </row>
    <row r="471" spans="1:3" x14ac:dyDescent="0.25">
      <c r="A471" t="s">
        <v>70</v>
      </c>
      <c r="B471">
        <f>CEILING(12345, 10000)</f>
        <v>20000</v>
      </c>
      <c r="C471" s="6" t="str">
        <f t="shared" ref="C471" ca="1" si="31">CONCATENATE("AssertExpression(""",SUBSTITUTE(SUBSTITUTE(_xlfn.FORMULATEXT(B471),"""","\"""),";",","),""", """,IFERROR(B471,IF(ISNA(B471),"#N/A","#VALUE!")),""");")</f>
        <v>AssertExpression("=CEILING(12345, 10000)", "20000");</v>
      </c>
    </row>
    <row r="472" spans="1:3" ht="5.25" customHeight="1" x14ac:dyDescent="0.25">
      <c r="A472" s="7"/>
      <c r="B472" s="7"/>
      <c r="C472" s="8"/>
    </row>
    <row r="473" spans="1:3" x14ac:dyDescent="0.25">
      <c r="A473" t="s">
        <v>71</v>
      </c>
      <c r="B473">
        <f>_xlfn.CEILING.MATH(24.3, 5)</f>
        <v>25</v>
      </c>
      <c r="C473" s="6" t="str">
        <f t="shared" ca="1" si="27"/>
        <v>AssertExpression("=CEILING.MATH(24,3, 5)", "25");</v>
      </c>
    </row>
    <row r="474" spans="1:3" x14ac:dyDescent="0.25">
      <c r="A474" t="s">
        <v>71</v>
      </c>
      <c r="B474">
        <f>_xlfn.CEILING.MATH(6.7)</f>
        <v>7</v>
      </c>
      <c r="C474" s="6" t="str">
        <f t="shared" ca="1" si="27"/>
        <v>AssertExpression("=CEILING.MATH(6,7)", "7");</v>
      </c>
    </row>
    <row r="475" spans="1:3" x14ac:dyDescent="0.25">
      <c r="A475" t="s">
        <v>71</v>
      </c>
      <c r="B475">
        <f>_xlfn.CEILING.MATH(-8.1, 2)</f>
        <v>-8</v>
      </c>
      <c r="C475" s="6" t="str">
        <f t="shared" ca="1" si="27"/>
        <v>AssertExpression("=CEILING.MATH(-8,1, 2)", "-8");</v>
      </c>
    </row>
    <row r="476" spans="1:3" x14ac:dyDescent="0.25">
      <c r="A476" t="s">
        <v>71</v>
      </c>
      <c r="B476">
        <f>_xlfn.CEILING.MATH(8.1, 2)</f>
        <v>10</v>
      </c>
      <c r="C476" s="6" t="str">
        <f t="shared" ca="1" si="27"/>
        <v>AssertExpression("=CEILING.MATH(8,1, 2)", "10");</v>
      </c>
    </row>
    <row r="477" spans="1:3" x14ac:dyDescent="0.25">
      <c r="A477" t="s">
        <v>71</v>
      </c>
      <c r="B477">
        <f>_xlfn.CEILING.MATH(-5.5, 2, -1)</f>
        <v>-6</v>
      </c>
      <c r="C477" s="6" t="str">
        <f t="shared" ca="1" si="27"/>
        <v>AssertExpression("=CEILING.MATH(-5,5, 2, -1)", "-6");</v>
      </c>
    </row>
    <row r="478" spans="1:3" x14ac:dyDescent="0.25">
      <c r="A478" t="s">
        <v>71</v>
      </c>
      <c r="B478">
        <f>_xlfn.CEILING.MATH(-5.5, 2, 0)</f>
        <v>-4</v>
      </c>
      <c r="C478" s="6" t="str">
        <f t="shared" ca="1" si="27"/>
        <v>AssertExpression("=CEILING.MATH(-5,5, 2, 0)", "-4");</v>
      </c>
    </row>
    <row r="479" spans="1:3" x14ac:dyDescent="0.25">
      <c r="A479" t="s">
        <v>71</v>
      </c>
      <c r="B479">
        <f>_xlfn.CEILING.MATH(9.99, 10, 0)</f>
        <v>10</v>
      </c>
      <c r="C479" s="6" t="str">
        <f t="shared" ref="C479:C493" ca="1" si="32">CONCATENATE("AssertExpression(""",SUBSTITUTE(SUBSTITUTE(_xlfn.FORMULATEXT(B479),"""","\"""),";",","),""", """,IFERROR(B479,IF(ISNA(B479),"#N/A","#VALUE!")),""");")</f>
        <v>AssertExpression("=CEILING.MATH(9,99, 10, 0)", "10");</v>
      </c>
    </row>
    <row r="480" spans="1:3" x14ac:dyDescent="0.25">
      <c r="A480" t="s">
        <v>71</v>
      </c>
      <c r="B480">
        <f>_xlfn.CEILING.MATH(5.2)</f>
        <v>6</v>
      </c>
      <c r="C480" s="6" t="str">
        <f t="shared" ca="1" si="32"/>
        <v>AssertExpression("=CEILING.MATH(5,2)", "6");</v>
      </c>
    </row>
    <row r="481" spans="1:3" x14ac:dyDescent="0.25">
      <c r="A481" t="s">
        <v>71</v>
      </c>
      <c r="B481">
        <f>_xlfn.CEILING.MATH(5.2,2)</f>
        <v>6</v>
      </c>
      <c r="C481" s="6" t="str">
        <f t="shared" ca="1" si="32"/>
        <v>AssertExpression("=CEILING.MATH(5,2,2)", "6");</v>
      </c>
    </row>
    <row r="482" spans="1:3" x14ac:dyDescent="0.25">
      <c r="A482" t="s">
        <v>71</v>
      </c>
      <c r="B482">
        <f>_xlfn.CEILING.MATH(5.2,-2)</f>
        <v>6</v>
      </c>
      <c r="C482" s="6" t="str">
        <f t="shared" ca="1" si="32"/>
        <v>AssertExpression("=CEILING.MATH(5,2,-2)", "6");</v>
      </c>
    </row>
    <row r="483" spans="1:3" x14ac:dyDescent="0.25">
      <c r="A483" t="s">
        <v>71</v>
      </c>
      <c r="B483">
        <f>_xlfn.CEILING.MATH(5.2,2,0)</f>
        <v>6</v>
      </c>
      <c r="C483" s="6" t="str">
        <f t="shared" ca="1" si="32"/>
        <v>AssertExpression("=CEILING.MATH(5,2,2,0)", "6");</v>
      </c>
    </row>
    <row r="484" spans="1:3" x14ac:dyDescent="0.25">
      <c r="A484" t="s">
        <v>71</v>
      </c>
      <c r="B484">
        <f>_xlfn.CEILING.MATH(5.2,2,1)</f>
        <v>6</v>
      </c>
      <c r="C484" s="6" t="str">
        <f t="shared" ca="1" si="32"/>
        <v>AssertExpression("=CEILING.MATH(5,2,2,1)", "6");</v>
      </c>
    </row>
    <row r="485" spans="1:3" x14ac:dyDescent="0.25">
      <c r="A485" t="s">
        <v>71</v>
      </c>
      <c r="B485">
        <f>_xlfn.CEILING.MATH(5.2,-2,0)</f>
        <v>6</v>
      </c>
      <c r="C485" s="6" t="str">
        <f t="shared" ca="1" si="32"/>
        <v>AssertExpression("=CEILING.MATH(5,2,-2,0)", "6");</v>
      </c>
    </row>
    <row r="486" spans="1:3" x14ac:dyDescent="0.25">
      <c r="A486" t="s">
        <v>71</v>
      </c>
      <c r="B486">
        <f>_xlfn.CEILING.MATH(5.2,-2,1)</f>
        <v>6</v>
      </c>
      <c r="C486" s="6" t="str">
        <f t="shared" ca="1" si="32"/>
        <v>AssertExpression("=CEILING.MATH(5,2,-2,1)", "6");</v>
      </c>
    </row>
    <row r="487" spans="1:3" x14ac:dyDescent="0.25">
      <c r="A487" t="s">
        <v>71</v>
      </c>
      <c r="B487">
        <f>_xlfn.CEILING.MATH(-5.2)</f>
        <v>-5</v>
      </c>
      <c r="C487" s="6" t="str">
        <f t="shared" ca="1" si="32"/>
        <v>AssertExpression("=CEILING.MATH(-5,2)", "-5");</v>
      </c>
    </row>
    <row r="488" spans="1:3" x14ac:dyDescent="0.25">
      <c r="A488" t="s">
        <v>71</v>
      </c>
      <c r="B488">
        <f>_xlfn.CEILING.MATH(-5.2,2)</f>
        <v>-4</v>
      </c>
      <c r="C488" s="6" t="str">
        <f t="shared" ca="1" si="32"/>
        <v>AssertExpression("=CEILING.MATH(-5,2,2)", "-4");</v>
      </c>
    </row>
    <row r="489" spans="1:3" x14ac:dyDescent="0.25">
      <c r="A489" t="s">
        <v>71</v>
      </c>
      <c r="B489">
        <f>_xlfn.CEILING.MATH(-5.2,-2)</f>
        <v>-4</v>
      </c>
      <c r="C489" s="6" t="str">
        <f t="shared" ca="1" si="32"/>
        <v>AssertExpression("=CEILING.MATH(-5,2,-2)", "-4");</v>
      </c>
    </row>
    <row r="490" spans="1:3" x14ac:dyDescent="0.25">
      <c r="A490" t="s">
        <v>71</v>
      </c>
      <c r="B490">
        <f>_xlfn.CEILING.MATH(-5.2,2,0)</f>
        <v>-4</v>
      </c>
      <c r="C490" s="6" t="str">
        <f t="shared" ca="1" si="32"/>
        <v>AssertExpression("=CEILING.MATH(-5,2,2,0)", "-4");</v>
      </c>
    </row>
    <row r="491" spans="1:3" x14ac:dyDescent="0.25">
      <c r="A491" t="s">
        <v>71</v>
      </c>
      <c r="B491">
        <f>_xlfn.CEILING.MATH(-5.2,2,1)</f>
        <v>-6</v>
      </c>
      <c r="C491" s="6" t="str">
        <f t="shared" ca="1" si="32"/>
        <v>AssertExpression("=CEILING.MATH(-5,2,2,1)", "-6");</v>
      </c>
    </row>
    <row r="492" spans="1:3" x14ac:dyDescent="0.25">
      <c r="A492" t="s">
        <v>71</v>
      </c>
      <c r="B492">
        <f>_xlfn.CEILING.MATH(-5.2,-2,0)</f>
        <v>-4</v>
      </c>
      <c r="C492" s="6" t="str">
        <f t="shared" ca="1" si="32"/>
        <v>AssertExpression("=CEILING.MATH(-5,2,-2,0)", "-4");</v>
      </c>
    </row>
    <row r="493" spans="1:3" x14ac:dyDescent="0.25">
      <c r="A493" t="s">
        <v>71</v>
      </c>
      <c r="B493">
        <f>_xlfn.CEILING.MATH(-5.2,-2,1)</f>
        <v>-6</v>
      </c>
      <c r="C493" s="6" t="str">
        <f t="shared" ca="1" si="32"/>
        <v>AssertExpression("=CEILING.MATH(-5,2,-2,1)", "-6");</v>
      </c>
    </row>
    <row r="494" spans="1:3" ht="5.25" customHeight="1" x14ac:dyDescent="0.25">
      <c r="A494" s="7"/>
      <c r="B494" s="7"/>
      <c r="C494" s="8"/>
    </row>
    <row r="495" spans="1:3" x14ac:dyDescent="0.25">
      <c r="A495" t="s">
        <v>72</v>
      </c>
      <c r="B495">
        <f>_xlfn.CEILING.PRECISE(4.3)</f>
        <v>5</v>
      </c>
      <c r="C495" s="6" t="str">
        <f t="shared" ca="1" si="27"/>
        <v>AssertExpression("=CEILING.PRECISE(4,3)", "5");</v>
      </c>
    </row>
    <row r="496" spans="1:3" x14ac:dyDescent="0.25">
      <c r="A496" t="s">
        <v>72</v>
      </c>
      <c r="B496">
        <f>_xlfn.CEILING.PRECISE(-4.3)</f>
        <v>-4</v>
      </c>
      <c r="C496" s="6" t="str">
        <f t="shared" ca="1" si="27"/>
        <v>AssertExpression("=CEILING.PRECISE(-4,3)", "-4");</v>
      </c>
    </row>
    <row r="497" spans="1:3" x14ac:dyDescent="0.25">
      <c r="A497" t="s">
        <v>72</v>
      </c>
      <c r="B497">
        <f>_xlfn.CEILING.PRECISE(4.3)</f>
        <v>5</v>
      </c>
      <c r="C497" s="6" t="str">
        <f t="shared" ca="1" si="27"/>
        <v>AssertExpression("=CEILING.PRECISE(4,3)", "5");</v>
      </c>
    </row>
    <row r="498" spans="1:3" x14ac:dyDescent="0.25">
      <c r="A498" t="s">
        <v>72</v>
      </c>
      <c r="B498">
        <f>_xlfn.CEILING.PRECISE(4.3, 2)</f>
        <v>6</v>
      </c>
      <c r="C498" s="6" t="str">
        <f t="shared" ca="1" si="27"/>
        <v>AssertExpression("=CEILING.PRECISE(4,3, 2)", "6");</v>
      </c>
    </row>
    <row r="499" spans="1:3" x14ac:dyDescent="0.25">
      <c r="A499" t="s">
        <v>72</v>
      </c>
      <c r="B499">
        <f>_xlfn.CEILING.PRECISE(4.3, -2)</f>
        <v>6</v>
      </c>
      <c r="C499" s="6" t="str">
        <f t="shared" ca="1" si="27"/>
        <v>AssertExpression("=CEILING.PRECISE(4,3, -2)", "6");</v>
      </c>
    </row>
    <row r="500" spans="1:3" x14ac:dyDescent="0.25">
      <c r="A500" t="s">
        <v>72</v>
      </c>
      <c r="B500">
        <f>_xlfn.CEILING.PRECISE(-4.3, 2)</f>
        <v>-4</v>
      </c>
      <c r="C500" s="6" t="str">
        <f t="shared" ca="1" si="27"/>
        <v>AssertExpression("=CEILING.PRECISE(-4,3, 2)", "-4");</v>
      </c>
    </row>
    <row r="501" spans="1:3" x14ac:dyDescent="0.25">
      <c r="A501" t="s">
        <v>72</v>
      </c>
      <c r="B501">
        <f>_xlfn.CEILING.PRECISE(-4.3, 10)</f>
        <v>0</v>
      </c>
      <c r="C501" s="6" t="str">
        <f t="shared" ca="1" si="27"/>
        <v>AssertExpression("=CEILING.PRECISE(-4,3, 10)", "0");</v>
      </c>
    </row>
    <row r="502" spans="1:3" ht="5.25" customHeight="1" x14ac:dyDescent="0.25">
      <c r="A502" s="7"/>
      <c r="B502" s="7"/>
      <c r="C502" s="8"/>
    </row>
    <row r="503" spans="1:3" x14ac:dyDescent="0.25">
      <c r="A503" t="s">
        <v>73</v>
      </c>
      <c r="B503">
        <f>FLOOR(3.7,2)</f>
        <v>2</v>
      </c>
      <c r="C503" s="6" t="str">
        <f t="shared" ca="1" si="27"/>
        <v>AssertExpression("=FLOOR(3,7,2)", "2");</v>
      </c>
    </row>
    <row r="504" spans="1:3" x14ac:dyDescent="0.25">
      <c r="A504" t="s">
        <v>73</v>
      </c>
      <c r="B504">
        <f>FLOOR(-2.5,-2)</f>
        <v>-2</v>
      </c>
      <c r="C504" s="6" t="str">
        <f t="shared" ca="1" si="27"/>
        <v>AssertExpression("=FLOOR(-2,5,-2)", "-2");</v>
      </c>
    </row>
    <row r="505" spans="1:3" x14ac:dyDescent="0.25">
      <c r="A505" t="s">
        <v>73</v>
      </c>
      <c r="B505" t="e">
        <f>FLOOR(2.5,-2)</f>
        <v>#NUM!</v>
      </c>
      <c r="C505" s="6" t="str">
        <f t="shared" ca="1" si="27"/>
        <v>AssertExpression("=FLOOR(2,5,-2)", "#VALUE!");</v>
      </c>
    </row>
    <row r="506" spans="1:3" x14ac:dyDescent="0.25">
      <c r="A506" t="s">
        <v>73</v>
      </c>
      <c r="B506">
        <f>FLOOR(-2.5,2)</f>
        <v>-4</v>
      </c>
      <c r="C506" s="6" t="str">
        <f t="shared" ca="1" si="27"/>
        <v>AssertExpression("=FLOOR(-2,5,2)", "-4");</v>
      </c>
    </row>
    <row r="507" spans="1:3" x14ac:dyDescent="0.25">
      <c r="A507" t="s">
        <v>73</v>
      </c>
      <c r="B507">
        <f>FLOOR(2.5,2)</f>
        <v>2</v>
      </c>
      <c r="C507" s="6" t="str">
        <f t="shared" ca="1" si="27"/>
        <v>AssertExpression("=FLOOR(2,5,2)", "2");</v>
      </c>
    </row>
    <row r="508" spans="1:3" x14ac:dyDescent="0.25">
      <c r="A508" t="s">
        <v>73</v>
      </c>
      <c r="B508">
        <f>FLOOR(1.58,0.1)</f>
        <v>1.5</v>
      </c>
      <c r="C508" s="6" t="str">
        <f t="shared" ca="1" si="27"/>
        <v>AssertExpression("=FLOOR(1,58,0,1)", "1,5");</v>
      </c>
    </row>
    <row r="509" spans="1:3" x14ac:dyDescent="0.25">
      <c r="A509" t="s">
        <v>73</v>
      </c>
      <c r="B509">
        <f>FLOOR(-1.58,0.1)</f>
        <v>-1.6</v>
      </c>
      <c r="C509" s="6" t="str">
        <f t="shared" ca="1" si="27"/>
        <v>AssertExpression("=FLOOR(-1,58,0,1)", "-1,6");</v>
      </c>
    </row>
    <row r="510" spans="1:3" x14ac:dyDescent="0.25">
      <c r="A510" t="s">
        <v>73</v>
      </c>
      <c r="B510">
        <f>FLOOR(0.234,0.01)</f>
        <v>0.23</v>
      </c>
      <c r="C510" s="6" t="str">
        <f t="shared" ca="1" si="27"/>
        <v>AssertExpression("=FLOOR(0,234,0,01)", "0,23");</v>
      </c>
    </row>
    <row r="511" spans="1:3" x14ac:dyDescent="0.25">
      <c r="A511" t="s">
        <v>73</v>
      </c>
      <c r="B511" t="e">
        <f>FLOOR(2,0)</f>
        <v>#DIV/0!</v>
      </c>
      <c r="C511" s="6" t="str">
        <f t="shared" ca="1" si="27"/>
        <v>AssertExpression("=FLOOR(2,0)", "#VALUE!");</v>
      </c>
    </row>
    <row r="512" spans="1:3" ht="5.25" customHeight="1" x14ac:dyDescent="0.25">
      <c r="A512" s="7"/>
      <c r="B512" s="7"/>
      <c r="C512" s="8"/>
    </row>
    <row r="513" spans="1:3" x14ac:dyDescent="0.25">
      <c r="A513" t="s">
        <v>74</v>
      </c>
      <c r="B513">
        <f>_xlfn.FLOOR.MATH(24.3,5)</f>
        <v>20</v>
      </c>
      <c r="C513" s="6" t="str">
        <f t="shared" ca="1" si="27"/>
        <v>AssertExpression("=FLOOR.MATH(24,3,5)", "20");</v>
      </c>
    </row>
    <row r="514" spans="1:3" x14ac:dyDescent="0.25">
      <c r="A514" t="s">
        <v>74</v>
      </c>
      <c r="B514">
        <f>_xlfn.FLOOR.MATH(6.7)</f>
        <v>6</v>
      </c>
      <c r="C514" s="6" t="str">
        <f t="shared" ca="1" si="27"/>
        <v>AssertExpression("=FLOOR.MATH(6,7)", "6");</v>
      </c>
    </row>
    <row r="515" spans="1:3" x14ac:dyDescent="0.25">
      <c r="A515" t="s">
        <v>74</v>
      </c>
      <c r="B515">
        <f>_xlfn.FLOOR.MATH(-8.1,2)</f>
        <v>-10</v>
      </c>
      <c r="C515" s="6" t="str">
        <f t="shared" ca="1" si="27"/>
        <v>AssertExpression("=FLOOR.MATH(-8,1,2)", "-10");</v>
      </c>
    </row>
    <row r="516" spans="1:3" x14ac:dyDescent="0.25">
      <c r="A516" t="s">
        <v>74</v>
      </c>
      <c r="B516">
        <f>_xlfn.FLOOR.MATH(-5.5,2,-1)</f>
        <v>-4</v>
      </c>
      <c r="C516" s="6" t="str">
        <f t="shared" ca="1" si="27"/>
        <v>AssertExpression("=FLOOR.MATH(-5,5,2,-1)", "-4");</v>
      </c>
    </row>
    <row r="517" spans="1:3" x14ac:dyDescent="0.25">
      <c r="A517" t="s">
        <v>74</v>
      </c>
      <c r="B517">
        <f>_xlfn.FLOOR.MATH(5.2)</f>
        <v>5</v>
      </c>
      <c r="C517" s="6" t="str">
        <f t="shared" ca="1" si="27"/>
        <v>AssertExpression("=FLOOR.MATH(5,2)", "5");</v>
      </c>
    </row>
    <row r="518" spans="1:3" x14ac:dyDescent="0.25">
      <c r="A518" t="s">
        <v>74</v>
      </c>
      <c r="B518">
        <f>_xlfn.FLOOR.MATH(5.2,2)</f>
        <v>4</v>
      </c>
      <c r="C518" s="6" t="str">
        <f t="shared" ca="1" si="27"/>
        <v>AssertExpression("=FLOOR.MATH(5,2,2)", "4");</v>
      </c>
    </row>
    <row r="519" spans="1:3" x14ac:dyDescent="0.25">
      <c r="A519" t="s">
        <v>74</v>
      </c>
      <c r="B519">
        <f>_xlfn.FLOOR.MATH(5.2,-2)</f>
        <v>4</v>
      </c>
      <c r="C519" s="6" t="str">
        <f t="shared" ca="1" si="27"/>
        <v>AssertExpression("=FLOOR.MATH(5,2,-2)", "4");</v>
      </c>
    </row>
    <row r="520" spans="1:3" x14ac:dyDescent="0.25">
      <c r="A520" t="s">
        <v>74</v>
      </c>
      <c r="B520">
        <f>_xlfn.FLOOR.MATH(5.2,2,0)</f>
        <v>4</v>
      </c>
      <c r="C520" s="6" t="str">
        <f t="shared" ca="1" si="27"/>
        <v>AssertExpression("=FLOOR.MATH(5,2,2,0)", "4");</v>
      </c>
    </row>
    <row r="521" spans="1:3" x14ac:dyDescent="0.25">
      <c r="A521" t="s">
        <v>74</v>
      </c>
      <c r="B521">
        <f>_xlfn.FLOOR.MATH(5.2,2,1)</f>
        <v>4</v>
      </c>
      <c r="C521" s="6" t="str">
        <f t="shared" ca="1" si="27"/>
        <v>AssertExpression("=FLOOR.MATH(5,2,2,1)", "4");</v>
      </c>
    </row>
    <row r="522" spans="1:3" x14ac:dyDescent="0.25">
      <c r="A522" t="s">
        <v>74</v>
      </c>
      <c r="B522">
        <f>_xlfn.FLOOR.MATH(5.2,-2,0)</f>
        <v>4</v>
      </c>
      <c r="C522" s="6" t="str">
        <f t="shared" ca="1" si="27"/>
        <v>AssertExpression("=FLOOR.MATH(5,2,-2,0)", "4");</v>
      </c>
    </row>
    <row r="523" spans="1:3" x14ac:dyDescent="0.25">
      <c r="A523" t="s">
        <v>74</v>
      </c>
      <c r="B523">
        <f>_xlfn.FLOOR.MATH(5.2,-2,1)</f>
        <v>4</v>
      </c>
      <c r="C523" s="6" t="str">
        <f t="shared" ca="1" si="27"/>
        <v>AssertExpression("=FLOOR.MATH(5,2,-2,1)", "4");</v>
      </c>
    </row>
    <row r="524" spans="1:3" x14ac:dyDescent="0.25">
      <c r="A524" t="s">
        <v>74</v>
      </c>
      <c r="B524">
        <f>_xlfn.FLOOR.MATH(-5.2)</f>
        <v>-6</v>
      </c>
      <c r="C524" s="6" t="str">
        <f t="shared" ca="1" si="27"/>
        <v>AssertExpression("=FLOOR.MATH(-5,2)", "-6");</v>
      </c>
    </row>
    <row r="525" spans="1:3" x14ac:dyDescent="0.25">
      <c r="A525" t="s">
        <v>74</v>
      </c>
      <c r="B525">
        <f>_xlfn.FLOOR.MATH(-5.2,2)</f>
        <v>-6</v>
      </c>
      <c r="C525" s="6" t="str">
        <f t="shared" ca="1" si="27"/>
        <v>AssertExpression("=FLOOR.MATH(-5,2,2)", "-6");</v>
      </c>
    </row>
    <row r="526" spans="1:3" x14ac:dyDescent="0.25">
      <c r="A526" t="s">
        <v>74</v>
      </c>
      <c r="B526">
        <f>_xlfn.FLOOR.MATH(-5.2,-2)</f>
        <v>-6</v>
      </c>
      <c r="C526" s="6" t="str">
        <f t="shared" ca="1" si="27"/>
        <v>AssertExpression("=FLOOR.MATH(-5,2,-2)", "-6");</v>
      </c>
    </row>
    <row r="527" spans="1:3" x14ac:dyDescent="0.25">
      <c r="A527" t="s">
        <v>74</v>
      </c>
      <c r="B527">
        <f>_xlfn.FLOOR.MATH(-5.2,2,0)</f>
        <v>-6</v>
      </c>
      <c r="C527" s="6" t="str">
        <f t="shared" ca="1" si="27"/>
        <v>AssertExpression("=FLOOR.MATH(-5,2,2,0)", "-6");</v>
      </c>
    </row>
    <row r="528" spans="1:3" x14ac:dyDescent="0.25">
      <c r="A528" t="s">
        <v>74</v>
      </c>
      <c r="B528">
        <f>_xlfn.FLOOR.MATH(-5.2,2,1)</f>
        <v>-4</v>
      </c>
      <c r="C528" s="6" t="str">
        <f t="shared" ca="1" si="27"/>
        <v>AssertExpression("=FLOOR.MATH(-5,2,2,1)", "-4");</v>
      </c>
    </row>
    <row r="529" spans="1:3" x14ac:dyDescent="0.25">
      <c r="A529" t="s">
        <v>74</v>
      </c>
      <c r="B529">
        <f>_xlfn.FLOOR.MATH(-5.2,-2,0)</f>
        <v>-6</v>
      </c>
      <c r="C529" s="6" t="str">
        <f t="shared" ca="1" si="27"/>
        <v>AssertExpression("=FLOOR.MATH(-5,2,-2,0)", "-6");</v>
      </c>
    </row>
    <row r="530" spans="1:3" x14ac:dyDescent="0.25">
      <c r="A530" t="s">
        <v>74</v>
      </c>
      <c r="B530">
        <f>_xlfn.FLOOR.MATH(-5.2,-2,1)</f>
        <v>-4</v>
      </c>
      <c r="C530" s="6" t="str">
        <f t="shared" ca="1" si="27"/>
        <v>AssertExpression("=FLOOR.MATH(-5,2,-2,1)", "-4");</v>
      </c>
    </row>
    <row r="531" spans="1:3" ht="5.25" customHeight="1" x14ac:dyDescent="0.25">
      <c r="A531" s="7"/>
      <c r="B531" s="7"/>
      <c r="C531" s="8"/>
    </row>
    <row r="532" spans="1:3" x14ac:dyDescent="0.25">
      <c r="A532" t="s">
        <v>75</v>
      </c>
      <c r="B532">
        <f>_xlfn.CEILING.PRECISE(5.2)</f>
        <v>6</v>
      </c>
      <c r="C532" s="6" t="str">
        <f t="shared" ca="1" si="27"/>
        <v>AssertExpression("=CEILING.PRECISE(5,2)", "6");</v>
      </c>
    </row>
    <row r="533" spans="1:3" x14ac:dyDescent="0.25">
      <c r="A533" t="s">
        <v>75</v>
      </c>
      <c r="B533">
        <f>_xlfn.CEILING.PRECISE(5.2,2)</f>
        <v>6</v>
      </c>
      <c r="C533" s="6" t="str">
        <f t="shared" ref="C533:C540" ca="1" si="33">CONCATENATE("AssertExpression(""",SUBSTITUTE(SUBSTITUTE(_xlfn.FORMULATEXT(B533),"""","\"""),";",","),""", """,IFERROR(B533,IF(ISNA(B533),"#N/A","#VALUE!")),""");")</f>
        <v>AssertExpression("=CEILING.PRECISE(5,2,2)", "6");</v>
      </c>
    </row>
    <row r="534" spans="1:3" x14ac:dyDescent="0.25">
      <c r="A534" t="s">
        <v>75</v>
      </c>
      <c r="B534">
        <f>_xlfn.CEILING.PRECISE(5.2,-2)</f>
        <v>6</v>
      </c>
      <c r="C534" s="6" t="str">
        <f t="shared" ca="1" si="33"/>
        <v>AssertExpression("=CEILING.PRECISE(5,2,-2)", "6");</v>
      </c>
    </row>
    <row r="535" spans="1:3" x14ac:dyDescent="0.25">
      <c r="A535" t="s">
        <v>75</v>
      </c>
      <c r="B535">
        <f>_xlfn.CEILING.PRECISE(-5.2)</f>
        <v>-5</v>
      </c>
      <c r="C535" s="6" t="str">
        <f t="shared" ca="1" si="33"/>
        <v>AssertExpression("=CEILING.PRECISE(-5,2)", "-5");</v>
      </c>
    </row>
    <row r="536" spans="1:3" x14ac:dyDescent="0.25">
      <c r="A536" t="s">
        <v>75</v>
      </c>
      <c r="B536">
        <f>_xlfn.CEILING.PRECISE(-5.2,2)</f>
        <v>-4</v>
      </c>
      <c r="C536" s="6" t="str">
        <f t="shared" ca="1" si="33"/>
        <v>AssertExpression("=CEILING.PRECISE(-5,2,2)", "-4");</v>
      </c>
    </row>
    <row r="537" spans="1:3" x14ac:dyDescent="0.25">
      <c r="A537" t="s">
        <v>75</v>
      </c>
      <c r="B537">
        <f>_xlfn.CEILING.PRECISE(-5.2,-2)</f>
        <v>-4</v>
      </c>
      <c r="C537" s="6" t="str">
        <f t="shared" ca="1" si="33"/>
        <v>AssertExpression("=CEILING.PRECISE(-5,2,-2)", "-4");</v>
      </c>
    </row>
    <row r="538" spans="1:3" x14ac:dyDescent="0.25">
      <c r="A538" t="s">
        <v>75</v>
      </c>
      <c r="B538">
        <f>_xlfn.CEILING.PRECISE(0,-2)</f>
        <v>0</v>
      </c>
      <c r="C538" s="6" t="str">
        <f t="shared" ca="1" si="33"/>
        <v>AssertExpression("=CEILING.PRECISE(0,-2)", "0");</v>
      </c>
    </row>
    <row r="539" spans="1:3" x14ac:dyDescent="0.25">
      <c r="A539" t="s">
        <v>75</v>
      </c>
      <c r="B539">
        <f>_xlfn.CEILING.PRECISE(4,0)</f>
        <v>0</v>
      </c>
      <c r="C539" s="6" t="str">
        <f t="shared" ca="1" si="33"/>
        <v>AssertExpression("=CEILING.PRECISE(4,0)", "0");</v>
      </c>
    </row>
    <row r="540" spans="1:3" x14ac:dyDescent="0.25">
      <c r="A540" t="s">
        <v>75</v>
      </c>
      <c r="B540">
        <f>_xlfn.CEILING.PRECISE(0,0)</f>
        <v>0</v>
      </c>
      <c r="C540" s="6" t="str">
        <f t="shared" ca="1" si="33"/>
        <v>AssertExpression("=CEILING.PRECISE(0,0)", "0");</v>
      </c>
    </row>
    <row r="541" spans="1:3" ht="5.25" customHeight="1" x14ac:dyDescent="0.25">
      <c r="A541" s="7"/>
      <c r="B541" s="7"/>
      <c r="C54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5"/>
  <sheetViews>
    <sheetView workbookViewId="0">
      <selection activeCell="E24" sqref="E24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  <c r="E10" t="str">
        <f>D10 &amp; " aaa"</f>
        <v>0,425266203703704 aaa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5" x14ac:dyDescent="0.25">
      <c r="A17" s="13" t="s">
        <v>22</v>
      </c>
      <c r="B17">
        <v>3</v>
      </c>
    </row>
    <row r="18" spans="1:5" x14ac:dyDescent="0.25">
      <c r="A18" s="13" t="s">
        <v>23</v>
      </c>
      <c r="B18">
        <v>11</v>
      </c>
    </row>
    <row r="19" spans="1:5" x14ac:dyDescent="0.25">
      <c r="E19" t="e">
        <f>NA() &amp;(1/0)</f>
        <v>#N/A</v>
      </c>
    </row>
    <row r="22" spans="1:5" x14ac:dyDescent="0.25">
      <c r="E22" t="e">
        <f ca="1">SEQUENCE(3.4)</f>
        <v>#NAME?</v>
      </c>
    </row>
    <row r="23" spans="1:5" x14ac:dyDescent="0.25">
      <c r="E23">
        <f>{1.2}</f>
        <v>1.2</v>
      </c>
    </row>
    <row r="24" spans="1:5" x14ac:dyDescent="0.25">
      <c r="E24">
        <f t="array" ref="E24">{3;4}</f>
        <v>3</v>
      </c>
    </row>
    <row r="25" spans="1:5" x14ac:dyDescent="0.25">
      <c r="E25">
        <f t="array" ref="E25">E23*E24</f>
        <v>3.5999999999999996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TESTS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2020-05-18T05:59:40Z</dcterms:modified>
</cp:coreProperties>
</file>