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nos\repos\DocumentCreator\DocumentCreator.Tests\resources\"/>
    </mc:Choice>
  </mc:AlternateContent>
  <bookViews>
    <workbookView xWindow="0" yWindow="0" windowWidth="19200" windowHeight="11595" activeTab="1"/>
  </bookViews>
  <sheets>
    <sheet name="COMPARISON" sheetId="1" r:id="rId1"/>
    <sheet name="TESTS" sheetId="2" r:id="rId2"/>
    <sheet name="DATE" sheetId="3" r:id="rId3"/>
    <sheet name="JS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88" i="2" l="1"/>
  <c r="B686" i="2" l="1"/>
  <c r="B685" i="2"/>
  <c r="B684" i="2"/>
  <c r="B683" i="2"/>
  <c r="B682" i="2"/>
  <c r="B681" i="2"/>
  <c r="B680" i="2"/>
  <c r="B674" i="2"/>
  <c r="B676" i="2"/>
  <c r="B677" i="2"/>
  <c r="B678" i="2"/>
  <c r="B675" i="2"/>
  <c r="B673" i="2"/>
  <c r="B672" i="2"/>
  <c r="B671" i="2"/>
  <c r="B670" i="2"/>
  <c r="B669" i="2"/>
  <c r="B668" i="2"/>
  <c r="B667" i="2"/>
  <c r="B666" i="2"/>
  <c r="B664" i="2"/>
  <c r="B663" i="2"/>
  <c r="B662" i="2"/>
  <c r="B661" i="2"/>
  <c r="B660" i="2"/>
  <c r="B659" i="2"/>
  <c r="B658" i="2"/>
  <c r="B657" i="2"/>
  <c r="B650" i="2"/>
  <c r="B655" i="2"/>
  <c r="B654" i="2"/>
  <c r="B653" i="2"/>
  <c r="B652" i="2"/>
  <c r="B651" i="2"/>
  <c r="B649" i="2"/>
  <c r="B648" i="2"/>
  <c r="B641" i="2"/>
  <c r="B639" i="2"/>
  <c r="B640" i="2"/>
  <c r="B638" i="2"/>
  <c r="B637" i="2"/>
  <c r="B636" i="2"/>
  <c r="B635" i="2"/>
  <c r="B634" i="2"/>
  <c r="B646" i="2"/>
  <c r="B645" i="2"/>
  <c r="B644" i="2"/>
  <c r="B643" i="2"/>
  <c r="B632" i="2"/>
  <c r="B631" i="2"/>
  <c r="B630" i="2"/>
  <c r="B629" i="2"/>
  <c r="B627" i="2"/>
  <c r="B626" i="2"/>
  <c r="B625" i="2"/>
  <c r="B624" i="2"/>
  <c r="B623" i="2"/>
  <c r="B622" i="2"/>
  <c r="B621" i="2"/>
  <c r="B619" i="2"/>
  <c r="B618" i="2"/>
  <c r="B617" i="2"/>
  <c r="B616" i="2"/>
  <c r="B612" i="2"/>
  <c r="B611" i="2"/>
  <c r="B610" i="2"/>
  <c r="B609" i="2"/>
  <c r="B614" i="2"/>
  <c r="B613" i="2"/>
  <c r="B608" i="2"/>
  <c r="B607" i="2"/>
  <c r="B606" i="2"/>
  <c r="B605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3" i="2"/>
  <c r="B542" i="2"/>
  <c r="B544" i="2"/>
  <c r="B540" i="2"/>
  <c r="B539" i="2"/>
  <c r="B538" i="2"/>
  <c r="B532" i="2"/>
  <c r="B533" i="2"/>
  <c r="B534" i="2"/>
  <c r="B535" i="2"/>
  <c r="B536" i="2"/>
  <c r="B537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09" i="2"/>
  <c r="B508" i="2"/>
  <c r="B505" i="2"/>
  <c r="B507" i="2"/>
  <c r="B506" i="2"/>
  <c r="B462" i="2"/>
  <c r="B511" i="2"/>
  <c r="B510" i="2"/>
  <c r="B504" i="2"/>
  <c r="B503" i="2"/>
  <c r="B477" i="2"/>
  <c r="B463" i="2"/>
  <c r="B464" i="2"/>
  <c r="B465" i="2"/>
  <c r="B471" i="2"/>
  <c r="B479" i="2"/>
  <c r="B470" i="2"/>
  <c r="B501" i="2"/>
  <c r="B500" i="2"/>
  <c r="B499" i="2"/>
  <c r="B497" i="2"/>
  <c r="B498" i="2"/>
  <c r="B496" i="2"/>
  <c r="B495" i="2"/>
  <c r="B468" i="2"/>
  <c r="B478" i="2"/>
  <c r="B476" i="2"/>
  <c r="B475" i="2"/>
  <c r="B474" i="2"/>
  <c r="B473" i="2"/>
  <c r="B469" i="2"/>
  <c r="B467" i="2"/>
  <c r="B466" i="2"/>
  <c r="B460" i="2"/>
  <c r="B459" i="2"/>
  <c r="B458" i="2"/>
  <c r="B457" i="2"/>
  <c r="B456" i="2"/>
  <c r="B455" i="2"/>
  <c r="B452" i="2"/>
  <c r="B453" i="2"/>
  <c r="B451" i="2"/>
  <c r="B450" i="2"/>
  <c r="B449" i="2"/>
  <c r="B448" i="2"/>
  <c r="B446" i="2"/>
  <c r="B445" i="2"/>
  <c r="B444" i="2"/>
  <c r="B443" i="2"/>
  <c r="B442" i="2"/>
  <c r="B440" i="2"/>
  <c r="B439" i="2"/>
  <c r="B438" i="2"/>
  <c r="B437" i="2"/>
  <c r="B436" i="2"/>
  <c r="B434" i="2"/>
  <c r="B433" i="2"/>
  <c r="B432" i="2"/>
  <c r="B431" i="2"/>
  <c r="B430" i="2"/>
  <c r="B428" i="2"/>
  <c r="B427" i="2"/>
  <c r="B426" i="2"/>
  <c r="B425" i="2"/>
  <c r="B424" i="2"/>
  <c r="B422" i="2"/>
  <c r="B421" i="2"/>
  <c r="B420" i="2"/>
  <c r="B419" i="2"/>
  <c r="B418" i="2"/>
  <c r="B416" i="2"/>
  <c r="B415" i="2"/>
  <c r="B414" i="2"/>
  <c r="B413" i="2"/>
  <c r="B412" i="2"/>
  <c r="B408" i="2"/>
  <c r="B410" i="2"/>
  <c r="B409" i="2"/>
  <c r="B407" i="2"/>
  <c r="B406" i="2"/>
  <c r="B404" i="2"/>
  <c r="B403" i="2"/>
  <c r="B402" i="2"/>
  <c r="B401" i="2"/>
  <c r="B400" i="2"/>
  <c r="B394" i="2"/>
  <c r="B398" i="2"/>
  <c r="B397" i="2"/>
  <c r="B396" i="2"/>
  <c r="B395" i="2"/>
  <c r="B393" i="2"/>
  <c r="B392" i="2"/>
  <c r="B391" i="2"/>
  <c r="B389" i="2"/>
  <c r="B388" i="2"/>
  <c r="B387" i="2"/>
  <c r="B386" i="2"/>
  <c r="B385" i="2"/>
  <c r="B384" i="2"/>
  <c r="B382" i="2"/>
  <c r="B381" i="2"/>
  <c r="B377" i="2"/>
  <c r="B380" i="2"/>
  <c r="B379" i="2"/>
  <c r="B378" i="2"/>
  <c r="B372" i="2"/>
  <c r="B375" i="2"/>
  <c r="B374" i="2"/>
  <c r="B373" i="2"/>
  <c r="B371" i="2"/>
  <c r="B369" i="2"/>
  <c r="B368" i="2"/>
  <c r="B367" i="2"/>
  <c r="B366" i="2"/>
  <c r="B365" i="2"/>
  <c r="B364" i="2"/>
  <c r="B362" i="2"/>
  <c r="B361" i="2"/>
  <c r="B360" i="2"/>
  <c r="B359" i="2"/>
  <c r="B358" i="2"/>
  <c r="B357" i="2"/>
  <c r="B356" i="2"/>
  <c r="B355" i="2"/>
  <c r="B353" i="2"/>
  <c r="B352" i="2"/>
  <c r="B351" i="2"/>
  <c r="B350" i="2"/>
  <c r="B349" i="2"/>
  <c r="B347" i="2"/>
  <c r="B346" i="2"/>
  <c r="B345" i="2"/>
  <c r="B344" i="2"/>
  <c r="B343" i="2"/>
  <c r="B341" i="2"/>
  <c r="B340" i="2"/>
  <c r="B339" i="2"/>
  <c r="B338" i="2"/>
  <c r="B337" i="2"/>
  <c r="B335" i="2"/>
  <c r="B334" i="2"/>
  <c r="B333" i="2"/>
  <c r="B332" i="2"/>
  <c r="B331" i="2"/>
  <c r="B329" i="2"/>
  <c r="B328" i="2"/>
  <c r="B327" i="2"/>
  <c r="B326" i="2"/>
  <c r="B325" i="2"/>
  <c r="B323" i="2"/>
  <c r="B320" i="2"/>
  <c r="B321" i="2"/>
  <c r="B322" i="2"/>
  <c r="B319" i="2"/>
  <c r="B317" i="2"/>
  <c r="B318" i="2"/>
  <c r="C686" i="2"/>
  <c r="C682" i="2"/>
  <c r="C680" i="2"/>
  <c r="C683" i="2"/>
  <c r="C685" i="2"/>
  <c r="C681" i="2"/>
  <c r="C684" i="2"/>
  <c r="C674" i="2"/>
  <c r="C676" i="2"/>
  <c r="C678" i="2"/>
  <c r="C677" i="2"/>
  <c r="C675" i="2"/>
  <c r="C673" i="2"/>
  <c r="C672" i="2"/>
  <c r="C668" i="2"/>
  <c r="C667" i="2"/>
  <c r="C670" i="2"/>
  <c r="C666" i="2"/>
  <c r="C669" i="2"/>
  <c r="C664" i="2"/>
  <c r="C660" i="2"/>
  <c r="C657" i="2"/>
  <c r="C663" i="2"/>
  <c r="C659" i="2"/>
  <c r="C662" i="2"/>
  <c r="C658" i="2"/>
  <c r="C661" i="2"/>
  <c r="C655" i="2"/>
  <c r="C651" i="2"/>
  <c r="C649" i="2"/>
  <c r="C648" i="2"/>
  <c r="C654" i="2"/>
  <c r="C650" i="2"/>
  <c r="C653" i="2"/>
  <c r="C652" i="2"/>
  <c r="C641" i="2"/>
  <c r="C638" i="2"/>
  <c r="C640" i="2"/>
  <c r="C639" i="2"/>
  <c r="C646" i="2"/>
  <c r="C645" i="2"/>
  <c r="C644" i="2"/>
  <c r="C643" i="2"/>
  <c r="C637" i="2"/>
  <c r="C636" i="2"/>
  <c r="C635" i="2"/>
  <c r="C634" i="2"/>
  <c r="C632" i="2"/>
  <c r="C631" i="2"/>
  <c r="C630" i="2"/>
  <c r="C629" i="2"/>
  <c r="C627" i="2"/>
  <c r="C623" i="2"/>
  <c r="C626" i="2"/>
  <c r="C622" i="2"/>
  <c r="C621" i="2"/>
  <c r="C624" i="2"/>
  <c r="C625" i="2"/>
  <c r="C619" i="2"/>
  <c r="C616" i="2"/>
  <c r="C618" i="2"/>
  <c r="C617" i="2"/>
  <c r="C612" i="2"/>
  <c r="C611" i="2"/>
  <c r="C610" i="2"/>
  <c r="C609" i="2"/>
  <c r="C614" i="2"/>
  <c r="C613" i="2"/>
  <c r="C605" i="2"/>
  <c r="C608" i="2"/>
  <c r="C607" i="2"/>
  <c r="C606" i="2"/>
  <c r="C603" i="2"/>
  <c r="C599" i="2"/>
  <c r="C595" i="2"/>
  <c r="C591" i="2"/>
  <c r="C587" i="2"/>
  <c r="C596" i="2"/>
  <c r="C588" i="2"/>
  <c r="C602" i="2"/>
  <c r="C598" i="2"/>
  <c r="C594" i="2"/>
  <c r="C590" i="2"/>
  <c r="C586" i="2"/>
  <c r="C592" i="2"/>
  <c r="C601" i="2"/>
  <c r="C597" i="2"/>
  <c r="C593" i="2"/>
  <c r="C589" i="2"/>
  <c r="C585" i="2"/>
  <c r="C600" i="2"/>
  <c r="C584" i="2"/>
  <c r="C582" i="2"/>
  <c r="C578" i="2"/>
  <c r="C574" i="2"/>
  <c r="C570" i="2"/>
  <c r="C566" i="2"/>
  <c r="C572" i="2"/>
  <c r="C568" i="2"/>
  <c r="C575" i="2"/>
  <c r="C571" i="2"/>
  <c r="C563" i="2"/>
  <c r="C581" i="2"/>
  <c r="C577" i="2"/>
  <c r="C573" i="2"/>
  <c r="C569" i="2"/>
  <c r="C565" i="2"/>
  <c r="C576" i="2"/>
  <c r="C564" i="2"/>
  <c r="C579" i="2"/>
  <c r="C567" i="2"/>
  <c r="C580" i="2"/>
  <c r="C561" i="2"/>
  <c r="C557" i="2"/>
  <c r="C555" i="2"/>
  <c r="C558" i="2"/>
  <c r="C560" i="2"/>
  <c r="C556" i="2"/>
  <c r="C559" i="2"/>
  <c r="C554" i="2"/>
  <c r="C550" i="2"/>
  <c r="C546" i="2"/>
  <c r="C542" i="2"/>
  <c r="C552" i="2"/>
  <c r="C544" i="2"/>
  <c r="C547" i="2"/>
  <c r="C543" i="2"/>
  <c r="C553" i="2"/>
  <c r="C549" i="2"/>
  <c r="C545" i="2"/>
  <c r="C548" i="2"/>
  <c r="C551" i="2"/>
  <c r="C540" i="2"/>
  <c r="C536" i="2"/>
  <c r="C532" i="2"/>
  <c r="C534" i="2"/>
  <c r="C533" i="2"/>
  <c r="C539" i="2"/>
  <c r="C535" i="2"/>
  <c r="C538" i="2"/>
  <c r="C537" i="2"/>
  <c r="C493" i="2"/>
  <c r="C489" i="2"/>
  <c r="C485" i="2"/>
  <c r="C481" i="2"/>
  <c r="C492" i="2"/>
  <c r="C488" i="2"/>
  <c r="C484" i="2"/>
  <c r="C480" i="2"/>
  <c r="C491" i="2"/>
  <c r="C487" i="2"/>
  <c r="C483" i="2"/>
  <c r="C490" i="2"/>
  <c r="C486" i="2"/>
  <c r="C482" i="2"/>
  <c r="C530" i="2"/>
  <c r="C526" i="2"/>
  <c r="C522" i="2"/>
  <c r="C518" i="2"/>
  <c r="C514" i="2"/>
  <c r="C523" i="2"/>
  <c r="C529" i="2"/>
  <c r="C525" i="2"/>
  <c r="C521" i="2"/>
  <c r="C517" i="2"/>
  <c r="C513" i="2"/>
  <c r="C519" i="2"/>
  <c r="C528" i="2"/>
  <c r="C524" i="2"/>
  <c r="C520" i="2"/>
  <c r="C516" i="2"/>
  <c r="C527" i="2"/>
  <c r="C515" i="2"/>
  <c r="C509" i="2"/>
  <c r="C507" i="2"/>
  <c r="C506" i="2"/>
  <c r="C511" i="2"/>
  <c r="C504" i="2"/>
  <c r="C510" i="2"/>
  <c r="C503" i="2"/>
  <c r="C508" i="2"/>
  <c r="C505" i="2"/>
  <c r="C463" i="2"/>
  <c r="C464" i="2"/>
  <c r="C471" i="2"/>
  <c r="C479" i="2"/>
  <c r="C501" i="2"/>
  <c r="C497" i="2"/>
  <c r="C496" i="2"/>
  <c r="C499" i="2"/>
  <c r="C495" i="2"/>
  <c r="C498" i="2"/>
  <c r="C500" i="2"/>
  <c r="C470" i="2"/>
  <c r="C478" i="2"/>
  <c r="C474" i="2"/>
  <c r="C477" i="2"/>
  <c r="C473" i="2"/>
  <c r="C476" i="2"/>
  <c r="C475" i="2"/>
  <c r="C468" i="2"/>
  <c r="C466" i="2"/>
  <c r="C465" i="2"/>
  <c r="C469" i="2"/>
  <c r="C462" i="2"/>
  <c r="C467" i="2"/>
  <c r="C458" i="2"/>
  <c r="C457" i="2"/>
  <c r="C460" i="2"/>
  <c r="C456" i="2"/>
  <c r="C459" i="2"/>
  <c r="C455" i="2"/>
  <c r="C453" i="2"/>
  <c r="C449" i="2"/>
  <c r="C452" i="2"/>
  <c r="C448" i="2"/>
  <c r="C451" i="2"/>
  <c r="C450" i="2"/>
  <c r="C446" i="2"/>
  <c r="C442" i="2"/>
  <c r="C445" i="2"/>
  <c r="C444" i="2"/>
  <c r="C443" i="2"/>
  <c r="C440" i="2"/>
  <c r="C436" i="2"/>
  <c r="C439" i="2"/>
  <c r="C438" i="2"/>
  <c r="C437" i="2"/>
  <c r="C431" i="2"/>
  <c r="C434" i="2"/>
  <c r="C430" i="2"/>
  <c r="C433" i="2"/>
  <c r="C432" i="2"/>
  <c r="C428" i="2"/>
  <c r="C424" i="2"/>
  <c r="C425" i="2"/>
  <c r="C427" i="2"/>
  <c r="C426" i="2"/>
  <c r="C422" i="2"/>
  <c r="C418" i="2"/>
  <c r="C421" i="2"/>
  <c r="C420" i="2"/>
  <c r="C419" i="2"/>
  <c r="C416" i="2"/>
  <c r="C412" i="2"/>
  <c r="C415" i="2"/>
  <c r="C413" i="2"/>
  <c r="C414" i="2"/>
  <c r="C408" i="2"/>
  <c r="C407" i="2"/>
  <c r="C410" i="2"/>
  <c r="C406" i="2"/>
  <c r="C409" i="2"/>
  <c r="C404" i="2"/>
  <c r="C400" i="2"/>
  <c r="C403" i="2"/>
  <c r="C402" i="2"/>
  <c r="C401" i="2"/>
  <c r="C398" i="2"/>
  <c r="C394" i="2"/>
  <c r="C397" i="2"/>
  <c r="C393" i="2"/>
  <c r="C391" i="2"/>
  <c r="C396" i="2"/>
  <c r="C392" i="2"/>
  <c r="C395" i="2"/>
  <c r="C389" i="2"/>
  <c r="C385" i="2"/>
  <c r="C386" i="2"/>
  <c r="C388" i="2"/>
  <c r="C384" i="2"/>
  <c r="C387" i="2"/>
  <c r="C382" i="2"/>
  <c r="C378" i="2"/>
  <c r="C381" i="2"/>
  <c r="C377" i="2"/>
  <c r="C380" i="2"/>
  <c r="C379" i="2"/>
  <c r="C374" i="2"/>
  <c r="C371" i="2"/>
  <c r="C373" i="2"/>
  <c r="C372" i="2"/>
  <c r="C375" i="2"/>
  <c r="C369" i="2"/>
  <c r="C368" i="2"/>
  <c r="C367" i="2"/>
  <c r="C366" i="2"/>
  <c r="C365" i="2"/>
  <c r="C364" i="2"/>
  <c r="C362" i="2"/>
  <c r="C361" i="2"/>
  <c r="C357" i="2"/>
  <c r="C360" i="2"/>
  <c r="C356" i="2"/>
  <c r="C359" i="2"/>
  <c r="C355" i="2"/>
  <c r="C358" i="2"/>
  <c r="C353" i="2"/>
  <c r="C349" i="2"/>
  <c r="C352" i="2"/>
  <c r="C351" i="2"/>
  <c r="C350" i="2"/>
  <c r="C343" i="2"/>
  <c r="C346" i="2"/>
  <c r="C345" i="2"/>
  <c r="C344" i="2"/>
  <c r="C347" i="2"/>
  <c r="C341" i="2"/>
  <c r="C337" i="2"/>
  <c r="C338" i="2"/>
  <c r="C340" i="2"/>
  <c r="C339" i="2"/>
  <c r="C335" i="2"/>
  <c r="C331" i="2"/>
  <c r="C332" i="2"/>
  <c r="C334" i="2"/>
  <c r="C333" i="2"/>
  <c r="C329" i="2"/>
  <c r="C325" i="2"/>
  <c r="C328" i="2"/>
  <c r="C326" i="2"/>
  <c r="C327" i="2"/>
  <c r="C323" i="2"/>
  <c r="C319" i="2"/>
  <c r="C322" i="2"/>
  <c r="C318" i="2"/>
  <c r="C321" i="2"/>
  <c r="C317" i="2"/>
  <c r="C320" i="2"/>
  <c r="E23" i="3" l="1"/>
  <c r="E25" i="3" a="1"/>
  <c r="E25" i="3"/>
  <c r="E24" i="3" a="1"/>
  <c r="E24" i="3" s="1"/>
  <c r="E10" i="3"/>
  <c r="E19" i="3"/>
  <c r="B315" i="2"/>
  <c r="B314" i="2"/>
  <c r="B313" i="2"/>
  <c r="B312" i="2"/>
  <c r="B311" i="2"/>
  <c r="B310" i="2"/>
  <c r="B309" i="2"/>
  <c r="B308" i="2"/>
  <c r="B307" i="2"/>
  <c r="B306" i="2"/>
  <c r="B305" i="2"/>
  <c r="B304" i="2"/>
  <c r="B301" i="2"/>
  <c r="B302" i="2"/>
  <c r="B300" i="2"/>
  <c r="B299" i="2"/>
  <c r="B298" i="2"/>
  <c r="B297" i="2"/>
  <c r="B296" i="2"/>
  <c r="B295" i="2"/>
  <c r="B294" i="2"/>
  <c r="B292" i="2"/>
  <c r="B291" i="2"/>
  <c r="B290" i="2"/>
  <c r="B289" i="2"/>
  <c r="B288" i="2"/>
  <c r="B287" i="2"/>
  <c r="B286" i="2"/>
  <c r="B285" i="2"/>
  <c r="B283" i="2"/>
  <c r="B282" i="2"/>
  <c r="B281" i="2"/>
  <c r="B280" i="2"/>
  <c r="B279" i="2"/>
  <c r="B278" i="2"/>
  <c r="B277" i="2"/>
  <c r="B276" i="2"/>
  <c r="B274" i="2"/>
  <c r="B273" i="2"/>
  <c r="B272" i="2"/>
  <c r="B271" i="2"/>
  <c r="B270" i="2"/>
  <c r="B269" i="2"/>
  <c r="B268" i="2"/>
  <c r="B267" i="2"/>
  <c r="B265" i="2"/>
  <c r="B264" i="2"/>
  <c r="B263" i="2"/>
  <c r="B262" i="2"/>
  <c r="B261" i="2"/>
  <c r="B258" i="2"/>
  <c r="B259" i="2"/>
  <c r="B257" i="2"/>
  <c r="B256" i="2"/>
  <c r="B255" i="2"/>
  <c r="B254" i="2"/>
  <c r="B253" i="2"/>
  <c r="B252" i="2"/>
  <c r="B250" i="2"/>
  <c r="B249" i="2"/>
  <c r="B248" i="2"/>
  <c r="B247" i="2"/>
  <c r="B246" i="2"/>
  <c r="B245" i="2"/>
  <c r="B243" i="2"/>
  <c r="B242" i="2"/>
  <c r="B241" i="2"/>
  <c r="B240" i="2"/>
  <c r="B239" i="2"/>
  <c r="B238" i="2"/>
  <c r="B236" i="2"/>
  <c r="B235" i="2"/>
  <c r="B234" i="2"/>
  <c r="B233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32" i="2"/>
  <c r="B231" i="2"/>
  <c r="B230" i="2"/>
  <c r="E22" i="3"/>
  <c r="C315" i="2"/>
  <c r="C311" i="2"/>
  <c r="C307" i="2"/>
  <c r="C312" i="2"/>
  <c r="C304" i="2"/>
  <c r="C314" i="2"/>
  <c r="C310" i="2"/>
  <c r="C306" i="2"/>
  <c r="C313" i="2"/>
  <c r="C309" i="2"/>
  <c r="C305" i="2"/>
  <c r="C308" i="2"/>
  <c r="C302" i="2"/>
  <c r="C298" i="2"/>
  <c r="C294" i="2"/>
  <c r="C295" i="2"/>
  <c r="C301" i="2"/>
  <c r="C300" i="2"/>
  <c r="C296" i="2"/>
  <c r="C299" i="2"/>
  <c r="C297" i="2"/>
  <c r="C288" i="2"/>
  <c r="C291" i="2"/>
  <c r="C287" i="2"/>
  <c r="C290" i="2"/>
  <c r="C286" i="2"/>
  <c r="C289" i="2"/>
  <c r="C285" i="2"/>
  <c r="C292" i="2"/>
  <c r="C279" i="2"/>
  <c r="C282" i="2"/>
  <c r="C278" i="2"/>
  <c r="C281" i="2"/>
  <c r="C277" i="2"/>
  <c r="C280" i="2"/>
  <c r="C276" i="2"/>
  <c r="C283" i="2"/>
  <c r="C274" i="2"/>
  <c r="C273" i="2"/>
  <c r="C272" i="2"/>
  <c r="C268" i="2"/>
  <c r="C269" i="2"/>
  <c r="C271" i="2"/>
  <c r="C267" i="2"/>
  <c r="C270" i="2"/>
  <c r="C265" i="2"/>
  <c r="C264" i="2"/>
  <c r="C263" i="2"/>
  <c r="C262" i="2"/>
  <c r="C261" i="2"/>
  <c r="C259" i="2"/>
  <c r="C255" i="2"/>
  <c r="C254" i="2"/>
  <c r="C257" i="2"/>
  <c r="C256" i="2"/>
  <c r="C258" i="2"/>
  <c r="C253" i="2"/>
  <c r="C252" i="2"/>
  <c r="C250" i="2"/>
  <c r="C246" i="2"/>
  <c r="C249" i="2"/>
  <c r="C245" i="2"/>
  <c r="C248" i="2"/>
  <c r="C247" i="2"/>
  <c r="C243" i="2"/>
  <c r="C242" i="2"/>
  <c r="C238" i="2"/>
  <c r="C240" i="2"/>
  <c r="C239" i="2"/>
  <c r="C241" i="2"/>
  <c r="C234" i="2"/>
  <c r="C235" i="2"/>
  <c r="C236" i="2"/>
  <c r="C233" i="2"/>
  <c r="C226" i="2"/>
  <c r="C222" i="2"/>
  <c r="C218" i="2"/>
  <c r="C225" i="2"/>
  <c r="C221" i="2"/>
  <c r="C217" i="2"/>
  <c r="C228" i="2"/>
  <c r="C224" i="2"/>
  <c r="C220" i="2"/>
  <c r="C216" i="2"/>
  <c r="C227" i="2"/>
  <c r="C223" i="2"/>
  <c r="C219" i="2"/>
  <c r="C230" i="2"/>
  <c r="C232" i="2"/>
  <c r="C231" i="2"/>
  <c r="B214" i="2" l="1"/>
  <c r="B213" i="2"/>
  <c r="B212" i="2"/>
  <c r="B211" i="2"/>
  <c r="B210" i="2"/>
  <c r="B208" i="2"/>
  <c r="B207" i="2"/>
  <c r="B206" i="2"/>
  <c r="B205" i="2"/>
  <c r="B204" i="2"/>
  <c r="B203" i="2"/>
  <c r="B197" i="2"/>
  <c r="B201" i="2"/>
  <c r="B200" i="2"/>
  <c r="B199" i="2"/>
  <c r="B198" i="2"/>
  <c r="B196" i="2"/>
  <c r="B195" i="2"/>
  <c r="B194" i="2"/>
  <c r="B192" i="2"/>
  <c r="B191" i="2"/>
  <c r="B190" i="2"/>
  <c r="B189" i="2"/>
  <c r="B188" i="2"/>
  <c r="B187" i="2"/>
  <c r="B186" i="2"/>
  <c r="B185" i="2"/>
  <c r="B183" i="2"/>
  <c r="B182" i="2"/>
  <c r="B181" i="2"/>
  <c r="B180" i="2"/>
  <c r="B179" i="2"/>
  <c r="B178" i="2"/>
  <c r="B177" i="2"/>
  <c r="B176" i="2"/>
  <c r="B167" i="2"/>
  <c r="B174" i="2"/>
  <c r="B173" i="2"/>
  <c r="B172" i="2"/>
  <c r="B171" i="2"/>
  <c r="B170" i="2"/>
  <c r="B169" i="2"/>
  <c r="B168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1" i="2"/>
  <c r="B153" i="2"/>
  <c r="B152" i="2"/>
  <c r="B149" i="2"/>
  <c r="B150" i="2"/>
  <c r="B148" i="2"/>
  <c r="B147" i="2"/>
  <c r="B146" i="2"/>
  <c r="B145" i="2"/>
  <c r="B144" i="2"/>
  <c r="B143" i="2"/>
  <c r="B134" i="2"/>
  <c r="B140" i="2"/>
  <c r="B141" i="2"/>
  <c r="B139" i="2"/>
  <c r="B138" i="2"/>
  <c r="B137" i="2"/>
  <c r="B136" i="2"/>
  <c r="B135" i="2"/>
  <c r="B133" i="2"/>
  <c r="B132" i="2"/>
  <c r="B131" i="2"/>
  <c r="B130" i="2"/>
  <c r="B126" i="2"/>
  <c r="B128" i="2"/>
  <c r="B127" i="2"/>
  <c r="B125" i="2"/>
  <c r="B124" i="2"/>
  <c r="B123" i="2"/>
  <c r="B122" i="2"/>
  <c r="B120" i="2"/>
  <c r="B119" i="2"/>
  <c r="B118" i="2"/>
  <c r="B117" i="2"/>
  <c r="B116" i="2"/>
  <c r="B115" i="2"/>
  <c r="B114" i="2"/>
  <c r="B110" i="2"/>
  <c r="B112" i="2"/>
  <c r="B108" i="2"/>
  <c r="B107" i="2"/>
  <c r="B109" i="2"/>
  <c r="B106" i="2"/>
  <c r="B111" i="2"/>
  <c r="C214" i="2"/>
  <c r="C210" i="2"/>
  <c r="C206" i="2"/>
  <c r="C197" i="2"/>
  <c r="C194" i="2"/>
  <c r="C191" i="2"/>
  <c r="C188" i="2"/>
  <c r="C182" i="2"/>
  <c r="C179" i="2"/>
  <c r="C171" i="2"/>
  <c r="C167" i="2"/>
  <c r="C164" i="2"/>
  <c r="C161" i="2"/>
  <c r="C155" i="2"/>
  <c r="C153" i="2"/>
  <c r="C149" i="2"/>
  <c r="C147" i="2"/>
  <c r="C141" i="2"/>
  <c r="C137" i="2"/>
  <c r="C132" i="2"/>
  <c r="C124" i="2"/>
  <c r="C125" i="2"/>
  <c r="C115" i="2"/>
  <c r="C117" i="2"/>
  <c r="C107" i="2"/>
  <c r="C207" i="2"/>
  <c r="C200" i="2"/>
  <c r="C189" i="2"/>
  <c r="C180" i="2"/>
  <c r="C172" i="2"/>
  <c r="C166" i="2"/>
  <c r="C156" i="2"/>
  <c r="C146" i="2"/>
  <c r="C135" i="2"/>
  <c r="C127" i="2"/>
  <c r="C118" i="2"/>
  <c r="C211" i="2"/>
  <c r="C201" i="2"/>
  <c r="C185" i="2"/>
  <c r="C174" i="2"/>
  <c r="C165" i="2"/>
  <c r="C158" i="2"/>
  <c r="C150" i="2"/>
  <c r="C138" i="2"/>
  <c r="C128" i="2"/>
  <c r="C114" i="2"/>
  <c r="C213" i="2"/>
  <c r="C208" i="2"/>
  <c r="C205" i="2"/>
  <c r="C198" i="2"/>
  <c r="C199" i="2"/>
  <c r="C190" i="2"/>
  <c r="C187" i="2"/>
  <c r="C181" i="2"/>
  <c r="C178" i="2"/>
  <c r="C173" i="2"/>
  <c r="C169" i="2"/>
  <c r="C163" i="2"/>
  <c r="C160" i="2"/>
  <c r="C157" i="2"/>
  <c r="C152" i="2"/>
  <c r="C145" i="2"/>
  <c r="C143" i="2"/>
  <c r="C140" i="2"/>
  <c r="C136" i="2"/>
  <c r="C131" i="2"/>
  <c r="C122" i="2"/>
  <c r="C126" i="2"/>
  <c r="C116" i="2"/>
  <c r="C110" i="2"/>
  <c r="C109" i="2"/>
  <c r="C204" i="2"/>
  <c r="C195" i="2"/>
  <c r="C186" i="2"/>
  <c r="C176" i="2"/>
  <c r="C168" i="2"/>
  <c r="C159" i="2"/>
  <c r="C148" i="2"/>
  <c r="C139" i="2"/>
  <c r="C130" i="2"/>
  <c r="C120" i="2"/>
  <c r="C112" i="2"/>
  <c r="C203" i="2"/>
  <c r="C196" i="2"/>
  <c r="C183" i="2"/>
  <c r="C177" i="2"/>
  <c r="C170" i="2"/>
  <c r="C154" i="2"/>
  <c r="C144" i="2"/>
  <c r="C133" i="2"/>
  <c r="C123" i="2"/>
  <c r="C119" i="2"/>
  <c r="C212" i="2"/>
  <c r="C151" i="2"/>
  <c r="C106" i="2"/>
  <c r="C192" i="2"/>
  <c r="C162" i="2"/>
  <c r="C134" i="2"/>
  <c r="C108" i="2"/>
  <c r="B104" i="2" l="1"/>
  <c r="B103" i="2"/>
  <c r="B102" i="2"/>
  <c r="B101" i="2"/>
  <c r="B100" i="2"/>
  <c r="B99" i="2"/>
  <c r="B98" i="2"/>
  <c r="D10" i="3"/>
  <c r="D16" i="3"/>
  <c r="C16" i="3"/>
  <c r="B96" i="2"/>
  <c r="B95" i="2"/>
  <c r="B94" i="2"/>
  <c r="B93" i="2"/>
  <c r="B92" i="2"/>
  <c r="B91" i="2"/>
  <c r="C10" i="3"/>
  <c r="B40" i="2"/>
  <c r="B38" i="2"/>
  <c r="B39" i="2"/>
  <c r="B41" i="2"/>
  <c r="C95" i="2"/>
  <c r="C93" i="2"/>
  <c r="C40" i="2"/>
  <c r="C92" i="2"/>
  <c r="C111" i="2"/>
  <c r="C41" i="2"/>
  <c r="C91" i="2"/>
  <c r="C103" i="2"/>
  <c r="C39" i="2"/>
  <c r="C101" i="2"/>
  <c r="C104" i="2"/>
  <c r="C100" i="2"/>
  <c r="C102" i="2"/>
  <c r="C94" i="2"/>
  <c r="C98" i="2"/>
  <c r="C96" i="2"/>
  <c r="C99" i="2"/>
  <c r="B89" i="2" l="1"/>
  <c r="B88" i="2"/>
  <c r="B80" i="2"/>
  <c r="B87" i="2"/>
  <c r="B86" i="2"/>
  <c r="B85" i="2"/>
  <c r="B84" i="2"/>
  <c r="B83" i="2"/>
  <c r="B82" i="2"/>
  <c r="B81" i="2"/>
  <c r="C82" i="2"/>
  <c r="C84" i="2"/>
  <c r="C88" i="2"/>
  <c r="C80" i="2"/>
  <c r="C83" i="2"/>
  <c r="C89" i="2"/>
  <c r="C87" i="2"/>
  <c r="C81" i="2"/>
  <c r="C85" i="2"/>
  <c r="C86" i="2"/>
  <c r="B78" i="2" l="1"/>
  <c r="B77" i="2"/>
  <c r="B76" i="2"/>
  <c r="B75" i="2"/>
  <c r="B74" i="2"/>
  <c r="B73" i="2"/>
  <c r="B72" i="2"/>
  <c r="B71" i="2"/>
  <c r="B67" i="2"/>
  <c r="C72" i="2"/>
  <c r="C78" i="2"/>
  <c r="C73" i="2"/>
  <c r="C76" i="2"/>
  <c r="C77" i="2"/>
  <c r="C71" i="2"/>
  <c r="C75" i="2"/>
  <c r="C74" i="2"/>
  <c r="B69" i="2" l="1"/>
  <c r="B68" i="2"/>
  <c r="B66" i="2"/>
  <c r="B65" i="2"/>
  <c r="B64" i="2"/>
  <c r="B63" i="2"/>
  <c r="B62" i="2"/>
  <c r="B61" i="2"/>
  <c r="B59" i="2"/>
  <c r="B58" i="2"/>
  <c r="B57" i="2"/>
  <c r="B56" i="2"/>
  <c r="B55" i="2"/>
  <c r="B54" i="2"/>
  <c r="B53" i="2"/>
  <c r="B44" i="2"/>
  <c r="H5" i="3"/>
  <c r="G5" i="3"/>
  <c r="C5" i="3"/>
  <c r="E4" i="3"/>
  <c r="E3" i="3"/>
  <c r="D5" i="3"/>
  <c r="C4" i="3"/>
  <c r="D4" i="3" s="1"/>
  <c r="C3" i="3"/>
  <c r="B43" i="2"/>
  <c r="B42" i="2"/>
  <c r="B45" i="2"/>
  <c r="B48" i="2"/>
  <c r="B51" i="2"/>
  <c r="B50" i="2"/>
  <c r="B49" i="2"/>
  <c r="B47" i="2"/>
  <c r="B46" i="2"/>
  <c r="B36" i="2"/>
  <c r="B34" i="2"/>
  <c r="B35" i="2"/>
  <c r="B33" i="2"/>
  <c r="B32" i="2"/>
  <c r="B31" i="2"/>
  <c r="B30" i="2"/>
  <c r="B29" i="2"/>
  <c r="B28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B3" i="2"/>
  <c r="B2" i="2"/>
  <c r="B1" i="2"/>
  <c r="B10" i="1"/>
  <c r="C9" i="1"/>
  <c r="D9" i="1"/>
  <c r="D13" i="1" s="1"/>
  <c r="B15" i="1"/>
  <c r="H9" i="1"/>
  <c r="F37" i="1"/>
  <c r="F29" i="1"/>
  <c r="G28" i="1"/>
  <c r="F21" i="1"/>
  <c r="D18" i="1"/>
  <c r="F13" i="1"/>
  <c r="C13" i="1"/>
  <c r="D10" i="1"/>
  <c r="B39" i="1"/>
  <c r="H39" i="1" s="1"/>
  <c r="B38" i="1"/>
  <c r="G38" i="1" s="1"/>
  <c r="B36" i="1"/>
  <c r="B35" i="1"/>
  <c r="H35" i="1" s="1"/>
  <c r="B34" i="1"/>
  <c r="F34" i="1" s="1"/>
  <c r="H33" i="1"/>
  <c r="H37" i="1" s="1"/>
  <c r="G33" i="1"/>
  <c r="E33" i="1"/>
  <c r="E37" i="1" s="1"/>
  <c r="D33" i="1"/>
  <c r="D37" i="1" s="1"/>
  <c r="C33" i="1"/>
  <c r="B31" i="1"/>
  <c r="B30" i="1"/>
  <c r="F30" i="1" s="1"/>
  <c r="B28" i="1"/>
  <c r="F28" i="1" s="1"/>
  <c r="B27" i="1"/>
  <c r="B26" i="1"/>
  <c r="H25" i="1"/>
  <c r="H29" i="1" s="1"/>
  <c r="G25" i="1"/>
  <c r="G29" i="1" s="1"/>
  <c r="E25" i="1"/>
  <c r="E29" i="1" s="1"/>
  <c r="D25" i="1"/>
  <c r="D29" i="1" s="1"/>
  <c r="C25" i="1"/>
  <c r="C29" i="1" s="1"/>
  <c r="B23" i="1"/>
  <c r="H23" i="1" s="1"/>
  <c r="B22" i="1"/>
  <c r="G22" i="1" s="1"/>
  <c r="B20" i="1"/>
  <c r="B19" i="1"/>
  <c r="H19" i="1" s="1"/>
  <c r="B18" i="1"/>
  <c r="F18" i="1" s="1"/>
  <c r="H17" i="1"/>
  <c r="H21" i="1" s="1"/>
  <c r="G17" i="1"/>
  <c r="E17" i="1"/>
  <c r="E21" i="1" s="1"/>
  <c r="D17" i="1"/>
  <c r="D21" i="1" s="1"/>
  <c r="C17" i="1"/>
  <c r="C18" i="1" s="1"/>
  <c r="B14" i="1"/>
  <c r="B12" i="1"/>
  <c r="E12" i="1" s="1"/>
  <c r="B11" i="1"/>
  <c r="F11" i="1" s="1"/>
  <c r="G9" i="1"/>
  <c r="G11" i="1" s="1"/>
  <c r="E9" i="1"/>
  <c r="E13" i="1" s="1"/>
  <c r="F7" i="1"/>
  <c r="F6" i="1"/>
  <c r="H5" i="1"/>
  <c r="F5" i="1"/>
  <c r="D5" i="1"/>
  <c r="C5" i="1"/>
  <c r="B7" i="1"/>
  <c r="H7" i="1" s="1"/>
  <c r="B6" i="1"/>
  <c r="B4" i="1"/>
  <c r="H4" i="1" s="1"/>
  <c r="B3" i="1"/>
  <c r="B2" i="1"/>
  <c r="E2" i="1" s="1"/>
  <c r="H1" i="1"/>
  <c r="G1" i="1"/>
  <c r="G5" i="1" s="1"/>
  <c r="E1" i="1"/>
  <c r="E7" i="1" s="1"/>
  <c r="D1" i="1"/>
  <c r="C1" i="1"/>
  <c r="C15" i="2"/>
  <c r="C32" i="2"/>
  <c r="C62" i="2"/>
  <c r="C61" i="2"/>
  <c r="C66" i="2"/>
  <c r="C8" i="2"/>
  <c r="C59" i="2"/>
  <c r="C35" i="2"/>
  <c r="C6" i="2"/>
  <c r="C56" i="2"/>
  <c r="C4" i="2"/>
  <c r="C28" i="2"/>
  <c r="C23" i="2"/>
  <c r="C57" i="2"/>
  <c r="C2" i="2"/>
  <c r="C48" i="2"/>
  <c r="C36" i="2"/>
  <c r="C49" i="2"/>
  <c r="C5" i="2"/>
  <c r="C55" i="2"/>
  <c r="C69" i="2"/>
  <c r="C31" i="2"/>
  <c r="C51" i="2"/>
  <c r="C21" i="2"/>
  <c r="C25" i="2"/>
  <c r="C24" i="2"/>
  <c r="C16" i="2"/>
  <c r="C53" i="2"/>
  <c r="C13" i="2"/>
  <c r="C44" i="2"/>
  <c r="C30" i="2"/>
  <c r="C65" i="2"/>
  <c r="C9" i="2"/>
  <c r="C38" i="2"/>
  <c r="C7" i="2"/>
  <c r="C58" i="2"/>
  <c r="C3" i="2"/>
  <c r="C68" i="2"/>
  <c r="C47" i="2"/>
  <c r="C67" i="2"/>
  <c r="C46" i="2"/>
  <c r="C45" i="2"/>
  <c r="C64" i="2"/>
  <c r="C12" i="2"/>
  <c r="C43" i="2"/>
  <c r="C14" i="2"/>
  <c r="C50" i="2"/>
  <c r="C18" i="2"/>
  <c r="C1" i="2"/>
  <c r="C19" i="2"/>
  <c r="C54" i="2"/>
  <c r="C34" i="2"/>
  <c r="C42" i="2"/>
  <c r="C10" i="2"/>
  <c r="C26" i="2"/>
  <c r="C29" i="2"/>
  <c r="C63" i="2"/>
  <c r="C17" i="2"/>
  <c r="C22" i="2"/>
  <c r="C33" i="2"/>
  <c r="C20" i="2"/>
  <c r="F12" i="1" l="1"/>
  <c r="C30" i="1"/>
  <c r="E35" i="1"/>
  <c r="E39" i="1"/>
  <c r="H6" i="1"/>
  <c r="C6" i="1"/>
  <c r="D14" i="1"/>
  <c r="G18" i="1"/>
  <c r="G20" i="1"/>
  <c r="G26" i="1"/>
  <c r="E31" i="1"/>
  <c r="G34" i="1"/>
  <c r="G36" i="1"/>
  <c r="C11" i="1"/>
  <c r="E19" i="1"/>
  <c r="E23" i="1"/>
  <c r="H28" i="1"/>
  <c r="G30" i="1"/>
  <c r="F35" i="1"/>
  <c r="F39" i="1"/>
  <c r="C7" i="1"/>
  <c r="E27" i="1"/>
  <c r="C34" i="1"/>
  <c r="D11" i="1"/>
  <c r="F19" i="1"/>
  <c r="F23" i="1"/>
  <c r="H30" i="1"/>
  <c r="G10" i="1"/>
  <c r="E3" i="1"/>
  <c r="C2" i="1"/>
  <c r="F2" i="1"/>
  <c r="C12" i="1"/>
  <c r="C28" i="1"/>
  <c r="D34" i="1"/>
  <c r="E14" i="1"/>
  <c r="H18" i="1"/>
  <c r="D20" i="1"/>
  <c r="H20" i="1"/>
  <c r="D22" i="1"/>
  <c r="H22" i="1"/>
  <c r="D26" i="1"/>
  <c r="H26" i="1"/>
  <c r="F27" i="1"/>
  <c r="D28" i="1"/>
  <c r="D30" i="1"/>
  <c r="F31" i="1"/>
  <c r="H34" i="1"/>
  <c r="D36" i="1"/>
  <c r="H36" i="1"/>
  <c r="D38" i="1"/>
  <c r="H38" i="1"/>
  <c r="C4" i="1"/>
  <c r="D2" i="1"/>
  <c r="H2" i="1"/>
  <c r="G3" i="1"/>
  <c r="F4" i="1"/>
  <c r="E5" i="1"/>
  <c r="D6" i="1"/>
  <c r="G7" i="1"/>
  <c r="F10" i="1"/>
  <c r="E11" i="1"/>
  <c r="D12" i="1"/>
  <c r="G13" i="1"/>
  <c r="F14" i="1"/>
  <c r="E18" i="1"/>
  <c r="C19" i="1"/>
  <c r="G19" i="1"/>
  <c r="E20" i="1"/>
  <c r="C21" i="1"/>
  <c r="G21" i="1"/>
  <c r="E22" i="1"/>
  <c r="C23" i="1"/>
  <c r="G23" i="1"/>
  <c r="E26" i="1"/>
  <c r="C27" i="1"/>
  <c r="G27" i="1"/>
  <c r="E28" i="1"/>
  <c r="E30" i="1"/>
  <c r="C31" i="1"/>
  <c r="G31" i="1"/>
  <c r="E34" i="1"/>
  <c r="C35" i="1"/>
  <c r="G35" i="1"/>
  <c r="E36" i="1"/>
  <c r="C37" i="1"/>
  <c r="G37" i="1"/>
  <c r="E38" i="1"/>
  <c r="C39" i="1"/>
  <c r="G39" i="1"/>
  <c r="C3" i="1"/>
  <c r="G2" i="1"/>
  <c r="F3" i="1"/>
  <c r="E4" i="1"/>
  <c r="G6" i="1"/>
  <c r="E10" i="1"/>
  <c r="G12" i="1"/>
  <c r="D3" i="1"/>
  <c r="H3" i="1"/>
  <c r="G4" i="1"/>
  <c r="E6" i="1"/>
  <c r="D7" i="1"/>
  <c r="C10" i="1"/>
  <c r="C14" i="1"/>
  <c r="G14" i="1"/>
  <c r="D19" i="1"/>
  <c r="F20" i="1"/>
  <c r="F22" i="1"/>
  <c r="D23" i="1"/>
  <c r="F26" i="1"/>
  <c r="D27" i="1"/>
  <c r="H27" i="1"/>
  <c r="D31" i="1"/>
  <c r="H31" i="1"/>
  <c r="D35" i="1"/>
  <c r="F36" i="1"/>
  <c r="F38" i="1"/>
  <c r="D39" i="1"/>
  <c r="D4" i="1"/>
  <c r="C20" i="1"/>
  <c r="C22" i="1"/>
  <c r="C26" i="1"/>
  <c r="C36" i="1"/>
  <c r="C38" i="1"/>
  <c r="F4" i="3"/>
  <c r="D3" i="3"/>
  <c r="F3" i="3"/>
  <c r="G3" i="3" s="1"/>
  <c r="H3" i="3" s="1"/>
  <c r="E15" i="1"/>
  <c r="D15" i="1"/>
  <c r="G15" i="1"/>
  <c r="C15" i="1"/>
  <c r="F15" i="1"/>
  <c r="H15" i="1"/>
  <c r="H13" i="1"/>
  <c r="H11" i="1"/>
  <c r="H14" i="1"/>
  <c r="H12" i="1"/>
  <c r="H10" i="1"/>
  <c r="G4" i="3" l="1"/>
  <c r="H4" i="3" s="1"/>
  <c r="F5" i="3"/>
</calcChain>
</file>

<file path=xl/sharedStrings.xml><?xml version="1.0" encoding="utf-8"?>
<sst xmlns="http://schemas.openxmlformats.org/spreadsheetml/2006/main" count="744" uniqueCount="168">
  <si>
    <t>"A"</t>
  </si>
  <si>
    <t>=</t>
  </si>
  <si>
    <t>&gt;</t>
  </si>
  <si>
    <t>&gt;=</t>
  </si>
  <si>
    <t>&lt;</t>
  </si>
  <si>
    <t>&lt;=</t>
  </si>
  <si>
    <t>"AAA"</t>
  </si>
  <si>
    <t>SEARCH</t>
  </si>
  <si>
    <t>SUBSTITUTE</t>
  </si>
  <si>
    <t>T</t>
  </si>
  <si>
    <t>TEXT</t>
  </si>
  <si>
    <t>DATE</t>
  </si>
  <si>
    <t>NUMBER FORMAT CELL</t>
  </si>
  <si>
    <t>VALUE()</t>
  </si>
  <si>
    <t>DATE FORMAT CELL</t>
  </si>
  <si>
    <t>C==G</t>
  </si>
  <si>
    <t>TEXT(C3;"0,000000000000000")</t>
  </si>
  <si>
    <t>TRIM</t>
  </si>
  <si>
    <t>VALUE</t>
  </si>
  <si>
    <t>CONCATENATE</t>
  </si>
  <si>
    <t>SUM</t>
  </si>
  <si>
    <t>Y</t>
  </si>
  <si>
    <t>M</t>
  </si>
  <si>
    <t>D</t>
  </si>
  <si>
    <t>TIME</t>
  </si>
  <si>
    <t>H</t>
  </si>
  <si>
    <t>S</t>
  </si>
  <si>
    <t>DAY</t>
  </si>
  <si>
    <t>MONTH</t>
  </si>
  <si>
    <t>YEAR</t>
  </si>
  <si>
    <t>DATEDIF</t>
  </si>
  <si>
    <t>DAYS</t>
  </si>
  <si>
    <t>HOUR</t>
  </si>
  <si>
    <t>MINUTE</t>
  </si>
  <si>
    <t>SECOND</t>
  </si>
  <si>
    <t>DATEVALUE</t>
  </si>
  <si>
    <t>TIMEVALUE</t>
  </si>
  <si>
    <t>ISBLANK</t>
  </si>
  <si>
    <t>ISEVEN</t>
  </si>
  <si>
    <t>ISERR</t>
  </si>
  <si>
    <t>ISERROR</t>
  </si>
  <si>
    <t>ISLOGICAL</t>
  </si>
  <si>
    <t>ISNA</t>
  </si>
  <si>
    <t>ISNUMBER</t>
  </si>
  <si>
    <t>ISTEXT</t>
  </si>
  <si>
    <t>ISNONTEXT</t>
  </si>
  <si>
    <t>TYPE</t>
  </si>
  <si>
    <t>N</t>
  </si>
  <si>
    <t>ABS</t>
  </si>
  <si>
    <t>ACOS</t>
  </si>
  <si>
    <t>ACOSH</t>
  </si>
  <si>
    <t>ASIN</t>
  </si>
  <si>
    <t>ASINH</t>
  </si>
  <si>
    <t>ACOT</t>
  </si>
  <si>
    <t>ACOTH</t>
  </si>
  <si>
    <t>ATAN</t>
  </si>
  <si>
    <t>ATAN2</t>
  </si>
  <si>
    <t>ATANH</t>
  </si>
  <si>
    <t>COS</t>
  </si>
  <si>
    <t>COSH</t>
  </si>
  <si>
    <t>COT</t>
  </si>
  <si>
    <t>COTH</t>
  </si>
  <si>
    <t>CSC</t>
  </si>
  <si>
    <t>CSCH</t>
  </si>
  <si>
    <t>SEC</t>
  </si>
  <si>
    <t>SECH</t>
  </si>
  <si>
    <t>SIN</t>
  </si>
  <si>
    <t>SINH</t>
  </si>
  <si>
    <t>TAN</t>
  </si>
  <si>
    <t>TANH</t>
  </si>
  <si>
    <t>CEILING</t>
  </si>
  <si>
    <t>CEILING.MATH</t>
  </si>
  <si>
    <t>CEILING.PRECISE</t>
  </si>
  <si>
    <t>FLOOR</t>
  </si>
  <si>
    <t>FLOOR.MATH</t>
  </si>
  <si>
    <t>FLOOR.PRECISE</t>
  </si>
  <si>
    <t>ROUND</t>
  </si>
  <si>
    <t>ROUNDDOWN</t>
  </si>
  <si>
    <t>ROUNDUP</t>
  </si>
  <si>
    <t>TRUNC</t>
  </si>
  <si>
    <t>EXP</t>
  </si>
  <si>
    <t>INT</t>
  </si>
  <si>
    <t>LN</t>
  </si>
  <si>
    <t>LOG</t>
  </si>
  <si>
    <t>LOG10</t>
  </si>
  <si>
    <t>MOD</t>
  </si>
  <si>
    <t>POWER</t>
  </si>
  <si>
    <t>RANDBETWEEN</t>
  </si>
  <si>
    <t>PRODUCT</t>
  </si>
  <si>
    <t>{</t>
  </si>
  <si>
    <t xml:space="preserve">  "expressions": [</t>
  </si>
  <si>
    <t xml:space="preserve">    {</t>
  </si>
  <si>
    <t xml:space="preserve">      "name": "F01",</t>
  </si>
  <si>
    <t xml:space="preserve">      "cell": "F3",</t>
  </si>
  <si>
    <t xml:space="preserve">      "isCollection": false,</t>
  </si>
  <si>
    <t xml:space="preserve">      "parent": "",</t>
  </si>
  <si>
    <t xml:space="preserve">      "content": ""</t>
  </si>
  <si>
    <t xml:space="preserve">    },</t>
  </si>
  <si>
    <t xml:space="preserve">      "name": "F02",</t>
  </si>
  <si>
    <t xml:space="preserve">      "cell": "F4",</t>
  </si>
  <si>
    <t xml:space="preserve">      "content": "_"</t>
  </si>
  <si>
    <t xml:space="preserve">    }</t>
  </si>
  <si>
    <t xml:space="preserve">  ],</t>
  </si>
  <si>
    <t xml:space="preserve">  "sources": [</t>
  </si>
  <si>
    <t xml:space="preserve">      "name": "N3",</t>
  </si>
  <si>
    <t xml:space="preserve">      "cell": "N3",</t>
  </si>
  <si>
    <t xml:space="preserve">      "payload": {</t>
  </si>
  <si>
    <t xml:space="preserve">        "LogHeader": {</t>
  </si>
  <si>
    <t xml:space="preserve">          "Version": "3.10",</t>
  </si>
  <si>
    <t xml:space="preserve">          "RequestId": "123456",</t>
  </si>
  <si>
    <t xml:space="preserve">          "Unit": "123"</t>
  </si>
  <si>
    <t xml:space="preserve">        },</t>
  </si>
  <si>
    <t xml:space="preserve">        "RequestData": {</t>
  </si>
  <si>
    <t xml:space="preserve">          "AccountNumber": "923456789012345",</t>
  </si>
  <si>
    <t xml:space="preserve">          "SEPA": 0.17,</t>
  </si>
  <si>
    <t xml:space="preserve">          "PS1014": 3,</t>
  </si>
  <si>
    <t xml:space="preserve">          "PS1015": 1,</t>
  </si>
  <si>
    <t xml:space="preserve">          "PS1016": "MONTH",</t>
  </si>
  <si>
    <t xml:space="preserve">          "PS1053": "START",</t>
  </si>
  <si>
    <t xml:space="preserve">          "PS1056": 10000,</t>
  </si>
  <si>
    <t xml:space="preserve">          "F1041": 5000,</t>
  </si>
  <si>
    <t xml:space="preserve">          "F1042": 10000,</t>
  </si>
  <si>
    <t xml:space="preserve">          "InterestTable": [</t>
  </si>
  <si>
    <t xml:space="preserve">            {</t>
  </si>
  <si>
    <t xml:space="preserve">              "Period": 1,</t>
  </si>
  <si>
    <t xml:space="preserve">              "Interest": 0.2,</t>
  </si>
  <si>
    <t xml:space="preserve">              "Points": 500</t>
  </si>
  <si>
    <t xml:space="preserve">            },</t>
  </si>
  <si>
    <t xml:space="preserve">              "Period": 3,</t>
  </si>
  <si>
    <t xml:space="preserve">              "Interest": 0.25,</t>
  </si>
  <si>
    <t xml:space="preserve">              "Points": 1000</t>
  </si>
  <si>
    <t xml:space="preserve">            }</t>
  </si>
  <si>
    <t xml:space="preserve">          ]</t>
  </si>
  <si>
    <t xml:space="preserve">        }</t>
  </si>
  <si>
    <t xml:space="preserve">      }</t>
  </si>
  <si>
    <t xml:space="preserve">      "name": "N4",</t>
  </si>
  <si>
    <t xml:space="preserve">      "cell": "N4",</t>
  </si>
  <si>
    <t xml:space="preserve">        "MONTH": "MM",</t>
  </si>
  <si>
    <t xml:space="preserve">        "YEAR": "YY",</t>
  </si>
  <si>
    <t xml:space="preserve">        "DAY": "DD"</t>
  </si>
  <si>
    <t xml:space="preserve">      "name": "N5",</t>
  </si>
  <si>
    <t xml:space="preserve">      "cell": "N5",</t>
  </si>
  <si>
    <t xml:space="preserve">        "1": "One",</t>
  </si>
  <si>
    <t xml:space="preserve">        "2": "Two",</t>
  </si>
  <si>
    <t xml:space="preserve">        "3": "Three"</t>
  </si>
  <si>
    <t xml:space="preserve">  "templateName": "T01"</t>
  </si>
  <si>
    <t>}</t>
  </si>
  <si>
    <t>expressions</t>
  </si>
  <si>
    <t>isCollection</t>
  </si>
  <si>
    <t>sources</t>
  </si>
  <si>
    <t>payload</t>
  </si>
  <si>
    <t>templateName</t>
  </si>
  <si>
    <t>T01</t>
  </si>
  <si>
    <t>[]</t>
  </si>
  <si>
    <t>name</t>
  </si>
  <si>
    <t>cell</t>
  </si>
  <si>
    <t>parent</t>
  </si>
  <si>
    <t>content</t>
  </si>
  <si>
    <t>F01</t>
  </si>
  <si>
    <t>F3</t>
  </si>
  <si>
    <t>F02</t>
  </si>
  <si>
    <t>F4</t>
  </si>
  <si>
    <t>____</t>
  </si>
  <si>
    <t>[E3:I4]</t>
  </si>
  <si>
    <t>N3</t>
  </si>
  <si>
    <t>N4</t>
  </si>
  <si>
    <t>N5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</si>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</sst>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\ h:mm:ss"/>
    <numFmt numFmtId="165" formatCode="0.000000000000000"/>
  </numFmts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Consolas"/>
      <family val="3"/>
      <charset val="161"/>
    </font>
    <font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right"/>
    </xf>
    <xf numFmtId="0" fontId="3" fillId="4" borderId="0" xfId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39"/>
  <sheetViews>
    <sheetView workbookViewId="0">
      <selection activeCell="I7" sqref="I7"/>
    </sheetView>
  </sheetViews>
  <sheetFormatPr defaultRowHeight="15" x14ac:dyDescent="0.25"/>
  <cols>
    <col min="9" max="9" width="12.7109375" customWidth="1"/>
  </cols>
  <sheetData>
    <row r="1" spans="2:8" x14ac:dyDescent="0.25">
      <c r="B1" s="3" t="s">
        <v>1</v>
      </c>
      <c r="C1" s="1" t="b">
        <f>TRUE</f>
        <v>1</v>
      </c>
      <c r="D1" s="1">
        <f>1</f>
        <v>1</v>
      </c>
      <c r="E1" s="1">
        <f>0</f>
        <v>0</v>
      </c>
      <c r="F1" s="1" t="s">
        <v>0</v>
      </c>
      <c r="G1" s="1" t="e">
        <f>NA()</f>
        <v>#N/A</v>
      </c>
      <c r="H1" s="1" t="e">
        <f>1/0</f>
        <v>#DIV/0!</v>
      </c>
    </row>
    <row r="2" spans="2:8" x14ac:dyDescent="0.25">
      <c r="B2" s="1" t="b">
        <f>TRUE</f>
        <v>1</v>
      </c>
      <c r="C2" s="4" t="b">
        <f>$B2=C$1</f>
        <v>1</v>
      </c>
      <c r="D2" s="2" t="b">
        <f t="shared" ref="D2:H7" si="0">$B2=D$1</f>
        <v>0</v>
      </c>
      <c r="E2" s="2" t="b">
        <f t="shared" si="0"/>
        <v>0</v>
      </c>
      <c r="F2" s="2" t="b">
        <f t="shared" si="0"/>
        <v>0</v>
      </c>
      <c r="G2" s="2" t="e">
        <f t="shared" si="0"/>
        <v>#N/A</v>
      </c>
      <c r="H2" s="2" t="e">
        <f t="shared" si="0"/>
        <v>#DIV/0!</v>
      </c>
    </row>
    <row r="3" spans="2:8" x14ac:dyDescent="0.25">
      <c r="B3" s="1">
        <f>1</f>
        <v>1</v>
      </c>
      <c r="C3" s="2" t="b">
        <f t="shared" ref="C3:C7" si="1">$B3=C$1</f>
        <v>0</v>
      </c>
      <c r="D3" s="4" t="b">
        <f t="shared" si="0"/>
        <v>1</v>
      </c>
      <c r="E3" s="2" t="b">
        <f t="shared" si="0"/>
        <v>0</v>
      </c>
      <c r="F3" s="2" t="b">
        <f t="shared" si="0"/>
        <v>0</v>
      </c>
      <c r="G3" s="2" t="e">
        <f t="shared" si="0"/>
        <v>#N/A</v>
      </c>
      <c r="H3" s="2" t="e">
        <f t="shared" si="0"/>
        <v>#DIV/0!</v>
      </c>
    </row>
    <row r="4" spans="2:8" x14ac:dyDescent="0.25">
      <c r="B4" s="1">
        <f>0</f>
        <v>0</v>
      </c>
      <c r="C4" s="2" t="b">
        <f t="shared" si="1"/>
        <v>0</v>
      </c>
      <c r="D4" s="2" t="b">
        <f t="shared" si="0"/>
        <v>0</v>
      </c>
      <c r="E4" s="4" t="b">
        <f t="shared" si="0"/>
        <v>1</v>
      </c>
      <c r="F4" s="2" t="b">
        <f t="shared" si="0"/>
        <v>0</v>
      </c>
      <c r="G4" s="2" t="e">
        <f t="shared" si="0"/>
        <v>#N/A</v>
      </c>
      <c r="H4" s="2" t="e">
        <f t="shared" si="0"/>
        <v>#DIV/0!</v>
      </c>
    </row>
    <row r="5" spans="2:8" x14ac:dyDescent="0.25">
      <c r="B5" s="1" t="s">
        <v>0</v>
      </c>
      <c r="C5" s="2" t="b">
        <f t="shared" si="1"/>
        <v>0</v>
      </c>
      <c r="D5" s="2" t="b">
        <f t="shared" si="0"/>
        <v>0</v>
      </c>
      <c r="E5" s="2" t="b">
        <f t="shared" si="0"/>
        <v>0</v>
      </c>
      <c r="F5" s="4" t="b">
        <f t="shared" si="0"/>
        <v>1</v>
      </c>
      <c r="G5" s="2" t="e">
        <f t="shared" si="0"/>
        <v>#N/A</v>
      </c>
      <c r="H5" s="2" t="e">
        <f t="shared" si="0"/>
        <v>#DIV/0!</v>
      </c>
    </row>
    <row r="6" spans="2:8" x14ac:dyDescent="0.25">
      <c r="B6" s="1" t="e">
        <f>NA()</f>
        <v>#N/A</v>
      </c>
      <c r="C6" s="2" t="e">
        <f t="shared" si="1"/>
        <v>#N/A</v>
      </c>
      <c r="D6" s="2" t="e">
        <f t="shared" si="0"/>
        <v>#N/A</v>
      </c>
      <c r="E6" s="2" t="e">
        <f t="shared" si="0"/>
        <v>#N/A</v>
      </c>
      <c r="F6" s="2" t="e">
        <f t="shared" si="0"/>
        <v>#N/A</v>
      </c>
      <c r="G6" s="2" t="e">
        <f t="shared" si="0"/>
        <v>#N/A</v>
      </c>
      <c r="H6" s="2" t="e">
        <f t="shared" si="0"/>
        <v>#N/A</v>
      </c>
    </row>
    <row r="7" spans="2:8" x14ac:dyDescent="0.25">
      <c r="B7" s="1" t="e">
        <f>1/0</f>
        <v>#DIV/0!</v>
      </c>
      <c r="C7" s="2" t="e">
        <f t="shared" si="1"/>
        <v>#DIV/0!</v>
      </c>
      <c r="D7" s="2" t="e">
        <f t="shared" si="0"/>
        <v>#DIV/0!</v>
      </c>
      <c r="E7" s="2" t="e">
        <f t="shared" si="0"/>
        <v>#DIV/0!</v>
      </c>
      <c r="F7" s="2" t="e">
        <f t="shared" si="0"/>
        <v>#DIV/0!</v>
      </c>
      <c r="G7" s="2" t="e">
        <f t="shared" si="0"/>
        <v>#DIV/0!</v>
      </c>
      <c r="H7" s="2" t="e">
        <f t="shared" si="0"/>
        <v>#DIV/0!</v>
      </c>
    </row>
    <row r="9" spans="2:8" x14ac:dyDescent="0.25">
      <c r="B9" s="3" t="s">
        <v>2</v>
      </c>
      <c r="C9" s="1" t="b">
        <f>TRUE</f>
        <v>1</v>
      </c>
      <c r="D9" s="1">
        <f>1</f>
        <v>1</v>
      </c>
      <c r="E9" s="1">
        <f>0</f>
        <v>0</v>
      </c>
      <c r="F9" s="1" t="s">
        <v>6</v>
      </c>
      <c r="G9" s="1" t="e">
        <f>NA()</f>
        <v>#N/A</v>
      </c>
      <c r="H9" s="1" t="e">
        <f>1/0</f>
        <v>#DIV/0!</v>
      </c>
    </row>
    <row r="10" spans="2:8" x14ac:dyDescent="0.25">
      <c r="B10" s="1" t="b">
        <f>TRUE</f>
        <v>1</v>
      </c>
      <c r="C10" s="2" t="b">
        <f>$B10&gt;C$9</f>
        <v>0</v>
      </c>
      <c r="D10" s="4" t="b">
        <f t="shared" ref="D10:H15" si="2">$B10&gt;D$9</f>
        <v>1</v>
      </c>
      <c r="E10" s="4" t="b">
        <f t="shared" si="2"/>
        <v>1</v>
      </c>
      <c r="F10" s="4" t="b">
        <f t="shared" si="2"/>
        <v>1</v>
      </c>
      <c r="G10" s="2" t="e">
        <f t="shared" si="2"/>
        <v>#N/A</v>
      </c>
      <c r="H10" s="2" t="e">
        <f t="shared" si="2"/>
        <v>#DIV/0!</v>
      </c>
    </row>
    <row r="11" spans="2:8" x14ac:dyDescent="0.25">
      <c r="B11" s="1">
        <f>1</f>
        <v>1</v>
      </c>
      <c r="C11" s="2" t="b">
        <f t="shared" ref="C11:C15" si="3">$B11&gt;C$9</f>
        <v>0</v>
      </c>
      <c r="D11" s="2" t="b">
        <f t="shared" si="2"/>
        <v>0</v>
      </c>
      <c r="E11" s="4" t="b">
        <f t="shared" si="2"/>
        <v>1</v>
      </c>
      <c r="F11" s="2" t="b">
        <f t="shared" si="2"/>
        <v>0</v>
      </c>
      <c r="G11" s="2" t="e">
        <f t="shared" si="2"/>
        <v>#N/A</v>
      </c>
      <c r="H11" s="2" t="e">
        <f t="shared" si="2"/>
        <v>#DIV/0!</v>
      </c>
    </row>
    <row r="12" spans="2:8" x14ac:dyDescent="0.25">
      <c r="B12" s="1">
        <f>0</f>
        <v>0</v>
      </c>
      <c r="C12" s="2" t="b">
        <f t="shared" si="3"/>
        <v>0</v>
      </c>
      <c r="D12" s="2" t="b">
        <f t="shared" si="2"/>
        <v>0</v>
      </c>
      <c r="E12" s="2" t="b">
        <f t="shared" si="2"/>
        <v>0</v>
      </c>
      <c r="F12" s="2" t="b">
        <f t="shared" si="2"/>
        <v>0</v>
      </c>
      <c r="G12" s="2" t="e">
        <f t="shared" si="2"/>
        <v>#N/A</v>
      </c>
      <c r="H12" s="2" t="e">
        <f t="shared" si="2"/>
        <v>#DIV/0!</v>
      </c>
    </row>
    <row r="13" spans="2:8" x14ac:dyDescent="0.25">
      <c r="B13" s="1" t="s">
        <v>0</v>
      </c>
      <c r="C13" s="2" t="b">
        <f t="shared" si="3"/>
        <v>0</v>
      </c>
      <c r="D13" s="4" t="b">
        <f t="shared" si="2"/>
        <v>1</v>
      </c>
      <c r="E13" s="4" t="b">
        <f t="shared" si="2"/>
        <v>1</v>
      </c>
      <c r="F13" s="2" t="b">
        <f t="shared" si="2"/>
        <v>0</v>
      </c>
      <c r="G13" s="2" t="e">
        <f t="shared" si="2"/>
        <v>#N/A</v>
      </c>
      <c r="H13" s="2" t="e">
        <f t="shared" si="2"/>
        <v>#DIV/0!</v>
      </c>
    </row>
    <row r="14" spans="2:8" x14ac:dyDescent="0.25">
      <c r="B14" s="1" t="e">
        <f>NA()</f>
        <v>#N/A</v>
      </c>
      <c r="C14" s="2" t="e">
        <f t="shared" si="3"/>
        <v>#N/A</v>
      </c>
      <c r="D14" s="2" t="e">
        <f t="shared" si="2"/>
        <v>#N/A</v>
      </c>
      <c r="E14" s="2" t="e">
        <f t="shared" si="2"/>
        <v>#N/A</v>
      </c>
      <c r="F14" s="2" t="e">
        <f t="shared" si="2"/>
        <v>#N/A</v>
      </c>
      <c r="G14" s="2" t="e">
        <f t="shared" si="2"/>
        <v>#N/A</v>
      </c>
      <c r="H14" s="2" t="e">
        <f t="shared" si="2"/>
        <v>#N/A</v>
      </c>
    </row>
    <row r="15" spans="2:8" x14ac:dyDescent="0.25">
      <c r="B15" s="1" t="e">
        <f>1/0</f>
        <v>#DIV/0!</v>
      </c>
      <c r="C15" s="2" t="e">
        <f t="shared" si="3"/>
        <v>#DIV/0!</v>
      </c>
      <c r="D15" s="2" t="e">
        <f t="shared" si="2"/>
        <v>#DIV/0!</v>
      </c>
      <c r="E15" s="2" t="e">
        <f t="shared" si="2"/>
        <v>#DIV/0!</v>
      </c>
      <c r="F15" s="2" t="e">
        <f t="shared" si="2"/>
        <v>#DIV/0!</v>
      </c>
      <c r="G15" s="2" t="e">
        <f t="shared" si="2"/>
        <v>#DIV/0!</v>
      </c>
      <c r="H15" s="2" t="e">
        <f t="shared" si="2"/>
        <v>#DIV/0!</v>
      </c>
    </row>
    <row r="17" spans="2:8" x14ac:dyDescent="0.25">
      <c r="B17" s="3" t="s">
        <v>3</v>
      </c>
      <c r="C17" s="1" t="b">
        <f>TRUE</f>
        <v>1</v>
      </c>
      <c r="D17" s="1">
        <f>1</f>
        <v>1</v>
      </c>
      <c r="E17" s="1">
        <f>0</f>
        <v>0</v>
      </c>
      <c r="F17" s="1" t="s">
        <v>0</v>
      </c>
      <c r="G17" s="1" t="e">
        <f>NA()</f>
        <v>#N/A</v>
      </c>
      <c r="H17" s="1" t="e">
        <f>1/0</f>
        <v>#DIV/0!</v>
      </c>
    </row>
    <row r="18" spans="2:8" x14ac:dyDescent="0.25">
      <c r="B18" s="1" t="b">
        <f>TRUE</f>
        <v>1</v>
      </c>
      <c r="C18" s="4" t="b">
        <f>$B18&gt;=C$17</f>
        <v>1</v>
      </c>
      <c r="D18" s="4" t="b">
        <f t="shared" ref="D18:H23" si="4">$B18&gt;=D$17</f>
        <v>1</v>
      </c>
      <c r="E18" s="4" t="b">
        <f t="shared" si="4"/>
        <v>1</v>
      </c>
      <c r="F18" s="4" t="b">
        <f t="shared" si="4"/>
        <v>1</v>
      </c>
      <c r="G18" s="2" t="e">
        <f t="shared" si="4"/>
        <v>#N/A</v>
      </c>
      <c r="H18" s="2" t="e">
        <f t="shared" si="4"/>
        <v>#DIV/0!</v>
      </c>
    </row>
    <row r="19" spans="2:8" x14ac:dyDescent="0.25">
      <c r="B19" s="1">
        <f>1</f>
        <v>1</v>
      </c>
      <c r="C19" s="2" t="b">
        <f t="shared" ref="C19:C23" si="5">$B19&gt;=C$17</f>
        <v>0</v>
      </c>
      <c r="D19" s="4" t="b">
        <f t="shared" si="4"/>
        <v>1</v>
      </c>
      <c r="E19" s="4" t="b">
        <f t="shared" si="4"/>
        <v>1</v>
      </c>
      <c r="F19" s="2" t="b">
        <f t="shared" si="4"/>
        <v>0</v>
      </c>
      <c r="G19" s="2" t="e">
        <f t="shared" si="4"/>
        <v>#N/A</v>
      </c>
      <c r="H19" s="2" t="e">
        <f t="shared" si="4"/>
        <v>#DIV/0!</v>
      </c>
    </row>
    <row r="20" spans="2:8" x14ac:dyDescent="0.25">
      <c r="B20" s="1">
        <f>0</f>
        <v>0</v>
      </c>
      <c r="C20" s="2" t="b">
        <f t="shared" si="5"/>
        <v>0</v>
      </c>
      <c r="D20" s="2" t="b">
        <f t="shared" si="4"/>
        <v>0</v>
      </c>
      <c r="E20" s="4" t="b">
        <f t="shared" si="4"/>
        <v>1</v>
      </c>
      <c r="F20" s="2" t="b">
        <f t="shared" si="4"/>
        <v>0</v>
      </c>
      <c r="G20" s="2" t="e">
        <f t="shared" si="4"/>
        <v>#N/A</v>
      </c>
      <c r="H20" s="2" t="e">
        <f t="shared" si="4"/>
        <v>#DIV/0!</v>
      </c>
    </row>
    <row r="21" spans="2:8" x14ac:dyDescent="0.25">
      <c r="B21" s="1" t="s">
        <v>0</v>
      </c>
      <c r="C21" s="2" t="b">
        <f t="shared" si="5"/>
        <v>0</v>
      </c>
      <c r="D21" s="4" t="b">
        <f t="shared" si="4"/>
        <v>1</v>
      </c>
      <c r="E21" s="4" t="b">
        <f t="shared" si="4"/>
        <v>1</v>
      </c>
      <c r="F21" s="4" t="b">
        <f t="shared" si="4"/>
        <v>1</v>
      </c>
      <c r="G21" s="2" t="e">
        <f t="shared" si="4"/>
        <v>#N/A</v>
      </c>
      <c r="H21" s="2" t="e">
        <f t="shared" si="4"/>
        <v>#DIV/0!</v>
      </c>
    </row>
    <row r="22" spans="2:8" x14ac:dyDescent="0.25">
      <c r="B22" s="1" t="e">
        <f>NA()</f>
        <v>#N/A</v>
      </c>
      <c r="C22" s="2" t="e">
        <f t="shared" si="5"/>
        <v>#N/A</v>
      </c>
      <c r="D22" s="2" t="e">
        <f t="shared" si="4"/>
        <v>#N/A</v>
      </c>
      <c r="E22" s="2" t="e">
        <f t="shared" si="4"/>
        <v>#N/A</v>
      </c>
      <c r="F22" s="2" t="e">
        <f t="shared" si="4"/>
        <v>#N/A</v>
      </c>
      <c r="G22" s="2" t="e">
        <f t="shared" si="4"/>
        <v>#N/A</v>
      </c>
      <c r="H22" s="2" t="e">
        <f t="shared" si="4"/>
        <v>#N/A</v>
      </c>
    </row>
    <row r="23" spans="2:8" x14ac:dyDescent="0.25">
      <c r="B23" s="1" t="e">
        <f>1/0</f>
        <v>#DIV/0!</v>
      </c>
      <c r="C23" s="2" t="e">
        <f t="shared" si="5"/>
        <v>#DIV/0!</v>
      </c>
      <c r="D23" s="2" t="e">
        <f t="shared" si="4"/>
        <v>#DIV/0!</v>
      </c>
      <c r="E23" s="2" t="e">
        <f t="shared" si="4"/>
        <v>#DIV/0!</v>
      </c>
      <c r="F23" s="2" t="e">
        <f t="shared" si="4"/>
        <v>#DIV/0!</v>
      </c>
      <c r="G23" s="2" t="e">
        <f t="shared" si="4"/>
        <v>#DIV/0!</v>
      </c>
      <c r="H23" s="2" t="e">
        <f t="shared" si="4"/>
        <v>#DIV/0!</v>
      </c>
    </row>
    <row r="25" spans="2:8" x14ac:dyDescent="0.25">
      <c r="B25" s="3" t="s">
        <v>4</v>
      </c>
      <c r="C25" s="1" t="b">
        <f>TRUE</f>
        <v>1</v>
      </c>
      <c r="D25" s="1">
        <f>1</f>
        <v>1</v>
      </c>
      <c r="E25" s="1">
        <f>0</f>
        <v>0</v>
      </c>
      <c r="F25" s="1" t="s">
        <v>0</v>
      </c>
      <c r="G25" s="1" t="e">
        <f>NA()</f>
        <v>#N/A</v>
      </c>
      <c r="H25" s="1" t="e">
        <f>1/0</f>
        <v>#DIV/0!</v>
      </c>
    </row>
    <row r="26" spans="2:8" x14ac:dyDescent="0.25">
      <c r="B26" s="1" t="b">
        <f>TRUE</f>
        <v>1</v>
      </c>
      <c r="C26" s="2" t="b">
        <f>$B26&lt;C$25</f>
        <v>0</v>
      </c>
      <c r="D26" s="2" t="b">
        <f t="shared" ref="D26:H31" si="6">$B26&lt;D$25</f>
        <v>0</v>
      </c>
      <c r="E26" s="2" t="b">
        <f t="shared" si="6"/>
        <v>0</v>
      </c>
      <c r="F26" s="2" t="b">
        <f t="shared" si="6"/>
        <v>0</v>
      </c>
      <c r="G26" s="2" t="e">
        <f t="shared" si="6"/>
        <v>#N/A</v>
      </c>
      <c r="H26" s="2" t="e">
        <f t="shared" si="6"/>
        <v>#DIV/0!</v>
      </c>
    </row>
    <row r="27" spans="2:8" x14ac:dyDescent="0.25">
      <c r="B27" s="1">
        <f>1</f>
        <v>1</v>
      </c>
      <c r="C27" s="4" t="b">
        <f t="shared" ref="C27:C31" si="7">$B27&lt;C$25</f>
        <v>1</v>
      </c>
      <c r="D27" s="2" t="b">
        <f t="shared" si="6"/>
        <v>0</v>
      </c>
      <c r="E27" s="2" t="b">
        <f t="shared" si="6"/>
        <v>0</v>
      </c>
      <c r="F27" s="4" t="b">
        <f t="shared" si="6"/>
        <v>1</v>
      </c>
      <c r="G27" s="2" t="e">
        <f t="shared" si="6"/>
        <v>#N/A</v>
      </c>
      <c r="H27" s="2" t="e">
        <f t="shared" si="6"/>
        <v>#DIV/0!</v>
      </c>
    </row>
    <row r="28" spans="2:8" x14ac:dyDescent="0.25">
      <c r="B28" s="1">
        <f>0</f>
        <v>0</v>
      </c>
      <c r="C28" s="4" t="b">
        <f t="shared" si="7"/>
        <v>1</v>
      </c>
      <c r="D28" s="4" t="b">
        <f t="shared" si="6"/>
        <v>1</v>
      </c>
      <c r="E28" s="2" t="b">
        <f t="shared" si="6"/>
        <v>0</v>
      </c>
      <c r="F28" s="4" t="b">
        <f t="shared" si="6"/>
        <v>1</v>
      </c>
      <c r="G28" s="2" t="e">
        <f t="shared" si="6"/>
        <v>#N/A</v>
      </c>
      <c r="H28" s="2" t="e">
        <f t="shared" si="6"/>
        <v>#DIV/0!</v>
      </c>
    </row>
    <row r="29" spans="2:8" x14ac:dyDescent="0.25">
      <c r="B29" s="1" t="s">
        <v>0</v>
      </c>
      <c r="C29" s="4" t="b">
        <f t="shared" si="7"/>
        <v>1</v>
      </c>
      <c r="D29" s="2" t="b">
        <f t="shared" si="6"/>
        <v>0</v>
      </c>
      <c r="E29" s="2" t="b">
        <f t="shared" si="6"/>
        <v>0</v>
      </c>
      <c r="F29" s="2" t="b">
        <f t="shared" si="6"/>
        <v>0</v>
      </c>
      <c r="G29" s="2" t="e">
        <f t="shared" si="6"/>
        <v>#N/A</v>
      </c>
      <c r="H29" s="2" t="e">
        <f t="shared" si="6"/>
        <v>#DIV/0!</v>
      </c>
    </row>
    <row r="30" spans="2:8" x14ac:dyDescent="0.25">
      <c r="B30" s="1" t="e">
        <f>NA()</f>
        <v>#N/A</v>
      </c>
      <c r="C30" s="2" t="e">
        <f t="shared" si="7"/>
        <v>#N/A</v>
      </c>
      <c r="D30" s="2" t="e">
        <f t="shared" si="6"/>
        <v>#N/A</v>
      </c>
      <c r="E30" s="2" t="e">
        <f t="shared" si="6"/>
        <v>#N/A</v>
      </c>
      <c r="F30" s="2" t="e">
        <f t="shared" si="6"/>
        <v>#N/A</v>
      </c>
      <c r="G30" s="2" t="e">
        <f t="shared" si="6"/>
        <v>#N/A</v>
      </c>
      <c r="H30" s="2" t="e">
        <f t="shared" si="6"/>
        <v>#N/A</v>
      </c>
    </row>
    <row r="31" spans="2:8" x14ac:dyDescent="0.25">
      <c r="B31" s="1" t="e">
        <f>1/0</f>
        <v>#DIV/0!</v>
      </c>
      <c r="C31" s="2" t="e">
        <f t="shared" si="7"/>
        <v>#DIV/0!</v>
      </c>
      <c r="D31" s="2" t="e">
        <f t="shared" si="6"/>
        <v>#DIV/0!</v>
      </c>
      <c r="E31" s="2" t="e">
        <f t="shared" si="6"/>
        <v>#DIV/0!</v>
      </c>
      <c r="F31" s="2" t="e">
        <f t="shared" si="6"/>
        <v>#DIV/0!</v>
      </c>
      <c r="G31" s="2" t="e">
        <f t="shared" si="6"/>
        <v>#DIV/0!</v>
      </c>
      <c r="H31" s="2" t="e">
        <f t="shared" si="6"/>
        <v>#DIV/0!</v>
      </c>
    </row>
    <row r="33" spans="2:8" x14ac:dyDescent="0.25">
      <c r="B33" s="3" t="s">
        <v>5</v>
      </c>
      <c r="C33" s="1" t="b">
        <f>TRUE</f>
        <v>1</v>
      </c>
      <c r="D33" s="1">
        <f>1</f>
        <v>1</v>
      </c>
      <c r="E33" s="1">
        <f>0</f>
        <v>0</v>
      </c>
      <c r="F33" s="1" t="s">
        <v>0</v>
      </c>
      <c r="G33" s="1" t="e">
        <f>NA()</f>
        <v>#N/A</v>
      </c>
      <c r="H33" s="1" t="e">
        <f>1/0</f>
        <v>#DIV/0!</v>
      </c>
    </row>
    <row r="34" spans="2:8" x14ac:dyDescent="0.25">
      <c r="B34" s="1" t="b">
        <f>TRUE</f>
        <v>1</v>
      </c>
      <c r="C34" s="4" t="b">
        <f>$B34&lt;=C$33</f>
        <v>1</v>
      </c>
      <c r="D34" s="2" t="b">
        <f t="shared" ref="D34:H39" si="8">$B34&lt;=D$33</f>
        <v>0</v>
      </c>
      <c r="E34" s="2" t="b">
        <f t="shared" si="8"/>
        <v>0</v>
      </c>
      <c r="F34" s="2" t="b">
        <f t="shared" si="8"/>
        <v>0</v>
      </c>
      <c r="G34" s="2" t="e">
        <f t="shared" si="8"/>
        <v>#N/A</v>
      </c>
      <c r="H34" s="2" t="e">
        <f t="shared" si="8"/>
        <v>#DIV/0!</v>
      </c>
    </row>
    <row r="35" spans="2:8" x14ac:dyDescent="0.25">
      <c r="B35" s="1">
        <f>1</f>
        <v>1</v>
      </c>
      <c r="C35" s="4" t="b">
        <f t="shared" ref="C35:C39" si="9">$B35&lt;=C$33</f>
        <v>1</v>
      </c>
      <c r="D35" s="4" t="b">
        <f t="shared" si="8"/>
        <v>1</v>
      </c>
      <c r="E35" s="2" t="b">
        <f t="shared" si="8"/>
        <v>0</v>
      </c>
      <c r="F35" s="4" t="b">
        <f t="shared" si="8"/>
        <v>1</v>
      </c>
      <c r="G35" s="2" t="e">
        <f t="shared" si="8"/>
        <v>#N/A</v>
      </c>
      <c r="H35" s="2" t="e">
        <f t="shared" si="8"/>
        <v>#DIV/0!</v>
      </c>
    </row>
    <row r="36" spans="2:8" x14ac:dyDescent="0.25">
      <c r="B36" s="1">
        <f>0</f>
        <v>0</v>
      </c>
      <c r="C36" s="4" t="b">
        <f t="shared" si="9"/>
        <v>1</v>
      </c>
      <c r="D36" s="4" t="b">
        <f t="shared" si="8"/>
        <v>1</v>
      </c>
      <c r="E36" s="4" t="b">
        <f t="shared" si="8"/>
        <v>1</v>
      </c>
      <c r="F36" s="4" t="b">
        <f t="shared" si="8"/>
        <v>1</v>
      </c>
      <c r="G36" s="2" t="e">
        <f t="shared" si="8"/>
        <v>#N/A</v>
      </c>
      <c r="H36" s="2" t="e">
        <f t="shared" si="8"/>
        <v>#DIV/0!</v>
      </c>
    </row>
    <row r="37" spans="2:8" x14ac:dyDescent="0.25">
      <c r="B37" s="1" t="s">
        <v>0</v>
      </c>
      <c r="C37" s="4" t="b">
        <f t="shared" si="9"/>
        <v>1</v>
      </c>
      <c r="D37" s="2" t="b">
        <f t="shared" si="8"/>
        <v>0</v>
      </c>
      <c r="E37" s="2" t="b">
        <f t="shared" si="8"/>
        <v>0</v>
      </c>
      <c r="F37" s="4" t="b">
        <f t="shared" si="8"/>
        <v>1</v>
      </c>
      <c r="G37" s="2" t="e">
        <f t="shared" si="8"/>
        <v>#N/A</v>
      </c>
      <c r="H37" s="2" t="e">
        <f t="shared" si="8"/>
        <v>#DIV/0!</v>
      </c>
    </row>
    <row r="38" spans="2:8" x14ac:dyDescent="0.25">
      <c r="B38" s="1" t="e">
        <f>NA()</f>
        <v>#N/A</v>
      </c>
      <c r="C38" s="2" t="e">
        <f t="shared" si="9"/>
        <v>#N/A</v>
      </c>
      <c r="D38" s="2" t="e">
        <f t="shared" si="8"/>
        <v>#N/A</v>
      </c>
      <c r="E38" s="2" t="e">
        <f t="shared" si="8"/>
        <v>#N/A</v>
      </c>
      <c r="F38" s="2" t="e">
        <f t="shared" si="8"/>
        <v>#N/A</v>
      </c>
      <c r="G38" s="2" t="e">
        <f t="shared" si="8"/>
        <v>#N/A</v>
      </c>
      <c r="H38" s="2" t="e">
        <f t="shared" si="8"/>
        <v>#N/A</v>
      </c>
    </row>
    <row r="39" spans="2:8" x14ac:dyDescent="0.25">
      <c r="B39" s="1" t="e">
        <f>1/0</f>
        <v>#DIV/0!</v>
      </c>
      <c r="C39" s="2" t="e">
        <f t="shared" si="9"/>
        <v>#DIV/0!</v>
      </c>
      <c r="D39" s="2" t="e">
        <f t="shared" si="8"/>
        <v>#DIV/0!</v>
      </c>
      <c r="E39" s="2" t="e">
        <f t="shared" si="8"/>
        <v>#DIV/0!</v>
      </c>
      <c r="F39" s="2" t="e">
        <f t="shared" si="8"/>
        <v>#DIV/0!</v>
      </c>
      <c r="G39" s="2" t="e">
        <f t="shared" si="8"/>
        <v>#DIV/0!</v>
      </c>
      <c r="H39" s="2" t="e">
        <f t="shared" si="8"/>
        <v>#DIV/0!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88"/>
  <sheetViews>
    <sheetView tabSelected="1" topLeftCell="A657" workbookViewId="0">
      <selection activeCell="B688" sqref="B688"/>
    </sheetView>
  </sheetViews>
  <sheetFormatPr defaultRowHeight="15" x14ac:dyDescent="0.25"/>
  <cols>
    <col min="1" max="1" width="15.5703125" bestFit="1" customWidth="1"/>
    <col min="2" max="2" width="60.5703125" customWidth="1"/>
    <col min="3" max="3" width="72.85546875" style="6" bestFit="1" customWidth="1"/>
  </cols>
  <sheetData>
    <row r="1" spans="1:3" x14ac:dyDescent="0.25">
      <c r="A1" t="s">
        <v>7</v>
      </c>
      <c r="B1">
        <f>SEARCH("a","bananarama")</f>
        <v>2</v>
      </c>
      <c r="C1" s="6" t="str">
        <f t="shared" ref="C1:C10" ca="1" si="0">CONCATENATE("AssertExpression(""",SUBSTITUTE(SUBSTITUTE(_xlfn.FORMULATEXT(B1),"""","\"""),";",","),""", """,IFERROR(B1,"#N/A"),""");")</f>
        <v>AssertExpression("=SEARCH(\"a\",\"bananarama\")", "2");</v>
      </c>
    </row>
    <row r="2" spans="1:3" x14ac:dyDescent="0.25">
      <c r="A2" t="s">
        <v>7</v>
      </c>
      <c r="B2" t="e">
        <f>SEARCH("o","bananarama")</f>
        <v>#VALUE!</v>
      </c>
      <c r="C2" s="6" t="str">
        <f t="shared" ca="1" si="0"/>
        <v>AssertExpression("=SEARCH(\"o\",\"bananarama\")", "#N/A");</v>
      </c>
    </row>
    <row r="3" spans="1:3" x14ac:dyDescent="0.25">
      <c r="A3" t="s">
        <v>7</v>
      </c>
      <c r="B3">
        <f>SEARCH("1","654321")</f>
        <v>6</v>
      </c>
      <c r="C3" s="6" t="str">
        <f t="shared" ca="1" si="0"/>
        <v>AssertExpression("=SEARCH(\"1\",\"654321\")", "6");</v>
      </c>
    </row>
    <row r="4" spans="1:3" x14ac:dyDescent="0.25">
      <c r="A4" t="s">
        <v>7</v>
      </c>
      <c r="B4">
        <f>SEARCH("1,1","Section 1,1")</f>
        <v>9</v>
      </c>
      <c r="C4" s="6" t="str">
        <f t="shared" ca="1" si="0"/>
        <v>AssertExpression("=SEARCH(\"1,1\",\"Section 1,1\")", "9");</v>
      </c>
    </row>
    <row r="5" spans="1:3" x14ac:dyDescent="0.25">
      <c r="A5" t="s">
        <v>7</v>
      </c>
      <c r="B5">
        <f>SEARCH(1,"Section 1,1")</f>
        <v>9</v>
      </c>
      <c r="C5" s="6" t="str">
        <f t="shared" ca="1" si="0"/>
        <v>AssertExpression("=SEARCH(1,\"Section 1,1\")", "9");</v>
      </c>
    </row>
    <row r="6" spans="1:3" x14ac:dyDescent="0.25">
      <c r="A6" t="s">
        <v>7</v>
      </c>
      <c r="B6">
        <f>SEARCH(1.1,"Section 1,1")</f>
        <v>9</v>
      </c>
      <c r="C6" s="6" t="str">
        <f t="shared" ca="1" si="0"/>
        <v>AssertExpression("=SEARCH(1,1,\"Section 1,1\")", "9");</v>
      </c>
    </row>
    <row r="7" spans="1:3" x14ac:dyDescent="0.25">
      <c r="A7" t="s">
        <v>7</v>
      </c>
      <c r="B7" t="e">
        <f>SEARCH(1.1,"Section 1.1")</f>
        <v>#VALUE!</v>
      </c>
      <c r="C7" s="6" t="str">
        <f t="shared" ca="1" si="0"/>
        <v>AssertExpression("=SEARCH(1,1,\"Section 1.1\")", "#N/A");</v>
      </c>
    </row>
    <row r="8" spans="1:3" x14ac:dyDescent="0.25">
      <c r="A8" t="s">
        <v>7</v>
      </c>
      <c r="B8" t="e">
        <f>SEARCH("a","bananarama",0)</f>
        <v>#VALUE!</v>
      </c>
      <c r="C8" s="6" t="str">
        <f t="shared" ca="1" si="0"/>
        <v>AssertExpression("=SEARCH(\"a\",\"bananarama\",0)", "#N/A");</v>
      </c>
    </row>
    <row r="9" spans="1:3" x14ac:dyDescent="0.25">
      <c r="A9" t="s">
        <v>7</v>
      </c>
      <c r="B9">
        <f>SEARCH("a","bananarama",10)</f>
        <v>10</v>
      </c>
      <c r="C9" s="6" t="str">
        <f t="shared" ca="1" si="0"/>
        <v>AssertExpression("=SEARCH(\"a\",\"bananarama\",10)", "10");</v>
      </c>
    </row>
    <row r="10" spans="1:3" x14ac:dyDescent="0.25">
      <c r="A10" t="s">
        <v>7</v>
      </c>
      <c r="B10" t="e">
        <f>SEARCH("a","bananarama",11)</f>
        <v>#VALUE!</v>
      </c>
      <c r="C10" s="6" t="str">
        <f t="shared" ca="1" si="0"/>
        <v>AssertExpression("=SEARCH(\"a\",\"bananarama\",11)", "#N/A");</v>
      </c>
    </row>
    <row r="11" spans="1:3" ht="5.25" customHeight="1" x14ac:dyDescent="0.25">
      <c r="A11" s="7"/>
      <c r="B11" s="7"/>
      <c r="C11" s="8"/>
    </row>
    <row r="12" spans="1:3" x14ac:dyDescent="0.25">
      <c r="A12" t="s">
        <v>8</v>
      </c>
      <c r="B12" t="str">
        <f>SUBSTITUTE("ABCDFGH","A","_")</f>
        <v>_BCDFGH</v>
      </c>
      <c r="C12" s="6" t="str">
        <f t="shared" ref="C12:C26" ca="1" si="1">CONCATENATE("AssertExpression(""",SUBSTITUTE(SUBSTITUTE(_xlfn.FORMULATEXT(B12),"""","\"""),";",","),""", """,IFERROR(B12,"#N/A"),""");")</f>
        <v>AssertExpression("=SUBSTITUTE(\"ABCDFGH\",\"A\",\"_\")", "_BCDFGH");</v>
      </c>
    </row>
    <row r="13" spans="1:3" x14ac:dyDescent="0.25">
      <c r="A13" t="s">
        <v>8</v>
      </c>
      <c r="B13" t="str">
        <f>SUBSTITUTE("ABCDFGH","ABC","_")</f>
        <v>_DFGH</v>
      </c>
      <c r="C13" s="6" t="str">
        <f t="shared" ca="1" si="1"/>
        <v>AssertExpression("=SUBSTITUTE(\"ABCDFGH\",\"ABC\",\"_\")", "_DFGH");</v>
      </c>
    </row>
    <row r="14" spans="1:3" x14ac:dyDescent="0.25">
      <c r="A14" t="s">
        <v>8</v>
      </c>
      <c r="B14" t="str">
        <f>SUBSTITUTE("ABCDFGH","A","___")</f>
        <v>___BCDFGH</v>
      </c>
      <c r="C14" s="6" t="str">
        <f t="shared" ca="1" si="1"/>
        <v>AssertExpression("=SUBSTITUTE(\"ABCDFGH\",\"A\",\"___\")", "___BCDFGH");</v>
      </c>
    </row>
    <row r="15" spans="1:3" x14ac:dyDescent="0.25">
      <c r="A15" t="s">
        <v>8</v>
      </c>
      <c r="B15" t="str">
        <f>SUBSTITUTE("AaAa","A","_")</f>
        <v>_a_a</v>
      </c>
      <c r="C15" s="6" t="str">
        <f t="shared" ca="1" si="1"/>
        <v>AssertExpression("=SUBSTITUTE(\"AaAa\",\"A\",\"_\")", "_a_a");</v>
      </c>
    </row>
    <row r="16" spans="1:3" x14ac:dyDescent="0.25">
      <c r="A16" t="s">
        <v>8</v>
      </c>
      <c r="B16" t="str">
        <f>SUBSTITUTE("ABCDFGH","","_")</f>
        <v>ABCDFGH</v>
      </c>
      <c r="C16" s="6" t="str">
        <f t="shared" ca="1" si="1"/>
        <v>AssertExpression("=SUBSTITUTE(\"ABCDFGH\",\"\",\"_\")", "ABCDFGH");</v>
      </c>
    </row>
    <row r="17" spans="1:3" x14ac:dyDescent="0.25">
      <c r="A17" t="s">
        <v>8</v>
      </c>
      <c r="B17" t="str">
        <f>SUBSTITUTE("ABCDFGH","B","")</f>
        <v>ACDFGH</v>
      </c>
      <c r="C17" s="6" t="str">
        <f t="shared" ca="1" si="1"/>
        <v>AssertExpression("=SUBSTITUTE(\"ABCDFGH\",\"B\",\"\")", "ACDFGH");</v>
      </c>
    </row>
    <row r="18" spans="1:3" x14ac:dyDescent="0.25">
      <c r="A18" t="s">
        <v>8</v>
      </c>
      <c r="B18" t="str">
        <f>SUBSTITUTE("","B","_")</f>
        <v/>
      </c>
      <c r="C18" s="6" t="str">
        <f t="shared" ca="1" si="1"/>
        <v>AssertExpression("=SUBSTITUTE(\"\",\"B\",\"_\")", "");</v>
      </c>
    </row>
    <row r="19" spans="1:3" x14ac:dyDescent="0.25">
      <c r="A19" t="s">
        <v>8</v>
      </c>
      <c r="B19" t="str">
        <f>SUBSTITUTE("A","B","_")</f>
        <v>A</v>
      </c>
      <c r="C19" s="6" t="str">
        <f t="shared" ca="1" si="1"/>
        <v>AssertExpression("=SUBSTITUTE(\"A\",\"B\",\"_\")", "A");</v>
      </c>
    </row>
    <row r="20" spans="1:3" x14ac:dyDescent="0.25">
      <c r="A20" t="s">
        <v>8</v>
      </c>
      <c r="B20" t="str">
        <f>SUBSTITUTE(1234,3,"_")</f>
        <v>12_4</v>
      </c>
      <c r="C20" s="6" t="str">
        <f t="shared" ca="1" si="1"/>
        <v>AssertExpression("=SUBSTITUTE(1234,3,\"_\")", "12_4");</v>
      </c>
    </row>
    <row r="21" spans="1:3" x14ac:dyDescent="0.25">
      <c r="A21" t="s">
        <v>8</v>
      </c>
      <c r="B21" t="str">
        <f>SUBSTITUTE(1234.56,"4,5","_")</f>
        <v>123_6</v>
      </c>
      <c r="C21" s="6" t="str">
        <f t="shared" ca="1" si="1"/>
        <v>AssertExpression("=SUBSTITUTE(1234,56,\"4,5\",\"_\")", "123_6");</v>
      </c>
    </row>
    <row r="22" spans="1:3" x14ac:dyDescent="0.25">
      <c r="A22" t="s">
        <v>8</v>
      </c>
      <c r="B22" t="str">
        <f>SUBSTITUTE(TRUE,"R","_")</f>
        <v>T_UE</v>
      </c>
      <c r="C22" s="6" t="str">
        <f t="shared" ca="1" si="1"/>
        <v>AssertExpression("=SUBSTITUTE(TRUE,\"R\",\"_\")", "T_UE");</v>
      </c>
    </row>
    <row r="23" spans="1:3" x14ac:dyDescent="0.25">
      <c r="A23" t="s">
        <v>8</v>
      </c>
      <c r="B23" t="str">
        <f>SUBSTITUTE("Bananarama","a","_",3)</f>
        <v>Banan_rama</v>
      </c>
      <c r="C23" s="6" t="str">
        <f t="shared" ca="1" si="1"/>
        <v>AssertExpression("=SUBSTITUTE(\"Bananarama\",\"a\",\"_\",3)", "Banan_rama");</v>
      </c>
    </row>
    <row r="24" spans="1:3" x14ac:dyDescent="0.25">
      <c r="A24" t="s">
        <v>8</v>
      </c>
      <c r="B24" t="e">
        <f>SUBSTITUTE("Bananarama","a","_",0)</f>
        <v>#VALUE!</v>
      </c>
      <c r="C24" s="6" t="str">
        <f t="shared" ca="1" si="1"/>
        <v>AssertExpression("=SUBSTITUTE(\"Bananarama\",\"a\",\"_\",0)", "#N/A");</v>
      </c>
    </row>
    <row r="25" spans="1:3" x14ac:dyDescent="0.25">
      <c r="A25" t="s">
        <v>8</v>
      </c>
      <c r="B25" t="str">
        <f>SUBSTITUTE("Bananarama","a","_",5)</f>
        <v>Bananaram_</v>
      </c>
      <c r="C25" s="6" t="str">
        <f t="shared" ca="1" si="1"/>
        <v>AssertExpression("=SUBSTITUTE(\"Bananarama\",\"a\",\"_\",5)", "Bananaram_");</v>
      </c>
    </row>
    <row r="26" spans="1:3" x14ac:dyDescent="0.25">
      <c r="A26" t="s">
        <v>8</v>
      </c>
      <c r="B26" t="str">
        <f>SUBSTITUTE("Bananarama","a","_",6)</f>
        <v>Bananarama</v>
      </c>
      <c r="C26" s="6" t="str">
        <f t="shared" ca="1" si="1"/>
        <v>AssertExpression("=SUBSTITUTE(\"Bananarama\",\"a\",\"_\",6)", "Bananarama");</v>
      </c>
    </row>
    <row r="27" spans="1:3" ht="5.25" customHeight="1" x14ac:dyDescent="0.25">
      <c r="A27" s="7"/>
      <c r="B27" s="7"/>
      <c r="C27" s="8"/>
    </row>
    <row r="28" spans="1:3" x14ac:dyDescent="0.25">
      <c r="A28" t="s">
        <v>9</v>
      </c>
      <c r="B28" t="str">
        <f>T("")</f>
        <v/>
      </c>
      <c r="C28" s="6" t="str">
        <f t="shared" ref="C28:C36" ca="1" si="2">CONCATENATE("AssertExpression(""",SUBSTITUTE(SUBSTITUTE(_xlfn.FORMULATEXT(B28),"""","\"""),";",","),""", """,IFERROR(B28,"#N/A"),""");")</f>
        <v>AssertExpression("=T(\"\")", "");</v>
      </c>
    </row>
    <row r="29" spans="1:3" x14ac:dyDescent="0.25">
      <c r="A29" t="s">
        <v>9</v>
      </c>
      <c r="B29" t="str">
        <f>T("12345")</f>
        <v>12345</v>
      </c>
      <c r="C29" s="6" t="str">
        <f t="shared" ca="1" si="2"/>
        <v>AssertExpression("=T(\"12345\")", "12345");</v>
      </c>
    </row>
    <row r="30" spans="1:3" x14ac:dyDescent="0.25">
      <c r="A30" t="s">
        <v>9</v>
      </c>
      <c r="B30" t="str">
        <f>T("ABC")</f>
        <v>ABC</v>
      </c>
      <c r="C30" s="6" t="str">
        <f t="shared" ca="1" si="2"/>
        <v>AssertExpression("=T(\"ABC\")", "ABC");</v>
      </c>
    </row>
    <row r="31" spans="1:3" x14ac:dyDescent="0.25">
      <c r="A31" t="s">
        <v>9</v>
      </c>
      <c r="B31" t="str">
        <f>T(TRUE)</f>
        <v/>
      </c>
      <c r="C31" s="6" t="str">
        <f t="shared" ca="1" si="2"/>
        <v>AssertExpression("=T(TRUE)", "");</v>
      </c>
    </row>
    <row r="32" spans="1:3" x14ac:dyDescent="0.25">
      <c r="A32" t="s">
        <v>9</v>
      </c>
      <c r="B32" t="str">
        <f>T(FALSE)</f>
        <v/>
      </c>
      <c r="C32" s="6" t="str">
        <f t="shared" ca="1" si="2"/>
        <v>AssertExpression("=T(FALSE)", "");</v>
      </c>
    </row>
    <row r="33" spans="1:3" x14ac:dyDescent="0.25">
      <c r="A33" t="s">
        <v>9</v>
      </c>
      <c r="B33" t="str">
        <f>T(0)</f>
        <v/>
      </c>
      <c r="C33" s="6" t="str">
        <f t="shared" ca="1" si="2"/>
        <v>AssertExpression("=T(0)", "");</v>
      </c>
    </row>
    <row r="34" spans="1:3" x14ac:dyDescent="0.25">
      <c r="A34" t="s">
        <v>9</v>
      </c>
      <c r="B34" t="str">
        <f>T(1234)</f>
        <v/>
      </c>
      <c r="C34" s="6" t="str">
        <f t="shared" ca="1" si="2"/>
        <v>AssertExpression("=T(1234)", "");</v>
      </c>
    </row>
    <row r="35" spans="1:3" x14ac:dyDescent="0.25">
      <c r="A35" t="s">
        <v>9</v>
      </c>
      <c r="B35" t="str">
        <f>T(123.4)</f>
        <v/>
      </c>
      <c r="C35" s="6" t="str">
        <f t="shared" ca="1" si="2"/>
        <v>AssertExpression("=T(123,4)", "");</v>
      </c>
    </row>
    <row r="36" spans="1:3" x14ac:dyDescent="0.25">
      <c r="A36" t="s">
        <v>9</v>
      </c>
      <c r="B36" t="e">
        <f>T(NA())</f>
        <v>#N/A</v>
      </c>
      <c r="C36" s="6" t="str">
        <f t="shared" ca="1" si="2"/>
        <v>AssertExpression("=T(NA())", "#N/A");</v>
      </c>
    </row>
    <row r="37" spans="1:3" ht="5.25" customHeight="1" x14ac:dyDescent="0.25">
      <c r="A37" s="7"/>
      <c r="B37" s="7"/>
      <c r="C37" s="8"/>
    </row>
    <row r="38" spans="1:3" x14ac:dyDescent="0.25">
      <c r="A38" t="s">
        <v>10</v>
      </c>
      <c r="B38" t="str">
        <f>TEXT(1234.567,"0,00")</f>
        <v>1234,57</v>
      </c>
      <c r="C38" s="6" t="str">
        <f t="shared" ref="C38:C51" ca="1" si="3">CONCATENATE("AssertExpression(""",SUBSTITUTE(SUBSTITUTE(_xlfn.FORMULATEXT(B38),"""","\"""),";",","),""", """,IFERROR(B38,"#N/A"),""");")</f>
        <v>AssertExpression("=TEXT(1234,567,\"0,00\")", "1234,57");</v>
      </c>
    </row>
    <row r="39" spans="1:3" x14ac:dyDescent="0.25">
      <c r="A39" t="s">
        <v>10</v>
      </c>
      <c r="B39" t="str">
        <f>TEXT(1234.567,"#.##0,00")</f>
        <v>1.234,57</v>
      </c>
      <c r="C39" s="6" t="str">
        <f t="shared" ref="C39" ca="1" si="4">CONCATENATE("AssertExpression(""",SUBSTITUTE(SUBSTITUTE(_xlfn.FORMULATEXT(B39),"""","\"""),";",","),""", """,IFERROR(B39,"#N/A"),""");")</f>
        <v>AssertExpression("=TEXT(1234,567,\"#.##0,00\")", "1.234,57");</v>
      </c>
    </row>
    <row r="40" spans="1:3" x14ac:dyDescent="0.25">
      <c r="A40" t="s">
        <v>10</v>
      </c>
      <c r="B40" t="str">
        <f>TEXT(0.567,"#.##0,00")</f>
        <v>0,57</v>
      </c>
      <c r="C40" s="6" t="str">
        <f t="shared" ref="C40" ca="1" si="5">CONCATENATE("AssertExpression(""",SUBSTITUTE(SUBSTITUTE(_xlfn.FORMULATEXT(B40),"""","\"""),";",","),""", """,IFERROR(B40,"#N/A"),""");")</f>
        <v>AssertExpression("=TEXT(0,567,\"#.##0,00\")", "0,57");</v>
      </c>
    </row>
    <row r="41" spans="1:3" x14ac:dyDescent="0.25">
      <c r="A41" t="s">
        <v>10</v>
      </c>
      <c r="B41" t="str">
        <f>TEXT(1234.567,"$#.##0,00")</f>
        <v>$1.234,57</v>
      </c>
      <c r="C41" s="6" t="str">
        <f t="shared" ref="C41" ca="1" si="6">CONCATENATE("AssertExpression(""",SUBSTITUTE(SUBSTITUTE(_xlfn.FORMULATEXT(B41),"""","\"""),";",","),""", """,IFERROR(B41,"#N/A"),""");")</f>
        <v>AssertExpression("=TEXT(1234,567,\"$#.##0,00\")", "$1.234,57");</v>
      </c>
    </row>
    <row r="42" spans="1:3" x14ac:dyDescent="0.25">
      <c r="A42" t="s">
        <v>10</v>
      </c>
      <c r="B42" t="str">
        <f>TEXT(DATE(2020,4,11),"ΜΜ/ΗΗ/ΕΕ")</f>
        <v>04/11/20</v>
      </c>
      <c r="C42" s="6" t="str">
        <f t="shared" ca="1" si="3"/>
        <v>AssertExpression("=TEXT(DATE(2020,4,11),\"ΜΜ/ΗΗ/ΕΕ\")", "04/11/20");</v>
      </c>
    </row>
    <row r="43" spans="1:3" x14ac:dyDescent="0.25">
      <c r="A43" t="s">
        <v>10</v>
      </c>
      <c r="B43" t="str">
        <f>TEXT(DATE(2020,4,11),"ΗΗΗΗ")</f>
        <v>Σάββατο</v>
      </c>
      <c r="C43" s="6" t="str">
        <f t="shared" ca="1" si="3"/>
        <v>AssertExpression("=TEXT(DATE(2020,4,11),\"ΗΗΗΗ\")", "Σάββατο");</v>
      </c>
    </row>
    <row r="44" spans="1:3" x14ac:dyDescent="0.25">
      <c r="A44" t="s">
        <v>10</v>
      </c>
      <c r="B44" t="str">
        <f>TEXT(DATE(2020,4,11)+TIME(10,12,23),"Ω:ΛΛ AM/PM")</f>
        <v>10:12 πμ</v>
      </c>
      <c r="C44" s="6" t="str">
        <f t="shared" ca="1" si="3"/>
        <v>AssertExpression("=TEXT(DATE(2020,4,11)+TIME(10,12,23),\"Ω:ΛΛ AM/PM\")", "10:12 πμ");</v>
      </c>
    </row>
    <row r="45" spans="1:3" x14ac:dyDescent="0.25">
      <c r="A45" t="s">
        <v>10</v>
      </c>
      <c r="B45" t="str">
        <f>TEXT(0.285,"0,0%")</f>
        <v>28,5%</v>
      </c>
      <c r="C45" s="6" t="str">
        <f t="shared" ca="1" si="3"/>
        <v>AssertExpression("=TEXT(0,285,\"0,0%\")", "28,5%");</v>
      </c>
    </row>
    <row r="46" spans="1:3" x14ac:dyDescent="0.25">
      <c r="A46" t="s">
        <v>10</v>
      </c>
      <c r="B46" t="str">
        <f>TEXT(4.34,"# ?/?")</f>
        <v>4 1/3</v>
      </c>
      <c r="C46" s="6" t="str">
        <f t="shared" ca="1" si="3"/>
        <v>AssertExpression("=TEXT(4,34,\"# ?/?\")", "4 1/3");</v>
      </c>
    </row>
    <row r="47" spans="1:3" x14ac:dyDescent="0.25">
      <c r="A47" t="s">
        <v>10</v>
      </c>
      <c r="B47" t="str">
        <f>TRIM(TEXT(0.34,"# ?/?"))</f>
        <v>1/3</v>
      </c>
      <c r="C47" s="6" t="str">
        <f t="shared" ca="1" si="3"/>
        <v>AssertExpression("=TRIM(TEXT(0,34,\"# ?/?\"))", "1/3");</v>
      </c>
    </row>
    <row r="48" spans="1:3" x14ac:dyDescent="0.25">
      <c r="A48" t="s">
        <v>10</v>
      </c>
      <c r="B48" t="str">
        <f>TEXT(12200000,"0,00E+00")</f>
        <v>1,22E+07</v>
      </c>
      <c r="C48" s="6" t="str">
        <f t="shared" ca="1" si="3"/>
        <v>AssertExpression("=TEXT(12200000,\"0,00E+00\")", "1,22E+07");</v>
      </c>
    </row>
    <row r="49" spans="1:3" x14ac:dyDescent="0.25">
      <c r="A49" t="s">
        <v>10</v>
      </c>
      <c r="B49" t="str">
        <f>TEXT(1234567898,"[&lt;=9999999]###-####;(###) ###-####")</f>
        <v>(123) 456-7898</v>
      </c>
      <c r="C49" s="6" t="str">
        <f t="shared" ca="1" si="3"/>
        <v>AssertExpression("=TEXT(1234567898,\"[&lt;=9999999]###-####,(###) ###-####\")", "(123) 456-7898");</v>
      </c>
    </row>
    <row r="50" spans="1:3" x14ac:dyDescent="0.25">
      <c r="A50" t="s">
        <v>10</v>
      </c>
      <c r="B50" t="str">
        <f>TEXT(1234,"0000000")</f>
        <v>0001234</v>
      </c>
      <c r="C50" s="6" t="str">
        <f t="shared" ca="1" si="3"/>
        <v>AssertExpression("=TEXT(1234,\"0000000\")", "0001234");</v>
      </c>
    </row>
    <row r="51" spans="1:3" x14ac:dyDescent="0.25">
      <c r="A51" t="s">
        <v>10</v>
      </c>
      <c r="B51" t="str">
        <f>TEXT(123456,"##0° 00' 00''")</f>
        <v>12° 34' 56''</v>
      </c>
      <c r="C51" s="6" t="str">
        <f t="shared" ca="1" si="3"/>
        <v>AssertExpression("=TEXT(123456,\"##0° 00' 00''\")", "12° 34' 56''");</v>
      </c>
    </row>
    <row r="52" spans="1:3" ht="5.25" customHeight="1" x14ac:dyDescent="0.25">
      <c r="A52" s="7"/>
      <c r="B52" s="7"/>
      <c r="C52" s="8"/>
    </row>
    <row r="53" spans="1:3" x14ac:dyDescent="0.25">
      <c r="A53" t="s">
        <v>17</v>
      </c>
      <c r="B53" t="str">
        <f>TRIM("")</f>
        <v/>
      </c>
      <c r="C53" s="6" t="str">
        <f t="shared" ref="C53:C59" ca="1" si="7">CONCATENATE("AssertExpression(""",SUBSTITUTE(SUBSTITUTE(_xlfn.FORMULATEXT(B53),"""","\"""),";",","),""", """,IFERROR(B53,"#N/A"),""");")</f>
        <v>AssertExpression("=TRIM(\"\")", "");</v>
      </c>
    </row>
    <row r="54" spans="1:3" x14ac:dyDescent="0.25">
      <c r="A54" t="s">
        <v>17</v>
      </c>
      <c r="B54" t="str">
        <f>TRIM("ABC")</f>
        <v>ABC</v>
      </c>
      <c r="C54" s="6" t="str">
        <f t="shared" ca="1" si="7"/>
        <v>AssertExpression("=TRIM(\"ABC\")", "ABC");</v>
      </c>
    </row>
    <row r="55" spans="1:3" x14ac:dyDescent="0.25">
      <c r="A55" t="s">
        <v>17</v>
      </c>
      <c r="B55" t="e">
        <f>TRIM(NA())</f>
        <v>#N/A</v>
      </c>
      <c r="C55" s="6" t="str">
        <f t="shared" ca="1" si="7"/>
        <v>AssertExpression("=TRIM(NA())", "#N/A");</v>
      </c>
    </row>
    <row r="56" spans="1:3" x14ac:dyDescent="0.25">
      <c r="A56" t="s">
        <v>17</v>
      </c>
      <c r="B56" t="str">
        <f>TRIM("ABC ")</f>
        <v>ABC</v>
      </c>
      <c r="C56" s="6" t="str">
        <f t="shared" ca="1" si="7"/>
        <v>AssertExpression("=TRIM(\"ABC \")", "ABC");</v>
      </c>
    </row>
    <row r="57" spans="1:3" x14ac:dyDescent="0.25">
      <c r="A57" t="s">
        <v>17</v>
      </c>
      <c r="B57" t="str">
        <f>TRIM(" ABC")</f>
        <v>ABC</v>
      </c>
      <c r="C57" s="6" t="str">
        <f t="shared" ca="1" si="7"/>
        <v>AssertExpression("=TRIM(\" ABC\")", "ABC");</v>
      </c>
    </row>
    <row r="58" spans="1:3" x14ac:dyDescent="0.25">
      <c r="A58" t="s">
        <v>17</v>
      </c>
      <c r="B58" t="str">
        <f>TRIM(" ABC ")</f>
        <v>ABC</v>
      </c>
      <c r="C58" s="6" t="str">
        <f t="shared" ca="1" si="7"/>
        <v>AssertExpression("=TRIM(\" ABC \")", "ABC");</v>
      </c>
    </row>
    <row r="59" spans="1:3" x14ac:dyDescent="0.25">
      <c r="A59" t="s">
        <v>17</v>
      </c>
      <c r="B59" t="str">
        <f>TRIM("   ABC   ")</f>
        <v>ABC</v>
      </c>
      <c r="C59" s="6" t="str">
        <f t="shared" ca="1" si="7"/>
        <v>AssertExpression("=TRIM(\"   ABC   \")", "ABC");</v>
      </c>
    </row>
    <row r="60" spans="1:3" ht="5.25" customHeight="1" x14ac:dyDescent="0.25">
      <c r="A60" s="7"/>
      <c r="B60" s="7"/>
      <c r="C60" s="8"/>
    </row>
    <row r="61" spans="1:3" x14ac:dyDescent="0.25">
      <c r="A61" t="s">
        <v>18</v>
      </c>
      <c r="B61">
        <f>VALUE(1)</f>
        <v>1</v>
      </c>
      <c r="C61" s="6" t="str">
        <f ca="1">CONCATENATE("AssertExpression(""",SUBSTITUTE(SUBSTITUTE(_xlfn.FORMULATEXT(B61),"""","\"""),";",","),""", """,IFERROR(B61,IF(ISNA(B61),"#N/A","#VALUE!")),""");")</f>
        <v>AssertExpression("=VALUE(1)", "1");</v>
      </c>
    </row>
    <row r="62" spans="1:3" x14ac:dyDescent="0.25">
      <c r="A62" t="s">
        <v>18</v>
      </c>
      <c r="B62" t="e">
        <f>VALUE(TRUE)</f>
        <v>#VALUE!</v>
      </c>
      <c r="C62" s="6" t="str">
        <f ca="1">CONCATENATE("AssertExpression(""",SUBSTITUTE(SUBSTITUTE(_xlfn.FORMULATEXT(B62),"""","\"""),";",","),""", """,IFERROR(B62,IF(ISNA(B62),"#N/A","#VALUE!")),""");")</f>
        <v>AssertExpression("=VALUE(TRUE)", "#VALUE!");</v>
      </c>
    </row>
    <row r="63" spans="1:3" x14ac:dyDescent="0.25">
      <c r="A63" t="s">
        <v>18</v>
      </c>
      <c r="B63" t="e">
        <f>VALUE(FALSE)</f>
        <v>#VALUE!</v>
      </c>
      <c r="C63" s="6" t="str">
        <f t="shared" ref="C63:C87" ca="1" si="8">CONCATENATE("AssertExpression(""",SUBSTITUTE(SUBSTITUTE(_xlfn.FORMULATEXT(B63),"""","\"""),";",","),""", """,IFERROR(B63,IF(ISNA(B63),"#N/A","#VALUE!")),""");")</f>
        <v>AssertExpression("=VALUE(FALSE)", "#VALUE!");</v>
      </c>
    </row>
    <row r="64" spans="1:3" x14ac:dyDescent="0.25">
      <c r="A64" t="s">
        <v>18</v>
      </c>
      <c r="B64" t="e">
        <f>VALUE(NA())</f>
        <v>#N/A</v>
      </c>
      <c r="C64" s="6" t="str">
        <f t="shared" ca="1" si="8"/>
        <v>AssertExpression("=VALUE(NA())", "#N/A");</v>
      </c>
    </row>
    <row r="65" spans="1:3" x14ac:dyDescent="0.25">
      <c r="A65" t="s">
        <v>18</v>
      </c>
      <c r="B65">
        <f>VALUE(1.2)</f>
        <v>1.2</v>
      </c>
      <c r="C65" s="6" t="str">
        <f t="shared" ca="1" si="8"/>
        <v>AssertExpression("=VALUE(1,2)", "1,2");</v>
      </c>
    </row>
    <row r="66" spans="1:3" x14ac:dyDescent="0.25">
      <c r="A66" t="s">
        <v>18</v>
      </c>
      <c r="B66" t="e">
        <f>VALUE("")</f>
        <v>#VALUE!</v>
      </c>
      <c r="C66" s="6" t="str">
        <f t="shared" ca="1" si="8"/>
        <v>AssertExpression("=VALUE(\"\")", "#VALUE!");</v>
      </c>
    </row>
    <row r="67" spans="1:3" x14ac:dyDescent="0.25">
      <c r="A67" t="s">
        <v>18</v>
      </c>
      <c r="B67">
        <f>VALUE("123")</f>
        <v>123</v>
      </c>
      <c r="C67" s="6" t="str">
        <f t="shared" ca="1" si="8"/>
        <v>AssertExpression("=VALUE(\"123\")", "123");</v>
      </c>
    </row>
    <row r="68" spans="1:3" x14ac:dyDescent="0.25">
      <c r="A68" t="s">
        <v>18</v>
      </c>
      <c r="B68">
        <f>VALUE("123,12")</f>
        <v>123.12</v>
      </c>
      <c r="C68" s="6" t="str">
        <f t="shared" ca="1" si="8"/>
        <v>AssertExpression("=VALUE(\"123,12\")", "123,12");</v>
      </c>
    </row>
    <row r="69" spans="1:3" x14ac:dyDescent="0.25">
      <c r="A69" t="s">
        <v>18</v>
      </c>
      <c r="B69" t="e">
        <f>VALUE("123.12")</f>
        <v>#VALUE!</v>
      </c>
      <c r="C69" s="6" t="str">
        <f t="shared" ca="1" si="8"/>
        <v>AssertExpression("=VALUE(\"123.12\")", "#VALUE!");</v>
      </c>
    </row>
    <row r="70" spans="1:3" ht="5.25" customHeight="1" x14ac:dyDescent="0.25">
      <c r="A70" s="7"/>
      <c r="B70" s="7"/>
      <c r="C70" s="8"/>
    </row>
    <row r="71" spans="1:3" x14ac:dyDescent="0.25">
      <c r="A71" t="s">
        <v>19</v>
      </c>
      <c r="B71" t="str">
        <f>CONCATENATE("A")</f>
        <v>A</v>
      </c>
      <c r="C71" s="6" t="str">
        <f t="shared" ca="1" si="8"/>
        <v>AssertExpression("=CONCATENATE(\"A\")", "A");</v>
      </c>
    </row>
    <row r="72" spans="1:3" x14ac:dyDescent="0.25">
      <c r="A72" t="s">
        <v>19</v>
      </c>
      <c r="B72" t="str">
        <f>CONCATENATE("A","B")</f>
        <v>AB</v>
      </c>
      <c r="C72" s="6" t="str">
        <f t="shared" ca="1" si="8"/>
        <v>AssertExpression("=CONCATENATE(\"A\",\"B\")", "AB");</v>
      </c>
    </row>
    <row r="73" spans="1:3" x14ac:dyDescent="0.25">
      <c r="A73" t="s">
        <v>19</v>
      </c>
      <c r="B73" t="str">
        <f>CONCATENATE(TRUE,FALSE)</f>
        <v>TRUEFALSE</v>
      </c>
      <c r="C73" s="6" t="str">
        <f t="shared" ca="1" si="8"/>
        <v>AssertExpression("=CONCATENATE(TRUE,FALSE)", "TRUEFALSE");</v>
      </c>
    </row>
    <row r="74" spans="1:3" x14ac:dyDescent="0.25">
      <c r="A74" t="s">
        <v>19</v>
      </c>
      <c r="B74" t="str">
        <f>CONCATENATE(1.2,"3,4")</f>
        <v>1,23,4</v>
      </c>
      <c r="C74" s="6" t="str">
        <f t="shared" ca="1" si="8"/>
        <v>AssertExpression("=CONCATENATE(1,2,\"3,4\")", "1,23,4");</v>
      </c>
    </row>
    <row r="75" spans="1:3" x14ac:dyDescent="0.25">
      <c r="A75" t="s">
        <v>19</v>
      </c>
      <c r="B75" t="str">
        <f>CONCATENATE(1.2,"3.4")</f>
        <v>1,23.4</v>
      </c>
      <c r="C75" s="6" t="str">
        <f t="shared" ca="1" si="8"/>
        <v>AssertExpression("=CONCATENATE(1,2,\"3.4\")", "1,23.4");</v>
      </c>
    </row>
    <row r="76" spans="1:3" x14ac:dyDescent="0.25">
      <c r="A76" t="s">
        <v>19</v>
      </c>
      <c r="B76" t="str">
        <f>CONCATENATE("1","2","3","4","5","6","7","8","9")</f>
        <v>123456789</v>
      </c>
      <c r="C76" s="6" t="str">
        <f t="shared" ca="1" si="8"/>
        <v>AssertExpression("=CONCATENATE(\"1\",\"2\",\"3\",\"4\",\"5\",\"6\",\"7\",\"8\",\"9\")", "123456789");</v>
      </c>
    </row>
    <row r="77" spans="1:3" x14ac:dyDescent="0.25">
      <c r="A77" t="s">
        <v>19</v>
      </c>
      <c r="B77" t="str">
        <f>CONCATENATE(1,2,3,4,5,6,7,8,9)</f>
        <v>123456789</v>
      </c>
      <c r="C77" s="6" t="str">
        <f t="shared" ref="C77" ca="1" si="9">CONCATENATE("AssertExpression(""",SUBSTITUTE(SUBSTITUTE(_xlfn.FORMULATEXT(B77),"""","\"""),";",","),""", """,IFERROR(B77,IF(ISNA(B77),"#N/A","#VALUE!")),""");")</f>
        <v>AssertExpression("=CONCATENATE(1,2,3,4,5,6,7,8,9)", "123456789");</v>
      </c>
    </row>
    <row r="78" spans="1:3" x14ac:dyDescent="0.25">
      <c r="A78" t="s">
        <v>19</v>
      </c>
      <c r="B78" t="e">
        <f>CONCATENATE(1,2,3,4,5,6,7,8,9,NA())</f>
        <v>#N/A</v>
      </c>
      <c r="C78" s="6" t="str">
        <f t="shared" ca="1" si="8"/>
        <v>AssertExpression("=CONCATENATE(1,2,3,4,5,6,7,8,9,NA())", "#N/A");</v>
      </c>
    </row>
    <row r="79" spans="1:3" ht="5.25" customHeight="1" x14ac:dyDescent="0.25">
      <c r="A79" s="7"/>
      <c r="B79" s="7"/>
      <c r="C79" s="8"/>
    </row>
    <row r="80" spans="1:3" x14ac:dyDescent="0.25">
      <c r="A80" t="s">
        <v>20</v>
      </c>
      <c r="B80">
        <f>SUM(42)</f>
        <v>42</v>
      </c>
      <c r="C80" s="6" t="str">
        <f t="shared" ca="1" si="8"/>
        <v>AssertExpression("=SUM(42)", "42");</v>
      </c>
    </row>
    <row r="81" spans="1:3" x14ac:dyDescent="0.25">
      <c r="A81" t="s">
        <v>20</v>
      </c>
      <c r="B81">
        <f>SUM(1,1)</f>
        <v>2</v>
      </c>
      <c r="C81" s="6" t="str">
        <f t="shared" ca="1" si="8"/>
        <v>AssertExpression("=SUM(1,1)", "2");</v>
      </c>
    </row>
    <row r="82" spans="1:3" x14ac:dyDescent="0.25">
      <c r="A82" t="s">
        <v>20</v>
      </c>
      <c r="B82">
        <f>SUM(1,2,3,4,5,6)</f>
        <v>21</v>
      </c>
      <c r="C82" s="6" t="str">
        <f t="shared" ca="1" si="8"/>
        <v>AssertExpression("=SUM(1,2,3,4,5,6)", "21");</v>
      </c>
    </row>
    <row r="83" spans="1:3" x14ac:dyDescent="0.25">
      <c r="A83" t="s">
        <v>20</v>
      </c>
      <c r="B83">
        <f>SUM(42,FALSE)</f>
        <v>42</v>
      </c>
      <c r="C83" s="6" t="str">
        <f t="shared" ca="1" si="8"/>
        <v>AssertExpression("=SUM(42,FALSE)", "42");</v>
      </c>
    </row>
    <row r="84" spans="1:3" x14ac:dyDescent="0.25">
      <c r="A84" t="s">
        <v>20</v>
      </c>
      <c r="B84">
        <f>SUM(42,TRUE)</f>
        <v>43</v>
      </c>
      <c r="C84" s="6" t="str">
        <f t="shared" ca="1" si="8"/>
        <v>AssertExpression("=SUM(42,TRUE)", "43");</v>
      </c>
    </row>
    <row r="85" spans="1:3" x14ac:dyDescent="0.25">
      <c r="A85" t="s">
        <v>20</v>
      </c>
      <c r="B85" t="e">
        <f>SUM(42,"A")</f>
        <v>#VALUE!</v>
      </c>
      <c r="C85" s="6" t="str">
        <f t="shared" ca="1" si="8"/>
        <v>AssertExpression("=SUM(42,\"A\")", "#VALUE!");</v>
      </c>
    </row>
    <row r="86" spans="1:3" x14ac:dyDescent="0.25">
      <c r="A86" t="s">
        <v>20</v>
      </c>
      <c r="B86">
        <f>SUM(42,"1")</f>
        <v>43</v>
      </c>
      <c r="C86" s="6" t="str">
        <f t="shared" ca="1" si="8"/>
        <v>AssertExpression("=SUM(42,\"1\")", "43");</v>
      </c>
    </row>
    <row r="87" spans="1:3" x14ac:dyDescent="0.25">
      <c r="A87" t="s">
        <v>20</v>
      </c>
      <c r="B87" t="e">
        <f>SUM(42,NA())</f>
        <v>#N/A</v>
      </c>
      <c r="C87" s="6" t="str">
        <f t="shared" ca="1" si="8"/>
        <v>AssertExpression("=SUM(42,NA())", "#N/A");</v>
      </c>
    </row>
    <row r="88" spans="1:3" x14ac:dyDescent="0.25">
      <c r="A88" t="s">
        <v>20</v>
      </c>
      <c r="B88">
        <f>SUM(1.2,1.02,1.002)</f>
        <v>3.2219999999999995</v>
      </c>
      <c r="C88" s="6" t="str">
        <f ca="1">CONCATENATE("AssertExpression(""",SUBSTITUTE(SUBSTITUTE(_xlfn.FORMULATEXT(B88),"""","\"""),";",","),""", """,IFERROR(B88,IF(ISNA(B88),"#N/A","#VALUE!")),""");")</f>
        <v>AssertExpression("=SUM(1,2,1,02,1,002)", "3,222");</v>
      </c>
    </row>
    <row r="89" spans="1:3" x14ac:dyDescent="0.25">
      <c r="A89" t="s">
        <v>20</v>
      </c>
      <c r="B89">
        <f>SUM(-5,-3)</f>
        <v>-8</v>
      </c>
      <c r="C89" s="6" t="str">
        <f ca="1">CONCATENATE("AssertExpression(""",SUBSTITUTE(SUBSTITUTE(_xlfn.FORMULATEXT(B89),"""","\"""),";",","),""", """,IFERROR(B89,IF(ISNA(B89),"#N/A","#VALUE!")),""");")</f>
        <v>AssertExpression("=SUM(-5,-3)", "-8");</v>
      </c>
    </row>
    <row r="90" spans="1:3" ht="5.25" customHeight="1" x14ac:dyDescent="0.25">
      <c r="A90" s="7"/>
      <c r="B90" s="7"/>
      <c r="C90" s="8"/>
    </row>
    <row r="91" spans="1:3" x14ac:dyDescent="0.25">
      <c r="A91" t="s">
        <v>11</v>
      </c>
      <c r="B91" s="11">
        <f>DATE(2020,4,18)</f>
        <v>43939</v>
      </c>
      <c r="C91" s="6" t="str">
        <f t="shared" ref="C91:C108" ca="1" si="10">CONCATENATE("AssertExpression(""",SUBSTITUTE(SUBSTITUTE(_xlfn.FORMULATEXT(B91),"""","\"""),";",","),""", """,IFERROR(B91,IF(ISNA(B91),"#N/A","#VALUE!")),""");")</f>
        <v>AssertExpression("=DATE(2020,4,18)", "43939");</v>
      </c>
    </row>
    <row r="92" spans="1:3" x14ac:dyDescent="0.25">
      <c r="A92" t="s">
        <v>11</v>
      </c>
      <c r="B92" s="11">
        <f>DATE(2020,4,18)+60</f>
        <v>43999</v>
      </c>
      <c r="C92" s="6" t="str">
        <f t="shared" ca="1" si="10"/>
        <v>AssertExpression("=DATE(2020,4,18)+60", "43999");</v>
      </c>
    </row>
    <row r="93" spans="1:3" x14ac:dyDescent="0.25">
      <c r="A93" t="s">
        <v>11</v>
      </c>
      <c r="B93" s="11">
        <f>DATE(2020,4,18)-60</f>
        <v>43879</v>
      </c>
      <c r="C93" s="6" t="str">
        <f t="shared" ca="1" si="10"/>
        <v>AssertExpression("=DATE(2020,4,18)-60", "43879");</v>
      </c>
    </row>
    <row r="94" spans="1:3" x14ac:dyDescent="0.25">
      <c r="A94" t="s">
        <v>11</v>
      </c>
      <c r="B94" s="11">
        <f>DATE(2020,4,18)-0.42</f>
        <v>43938.58</v>
      </c>
      <c r="C94" s="6" t="str">
        <f t="shared" ca="1" si="10"/>
        <v>AssertExpression("=DATE(2020,4,18)-0,42", "43938,58");</v>
      </c>
    </row>
    <row r="95" spans="1:3" x14ac:dyDescent="0.25">
      <c r="A95" t="s">
        <v>11</v>
      </c>
      <c r="B95" s="11">
        <f>DATE(2020,4,18)+0.42</f>
        <v>43939.42</v>
      </c>
      <c r="C95" s="6" t="str">
        <f t="shared" ca="1" si="10"/>
        <v>AssertExpression("=DATE(2020,4,18)+0,42", "43939,42");</v>
      </c>
    </row>
    <row r="96" spans="1:3" x14ac:dyDescent="0.25">
      <c r="A96" t="s">
        <v>11</v>
      </c>
      <c r="B96" s="11">
        <f>DATE(2020,4,18)*0.42</f>
        <v>18454.38</v>
      </c>
      <c r="C96" s="6" t="str">
        <f t="shared" ca="1" si="10"/>
        <v>AssertExpression("=DATE(2020,4,18)*0,42", "18454,38");</v>
      </c>
    </row>
    <row r="97" spans="1:3" ht="5.25" customHeight="1" x14ac:dyDescent="0.25">
      <c r="A97" s="7"/>
      <c r="B97" s="7"/>
      <c r="C97" s="8"/>
    </row>
    <row r="98" spans="1:3" x14ac:dyDescent="0.25">
      <c r="A98" t="s">
        <v>24</v>
      </c>
      <c r="B98" s="12">
        <f>TIME(11,6,43)</f>
        <v>0.46299768518518519</v>
      </c>
      <c r="C98" s="6" t="str">
        <f t="shared" ca="1" si="10"/>
        <v>AssertExpression("=TIME(11,6,43)", "0,462997685185185");</v>
      </c>
    </row>
    <row r="99" spans="1:3" x14ac:dyDescent="0.25">
      <c r="A99" t="s">
        <v>24</v>
      </c>
      <c r="B99" s="12">
        <f>TIME(23,6,43)</f>
        <v>0.96299768518518514</v>
      </c>
      <c r="C99" s="6" t="str">
        <f t="shared" ca="1" si="10"/>
        <v>AssertExpression("=TIME(23,6,43)", "0,962997685185185");</v>
      </c>
    </row>
    <row r="100" spans="1:3" x14ac:dyDescent="0.25">
      <c r="A100" t="s">
        <v>24</v>
      </c>
      <c r="B100" s="12">
        <f>TIME(11,6,43)+0.3</f>
        <v>0.76299768518518518</v>
      </c>
      <c r="C100" s="6" t="str">
        <f t="shared" ca="1" si="10"/>
        <v>AssertExpression("=TIME(11,6,43)+0,3", "0,762997685185185");</v>
      </c>
    </row>
    <row r="101" spans="1:3" x14ac:dyDescent="0.25">
      <c r="A101" t="s">
        <v>24</v>
      </c>
      <c r="B101" s="12">
        <f>TIME(11,6,43)-0.3</f>
        <v>0.1629976851851852</v>
      </c>
      <c r="C101" s="6" t="str">
        <f t="shared" ca="1" si="10"/>
        <v>AssertExpression("=TIME(11,6,43)-0,3", "0,162997685185185");</v>
      </c>
    </row>
    <row r="102" spans="1:3" x14ac:dyDescent="0.25">
      <c r="A102" t="s">
        <v>24</v>
      </c>
      <c r="B102" s="12">
        <f>TIME(11,6,43)*0.3</f>
        <v>0.13889930555555555</v>
      </c>
      <c r="C102" s="6" t="str">
        <f t="shared" ca="1" si="10"/>
        <v>AssertExpression("=TIME(11,6,43)*0,3", "0,138899305555556");</v>
      </c>
    </row>
    <row r="103" spans="1:3" x14ac:dyDescent="0.25">
      <c r="A103" t="s">
        <v>24</v>
      </c>
      <c r="B103" s="12">
        <f>TIME(11,6,43)*4.32</f>
        <v>2.0001500000000001</v>
      </c>
      <c r="C103" s="6" t="str">
        <f t="shared" ca="1" si="10"/>
        <v>AssertExpression("=TIME(11,6,43)*4,32", "2,00015");</v>
      </c>
    </row>
    <row r="104" spans="1:3" x14ac:dyDescent="0.25">
      <c r="A104" t="s">
        <v>24</v>
      </c>
      <c r="B104" s="12">
        <f>TIME(11,6,43)+4.32</f>
        <v>4.7829976851851859</v>
      </c>
      <c r="C104" s="6" t="str">
        <f t="shared" ca="1" si="10"/>
        <v>AssertExpression("=TIME(11,6,43)+4,32", "4,78299768518519");</v>
      </c>
    </row>
    <row r="105" spans="1:3" ht="5.25" customHeight="1" x14ac:dyDescent="0.25">
      <c r="A105" s="7"/>
      <c r="B105" s="7"/>
      <c r="C105" s="8"/>
    </row>
    <row r="106" spans="1:3" x14ac:dyDescent="0.25">
      <c r="A106" t="s">
        <v>27</v>
      </c>
      <c r="B106">
        <f>DAY(1)</f>
        <v>1</v>
      </c>
      <c r="C106" s="6" t="str">
        <f t="shared" ca="1" si="10"/>
        <v>AssertExpression("=DAY(1)", "1");</v>
      </c>
    </row>
    <row r="107" spans="1:3" x14ac:dyDescent="0.25">
      <c r="A107" t="s">
        <v>27</v>
      </c>
      <c r="B107">
        <f>DAY(0)</f>
        <v>0</v>
      </c>
      <c r="C107" s="6" t="str">
        <f t="shared" ca="1" si="10"/>
        <v>AssertExpression("=DAY(0)", "0");</v>
      </c>
    </row>
    <row r="108" spans="1:3" x14ac:dyDescent="0.25">
      <c r="A108" t="s">
        <v>27</v>
      </c>
      <c r="B108" t="e">
        <f>DAY(-1)</f>
        <v>#NUM!</v>
      </c>
      <c r="C108" s="6" t="str">
        <f t="shared" ca="1" si="10"/>
        <v>AssertExpression("=DAY(-1)", "#VALUE!");</v>
      </c>
    </row>
    <row r="109" spans="1:3" x14ac:dyDescent="0.25">
      <c r="A109" t="s">
        <v>27</v>
      </c>
      <c r="B109">
        <f>DAY(39448)</f>
        <v>1</v>
      </c>
      <c r="C109" s="6" t="str">
        <f ca="1">CONCATENATE("AssertExpression(""",SUBSTITUTE(SUBSTITUTE(_xlfn.FORMULATEXT(B109),"""","\"""),";",","),""", """,IFERROR(B109,IF(ISNA(B109),"#N/A","#VALUE!")),""");")</f>
        <v>AssertExpression("=DAY(39448)", "1");</v>
      </c>
    </row>
    <row r="110" spans="1:3" x14ac:dyDescent="0.25">
      <c r="A110" t="s">
        <v>27</v>
      </c>
      <c r="B110">
        <f>DAY(39448.999)</f>
        <v>1</v>
      </c>
      <c r="C110" s="6" t="str">
        <f ca="1">CONCATENATE("AssertExpression(""",SUBSTITUTE(SUBSTITUTE(_xlfn.FORMULATEXT(B110),"""","\"""),";",","),""", """,IFERROR(B110,IF(ISNA(B110),"#N/A","#VALUE!")),""");")</f>
        <v>AssertExpression("=DAY(39448,999)", "1");</v>
      </c>
    </row>
    <row r="111" spans="1:3" x14ac:dyDescent="0.25">
      <c r="A111" t="s">
        <v>27</v>
      </c>
      <c r="B111">
        <f>DAY("18/4/2020")</f>
        <v>18</v>
      </c>
      <c r="C111" s="6" t="str">
        <f ca="1">CONCATENATE("AssertExpression(""",SUBSTITUTE(SUBSTITUTE(_xlfn.FORMULATEXT(B111),"""","\"""),";",","),""", """,IFERROR(B111,IF(ISNA(B111),"#N/A","#VALUE!")),""");")</f>
        <v>AssertExpression("=DAY(\"18/4/2020\")", "18");</v>
      </c>
    </row>
    <row r="112" spans="1:3" ht="14.25" customHeight="1" x14ac:dyDescent="0.25">
      <c r="A112" t="s">
        <v>27</v>
      </c>
      <c r="B112">
        <f>DAY("18/4/2020 10:10:20")</f>
        <v>18</v>
      </c>
      <c r="C112" s="6" t="str">
        <f ca="1">CONCATENATE("AssertExpression(""",SUBSTITUTE(SUBSTITUTE(_xlfn.FORMULATEXT(B112),"""","\"""),";",","),""", """,IFERROR(B112,IF(ISNA(B112),"#N/A","#VALUE!")),""");")</f>
        <v>AssertExpression("=DAY(\"18/4/2020 10:10:20\")", "18");</v>
      </c>
    </row>
    <row r="113" spans="1:3" ht="5.25" customHeight="1" x14ac:dyDescent="0.25">
      <c r="A113" s="7"/>
      <c r="B113" s="7"/>
      <c r="C113" s="8"/>
    </row>
    <row r="114" spans="1:3" x14ac:dyDescent="0.25">
      <c r="A114" t="s">
        <v>28</v>
      </c>
      <c r="B114">
        <f>MONTH(1)</f>
        <v>1</v>
      </c>
      <c r="C114" s="6" t="str">
        <f t="shared" ref="C114:C116" ca="1" si="11">CONCATENATE("AssertExpression(""",SUBSTITUTE(SUBSTITUTE(_xlfn.FORMULATEXT(B114),"""","\"""),";",","),""", """,IFERROR(B114,IF(ISNA(B114),"#N/A","#VALUE!")),""");")</f>
        <v>AssertExpression("=MONTH(1)", "1");</v>
      </c>
    </row>
    <row r="115" spans="1:3" x14ac:dyDescent="0.25">
      <c r="A115" t="s">
        <v>28</v>
      </c>
      <c r="B115">
        <f>MONTH(0)</f>
        <v>1</v>
      </c>
      <c r="C115" s="6" t="str">
        <f t="shared" ca="1" si="11"/>
        <v>AssertExpression("=MONTH(0)", "1");</v>
      </c>
    </row>
    <row r="116" spans="1:3" x14ac:dyDescent="0.25">
      <c r="A116" t="s">
        <v>28</v>
      </c>
      <c r="B116" t="e">
        <f>MONTH(-1)</f>
        <v>#NUM!</v>
      </c>
      <c r="C116" s="6" t="str">
        <f t="shared" ca="1" si="11"/>
        <v>AssertExpression("=MONTH(-1)", "#VALUE!");</v>
      </c>
    </row>
    <row r="117" spans="1:3" x14ac:dyDescent="0.25">
      <c r="A117" t="s">
        <v>28</v>
      </c>
      <c r="B117">
        <f>MONTH(39448)</f>
        <v>1</v>
      </c>
      <c r="C117" s="6" t="str">
        <f ca="1">CONCATENATE("AssertExpression(""",SUBSTITUTE(SUBSTITUTE(_xlfn.FORMULATEXT(B117),"""","\"""),";",","),""", """,IFERROR(B117,IF(ISNA(B117),"#N/A","#VALUE!")),""");")</f>
        <v>AssertExpression("=MONTH(39448)", "1");</v>
      </c>
    </row>
    <row r="118" spans="1:3" x14ac:dyDescent="0.25">
      <c r="A118" t="s">
        <v>28</v>
      </c>
      <c r="B118">
        <f>MONTH(39448.999)</f>
        <v>1</v>
      </c>
      <c r="C118" s="6" t="str">
        <f ca="1">CONCATENATE("AssertExpression(""",SUBSTITUTE(SUBSTITUTE(_xlfn.FORMULATEXT(B118),"""","\"""),";",","),""", """,IFERROR(B118,IF(ISNA(B118),"#N/A","#VALUE!")),""");")</f>
        <v>AssertExpression("=MONTH(39448,999)", "1");</v>
      </c>
    </row>
    <row r="119" spans="1:3" x14ac:dyDescent="0.25">
      <c r="A119" t="s">
        <v>28</v>
      </c>
      <c r="B119">
        <f>MONTH("18/4/2020")</f>
        <v>4</v>
      </c>
      <c r="C119" s="6" t="str">
        <f ca="1">CONCATENATE("AssertExpression(""",SUBSTITUTE(SUBSTITUTE(_xlfn.FORMULATEXT(B119),"""","\"""),";",","),""", """,IFERROR(B119,IF(ISNA(B119),"#N/A","#VALUE!")),""");")</f>
        <v>AssertExpression("=MONTH(\"18/4/2020\")", "4");</v>
      </c>
    </row>
    <row r="120" spans="1:3" x14ac:dyDescent="0.25">
      <c r="A120" t="s">
        <v>28</v>
      </c>
      <c r="B120">
        <f>MONTH("18/4/2020 10:10:20")</f>
        <v>4</v>
      </c>
      <c r="C120" s="6" t="str">
        <f ca="1">CONCATENATE("AssertExpression(""",SUBSTITUTE(SUBSTITUTE(_xlfn.FORMULATEXT(B120),"""","\"""),";",","),""", """,IFERROR(B120,IF(ISNA(B120),"#N/A","#VALUE!")),""");")</f>
        <v>AssertExpression("=MONTH(\"18/4/2020 10:10:20\")", "4");</v>
      </c>
    </row>
    <row r="121" spans="1:3" ht="5.25" customHeight="1" x14ac:dyDescent="0.25">
      <c r="A121" s="7"/>
      <c r="B121" s="7"/>
      <c r="C121" s="8"/>
    </row>
    <row r="122" spans="1:3" x14ac:dyDescent="0.25">
      <c r="A122" t="s">
        <v>29</v>
      </c>
      <c r="B122">
        <f>YEAR(1)</f>
        <v>1900</v>
      </c>
      <c r="C122" s="6" t="str">
        <f t="shared" ref="C122:C124" ca="1" si="12">CONCATENATE("AssertExpression(""",SUBSTITUTE(SUBSTITUTE(_xlfn.FORMULATEXT(B122),"""","\"""),";",","),""", """,IFERROR(B122,IF(ISNA(B122),"#N/A","#VALUE!")),""");")</f>
        <v>AssertExpression("=YEAR(1)", "1900");</v>
      </c>
    </row>
    <row r="123" spans="1:3" x14ac:dyDescent="0.25">
      <c r="A123" t="s">
        <v>29</v>
      </c>
      <c r="B123">
        <f>YEAR(0)</f>
        <v>1900</v>
      </c>
      <c r="C123" s="6" t="str">
        <f t="shared" ca="1" si="12"/>
        <v>AssertExpression("=YEAR(0)", "1900");</v>
      </c>
    </row>
    <row r="124" spans="1:3" x14ac:dyDescent="0.25">
      <c r="A124" t="s">
        <v>29</v>
      </c>
      <c r="B124" t="e">
        <f>YEAR(-1)</f>
        <v>#NUM!</v>
      </c>
      <c r="C124" s="6" t="str">
        <f t="shared" ca="1" si="12"/>
        <v>AssertExpression("=YEAR(-1)", "#VALUE!");</v>
      </c>
    </row>
    <row r="125" spans="1:3" x14ac:dyDescent="0.25">
      <c r="A125" t="s">
        <v>29</v>
      </c>
      <c r="B125">
        <f>YEAR(39448)</f>
        <v>2008</v>
      </c>
      <c r="C125" s="6" t="str">
        <f ca="1">CONCATENATE("AssertExpression(""",SUBSTITUTE(SUBSTITUTE(_xlfn.FORMULATEXT(B125),"""","\"""),";",","),""", """,IFERROR(B125,IF(ISNA(B125),"#N/A","#VALUE!")),""");")</f>
        <v>AssertExpression("=YEAR(39448)", "2008");</v>
      </c>
    </row>
    <row r="126" spans="1:3" x14ac:dyDescent="0.25">
      <c r="A126" t="s">
        <v>29</v>
      </c>
      <c r="B126">
        <f>YEAR(40178.99999)</f>
        <v>2009</v>
      </c>
      <c r="C126" s="6" t="str">
        <f ca="1">CONCATENATE("AssertExpression(""",SUBSTITUTE(SUBSTITUTE(_xlfn.FORMULATEXT(B126),"""","\"""),";",","),""", """,IFERROR(B126,IF(ISNA(B126),"#N/A","#VALUE!")),""");")</f>
        <v>AssertExpression("=YEAR(40178,99999)", "2009");</v>
      </c>
    </row>
    <row r="127" spans="1:3" x14ac:dyDescent="0.25">
      <c r="A127" t="s">
        <v>29</v>
      </c>
      <c r="B127">
        <f>YEAR("18/4/2020")</f>
        <v>2020</v>
      </c>
      <c r="C127" s="6" t="str">
        <f ca="1">CONCATENATE("AssertExpression(""",SUBSTITUTE(SUBSTITUTE(_xlfn.FORMULATEXT(B127),"""","\"""),";",","),""", """,IFERROR(B127,IF(ISNA(B127),"#N/A","#VALUE!")),""");")</f>
        <v>AssertExpression("=YEAR(\"18/4/2020\")", "2020");</v>
      </c>
    </row>
    <row r="128" spans="1:3" x14ac:dyDescent="0.25">
      <c r="A128" t="s">
        <v>29</v>
      </c>
      <c r="B128">
        <f>YEAR("18/4/2020 10:10:20")</f>
        <v>2020</v>
      </c>
      <c r="C128" s="6" t="str">
        <f ca="1">CONCATENATE("AssertExpression(""",SUBSTITUTE(SUBSTITUTE(_xlfn.FORMULATEXT(B128),"""","\"""),";",","),""", """,IFERROR(B128,IF(ISNA(B128),"#N/A","#VALUE!")),""");")</f>
        <v>AssertExpression("=YEAR(\"18/4/2020 10:10:20\")", "2020");</v>
      </c>
    </row>
    <row r="129" spans="1:3" ht="5.25" customHeight="1" x14ac:dyDescent="0.25">
      <c r="A129" s="7"/>
      <c r="B129" s="7"/>
      <c r="C129" s="8"/>
    </row>
    <row r="130" spans="1:3" x14ac:dyDescent="0.25">
      <c r="A130" t="s">
        <v>31</v>
      </c>
      <c r="B130">
        <f>_xlfn.DAYS(0,0)</f>
        <v>0</v>
      </c>
      <c r="C130" s="6" t="str">
        <f t="shared" ref="C130:C141" ca="1" si="13">CONCATENATE("AssertExpression(""",SUBSTITUTE(SUBSTITUTE(_xlfn.FORMULATEXT(B130),"""","\"""),";",","),""", """,IFERROR(B130,IF(ISNA(B130),"#N/A","#VALUE!")),""");")</f>
        <v>AssertExpression("=DAYS(0,0)", "0");</v>
      </c>
    </row>
    <row r="131" spans="1:3" x14ac:dyDescent="0.25">
      <c r="A131" t="s">
        <v>31</v>
      </c>
      <c r="B131">
        <f>_xlfn.DAYS(1,0)</f>
        <v>1</v>
      </c>
      <c r="C131" s="6" t="str">
        <f t="shared" ca="1" si="13"/>
        <v>AssertExpression("=DAYS(1,0)", "1");</v>
      </c>
    </row>
    <row r="132" spans="1:3" x14ac:dyDescent="0.25">
      <c r="A132" t="s">
        <v>31</v>
      </c>
      <c r="B132">
        <f>_xlfn.DAYS(2,1)</f>
        <v>1</v>
      </c>
      <c r="C132" s="6" t="str">
        <f t="shared" ca="1" si="13"/>
        <v>AssertExpression("=DAYS(2,1)", "1");</v>
      </c>
    </row>
    <row r="133" spans="1:3" x14ac:dyDescent="0.25">
      <c r="A133" t="s">
        <v>31</v>
      </c>
      <c r="B133">
        <f>_xlfn.DAYS(1,2)</f>
        <v>-1</v>
      </c>
      <c r="C133" s="6" t="str">
        <f t="shared" ca="1" si="13"/>
        <v>AssertExpression("=DAYS(1,2)", "-1");</v>
      </c>
    </row>
    <row r="134" spans="1:3" x14ac:dyDescent="0.25">
      <c r="A134" t="s">
        <v>31</v>
      </c>
      <c r="B134">
        <f>_xlfn.DAYS(40002.999,40000.222)</f>
        <v>2</v>
      </c>
      <c r="C134" s="6" t="str">
        <f t="shared" ca="1" si="13"/>
        <v>AssertExpression("=DAYS(40002,999,40000,222)", "2");</v>
      </c>
    </row>
    <row r="135" spans="1:3" x14ac:dyDescent="0.25">
      <c r="A135" t="s">
        <v>31</v>
      </c>
      <c r="B135">
        <f>_xlfn.DAYS("20/4/2020","18/4/2020")</f>
        <v>2</v>
      </c>
      <c r="C135" s="6" t="str">
        <f t="shared" ca="1" si="13"/>
        <v>AssertExpression("=DAYS(\"20/4/2020\",\"18/4/2020\")", "2");</v>
      </c>
    </row>
    <row r="136" spans="1:3" x14ac:dyDescent="0.25">
      <c r="A136" t="s">
        <v>31</v>
      </c>
      <c r="B136">
        <f>_xlfn.DAYS("23/5/2020",43967)</f>
        <v>7</v>
      </c>
      <c r="C136" s="6" t="str">
        <f t="shared" ca="1" si="13"/>
        <v>AssertExpression("=DAYS(\"23/5/2020\",43967)", "7");</v>
      </c>
    </row>
    <row r="137" spans="1:3" x14ac:dyDescent="0.25">
      <c r="A137" t="s">
        <v>31</v>
      </c>
      <c r="B137">
        <f>_xlfn.DAYS(43967,"23/5/2020")</f>
        <v>-7</v>
      </c>
      <c r="C137" s="6" t="str">
        <f t="shared" ca="1" si="13"/>
        <v>AssertExpression("=DAYS(43967,\"23/5/2020\")", "-7");</v>
      </c>
    </row>
    <row r="138" spans="1:3" x14ac:dyDescent="0.25">
      <c r="A138" t="s">
        <v>31</v>
      </c>
      <c r="B138">
        <f>_xlfn.DAYS(43967.99999,43967)</f>
        <v>0</v>
      </c>
      <c r="C138" s="6" t="str">
        <f t="shared" ca="1" si="13"/>
        <v>AssertExpression("=DAYS(43967,99999,43967)", "0");</v>
      </c>
    </row>
    <row r="139" spans="1:3" x14ac:dyDescent="0.25">
      <c r="A139" t="s">
        <v>31</v>
      </c>
      <c r="B139">
        <f>_xlfn.DAYS(43967,43967.99999)</f>
        <v>0</v>
      </c>
      <c r="C139" s="6" t="str">
        <f t="shared" ca="1" si="13"/>
        <v>AssertExpression("=DAYS(43967,43967,99999)", "0");</v>
      </c>
    </row>
    <row r="140" spans="1:3" x14ac:dyDescent="0.25">
      <c r="A140" t="s">
        <v>31</v>
      </c>
      <c r="B140" t="e">
        <f>_xlfn.DAYS(43967,-1)</f>
        <v>#NUM!</v>
      </c>
      <c r="C140" s="6" t="str">
        <f t="shared" ca="1" si="13"/>
        <v>AssertExpression("=DAYS(43967,-1)", "#VALUE!");</v>
      </c>
    </row>
    <row r="141" spans="1:3" x14ac:dyDescent="0.25">
      <c r="A141" t="s">
        <v>31</v>
      </c>
      <c r="B141" t="e">
        <f>_xlfn.DAYS("32/4/2020","18/4/2020")</f>
        <v>#VALUE!</v>
      </c>
      <c r="C141" s="6" t="str">
        <f t="shared" ca="1" si="13"/>
        <v>AssertExpression("=DAYS(\"32/4/2020\",\"18/4/2020\")", "#VALUE!");</v>
      </c>
    </row>
    <row r="142" spans="1:3" ht="5.25" customHeight="1" x14ac:dyDescent="0.25">
      <c r="A142" s="7"/>
      <c r="B142" s="7"/>
      <c r="C142" s="8"/>
    </row>
    <row r="143" spans="1:3" x14ac:dyDescent="0.25">
      <c r="A143" t="s">
        <v>30</v>
      </c>
      <c r="B143">
        <f>DATEDIF("1/6/2001", "15/8/2002", "Y")</f>
        <v>1</v>
      </c>
      <c r="C143" s="6" t="str">
        <f t="shared" ref="C143:C174" ca="1" si="14">CONCATENATE("AssertExpression(""",SUBSTITUTE(SUBSTITUTE(_xlfn.FORMULATEXT(B143),"""","\"""),";",","),""", """,IFERROR(B143,IF(ISNA(B143),"#N/A","#VALUE!")),""");")</f>
        <v>AssertExpression("=DATEDIF(\"1/6/2001\", \"15/8/2002\", \"Y\")", "1");</v>
      </c>
    </row>
    <row r="144" spans="1:3" x14ac:dyDescent="0.25">
      <c r="A144" t="s">
        <v>30</v>
      </c>
      <c r="B144">
        <f>DATEDIF("1/6/2001", "15/8/2002", "M")</f>
        <v>14</v>
      </c>
      <c r="C144" s="6" t="str">
        <f t="shared" ca="1" si="14"/>
        <v>AssertExpression("=DATEDIF(\"1/6/2001\", \"15/8/2002\", \"M\")", "14");</v>
      </c>
    </row>
    <row r="145" spans="1:3" x14ac:dyDescent="0.25">
      <c r="A145" t="s">
        <v>30</v>
      </c>
      <c r="B145">
        <f>DATEDIF("1/6/2001", "15/8/2002", "D")</f>
        <v>440</v>
      </c>
      <c r="C145" s="6" t="str">
        <f t="shared" ca="1" si="14"/>
        <v>AssertExpression("=DATEDIF(\"1/6/2001\", \"15/8/2002\", \"D\")", "440");</v>
      </c>
    </row>
    <row r="146" spans="1:3" x14ac:dyDescent="0.25">
      <c r="A146" t="s">
        <v>30</v>
      </c>
      <c r="B146">
        <f>DATEDIF("1/6/2001", "15/8/2002", "MD")</f>
        <v>14</v>
      </c>
      <c r="C146" s="6" t="str">
        <f t="shared" ca="1" si="14"/>
        <v>AssertExpression("=DATEDIF(\"1/6/2001\", \"15/8/2002\", \"MD\")", "14");</v>
      </c>
    </row>
    <row r="147" spans="1:3" x14ac:dyDescent="0.25">
      <c r="A147" t="s">
        <v>30</v>
      </c>
      <c r="B147">
        <f>DATEDIF("1/6/2001", "15/8/2002", "YM")</f>
        <v>2</v>
      </c>
      <c r="C147" s="6" t="str">
        <f t="shared" ca="1" si="14"/>
        <v>AssertExpression("=DATEDIF(\"1/6/2001\", \"15/8/2002\", \"YM\")", "2");</v>
      </c>
    </row>
    <row r="148" spans="1:3" x14ac:dyDescent="0.25">
      <c r="A148" t="s">
        <v>30</v>
      </c>
      <c r="B148">
        <f>DATEDIF("1/6/2001", "15/8/2002", "YD")</f>
        <v>75</v>
      </c>
      <c r="C148" s="6" t="str">
        <f t="shared" ca="1" si="14"/>
        <v>AssertExpression("=DATEDIF(\"1/6/2001\", \"15/8/2002\", \"YD\")", "75");</v>
      </c>
    </row>
    <row r="149" spans="1:3" x14ac:dyDescent="0.25">
      <c r="A149" t="s">
        <v>30</v>
      </c>
      <c r="B149" t="e">
        <f>DATEDIF("1/6/2003", "15/8/2002", "YD")</f>
        <v>#NUM!</v>
      </c>
      <c r="C149" s="6" t="str">
        <f t="shared" ca="1" si="14"/>
        <v>AssertExpression("=DATEDIF(\"1/6/2003\", \"15/8/2002\", \"YD\")", "#VALUE!");</v>
      </c>
    </row>
    <row r="150" spans="1:3" x14ac:dyDescent="0.25">
      <c r="A150" t="s">
        <v>30</v>
      </c>
      <c r="B150">
        <f>DATEDIF("1/1/2001", "1/1/2003", "Y")</f>
        <v>2</v>
      </c>
      <c r="C150" s="6" t="str">
        <f t="shared" ca="1" si="14"/>
        <v>AssertExpression("=DATEDIF(\"1/1/2001\", \"1/1/2003\", \"Y\")", "2");</v>
      </c>
    </row>
    <row r="151" spans="1:3" x14ac:dyDescent="0.25">
      <c r="A151" t="s">
        <v>30</v>
      </c>
      <c r="B151">
        <f>DATEDIF("1/6/2019", "31/5/2020", "Y")</f>
        <v>0</v>
      </c>
      <c r="C151" s="6" t="str">
        <f t="shared" ca="1" si="14"/>
        <v>AssertExpression("=DATEDIF(\"1/6/2019\", \"31/5/2020\", \"Y\")", "0");</v>
      </c>
    </row>
    <row r="152" spans="1:3" x14ac:dyDescent="0.25">
      <c r="A152" t="s">
        <v>30</v>
      </c>
      <c r="B152">
        <f>DATEDIF("1/6/2019", "1/6/2020", "Y")</f>
        <v>1</v>
      </c>
      <c r="C152" s="6" t="str">
        <f t="shared" ca="1" si="14"/>
        <v>AssertExpression("=DATEDIF(\"1/6/2019\", \"1/6/2020\", \"Y\")", "1");</v>
      </c>
    </row>
    <row r="153" spans="1:3" x14ac:dyDescent="0.25">
      <c r="A153" t="s">
        <v>30</v>
      </c>
      <c r="B153">
        <f>DATEDIF("1/6/2020", "31/5/2021", "Y")</f>
        <v>0</v>
      </c>
      <c r="C153" s="6" t="str">
        <f t="shared" ca="1" si="14"/>
        <v>AssertExpression("=DATEDIF(\"1/6/2020\", \"31/5/2021\", \"Y\")", "0");</v>
      </c>
    </row>
    <row r="154" spans="1:3" x14ac:dyDescent="0.25">
      <c r="A154" t="s">
        <v>30</v>
      </c>
      <c r="B154">
        <f>DATEDIF("1/6/2020", "1/6/2021", "Y")</f>
        <v>1</v>
      </c>
      <c r="C154" s="6" t="str">
        <f t="shared" ca="1" si="14"/>
        <v>AssertExpression("=DATEDIF(\"1/6/2020\", \"1/6/2021\", \"Y\")", "1");</v>
      </c>
    </row>
    <row r="155" spans="1:3" x14ac:dyDescent="0.25">
      <c r="A155" t="s">
        <v>30</v>
      </c>
      <c r="B155">
        <f>DATEDIF("1/6/2019", "31/5/2020", "M")</f>
        <v>11</v>
      </c>
      <c r="C155" s="6" t="str">
        <f t="shared" ca="1" si="14"/>
        <v>AssertExpression("=DATEDIF(\"1/6/2019\", \"31/5/2020\", \"M\")", "11");</v>
      </c>
    </row>
    <row r="156" spans="1:3" x14ac:dyDescent="0.25">
      <c r="A156" t="s">
        <v>30</v>
      </c>
      <c r="B156">
        <f>DATEDIF("1/6/2019", "1/6/2020", "m")</f>
        <v>12</v>
      </c>
      <c r="C156" s="6" t="str">
        <f t="shared" ca="1" si="14"/>
        <v>AssertExpression("=DATEDIF(\"1/6/2019\", \"1/6/2020\", \"m\")", "12");</v>
      </c>
    </row>
    <row r="157" spans="1:3" x14ac:dyDescent="0.25">
      <c r="A157" t="s">
        <v>30</v>
      </c>
      <c r="B157">
        <f>DATEDIF("1/6/2020", "31/5/2021", "m")</f>
        <v>11</v>
      </c>
      <c r="C157" s="6" t="str">
        <f t="shared" ca="1" si="14"/>
        <v>AssertExpression("=DATEDIF(\"1/6/2020\", \"31/5/2021\", \"m\")", "11");</v>
      </c>
    </row>
    <row r="158" spans="1:3" x14ac:dyDescent="0.25">
      <c r="A158" t="s">
        <v>30</v>
      </c>
      <c r="B158">
        <f>DATEDIF("1/6/2020", "1/6/2021", "m")</f>
        <v>12</v>
      </c>
      <c r="C158" s="6" t="str">
        <f t="shared" ca="1" si="14"/>
        <v>AssertExpression("=DATEDIF(\"1/6/2020\", \"1/6/2021\", \"m\")", "12");</v>
      </c>
    </row>
    <row r="159" spans="1:3" x14ac:dyDescent="0.25">
      <c r="A159" t="s">
        <v>30</v>
      </c>
      <c r="B159">
        <f>DATEDIF("1/6/2019", "31/5/2020", "D")</f>
        <v>365</v>
      </c>
      <c r="C159" s="6" t="str">
        <f t="shared" ca="1" si="14"/>
        <v>AssertExpression("=DATEDIF(\"1/6/2019\", \"31/5/2020\", \"D\")", "365");</v>
      </c>
    </row>
    <row r="160" spans="1:3" x14ac:dyDescent="0.25">
      <c r="A160" t="s">
        <v>30</v>
      </c>
      <c r="B160">
        <f>DATEDIF("1/6/2019", "1/6/2020", "D")</f>
        <v>366</v>
      </c>
      <c r="C160" s="6" t="str">
        <f t="shared" ca="1" si="14"/>
        <v>AssertExpression("=DATEDIF(\"1/6/2019\", \"1/6/2020\", \"D\")", "366");</v>
      </c>
    </row>
    <row r="161" spans="1:3" x14ac:dyDescent="0.25">
      <c r="A161" t="s">
        <v>30</v>
      </c>
      <c r="B161">
        <f>DATEDIF("1/6/2020", "31/5/2021", "D")</f>
        <v>364</v>
      </c>
      <c r="C161" s="6" t="str">
        <f t="shared" ca="1" si="14"/>
        <v>AssertExpression("=DATEDIF(\"1/6/2020\", \"31/5/2021\", \"D\")", "364");</v>
      </c>
    </row>
    <row r="162" spans="1:3" x14ac:dyDescent="0.25">
      <c r="A162" t="s">
        <v>30</v>
      </c>
      <c r="B162">
        <f>DATEDIF("1/6/2020", "1/6/2021", "D")</f>
        <v>365</v>
      </c>
      <c r="C162" s="6" t="str">
        <f t="shared" ca="1" si="14"/>
        <v>AssertExpression("=DATEDIF(\"1/6/2020\", \"1/6/2021\", \"D\")", "365");</v>
      </c>
    </row>
    <row r="163" spans="1:3" x14ac:dyDescent="0.25">
      <c r="A163" t="s">
        <v>30</v>
      </c>
      <c r="B163">
        <f>DATEDIF("1/6/2019", "31/5/2020", "MD")</f>
        <v>30</v>
      </c>
      <c r="C163" s="6" t="str">
        <f t="shared" ca="1" si="14"/>
        <v>AssertExpression("=DATEDIF(\"1/6/2019\", \"31/5/2020\", \"MD\")", "30");</v>
      </c>
    </row>
    <row r="164" spans="1:3" x14ac:dyDescent="0.25">
      <c r="A164" t="s">
        <v>30</v>
      </c>
      <c r="B164">
        <f>DATEDIF("1/6/2019", "1/6/2020", "MD")</f>
        <v>0</v>
      </c>
      <c r="C164" s="6" t="str">
        <f t="shared" ca="1" si="14"/>
        <v>AssertExpression("=DATEDIF(\"1/6/2019\", \"1/6/2020\", \"MD\")", "0");</v>
      </c>
    </row>
    <row r="165" spans="1:3" x14ac:dyDescent="0.25">
      <c r="A165" t="s">
        <v>30</v>
      </c>
      <c r="B165">
        <f>DATEDIF("1/6/2020", "31/5/2021", "MD")</f>
        <v>30</v>
      </c>
      <c r="C165" s="6" t="str">
        <f t="shared" ca="1" si="14"/>
        <v>AssertExpression("=DATEDIF(\"1/6/2020\", \"31/5/2021\", \"MD\")", "30");</v>
      </c>
    </row>
    <row r="166" spans="1:3" x14ac:dyDescent="0.25">
      <c r="A166" t="s">
        <v>30</v>
      </c>
      <c r="B166">
        <f>DATEDIF("1/6/2020", "1/6/2021", "MD")</f>
        <v>0</v>
      </c>
      <c r="C166" s="6" t="str">
        <f t="shared" ca="1" si="14"/>
        <v>AssertExpression("=DATEDIF(\"1/6/2020\", \"1/6/2021\", \"MD\")", "0");</v>
      </c>
    </row>
    <row r="167" spans="1:3" x14ac:dyDescent="0.25">
      <c r="A167" t="s">
        <v>30</v>
      </c>
      <c r="B167">
        <f>DATEDIF("1/6/2019", "31/5/2020", "YM")</f>
        <v>11</v>
      </c>
      <c r="C167" s="6" t="str">
        <f t="shared" ca="1" si="14"/>
        <v>AssertExpression("=DATEDIF(\"1/6/2019\", \"31/5/2020\", \"YM\")", "11");</v>
      </c>
    </row>
    <row r="168" spans="1:3" x14ac:dyDescent="0.25">
      <c r="A168" t="s">
        <v>30</v>
      </c>
      <c r="B168">
        <f>DATEDIF("1/6/2019", "1/6/2020", "YM")</f>
        <v>0</v>
      </c>
      <c r="C168" s="6" t="str">
        <f t="shared" ca="1" si="14"/>
        <v>AssertExpression("=DATEDIF(\"1/6/2019\", \"1/6/2020\", \"YM\")", "0");</v>
      </c>
    </row>
    <row r="169" spans="1:3" x14ac:dyDescent="0.25">
      <c r="A169" t="s">
        <v>30</v>
      </c>
      <c r="B169">
        <f>DATEDIF("1/6/2020", "31/5/2021", "YM")</f>
        <v>11</v>
      </c>
      <c r="C169" s="6" t="str">
        <f t="shared" ca="1" si="14"/>
        <v>AssertExpression("=DATEDIF(\"1/6/2020\", \"31/5/2021\", \"YM\")", "11");</v>
      </c>
    </row>
    <row r="170" spans="1:3" x14ac:dyDescent="0.25">
      <c r="A170" t="s">
        <v>30</v>
      </c>
      <c r="B170">
        <f>DATEDIF("1/6/2020", "1/6/2021", "YM")</f>
        <v>0</v>
      </c>
      <c r="C170" s="6" t="str">
        <f t="shared" ca="1" si="14"/>
        <v>AssertExpression("=DATEDIF(\"1/6/2020\", \"1/6/2021\", \"YM\")", "0");</v>
      </c>
    </row>
    <row r="171" spans="1:3" x14ac:dyDescent="0.25">
      <c r="A171" t="s">
        <v>30</v>
      </c>
      <c r="B171">
        <f>DATEDIF("1/6/2019", "31/5/2020", "YD")</f>
        <v>365</v>
      </c>
      <c r="C171" s="6" t="str">
        <f t="shared" ca="1" si="14"/>
        <v>AssertExpression("=DATEDIF(\"1/6/2019\", \"31/5/2020\", \"YD\")", "365");</v>
      </c>
    </row>
    <row r="172" spans="1:3" x14ac:dyDescent="0.25">
      <c r="A172" t="s">
        <v>30</v>
      </c>
      <c r="B172">
        <f>DATEDIF("1/6/2019", "1/6/2020", "YD")</f>
        <v>0</v>
      </c>
      <c r="C172" s="6" t="str">
        <f t="shared" ca="1" si="14"/>
        <v>AssertExpression("=DATEDIF(\"1/6/2019\", \"1/6/2020\", \"YD\")", "0");</v>
      </c>
    </row>
    <row r="173" spans="1:3" x14ac:dyDescent="0.25">
      <c r="A173" t="s">
        <v>30</v>
      </c>
      <c r="B173">
        <f>DATEDIF("1/6/2020", "31/5/2021", "YD")</f>
        <v>364</v>
      </c>
      <c r="C173" s="6" t="str">
        <f t="shared" ca="1" si="14"/>
        <v>AssertExpression("=DATEDIF(\"1/6/2020\", \"31/5/2021\", \"YD\")", "364");</v>
      </c>
    </row>
    <row r="174" spans="1:3" x14ac:dyDescent="0.25">
      <c r="A174" t="s">
        <v>30</v>
      </c>
      <c r="B174">
        <f>DATEDIF("1/6/2020", "1/6/2021", "YD")</f>
        <v>0</v>
      </c>
      <c r="C174" s="6" t="str">
        <f t="shared" ca="1" si="14"/>
        <v>AssertExpression("=DATEDIF(\"1/6/2020\", \"1/6/2021\", \"YD\")", "0");</v>
      </c>
    </row>
    <row r="175" spans="1:3" ht="5.25" customHeight="1" x14ac:dyDescent="0.25">
      <c r="A175" s="7"/>
      <c r="B175" s="7"/>
      <c r="C175" s="8"/>
    </row>
    <row r="176" spans="1:3" x14ac:dyDescent="0.25">
      <c r="A176" t="s">
        <v>32</v>
      </c>
      <c r="B176">
        <f>HOUR(0)</f>
        <v>0</v>
      </c>
      <c r="C176" s="6" t="str">
        <f t="shared" ref="C176:C181" ca="1" si="15">CONCATENATE("AssertExpression(""",SUBSTITUTE(SUBSTITUTE(_xlfn.FORMULATEXT(B176),"""","\"""),";",","),""", """,IFERROR(B176,IF(ISNA(B176),"#N/A","#VALUE!")),""");")</f>
        <v>AssertExpression("=HOUR(0)", "0");</v>
      </c>
    </row>
    <row r="177" spans="1:3" x14ac:dyDescent="0.25">
      <c r="A177" t="s">
        <v>32</v>
      </c>
      <c r="B177">
        <f>HOUR(1)</f>
        <v>0</v>
      </c>
      <c r="C177" s="6" t="str">
        <f t="shared" ca="1" si="15"/>
        <v>AssertExpression("=HOUR(1)", "0");</v>
      </c>
    </row>
    <row r="178" spans="1:3" x14ac:dyDescent="0.25">
      <c r="A178" t="s">
        <v>32</v>
      </c>
      <c r="B178">
        <f>HOUR(0.75)</f>
        <v>18</v>
      </c>
      <c r="C178" s="6" t="str">
        <f t="shared" ca="1" si="15"/>
        <v>AssertExpression("=HOUR(0,75)", "18");</v>
      </c>
    </row>
    <row r="179" spans="1:3" x14ac:dyDescent="0.25">
      <c r="A179" t="s">
        <v>32</v>
      </c>
      <c r="B179">
        <f>HOUR("18/7/2011 7:45")</f>
        <v>7</v>
      </c>
      <c r="C179" s="6" t="str">
        <f t="shared" ca="1" si="15"/>
        <v>AssertExpression("=HOUR(\"18/7/2011 7:45\")", "7");</v>
      </c>
    </row>
    <row r="180" spans="1:3" x14ac:dyDescent="0.25">
      <c r="A180" t="s">
        <v>32</v>
      </c>
      <c r="B180">
        <f>HOUR("21/4/2012")</f>
        <v>0</v>
      </c>
      <c r="C180" s="6" t="str">
        <f t="shared" ca="1" si="15"/>
        <v>AssertExpression("=HOUR(\"21/4/2012\")", "0");</v>
      </c>
    </row>
    <row r="181" spans="1:3" x14ac:dyDescent="0.25">
      <c r="A181" t="s">
        <v>32</v>
      </c>
      <c r="B181" t="e">
        <f>HOUR(-1)</f>
        <v>#NUM!</v>
      </c>
      <c r="C181" s="6" t="str">
        <f t="shared" ca="1" si="15"/>
        <v>AssertExpression("=HOUR(-1)", "#VALUE!");</v>
      </c>
    </row>
    <row r="182" spans="1:3" x14ac:dyDescent="0.25">
      <c r="A182" t="s">
        <v>32</v>
      </c>
      <c r="B182">
        <f>HOUR(0.74999)</f>
        <v>17</v>
      </c>
      <c r="C182" s="6" t="str">
        <f t="shared" ref="C182:C189" ca="1" si="16">CONCATENATE("AssertExpression(""",SUBSTITUTE(SUBSTITUTE(_xlfn.FORMULATEXT(B182),"""","\"""),";",","),""", """,IFERROR(B182,IF(ISNA(B182),"#N/A","#VALUE!")),""");")</f>
        <v>AssertExpression("=HOUR(0,74999)", "17");</v>
      </c>
    </row>
    <row r="183" spans="1:3" x14ac:dyDescent="0.25">
      <c r="A183" t="s">
        <v>32</v>
      </c>
      <c r="B183">
        <f>HOUR(19/24-0.00001)</f>
        <v>18</v>
      </c>
      <c r="C183" s="6" t="str">
        <f t="shared" ca="1" si="16"/>
        <v>AssertExpression("=HOUR(19/24-0,00001)", "18");</v>
      </c>
    </row>
    <row r="184" spans="1:3" ht="5.25" customHeight="1" x14ac:dyDescent="0.25">
      <c r="A184" s="7"/>
      <c r="B184" s="7"/>
      <c r="C184" s="8"/>
    </row>
    <row r="185" spans="1:3" x14ac:dyDescent="0.25">
      <c r="A185" t="s">
        <v>33</v>
      </c>
      <c r="B185">
        <f>MINUTE(0)</f>
        <v>0</v>
      </c>
      <c r="C185" s="6" t="str">
        <f t="shared" ca="1" si="16"/>
        <v>AssertExpression("=MINUTE(0)", "0");</v>
      </c>
    </row>
    <row r="186" spans="1:3" x14ac:dyDescent="0.25">
      <c r="A186" t="s">
        <v>33</v>
      </c>
      <c r="B186">
        <f>MINUTE(1)</f>
        <v>0</v>
      </c>
      <c r="C186" s="6" t="str">
        <f t="shared" ca="1" si="16"/>
        <v>AssertExpression("=MINUTE(1)", "0");</v>
      </c>
    </row>
    <row r="187" spans="1:3" x14ac:dyDescent="0.25">
      <c r="A187" t="s">
        <v>33</v>
      </c>
      <c r="B187">
        <f>MINUTE(0.75)</f>
        <v>0</v>
      </c>
      <c r="C187" s="6" t="str">
        <f t="shared" ca="1" si="16"/>
        <v>AssertExpression("=MINUTE(0,75)", "0");</v>
      </c>
    </row>
    <row r="188" spans="1:3" x14ac:dyDescent="0.25">
      <c r="A188" t="s">
        <v>33</v>
      </c>
      <c r="B188">
        <f>MINUTE("12:45:00")</f>
        <v>45</v>
      </c>
      <c r="C188" s="6" t="str">
        <f t="shared" ca="1" si="16"/>
        <v>AssertExpression("=MINUTE(\"12:45:00\")", "45");</v>
      </c>
    </row>
    <row r="189" spans="1:3" x14ac:dyDescent="0.25">
      <c r="A189" t="s">
        <v>33</v>
      </c>
      <c r="B189" t="e">
        <f>MINUTE(-1)</f>
        <v>#NUM!</v>
      </c>
      <c r="C189" s="6" t="str">
        <f t="shared" ca="1" si="16"/>
        <v>AssertExpression("=MINUTE(-1)", "#VALUE!");</v>
      </c>
    </row>
    <row r="190" spans="1:3" x14ac:dyDescent="0.25">
      <c r="A190" t="s">
        <v>33</v>
      </c>
      <c r="B190">
        <f>MINUTE(0.76)</f>
        <v>14</v>
      </c>
      <c r="C190" s="6" t="str">
        <f t="shared" ref="C190" ca="1" si="17">CONCATENATE("AssertExpression(""",SUBSTITUTE(SUBSTITUTE(_xlfn.FORMULATEXT(B190),"""","\"""),";",","),""", """,IFERROR(B190,IF(ISNA(B190),"#N/A","#VALUE!")),""");")</f>
        <v>AssertExpression("=MINUTE(0,76)", "14");</v>
      </c>
    </row>
    <row r="191" spans="1:3" x14ac:dyDescent="0.25">
      <c r="A191" t="s">
        <v>33</v>
      </c>
      <c r="B191">
        <f>MINUTE(0.765)</f>
        <v>21</v>
      </c>
      <c r="C191" s="6" t="str">
        <f t="shared" ref="C191" ca="1" si="18">CONCATENATE("AssertExpression(""",SUBSTITUTE(SUBSTITUTE(_xlfn.FORMULATEXT(B191),"""","\"""),";",","),""", """,IFERROR(B191,IF(ISNA(B191),"#N/A","#VALUE!")),""");")</f>
        <v>AssertExpression("=MINUTE(0,765)", "21");</v>
      </c>
    </row>
    <row r="192" spans="1:3" x14ac:dyDescent="0.25">
      <c r="A192" t="s">
        <v>33</v>
      </c>
      <c r="B192">
        <f>MINUTE(40000.765)</f>
        <v>21</v>
      </c>
      <c r="C192" s="6" t="str">
        <f t="shared" ref="C192:C243" ca="1" si="19">CONCATENATE("AssertExpression(""",SUBSTITUTE(SUBSTITUTE(_xlfn.FORMULATEXT(B192),"""","\"""),";",","),""", """,IFERROR(B192,IF(ISNA(B192),"#N/A","#VALUE!")),""");")</f>
        <v>AssertExpression("=MINUTE(40000,765)", "21");</v>
      </c>
    </row>
    <row r="193" spans="1:3" ht="5.25" customHeight="1" x14ac:dyDescent="0.25">
      <c r="A193" s="7"/>
      <c r="B193" s="7"/>
      <c r="C193" s="8"/>
    </row>
    <row r="194" spans="1:3" x14ac:dyDescent="0.25">
      <c r="A194" t="s">
        <v>34</v>
      </c>
      <c r="B194">
        <f>SECOND(0)</f>
        <v>0</v>
      </c>
      <c r="C194" s="6" t="str">
        <f t="shared" ca="1" si="19"/>
        <v>AssertExpression("=SECOND(0)", "0");</v>
      </c>
    </row>
    <row r="195" spans="1:3" x14ac:dyDescent="0.25">
      <c r="A195" t="s">
        <v>34</v>
      </c>
      <c r="B195">
        <f>SECOND(1)</f>
        <v>0</v>
      </c>
      <c r="C195" s="6" t="str">
        <f t="shared" ca="1" si="19"/>
        <v>AssertExpression("=SECOND(1)", "0");</v>
      </c>
    </row>
    <row r="196" spans="1:3" x14ac:dyDescent="0.25">
      <c r="A196" t="s">
        <v>34</v>
      </c>
      <c r="B196">
        <f>SECOND(0.75)</f>
        <v>0</v>
      </c>
      <c r="C196" s="6" t="str">
        <f t="shared" ca="1" si="19"/>
        <v>AssertExpression("=SECOND(0,75)", "0");</v>
      </c>
    </row>
    <row r="197" spans="1:3" x14ac:dyDescent="0.25">
      <c r="A197" t="s">
        <v>34</v>
      </c>
      <c r="B197">
        <f>SECOND("12:45:32")</f>
        <v>32</v>
      </c>
      <c r="C197" s="6" t="str">
        <f t="shared" ca="1" si="19"/>
        <v>AssertExpression("=SECOND(\"12:45:32\")", "32");</v>
      </c>
    </row>
    <row r="198" spans="1:3" x14ac:dyDescent="0.25">
      <c r="A198" t="s">
        <v>34</v>
      </c>
      <c r="B198" t="e">
        <f>SECOND(-1)</f>
        <v>#NUM!</v>
      </c>
      <c r="C198" s="6" t="str">
        <f t="shared" ca="1" si="19"/>
        <v>AssertExpression("=SECOND(-1)", "#VALUE!");</v>
      </c>
    </row>
    <row r="199" spans="1:3" x14ac:dyDescent="0.25">
      <c r="A199" t="s">
        <v>34</v>
      </c>
      <c r="B199">
        <f>SECOND(0.76)</f>
        <v>24</v>
      </c>
      <c r="C199" s="6" t="str">
        <f t="shared" ca="1" si="19"/>
        <v>AssertExpression("=SECOND(0,76)", "24");</v>
      </c>
    </row>
    <row r="200" spans="1:3" x14ac:dyDescent="0.25">
      <c r="A200" t="s">
        <v>34</v>
      </c>
      <c r="B200">
        <f>SECOND(0.765)</f>
        <v>36</v>
      </c>
      <c r="C200" s="6" t="str">
        <f t="shared" ca="1" si="19"/>
        <v>AssertExpression("=SECOND(0,765)", "36");</v>
      </c>
    </row>
    <row r="201" spans="1:3" x14ac:dyDescent="0.25">
      <c r="A201" t="s">
        <v>34</v>
      </c>
      <c r="B201">
        <f>SECOND(40000.765)</f>
        <v>36</v>
      </c>
      <c r="C201" s="6" t="str">
        <f t="shared" ca="1" si="19"/>
        <v>AssertExpression("=SECOND(40000,765)", "36");</v>
      </c>
    </row>
    <row r="202" spans="1:3" ht="5.25" customHeight="1" x14ac:dyDescent="0.25">
      <c r="A202" s="7"/>
      <c r="B202" s="7"/>
      <c r="C202" s="8"/>
    </row>
    <row r="203" spans="1:3" x14ac:dyDescent="0.25">
      <c r="A203" t="s">
        <v>35</v>
      </c>
      <c r="B203" t="e">
        <f>DATEVALUE("")</f>
        <v>#VALUE!</v>
      </c>
      <c r="C203" s="6" t="str">
        <f t="shared" ca="1" si="19"/>
        <v>AssertExpression("=DATEVALUE(\"\")", "#VALUE!");</v>
      </c>
    </row>
    <row r="204" spans="1:3" x14ac:dyDescent="0.25">
      <c r="A204" t="s">
        <v>35</v>
      </c>
      <c r="B204">
        <f>DATEVALUE("22/8/2011")</f>
        <v>40777</v>
      </c>
      <c r="C204" s="6" t="str">
        <f t="shared" ca="1" si="19"/>
        <v>AssertExpression("=DATEVALUE(\"22/8/2011\")", "40777");</v>
      </c>
    </row>
    <row r="205" spans="1:3" x14ac:dyDescent="0.25">
      <c r="A205" t="s">
        <v>35</v>
      </c>
      <c r="B205">
        <f>DATEVALUE("22-Απρ-2011")</f>
        <v>40655</v>
      </c>
      <c r="C205" s="6" t="str">
        <f t="shared" ca="1" si="19"/>
        <v>AssertExpression("=DATEVALUE(\"22-Απρ-2011\")", "40655");</v>
      </c>
    </row>
    <row r="206" spans="1:3" x14ac:dyDescent="0.25">
      <c r="A206" t="s">
        <v>35</v>
      </c>
      <c r="B206">
        <f>DATEVALUE("23/2/2011")</f>
        <v>40597</v>
      </c>
      <c r="C206" s="6" t="str">
        <f t="shared" ca="1" si="19"/>
        <v>AssertExpression("=DATEVALUE(\"23/2/2011\")", "40597");</v>
      </c>
    </row>
    <row r="207" spans="1:3" x14ac:dyDescent="0.25">
      <c r="A207" t="s">
        <v>35</v>
      </c>
      <c r="B207">
        <f>DATEVALUE("23-Ιουλ")</f>
        <v>44035</v>
      </c>
      <c r="C207" s="6" t="str">
        <f t="shared" ca="1" si="19"/>
        <v>AssertExpression("=DATEVALUE(\"23-Ιουλ\")", "44035");</v>
      </c>
    </row>
    <row r="208" spans="1:3" x14ac:dyDescent="0.25">
      <c r="A208" t="s">
        <v>35</v>
      </c>
      <c r="B208" t="e">
        <f>DATEVALUE("22-Απλ-2011")</f>
        <v>#VALUE!</v>
      </c>
      <c r="C208" s="6" t="str">
        <f t="shared" ca="1" si="19"/>
        <v>AssertExpression("=DATEVALUE(\"22-Απλ-2011\")", "#VALUE!");</v>
      </c>
    </row>
    <row r="209" spans="1:3" ht="5.25" customHeight="1" x14ac:dyDescent="0.25">
      <c r="A209" s="7"/>
      <c r="B209" s="7"/>
      <c r="C209" s="8"/>
    </row>
    <row r="210" spans="1:3" x14ac:dyDescent="0.25">
      <c r="A210" t="s">
        <v>36</v>
      </c>
      <c r="B210" t="e">
        <f>TIMEVALUE("")</f>
        <v>#VALUE!</v>
      </c>
      <c r="C210" s="6" t="str">
        <f t="shared" ca="1" si="19"/>
        <v>AssertExpression("=TIMEVALUE(\"\")", "#VALUE!");</v>
      </c>
    </row>
    <row r="211" spans="1:3" x14ac:dyDescent="0.25">
      <c r="A211" t="s">
        <v>36</v>
      </c>
      <c r="B211">
        <f>TIMEVALUE("2:24 AM")</f>
        <v>9.9999999999999992E-2</v>
      </c>
      <c r="C211" s="6" t="str">
        <f t="shared" ca="1" si="19"/>
        <v>AssertExpression("=TIMEVALUE(\"2:24 AM\")", "0,1");</v>
      </c>
    </row>
    <row r="212" spans="1:3" x14ac:dyDescent="0.25">
      <c r="A212" t="s">
        <v>36</v>
      </c>
      <c r="B212">
        <f>TIMEVALUE("2:24 PM")</f>
        <v>0.6</v>
      </c>
      <c r="C212" s="6" t="str">
        <f t="shared" ca="1" si="19"/>
        <v>AssertExpression("=TIMEVALUE(\"2:24 PM\")", "0,6");</v>
      </c>
    </row>
    <row r="213" spans="1:3" x14ac:dyDescent="0.25">
      <c r="A213" t="s">
        <v>36</v>
      </c>
      <c r="B213">
        <f>TIMEVALUE("22-Αυγ-2011 6:35 AM")</f>
        <v>0.27430555555474712</v>
      </c>
      <c r="C213" s="6" t="str">
        <f t="shared" ca="1" si="19"/>
        <v>AssertExpression("=TIMEVALUE(\"22-Αυγ-2011 6:35 AM\")", "0,274305555554747");</v>
      </c>
    </row>
    <row r="214" spans="1:3" x14ac:dyDescent="0.25">
      <c r="A214" t="s">
        <v>36</v>
      </c>
      <c r="B214">
        <f>TIMEVALUE("2:24 μμ")</f>
        <v>0.6</v>
      </c>
      <c r="C214" s="6" t="str">
        <f t="shared" ca="1" si="19"/>
        <v>AssertExpression("=TIMEVALUE(\"2:24 μμ\")", "0,6");</v>
      </c>
    </row>
    <row r="215" spans="1:3" ht="5.25" customHeight="1" x14ac:dyDescent="0.25">
      <c r="A215" s="7"/>
      <c r="B215" s="7"/>
      <c r="C215" s="8"/>
    </row>
    <row r="216" spans="1:3" x14ac:dyDescent="0.25">
      <c r="A216" t="s">
        <v>38</v>
      </c>
      <c r="B216" t="b">
        <f>ISEVEN(0)</f>
        <v>1</v>
      </c>
      <c r="C216" s="6" t="str">
        <f t="shared" ca="1" si="19"/>
        <v>AssertExpression("=ISEVEN(0)", "TRUE");</v>
      </c>
    </row>
    <row r="217" spans="1:3" x14ac:dyDescent="0.25">
      <c r="A217" t="s">
        <v>38</v>
      </c>
      <c r="B217" t="b">
        <f>ISEVEN(1)</f>
        <v>0</v>
      </c>
      <c r="C217" s="6" t="str">
        <f t="shared" ca="1" si="19"/>
        <v>AssertExpression("=ISEVEN(1)", "FALSE");</v>
      </c>
    </row>
    <row r="218" spans="1:3" x14ac:dyDescent="0.25">
      <c r="A218" t="s">
        <v>38</v>
      </c>
      <c r="B218" t="b">
        <f>ISEVEN(2)</f>
        <v>1</v>
      </c>
      <c r="C218" s="6" t="str">
        <f t="shared" ca="1" si="19"/>
        <v>AssertExpression("=ISEVEN(2)", "TRUE");</v>
      </c>
    </row>
    <row r="219" spans="1:3" x14ac:dyDescent="0.25">
      <c r="A219" t="s">
        <v>38</v>
      </c>
      <c r="B219" t="b">
        <f>ISEVEN(-1)</f>
        <v>0</v>
      </c>
      <c r="C219" s="6" t="str">
        <f t="shared" ca="1" si="19"/>
        <v>AssertExpression("=ISEVEN(-1)", "FALSE");</v>
      </c>
    </row>
    <row r="220" spans="1:3" x14ac:dyDescent="0.25">
      <c r="A220" t="s">
        <v>38</v>
      </c>
      <c r="B220" t="b">
        <f>ISEVEN(1.5)</f>
        <v>0</v>
      </c>
      <c r="C220" s="6" t="str">
        <f t="shared" ca="1" si="19"/>
        <v>AssertExpression("=ISEVEN(1,5)", "FALSE");</v>
      </c>
    </row>
    <row r="221" spans="1:3" x14ac:dyDescent="0.25">
      <c r="A221" t="s">
        <v>38</v>
      </c>
      <c r="B221" t="b">
        <f>ISEVEN(2.5)</f>
        <v>1</v>
      </c>
      <c r="C221" s="6" t="str">
        <f t="shared" ca="1" si="19"/>
        <v>AssertExpression("=ISEVEN(2,5)", "TRUE");</v>
      </c>
    </row>
    <row r="222" spans="1:3" x14ac:dyDescent="0.25">
      <c r="A222" t="s">
        <v>38</v>
      </c>
      <c r="B222" t="b">
        <f>ISEVEN(-2.9)</f>
        <v>1</v>
      </c>
      <c r="C222" s="6" t="str">
        <f t="shared" ca="1" si="19"/>
        <v>AssertExpression("=ISEVEN(-2,9)", "TRUE");</v>
      </c>
    </row>
    <row r="223" spans="1:3" x14ac:dyDescent="0.25">
      <c r="A223" t="s">
        <v>38</v>
      </c>
      <c r="B223" t="b">
        <f>ISEVEN("10")</f>
        <v>1</v>
      </c>
      <c r="C223" s="6" t="str">
        <f t="shared" ca="1" si="19"/>
        <v>AssertExpression("=ISEVEN(\"10\")", "TRUE");</v>
      </c>
    </row>
    <row r="224" spans="1:3" x14ac:dyDescent="0.25">
      <c r="A224" t="s">
        <v>38</v>
      </c>
      <c r="B224" t="e">
        <f>ISEVEN("10A")</f>
        <v>#VALUE!</v>
      </c>
      <c r="C224" s="6" t="str">
        <f t="shared" ca="1" si="19"/>
        <v>AssertExpression("=ISEVEN(\"10A\")", "#VALUE!");</v>
      </c>
    </row>
    <row r="225" spans="1:3" x14ac:dyDescent="0.25">
      <c r="A225" t="s">
        <v>38</v>
      </c>
      <c r="B225" t="e">
        <f>ISEVEN(NA())</f>
        <v>#N/A</v>
      </c>
      <c r="C225" s="6" t="str">
        <f t="shared" ca="1" si="19"/>
        <v>AssertExpression("=ISEVEN(NA())", "#N/A");</v>
      </c>
    </row>
    <row r="226" spans="1:3" x14ac:dyDescent="0.25">
      <c r="A226" t="s">
        <v>38</v>
      </c>
      <c r="B226" t="b">
        <f>ISEVEN(DATE(2020,5,16))</f>
        <v>0</v>
      </c>
      <c r="C226" s="6" t="str">
        <f t="shared" ca="1" si="19"/>
        <v>AssertExpression("=ISEVEN(DATE(2020,5,16))", "FALSE");</v>
      </c>
    </row>
    <row r="227" spans="1:3" x14ac:dyDescent="0.25">
      <c r="A227" t="s">
        <v>38</v>
      </c>
      <c r="B227" t="e">
        <f>ISEVEN(TRUE)</f>
        <v>#VALUE!</v>
      </c>
      <c r="C227" s="6" t="str">
        <f t="shared" ca="1" si="19"/>
        <v>AssertExpression("=ISEVEN(TRUE)", "#VALUE!");</v>
      </c>
    </row>
    <row r="228" spans="1:3" x14ac:dyDescent="0.25">
      <c r="A228" t="s">
        <v>38</v>
      </c>
      <c r="B228" t="e">
        <f>ISEVEN(FALSE)</f>
        <v>#VALUE!</v>
      </c>
      <c r="C228" s="6" t="str">
        <f t="shared" ca="1" si="19"/>
        <v>AssertExpression("=ISEVEN(FALSE)", "#VALUE!");</v>
      </c>
    </row>
    <row r="229" spans="1:3" ht="5.25" customHeight="1" x14ac:dyDescent="0.25">
      <c r="A229" s="7"/>
      <c r="B229" s="7"/>
      <c r="C229" s="8"/>
    </row>
    <row r="230" spans="1:3" x14ac:dyDescent="0.25">
      <c r="A230" t="s">
        <v>37</v>
      </c>
      <c r="B230" t="b">
        <f>ISBLANK("")</f>
        <v>0</v>
      </c>
      <c r="C230" s="6" t="str">
        <f t="shared" ca="1" si="19"/>
        <v>AssertExpression("=ISBLANK(\"\")", "FALSE");</v>
      </c>
    </row>
    <row r="231" spans="1:3" x14ac:dyDescent="0.25">
      <c r="A231" t="s">
        <v>37</v>
      </c>
      <c r="B231" t="b">
        <f>ISBLANK(NA())</f>
        <v>0</v>
      </c>
      <c r="C231" s="6" t="str">
        <f t="shared" ca="1" si="19"/>
        <v>AssertExpression("=ISBLANK(NA())", "FALSE");</v>
      </c>
    </row>
    <row r="232" spans="1:3" x14ac:dyDescent="0.25">
      <c r="A232" t="s">
        <v>37</v>
      </c>
      <c r="B232" t="b">
        <f>ISBLANK(D232)</f>
        <v>1</v>
      </c>
      <c r="C232" s="6" t="str">
        <f t="shared" ca="1" si="19"/>
        <v>AssertExpression("=ISBLANK(D232)", "TRUE");</v>
      </c>
    </row>
    <row r="233" spans="1:3" x14ac:dyDescent="0.25">
      <c r="A233" t="s">
        <v>37</v>
      </c>
      <c r="B233" t="b">
        <f>ISBLANK(D233:D234)</f>
        <v>1</v>
      </c>
      <c r="C233" s="6" t="str">
        <f t="shared" ca="1" si="19"/>
        <v>AssertExpression("=ISBLANK(D233:D234)", "TRUE");</v>
      </c>
    </row>
    <row r="234" spans="1:3" x14ac:dyDescent="0.25">
      <c r="A234" t="s">
        <v>37</v>
      </c>
      <c r="B234" t="b">
        <f>ISBLANK(0)</f>
        <v>0</v>
      </c>
      <c r="C234" s="6" t="str">
        <f t="shared" ca="1" si="19"/>
        <v>AssertExpression("=ISBLANK(0)", "FALSE");</v>
      </c>
    </row>
    <row r="235" spans="1:3" x14ac:dyDescent="0.25">
      <c r="A235" t="s">
        <v>37</v>
      </c>
      <c r="B235" t="b">
        <f>ISBLANK(TRUE)</f>
        <v>0</v>
      </c>
      <c r="C235" s="6" t="str">
        <f t="shared" ca="1" si="19"/>
        <v>AssertExpression("=ISBLANK(TRUE)", "FALSE");</v>
      </c>
    </row>
    <row r="236" spans="1:3" x14ac:dyDescent="0.25">
      <c r="A236" t="s">
        <v>37</v>
      </c>
      <c r="B236" t="b">
        <f ca="1">ISBLANK(NOW())</f>
        <v>0</v>
      </c>
      <c r="C236" s="6" t="str">
        <f t="shared" ca="1" si="19"/>
        <v>AssertExpression("=ISBLANK(NOW())", "FALSE");</v>
      </c>
    </row>
    <row r="237" spans="1:3" ht="5.25" customHeight="1" x14ac:dyDescent="0.25">
      <c r="A237" s="7"/>
      <c r="B237" s="7"/>
      <c r="C237" s="8"/>
    </row>
    <row r="238" spans="1:3" x14ac:dyDescent="0.25">
      <c r="A238" t="s">
        <v>39</v>
      </c>
      <c r="B238" t="b">
        <f>ISERR("")</f>
        <v>0</v>
      </c>
      <c r="C238" s="6" t="str">
        <f t="shared" ca="1" si="19"/>
        <v>AssertExpression("=ISERR(\"\")", "FALSE");</v>
      </c>
    </row>
    <row r="239" spans="1:3" x14ac:dyDescent="0.25">
      <c r="A239" t="s">
        <v>39</v>
      </c>
      <c r="B239" t="b">
        <f>ISERR(NA())</f>
        <v>0</v>
      </c>
      <c r="C239" s="6" t="str">
        <f t="shared" ca="1" si="19"/>
        <v>AssertExpression("=ISERR(NA())", "FALSE");</v>
      </c>
    </row>
    <row r="240" spans="1:3" x14ac:dyDescent="0.25">
      <c r="A240" t="s">
        <v>39</v>
      </c>
      <c r="B240" t="b">
        <f>ISERR(1/0)</f>
        <v>1</v>
      </c>
      <c r="C240" s="6" t="str">
        <f t="shared" ca="1" si="19"/>
        <v>AssertExpression("=ISERR(1/0)", "TRUE");</v>
      </c>
    </row>
    <row r="241" spans="1:3" x14ac:dyDescent="0.25">
      <c r="A241" t="s">
        <v>39</v>
      </c>
      <c r="B241" t="b">
        <f>ISERR(ISEVEN(TRUE))</f>
        <v>1</v>
      </c>
      <c r="C241" s="6" t="str">
        <f t="shared" ca="1" si="19"/>
        <v>AssertExpression("=ISERR(ISEVEN(TRUE))", "TRUE");</v>
      </c>
    </row>
    <row r="242" spans="1:3" x14ac:dyDescent="0.25">
      <c r="A242" t="s">
        <v>39</v>
      </c>
      <c r="B242" t="b">
        <f>ISERR(0)</f>
        <v>0</v>
      </c>
      <c r="C242" s="6" t="str">
        <f t="shared" ca="1" si="19"/>
        <v>AssertExpression("=ISERR(0)", "FALSE");</v>
      </c>
    </row>
    <row r="243" spans="1:3" x14ac:dyDescent="0.25">
      <c r="A243" t="s">
        <v>39</v>
      </c>
      <c r="B243" t="b">
        <f>ISERR(0)</f>
        <v>0</v>
      </c>
      <c r="C243" s="6" t="str">
        <f t="shared" ca="1" si="19"/>
        <v>AssertExpression("=ISERR(0)", "FALSE");</v>
      </c>
    </row>
    <row r="244" spans="1:3" ht="5.25" customHeight="1" x14ac:dyDescent="0.25">
      <c r="A244" s="7"/>
      <c r="B244" s="7"/>
      <c r="C244" s="8"/>
    </row>
    <row r="245" spans="1:3" x14ac:dyDescent="0.25">
      <c r="A245" t="s">
        <v>40</v>
      </c>
      <c r="B245" t="b">
        <f>ISERROR("")</f>
        <v>0</v>
      </c>
      <c r="C245" s="6" t="str">
        <f t="shared" ref="C245:C272" ca="1" si="20">CONCATENATE("AssertExpression(""",SUBSTITUTE(SUBSTITUTE(_xlfn.FORMULATEXT(B245),"""","\"""),";",","),""", """,IFERROR(B245,IF(ISNA(B245),"#N/A","#VALUE!")),""");")</f>
        <v>AssertExpression("=ISERROR(\"\")", "FALSE");</v>
      </c>
    </row>
    <row r="246" spans="1:3" x14ac:dyDescent="0.25">
      <c r="A246" t="s">
        <v>40</v>
      </c>
      <c r="B246" t="b">
        <f>ISERROR(NA())</f>
        <v>1</v>
      </c>
      <c r="C246" s="6" t="str">
        <f t="shared" ca="1" si="20"/>
        <v>AssertExpression("=ISERROR(NA())", "TRUE");</v>
      </c>
    </row>
    <row r="247" spans="1:3" x14ac:dyDescent="0.25">
      <c r="A247" t="s">
        <v>40</v>
      </c>
      <c r="B247" t="b">
        <f>ISERROR(1/0)</f>
        <v>1</v>
      </c>
      <c r="C247" s="6" t="str">
        <f t="shared" ca="1" si="20"/>
        <v>AssertExpression("=ISERROR(1/0)", "TRUE");</v>
      </c>
    </row>
    <row r="248" spans="1:3" x14ac:dyDescent="0.25">
      <c r="A248" t="s">
        <v>40</v>
      </c>
      <c r="B248" t="b">
        <f>ISERROR(ISEVEN(TRUE))</f>
        <v>1</v>
      </c>
      <c r="C248" s="6" t="str">
        <f t="shared" ca="1" si="20"/>
        <v>AssertExpression("=ISERROR(ISEVEN(TRUE))", "TRUE");</v>
      </c>
    </row>
    <row r="249" spans="1:3" x14ac:dyDescent="0.25">
      <c r="A249" t="s">
        <v>40</v>
      </c>
      <c r="B249" t="b">
        <f>ISERROR(0)</f>
        <v>0</v>
      </c>
      <c r="C249" s="6" t="str">
        <f t="shared" ca="1" si="20"/>
        <v>AssertExpression("=ISERROR(0)", "FALSE");</v>
      </c>
    </row>
    <row r="250" spans="1:3" x14ac:dyDescent="0.25">
      <c r="A250" t="s">
        <v>40</v>
      </c>
      <c r="B250" t="b">
        <f>ISERROR(0)</f>
        <v>0</v>
      </c>
      <c r="C250" s="6" t="str">
        <f t="shared" ca="1" si="20"/>
        <v>AssertExpression("=ISERROR(0)", "FALSE");</v>
      </c>
    </row>
    <row r="251" spans="1:3" ht="5.25" customHeight="1" x14ac:dyDescent="0.25">
      <c r="A251" s="7"/>
      <c r="B251" s="7"/>
      <c r="C251" s="8"/>
    </row>
    <row r="252" spans="1:3" x14ac:dyDescent="0.25">
      <c r="A252" t="s">
        <v>41</v>
      </c>
      <c r="B252" t="b">
        <f>ISLOGICAL(TRUE)</f>
        <v>1</v>
      </c>
      <c r="C252" s="6" t="str">
        <f t="shared" ca="1" si="20"/>
        <v>AssertExpression("=ISLOGICAL(TRUE)", "TRUE");</v>
      </c>
    </row>
    <row r="253" spans="1:3" x14ac:dyDescent="0.25">
      <c r="A253" t="s">
        <v>41</v>
      </c>
      <c r="B253" t="b">
        <f>ISLOGICAL(FALSE)</f>
        <v>1</v>
      </c>
      <c r="C253" s="6" t="str">
        <f t="shared" ca="1" si="20"/>
        <v>AssertExpression("=ISLOGICAL(FALSE)", "TRUE");</v>
      </c>
    </row>
    <row r="254" spans="1:3" x14ac:dyDescent="0.25">
      <c r="A254" t="s">
        <v>41</v>
      </c>
      <c r="B254" t="b">
        <f>ISLOGICAL(1)</f>
        <v>0</v>
      </c>
      <c r="C254" s="6" t="str">
        <f t="shared" ca="1" si="20"/>
        <v>AssertExpression("=ISLOGICAL(1)", "FALSE");</v>
      </c>
    </row>
    <row r="255" spans="1:3" x14ac:dyDescent="0.25">
      <c r="A255" t="s">
        <v>41</v>
      </c>
      <c r="B255" t="b">
        <f>ISLOGICAL("abc")</f>
        <v>0</v>
      </c>
      <c r="C255" s="6" t="str">
        <f t="shared" ca="1" si="20"/>
        <v>AssertExpression("=ISLOGICAL(\"abc\")", "FALSE");</v>
      </c>
    </row>
    <row r="256" spans="1:3" x14ac:dyDescent="0.25">
      <c r="A256" t="s">
        <v>41</v>
      </c>
      <c r="B256" t="b">
        <f>ISLOGICAL(1/0)</f>
        <v>0</v>
      </c>
      <c r="C256" s="6" t="str">
        <f t="shared" ca="1" si="20"/>
        <v>AssertExpression("=ISLOGICAL(1/0)", "FALSE");</v>
      </c>
    </row>
    <row r="257" spans="1:3" x14ac:dyDescent="0.25">
      <c r="A257" t="s">
        <v>41</v>
      </c>
      <c r="B257" t="b">
        <f>ISLOGICAL(NA())</f>
        <v>0</v>
      </c>
      <c r="C257" s="6" t="str">
        <f t="shared" ca="1" si="20"/>
        <v>AssertExpression("=ISLOGICAL(NA())", "FALSE");</v>
      </c>
    </row>
    <row r="258" spans="1:3" x14ac:dyDescent="0.25">
      <c r="A258" t="s">
        <v>41</v>
      </c>
      <c r="B258" t="b">
        <f>ISLOGICAL(ISERR(123))</f>
        <v>1</v>
      </c>
      <c r="C258" s="6" t="str">
        <f t="shared" ca="1" si="20"/>
        <v>AssertExpression("=ISLOGICAL(ISERR(123))", "TRUE");</v>
      </c>
    </row>
    <row r="259" spans="1:3" x14ac:dyDescent="0.25">
      <c r="A259" t="s">
        <v>41</v>
      </c>
      <c r="B259" t="b">
        <f>ISLOGICAL(10/"a")</f>
        <v>0</v>
      </c>
      <c r="C259" s="6" t="str">
        <f t="shared" ca="1" si="20"/>
        <v>AssertExpression("=ISLOGICAL(10/\"a\")", "FALSE");</v>
      </c>
    </row>
    <row r="260" spans="1:3" ht="5.25" customHeight="1" x14ac:dyDescent="0.25">
      <c r="A260" s="7"/>
      <c r="B260" s="7"/>
      <c r="C260" s="8"/>
    </row>
    <row r="261" spans="1:3" x14ac:dyDescent="0.25">
      <c r="A261" t="s">
        <v>42</v>
      </c>
      <c r="B261" t="b">
        <f>ISNA(NA())</f>
        <v>1</v>
      </c>
      <c r="C261" s="6" t="str">
        <f t="shared" ca="1" si="20"/>
        <v>AssertExpression("=ISNA(NA())", "TRUE");</v>
      </c>
    </row>
    <row r="262" spans="1:3" x14ac:dyDescent="0.25">
      <c r="A262" t="s">
        <v>42</v>
      </c>
      <c r="B262" t="b">
        <f>ISNA(1/0)</f>
        <v>0</v>
      </c>
      <c r="C262" s="6" t="str">
        <f t="shared" ca="1" si="20"/>
        <v>AssertExpression("=ISNA(1/0)", "FALSE");</v>
      </c>
    </row>
    <row r="263" spans="1:3" x14ac:dyDescent="0.25">
      <c r="A263" t="s">
        <v>42</v>
      </c>
      <c r="B263" t="b">
        <f>ISNA(1)</f>
        <v>0</v>
      </c>
      <c r="C263" s="6" t="str">
        <f t="shared" ca="1" si="20"/>
        <v>AssertExpression("=ISNA(1)", "FALSE");</v>
      </c>
    </row>
    <row r="264" spans="1:3" x14ac:dyDescent="0.25">
      <c r="A264" t="s">
        <v>42</v>
      </c>
      <c r="B264" t="b">
        <f>ISNA(FALSE)</f>
        <v>0</v>
      </c>
      <c r="C264" s="6" t="str">
        <f t="shared" ca="1" si="20"/>
        <v>AssertExpression("=ISNA(FALSE)", "FALSE");</v>
      </c>
    </row>
    <row r="265" spans="1:3" x14ac:dyDescent="0.25">
      <c r="A265" t="s">
        <v>42</v>
      </c>
      <c r="B265" t="b">
        <f>ISNA(10/"a")</f>
        <v>0</v>
      </c>
      <c r="C265" s="6" t="str">
        <f t="shared" ca="1" si="20"/>
        <v>AssertExpression("=ISNA(10/\"a\")", "FALSE");</v>
      </c>
    </row>
    <row r="266" spans="1:3" ht="5.25" customHeight="1" x14ac:dyDescent="0.25">
      <c r="A266" s="7"/>
      <c r="B266" s="7"/>
      <c r="C266" s="8"/>
    </row>
    <row r="267" spans="1:3" x14ac:dyDescent="0.25">
      <c r="A267" t="s">
        <v>43</v>
      </c>
      <c r="B267" t="b">
        <f>ISNUMBER(1)</f>
        <v>1</v>
      </c>
      <c r="C267" s="6" t="str">
        <f t="shared" ca="1" si="20"/>
        <v>AssertExpression("=ISNUMBER(1)", "TRUE");</v>
      </c>
    </row>
    <row r="268" spans="1:3" x14ac:dyDescent="0.25">
      <c r="A268" t="s">
        <v>43</v>
      </c>
      <c r="B268" t="b">
        <f>ISNUMBER(10.1)</f>
        <v>1</v>
      </c>
      <c r="C268" s="6" t="str">
        <f t="shared" ca="1" si="20"/>
        <v>AssertExpression("=ISNUMBER(10,1)", "TRUE");</v>
      </c>
    </row>
    <row r="269" spans="1:3" x14ac:dyDescent="0.25">
      <c r="A269" t="s">
        <v>43</v>
      </c>
      <c r="B269" t="b">
        <f>ISNUMBER("10")</f>
        <v>0</v>
      </c>
      <c r="C269" s="6" t="str">
        <f t="shared" ca="1" si="20"/>
        <v>AssertExpression("=ISNUMBER(\"10\")", "FALSE");</v>
      </c>
    </row>
    <row r="270" spans="1:3" x14ac:dyDescent="0.25">
      <c r="A270" t="s">
        <v>43</v>
      </c>
      <c r="B270" t="b">
        <f>ISNUMBER(TRUE)</f>
        <v>0</v>
      </c>
      <c r="C270" s="6" t="str">
        <f t="shared" ca="1" si="20"/>
        <v>AssertExpression("=ISNUMBER(TRUE)", "FALSE");</v>
      </c>
    </row>
    <row r="271" spans="1:3" x14ac:dyDescent="0.25">
      <c r="A271" t="s">
        <v>43</v>
      </c>
      <c r="B271" t="b">
        <f>ISNUMBER(NA())</f>
        <v>0</v>
      </c>
      <c r="C271" s="6" t="str">
        <f t="shared" ca="1" si="20"/>
        <v>AssertExpression("=ISNUMBER(NA())", "FALSE");</v>
      </c>
    </row>
    <row r="272" spans="1:3" x14ac:dyDescent="0.25">
      <c r="A272" t="s">
        <v>43</v>
      </c>
      <c r="B272" t="b">
        <f>ISNUMBER(1/0)</f>
        <v>0</v>
      </c>
      <c r="C272" s="6" t="str">
        <f t="shared" ca="1" si="20"/>
        <v>AssertExpression("=ISNUMBER(1/0)", "FALSE");</v>
      </c>
    </row>
    <row r="273" spans="1:3" x14ac:dyDescent="0.25">
      <c r="A273" t="s">
        <v>43</v>
      </c>
      <c r="B273" t="b">
        <f ca="1">ISNUMBER(NOW())</f>
        <v>1</v>
      </c>
      <c r="C273" s="6" t="str">
        <f t="shared" ref="C273" ca="1" si="21">CONCATENATE("AssertExpression(""",SUBSTITUTE(SUBSTITUTE(_xlfn.FORMULATEXT(B273),"""","\"""),";",","),""", """,IFERROR(B273,IF(ISNA(B273),"#N/A","#VALUE!")),""");")</f>
        <v>AssertExpression("=ISNUMBER(NOW())", "TRUE");</v>
      </c>
    </row>
    <row r="274" spans="1:3" x14ac:dyDescent="0.25">
      <c r="A274" t="s">
        <v>43</v>
      </c>
      <c r="B274" t="b">
        <f>ISNUMBER(TIME(10,10,10))</f>
        <v>1</v>
      </c>
      <c r="C274" s="6" t="str">
        <f t="shared" ref="C274:C337" ca="1" si="22">CONCATENATE("AssertExpression(""",SUBSTITUTE(SUBSTITUTE(_xlfn.FORMULATEXT(B274),"""","\"""),";",","),""", """,IFERROR(B274,IF(ISNA(B274),"#N/A","#VALUE!")),""");")</f>
        <v>AssertExpression("=ISNUMBER(TIME(10,10,10))", "TRUE");</v>
      </c>
    </row>
    <row r="275" spans="1:3" ht="5.25" customHeight="1" x14ac:dyDescent="0.25">
      <c r="A275" s="7"/>
      <c r="B275" s="7"/>
      <c r="C275" s="8"/>
    </row>
    <row r="276" spans="1:3" x14ac:dyDescent="0.25">
      <c r="A276" t="s">
        <v>44</v>
      </c>
      <c r="B276" t="b">
        <f>ISTEXT("")</f>
        <v>1</v>
      </c>
      <c r="C276" s="6" t="str">
        <f t="shared" ca="1" si="22"/>
        <v>AssertExpression("=ISTEXT(\"\")", "TRUE");</v>
      </c>
    </row>
    <row r="277" spans="1:3" x14ac:dyDescent="0.25">
      <c r="A277" t="s">
        <v>44</v>
      </c>
      <c r="B277" t="b">
        <f>ISTEXT("10")</f>
        <v>1</v>
      </c>
      <c r="C277" s="6" t="str">
        <f t="shared" ca="1" si="22"/>
        <v>AssertExpression("=ISTEXT(\"10\")", "TRUE");</v>
      </c>
    </row>
    <row r="278" spans="1:3" x14ac:dyDescent="0.25">
      <c r="A278" t="s">
        <v>44</v>
      </c>
      <c r="B278" t="b">
        <f>ISTEXT(7 &amp; "A")</f>
        <v>1</v>
      </c>
      <c r="C278" s="6" t="str">
        <f t="shared" ca="1" si="22"/>
        <v>AssertExpression("=ISTEXT(7 &amp; \"A\")", "TRUE");</v>
      </c>
    </row>
    <row r="279" spans="1:3" x14ac:dyDescent="0.25">
      <c r="A279" t="s">
        <v>44</v>
      </c>
      <c r="B279" t="b">
        <f>ISTEXT(1)</f>
        <v>0</v>
      </c>
      <c r="C279" s="6" t="str">
        <f t="shared" ca="1" si="22"/>
        <v>AssertExpression("=ISTEXT(1)", "FALSE");</v>
      </c>
    </row>
    <row r="280" spans="1:3" x14ac:dyDescent="0.25">
      <c r="A280" t="s">
        <v>44</v>
      </c>
      <c r="B280" t="b">
        <f>ISTEXT(TRUE)</f>
        <v>0</v>
      </c>
      <c r="C280" s="6" t="str">
        <f t="shared" ca="1" si="22"/>
        <v>AssertExpression("=ISTEXT(TRUE)", "FALSE");</v>
      </c>
    </row>
    <row r="281" spans="1:3" x14ac:dyDescent="0.25">
      <c r="A281" t="s">
        <v>44</v>
      </c>
      <c r="B281" t="b">
        <f>ISTEXT(NA())</f>
        <v>0</v>
      </c>
      <c r="C281" s="6" t="str">
        <f t="shared" ca="1" si="22"/>
        <v>AssertExpression("=ISTEXT(NA())", "FALSE");</v>
      </c>
    </row>
    <row r="282" spans="1:3" x14ac:dyDescent="0.25">
      <c r="A282" t="s">
        <v>44</v>
      </c>
      <c r="B282" t="b">
        <f>ISTEXT(1/0)</f>
        <v>0</v>
      </c>
      <c r="C282" s="6" t="str">
        <f t="shared" ca="1" si="22"/>
        <v>AssertExpression("=ISTEXT(1/0)", "FALSE");</v>
      </c>
    </row>
    <row r="283" spans="1:3" x14ac:dyDescent="0.25">
      <c r="A283" t="s">
        <v>44</v>
      </c>
      <c r="B283" t="b">
        <f ca="1">ISTEXT(NOW())</f>
        <v>0</v>
      </c>
      <c r="C283" s="6" t="str">
        <f t="shared" ca="1" si="22"/>
        <v>AssertExpression("=ISTEXT(NOW())", "FALSE");</v>
      </c>
    </row>
    <row r="284" spans="1:3" ht="5.25" customHeight="1" x14ac:dyDescent="0.25">
      <c r="A284" s="7"/>
      <c r="B284" s="7"/>
      <c r="C284" s="8"/>
    </row>
    <row r="285" spans="1:3" x14ac:dyDescent="0.25">
      <c r="A285" t="s">
        <v>45</v>
      </c>
      <c r="B285" t="b">
        <f>ISNONTEXT("")</f>
        <v>0</v>
      </c>
      <c r="C285" s="6" t="str">
        <f t="shared" ca="1" si="22"/>
        <v>AssertExpression("=ISNONTEXT(\"\")", "FALSE");</v>
      </c>
    </row>
    <row r="286" spans="1:3" x14ac:dyDescent="0.25">
      <c r="A286" t="s">
        <v>45</v>
      </c>
      <c r="B286" t="b">
        <f>ISNONTEXT("10")</f>
        <v>0</v>
      </c>
      <c r="C286" s="6" t="str">
        <f t="shared" ca="1" si="22"/>
        <v>AssertExpression("=ISNONTEXT(\"10\")", "FALSE");</v>
      </c>
    </row>
    <row r="287" spans="1:3" x14ac:dyDescent="0.25">
      <c r="A287" t="s">
        <v>45</v>
      </c>
      <c r="B287" t="b">
        <f>ISNONTEXT(7 &amp; "A")</f>
        <v>0</v>
      </c>
      <c r="C287" s="6" t="str">
        <f t="shared" ca="1" si="22"/>
        <v>AssertExpression("=ISNONTEXT(7 &amp; \"A\")", "FALSE");</v>
      </c>
    </row>
    <row r="288" spans="1:3" x14ac:dyDescent="0.25">
      <c r="A288" t="s">
        <v>45</v>
      </c>
      <c r="B288" t="b">
        <f>ISNONTEXT(1)</f>
        <v>1</v>
      </c>
      <c r="C288" s="6" t="str">
        <f t="shared" ca="1" si="22"/>
        <v>AssertExpression("=ISNONTEXT(1)", "TRUE");</v>
      </c>
    </row>
    <row r="289" spans="1:3" x14ac:dyDescent="0.25">
      <c r="A289" t="s">
        <v>45</v>
      </c>
      <c r="B289" t="b">
        <f>ISNONTEXT(TRUE)</f>
        <v>1</v>
      </c>
      <c r="C289" s="6" t="str">
        <f t="shared" ca="1" si="22"/>
        <v>AssertExpression("=ISNONTEXT(TRUE)", "TRUE");</v>
      </c>
    </row>
    <row r="290" spans="1:3" x14ac:dyDescent="0.25">
      <c r="A290" t="s">
        <v>45</v>
      </c>
      <c r="B290" t="b">
        <f>ISNONTEXT(NA())</f>
        <v>1</v>
      </c>
      <c r="C290" s="6" t="str">
        <f t="shared" ca="1" si="22"/>
        <v>AssertExpression("=ISNONTEXT(NA())", "TRUE");</v>
      </c>
    </row>
    <row r="291" spans="1:3" x14ac:dyDescent="0.25">
      <c r="A291" t="s">
        <v>45</v>
      </c>
      <c r="B291" t="b">
        <f>ISNONTEXT(1/0)</f>
        <v>1</v>
      </c>
      <c r="C291" s="6" t="str">
        <f t="shared" ca="1" si="22"/>
        <v>AssertExpression("=ISNONTEXT(1/0)", "TRUE");</v>
      </c>
    </row>
    <row r="292" spans="1:3" x14ac:dyDescent="0.25">
      <c r="A292" t="s">
        <v>45</v>
      </c>
      <c r="B292" t="b">
        <f ca="1">ISNONTEXT(NOW())</f>
        <v>1</v>
      </c>
      <c r="C292" s="6" t="str">
        <f t="shared" ca="1" si="22"/>
        <v>AssertExpression("=ISNONTEXT(NOW())", "TRUE");</v>
      </c>
    </row>
    <row r="293" spans="1:3" ht="5.25" customHeight="1" x14ac:dyDescent="0.25">
      <c r="A293" s="7"/>
      <c r="B293" s="7"/>
      <c r="C293" s="8"/>
    </row>
    <row r="294" spans="1:3" x14ac:dyDescent="0.25">
      <c r="A294" t="s">
        <v>46</v>
      </c>
      <c r="B294">
        <f>TYPE(1)</f>
        <v>1</v>
      </c>
      <c r="C294" s="6" t="str">
        <f t="shared" ca="1" si="22"/>
        <v>AssertExpression("=TYPE(1)", "1");</v>
      </c>
    </row>
    <row r="295" spans="1:3" x14ac:dyDescent="0.25">
      <c r="A295" t="s">
        <v>46</v>
      </c>
      <c r="B295">
        <f>TYPE(FALSE)</f>
        <v>4</v>
      </c>
      <c r="C295" s="6" t="str">
        <f t="shared" ca="1" si="22"/>
        <v>AssertExpression("=TYPE(FALSE)", "4");</v>
      </c>
    </row>
    <row r="296" spans="1:3" x14ac:dyDescent="0.25">
      <c r="A296" t="s">
        <v>46</v>
      </c>
      <c r="B296">
        <f>TYPE(1.23)</f>
        <v>1</v>
      </c>
      <c r="C296" s="6" t="str">
        <f t="shared" ca="1" si="22"/>
        <v>AssertExpression("=TYPE(1,23)", "1");</v>
      </c>
    </row>
    <row r="297" spans="1:3" x14ac:dyDescent="0.25">
      <c r="A297" t="s">
        <v>46</v>
      </c>
      <c r="B297">
        <f ca="1">TYPE(NOW())</f>
        <v>1</v>
      </c>
      <c r="C297" s="6" t="str">
        <f t="shared" ca="1" si="22"/>
        <v>AssertExpression("=TYPE(NOW())", "1");</v>
      </c>
    </row>
    <row r="298" spans="1:3" x14ac:dyDescent="0.25">
      <c r="A298" t="s">
        <v>46</v>
      </c>
      <c r="B298">
        <f>TYPE("")</f>
        <v>2</v>
      </c>
      <c r="C298" s="6" t="str">
        <f t="shared" ca="1" si="22"/>
        <v>AssertExpression("=TYPE(\"\")", "2");</v>
      </c>
    </row>
    <row r="299" spans="1:3" x14ac:dyDescent="0.25">
      <c r="A299" t="s">
        <v>46</v>
      </c>
      <c r="B299">
        <f>TYPE(NA())</f>
        <v>16</v>
      </c>
      <c r="C299" s="6" t="str">
        <f t="shared" ca="1" si="22"/>
        <v>AssertExpression("=TYPE(NA())", "16");</v>
      </c>
    </row>
    <row r="300" spans="1:3" x14ac:dyDescent="0.25">
      <c r="A300" t="s">
        <v>46</v>
      </c>
      <c r="B300">
        <f>TYPE(1/0)</f>
        <v>16</v>
      </c>
      <c r="C300" s="6" t="str">
        <f t="shared" ca="1" si="22"/>
        <v>AssertExpression("=TYPE(1/0)", "16");</v>
      </c>
    </row>
    <row r="301" spans="1:3" x14ac:dyDescent="0.25">
      <c r="A301" t="s">
        <v>46</v>
      </c>
      <c r="B301">
        <f>TYPE(2+"a")</f>
        <v>16</v>
      </c>
      <c r="C301" s="6" t="str">
        <f t="shared" ca="1" si="22"/>
        <v>AssertExpression("=TYPE(2+\"a\")", "16");</v>
      </c>
    </row>
    <row r="302" spans="1:3" x14ac:dyDescent="0.25">
      <c r="A302" t="s">
        <v>46</v>
      </c>
      <c r="B302">
        <f>TYPE({1.2;3.4})</f>
        <v>64</v>
      </c>
      <c r="C302" s="6" t="str">
        <f t="shared" ca="1" si="22"/>
        <v>AssertExpression("=TYPE({1,2,3,4})", "64");</v>
      </c>
    </row>
    <row r="303" spans="1:3" ht="5.25" customHeight="1" x14ac:dyDescent="0.25">
      <c r="A303" s="7"/>
      <c r="B303" s="7"/>
      <c r="C303" s="8"/>
    </row>
    <row r="304" spans="1:3" x14ac:dyDescent="0.25">
      <c r="A304" t="s">
        <v>47</v>
      </c>
      <c r="B304">
        <f>N(2)</f>
        <v>2</v>
      </c>
      <c r="C304" s="6" t="str">
        <f t="shared" ca="1" si="22"/>
        <v>AssertExpression("=N(2)", "2");</v>
      </c>
    </row>
    <row r="305" spans="1:3" x14ac:dyDescent="0.25">
      <c r="A305" t="s">
        <v>47</v>
      </c>
      <c r="B305">
        <f>N(3.14)</f>
        <v>3.14</v>
      </c>
      <c r="C305" s="6" t="str">
        <f t="shared" ca="1" si="22"/>
        <v>AssertExpression("=N(3,14)", "3,14");</v>
      </c>
    </row>
    <row r="306" spans="1:3" x14ac:dyDescent="0.25">
      <c r="A306" t="s">
        <v>47</v>
      </c>
      <c r="B306">
        <f>N(DATE(2020,5,16) + TIME(11,32,23))</f>
        <v>43967.480821759258</v>
      </c>
      <c r="C306" s="6" t="str">
        <f t="shared" ca="1" si="22"/>
        <v>AssertExpression("=N(DATE(2020,5,16) + TIME(11,32,23))", "43967,4808217593");</v>
      </c>
    </row>
    <row r="307" spans="1:3" x14ac:dyDescent="0.25">
      <c r="A307" t="s">
        <v>47</v>
      </c>
      <c r="B307">
        <f>N("12/3/2020")</f>
        <v>0</v>
      </c>
      <c r="C307" s="6" t="str">
        <f t="shared" ca="1" si="22"/>
        <v>AssertExpression("=N(\"12/3/2020\")", "0");</v>
      </c>
    </row>
    <row r="308" spans="1:3" x14ac:dyDescent="0.25">
      <c r="A308" t="s">
        <v>47</v>
      </c>
      <c r="B308">
        <f>N(TRUE)</f>
        <v>1</v>
      </c>
      <c r="C308" s="6" t="str">
        <f t="shared" ca="1" si="22"/>
        <v>AssertExpression("=N(TRUE)", "1");</v>
      </c>
    </row>
    <row r="309" spans="1:3" x14ac:dyDescent="0.25">
      <c r="A309" t="s">
        <v>47</v>
      </c>
      <c r="B309">
        <f>N(FALSE)</f>
        <v>0</v>
      </c>
      <c r="C309" s="6" t="str">
        <f t="shared" ca="1" si="22"/>
        <v>AssertExpression("=N(FALSE)", "0");</v>
      </c>
    </row>
    <row r="310" spans="1:3" x14ac:dyDescent="0.25">
      <c r="A310" t="s">
        <v>47</v>
      </c>
      <c r="B310">
        <f>N("1")</f>
        <v>0</v>
      </c>
      <c r="C310" s="6" t="str">
        <f t="shared" ca="1" si="22"/>
        <v>AssertExpression("=N(\"1\")", "0");</v>
      </c>
    </row>
    <row r="311" spans="1:3" x14ac:dyDescent="0.25">
      <c r="A311" t="s">
        <v>47</v>
      </c>
      <c r="B311" t="e">
        <f>N(NA())</f>
        <v>#N/A</v>
      </c>
      <c r="C311" s="6" t="str">
        <f t="shared" ca="1" si="22"/>
        <v>AssertExpression("=N(NA())", "#N/A");</v>
      </c>
    </row>
    <row r="312" spans="1:3" x14ac:dyDescent="0.25">
      <c r="A312" t="s">
        <v>47</v>
      </c>
      <c r="B312" t="e">
        <f>N(1/0)</f>
        <v>#DIV/0!</v>
      </c>
      <c r="C312" s="6" t="str">
        <f t="shared" ca="1" si="22"/>
        <v>AssertExpression("=N(1/0)", "#VALUE!");</v>
      </c>
    </row>
    <row r="313" spans="1:3" x14ac:dyDescent="0.25">
      <c r="A313" t="s">
        <v>47</v>
      </c>
      <c r="B313" t="e">
        <f>N(1+"a")</f>
        <v>#VALUE!</v>
      </c>
      <c r="C313" s="6" t="str">
        <f t="shared" ca="1" si="22"/>
        <v>AssertExpression("=N(1+\"a\")", "#VALUE!");</v>
      </c>
    </row>
    <row r="314" spans="1:3" x14ac:dyDescent="0.25">
      <c r="A314" t="s">
        <v>47</v>
      </c>
      <c r="B314">
        <f>N("")</f>
        <v>0</v>
      </c>
      <c r="C314" s="6" t="str">
        <f t="shared" ca="1" si="22"/>
        <v>AssertExpression("=N(\"\")", "0");</v>
      </c>
    </row>
    <row r="315" spans="1:3" x14ac:dyDescent="0.25">
      <c r="A315" t="s">
        <v>47</v>
      </c>
      <c r="B315">
        <f>N("10")</f>
        <v>0</v>
      </c>
      <c r="C315" s="6" t="str">
        <f t="shared" ca="1" si="22"/>
        <v>AssertExpression("=N(\"10\")", "0");</v>
      </c>
    </row>
    <row r="316" spans="1:3" ht="5.25" customHeight="1" x14ac:dyDescent="0.25">
      <c r="A316" s="7"/>
      <c r="B316" s="7"/>
      <c r="C316" s="8"/>
    </row>
    <row r="317" spans="1:3" x14ac:dyDescent="0.25">
      <c r="A317" t="s">
        <v>48</v>
      </c>
      <c r="B317">
        <f>ABS(2.5)</f>
        <v>2.5</v>
      </c>
      <c r="C317" s="6" t="str">
        <f t="shared" ca="1" si="22"/>
        <v>AssertExpression("=ABS(2,5)", "2,5");</v>
      </c>
    </row>
    <row r="318" spans="1:3" x14ac:dyDescent="0.25">
      <c r="A318" t="s">
        <v>48</v>
      </c>
      <c r="B318">
        <f>ABS(0)</f>
        <v>0</v>
      </c>
      <c r="C318" s="6" t="str">
        <f t="shared" ca="1" si="22"/>
        <v>AssertExpression("=ABS(0)", "0");</v>
      </c>
    </row>
    <row r="319" spans="1:3" x14ac:dyDescent="0.25">
      <c r="A319" t="s">
        <v>48</v>
      </c>
      <c r="B319">
        <f>ABS(-2.5)</f>
        <v>2.5</v>
      </c>
      <c r="C319" s="6" t="str">
        <f t="shared" ca="1" si="22"/>
        <v>AssertExpression("=ABS(-2,5)", "2,5");</v>
      </c>
    </row>
    <row r="320" spans="1:3" x14ac:dyDescent="0.25">
      <c r="A320" t="s">
        <v>48</v>
      </c>
      <c r="B320">
        <f>ABS(-TRUE)</f>
        <v>1</v>
      </c>
      <c r="C320" s="6" t="str">
        <f t="shared" ca="1" si="22"/>
        <v>AssertExpression("=ABS(-TRUE)", "1");</v>
      </c>
    </row>
    <row r="321" spans="1:3" x14ac:dyDescent="0.25">
      <c r="A321" t="s">
        <v>48</v>
      </c>
      <c r="B321">
        <f>ABS(-TIME(23,59,59))</f>
        <v>0.99998842592592585</v>
      </c>
      <c r="C321" s="6" t="str">
        <f t="shared" ca="1" si="22"/>
        <v>AssertExpression("=ABS(-TIME(23,59,59))", "0,999988425925926");</v>
      </c>
    </row>
    <row r="322" spans="1:3" x14ac:dyDescent="0.25">
      <c r="A322" t="s">
        <v>48</v>
      </c>
      <c r="B322">
        <f>ABS("-12")</f>
        <v>12</v>
      </c>
      <c r="C322" s="6" t="str">
        <f t="shared" ca="1" si="22"/>
        <v>AssertExpression("=ABS(\"-12\")", "12");</v>
      </c>
    </row>
    <row r="323" spans="1:3" x14ac:dyDescent="0.25">
      <c r="A323" t="s">
        <v>48</v>
      </c>
      <c r="B323" t="e">
        <f>ABS("abc")</f>
        <v>#VALUE!</v>
      </c>
      <c r="C323" s="6" t="str">
        <f t="shared" ca="1" si="22"/>
        <v>AssertExpression("=ABS(\"abc\")", "#VALUE!");</v>
      </c>
    </row>
    <row r="324" spans="1:3" ht="5.25" customHeight="1" x14ac:dyDescent="0.25">
      <c r="A324" s="7"/>
      <c r="B324" s="7"/>
      <c r="C324" s="8"/>
    </row>
    <row r="325" spans="1:3" x14ac:dyDescent="0.25">
      <c r="A325" t="s">
        <v>49</v>
      </c>
      <c r="B325">
        <f>ACOS(0)</f>
        <v>1.5707963267948966</v>
      </c>
      <c r="C325" s="6" t="str">
        <f t="shared" ca="1" si="22"/>
        <v>AssertExpression("=ACOS(0)", "1,5707963267949");</v>
      </c>
    </row>
    <row r="326" spans="1:3" x14ac:dyDescent="0.25">
      <c r="A326" t="s">
        <v>49</v>
      </c>
      <c r="B326">
        <f>ACOS(-1)</f>
        <v>3.1415926535897931</v>
      </c>
      <c r="C326" s="6" t="str">
        <f t="shared" ca="1" si="22"/>
        <v>AssertExpression("=ACOS(-1)", "3,14159265358979");</v>
      </c>
    </row>
    <row r="327" spans="1:3" x14ac:dyDescent="0.25">
      <c r="A327" t="s">
        <v>49</v>
      </c>
      <c r="B327">
        <f>ACOS(1)</f>
        <v>0</v>
      </c>
      <c r="C327" s="6" t="str">
        <f t="shared" ca="1" si="22"/>
        <v>AssertExpression("=ACOS(1)", "0");</v>
      </c>
    </row>
    <row r="328" spans="1:3" x14ac:dyDescent="0.25">
      <c r="A328" t="s">
        <v>49</v>
      </c>
      <c r="B328" t="e">
        <f>ACOS(1.5)</f>
        <v>#NUM!</v>
      </c>
      <c r="C328" s="6" t="str">
        <f t="shared" ca="1" si="22"/>
        <v>AssertExpression("=ACOS(1,5)", "#VALUE!");</v>
      </c>
    </row>
    <row r="329" spans="1:3" x14ac:dyDescent="0.25">
      <c r="A329" t="s">
        <v>49</v>
      </c>
      <c r="B329" t="e">
        <f>ACOS(-1.5)</f>
        <v>#NUM!</v>
      </c>
      <c r="C329" s="6" t="str">
        <f t="shared" ca="1" si="22"/>
        <v>AssertExpression("=ACOS(-1,5)", "#VALUE!");</v>
      </c>
    </row>
    <row r="330" spans="1:3" ht="5.25" customHeight="1" x14ac:dyDescent="0.25">
      <c r="A330" s="7"/>
      <c r="B330" s="7"/>
      <c r="C330" s="8"/>
    </row>
    <row r="331" spans="1:3" x14ac:dyDescent="0.25">
      <c r="A331" t="s">
        <v>50</v>
      </c>
      <c r="B331" t="e">
        <f>ACOSH(-1)</f>
        <v>#NUM!</v>
      </c>
      <c r="C331" s="6" t="str">
        <f t="shared" ca="1" si="22"/>
        <v>AssertExpression("=ACOSH(-1)", "#VALUE!");</v>
      </c>
    </row>
    <row r="332" spans="1:3" x14ac:dyDescent="0.25">
      <c r="A332" t="s">
        <v>50</v>
      </c>
      <c r="B332" t="e">
        <f>ACOSH(0)</f>
        <v>#NUM!</v>
      </c>
      <c r="C332" s="6" t="str">
        <f t="shared" ca="1" si="22"/>
        <v>AssertExpression("=ACOSH(0)", "#VALUE!");</v>
      </c>
    </row>
    <row r="333" spans="1:3" x14ac:dyDescent="0.25">
      <c r="A333" t="s">
        <v>50</v>
      </c>
      <c r="B333">
        <f>ACOSH(1)</f>
        <v>0</v>
      </c>
      <c r="C333" s="6" t="str">
        <f t="shared" ca="1" si="22"/>
        <v>AssertExpression("=ACOSH(1)", "0");</v>
      </c>
    </row>
    <row r="334" spans="1:3" x14ac:dyDescent="0.25">
      <c r="A334" t="s">
        <v>50</v>
      </c>
      <c r="B334">
        <f>ACOSH(1111)</f>
        <v>7.7061627676590074</v>
      </c>
      <c r="C334" s="6" t="str">
        <f t="shared" ca="1" si="22"/>
        <v>AssertExpression("=ACOSH(1111)", "7,70616276765901");</v>
      </c>
    </row>
    <row r="335" spans="1:3" x14ac:dyDescent="0.25">
      <c r="A335" t="s">
        <v>50</v>
      </c>
      <c r="B335">
        <f>ACOSH(1111111.111)</f>
        <v>14.614018254081843</v>
      </c>
      <c r="C335" s="6" t="str">
        <f t="shared" ca="1" si="22"/>
        <v>AssertExpression("=ACOSH(1111111,111)", "14,6140182540818");</v>
      </c>
    </row>
    <row r="336" spans="1:3" ht="5.25" customHeight="1" x14ac:dyDescent="0.25">
      <c r="A336" s="7"/>
      <c r="B336" s="7"/>
      <c r="C336" s="8"/>
    </row>
    <row r="337" spans="1:3" x14ac:dyDescent="0.25">
      <c r="A337" t="s">
        <v>51</v>
      </c>
      <c r="B337">
        <f>ASIN(-1)</f>
        <v>-1.5707963267948966</v>
      </c>
      <c r="C337" s="6" t="str">
        <f t="shared" ca="1" si="22"/>
        <v>AssertExpression("=ASIN(-1)", "-1,5707963267949");</v>
      </c>
    </row>
    <row r="338" spans="1:3" x14ac:dyDescent="0.25">
      <c r="A338" t="s">
        <v>51</v>
      </c>
      <c r="B338">
        <f>ASIN(0)</f>
        <v>0</v>
      </c>
      <c r="C338" s="6" t="str">
        <f t="shared" ref="C338:C341" ca="1" si="23">CONCATENATE("AssertExpression(""",SUBSTITUTE(SUBSTITUTE(_xlfn.FORMULATEXT(B338),"""","\"""),";",","),""", """,IFERROR(B338,IF(ISNA(B338),"#N/A","#VALUE!")),""");")</f>
        <v>AssertExpression("=ASIN(0)", "0");</v>
      </c>
    </row>
    <row r="339" spans="1:3" x14ac:dyDescent="0.25">
      <c r="A339" t="s">
        <v>51</v>
      </c>
      <c r="B339">
        <f>ASIN(1)</f>
        <v>1.5707963267948966</v>
      </c>
      <c r="C339" s="6" t="str">
        <f t="shared" ca="1" si="23"/>
        <v>AssertExpression("=ASIN(1)", "1,5707963267949");</v>
      </c>
    </row>
    <row r="340" spans="1:3" x14ac:dyDescent="0.25">
      <c r="A340" t="s">
        <v>51</v>
      </c>
      <c r="B340" t="e">
        <f>ASIN(-1.1)</f>
        <v>#NUM!</v>
      </c>
      <c r="C340" s="6" t="str">
        <f t="shared" ca="1" si="23"/>
        <v>AssertExpression("=ASIN(-1,1)", "#VALUE!");</v>
      </c>
    </row>
    <row r="341" spans="1:3" x14ac:dyDescent="0.25">
      <c r="A341" t="s">
        <v>51</v>
      </c>
      <c r="B341" t="e">
        <f>ASIN(1.1)</f>
        <v>#NUM!</v>
      </c>
      <c r="C341" s="6" t="str">
        <f t="shared" ca="1" si="23"/>
        <v>AssertExpression("=ASIN(1,1)", "#VALUE!");</v>
      </c>
    </row>
    <row r="342" spans="1:3" ht="5.25" customHeight="1" x14ac:dyDescent="0.25">
      <c r="A342" s="7"/>
      <c r="B342" s="7"/>
      <c r="C342" s="8"/>
    </row>
    <row r="343" spans="1:3" x14ac:dyDescent="0.25">
      <c r="A343" t="s">
        <v>52</v>
      </c>
      <c r="B343">
        <f>ASINH(-1)</f>
        <v>-0.88137358701954294</v>
      </c>
      <c r="C343" s="6" t="str">
        <f t="shared" ref="C343:C406" ca="1" si="24">CONCATENATE("AssertExpression(""",SUBSTITUTE(SUBSTITUTE(_xlfn.FORMULATEXT(B343),"""","\"""),";",","),""", """,IFERROR(B343,IF(ISNA(B343),"#N/A","#VALUE!")),""");")</f>
        <v>AssertExpression("=ASINH(-1)", "-0,881373587019543");</v>
      </c>
    </row>
    <row r="344" spans="1:3" x14ac:dyDescent="0.25">
      <c r="A344" t="s">
        <v>52</v>
      </c>
      <c r="B344">
        <f>ASINH(0)</f>
        <v>0</v>
      </c>
      <c r="C344" s="6" t="str">
        <f t="shared" ca="1" si="24"/>
        <v>AssertExpression("=ASINH(0)", "0");</v>
      </c>
    </row>
    <row r="345" spans="1:3" x14ac:dyDescent="0.25">
      <c r="A345" t="s">
        <v>52</v>
      </c>
      <c r="B345">
        <f>ASINH(1)</f>
        <v>0.88137358701954294</v>
      </c>
      <c r="C345" s="6" t="str">
        <f t="shared" ca="1" si="24"/>
        <v>AssertExpression("=ASINH(1)", "0,881373587019543");</v>
      </c>
    </row>
    <row r="346" spans="1:3" x14ac:dyDescent="0.25">
      <c r="A346" t="s">
        <v>52</v>
      </c>
      <c r="B346">
        <f>ASINH(1111)</f>
        <v>7.7061631727400197</v>
      </c>
      <c r="C346" s="6" t="str">
        <f t="shared" ca="1" si="24"/>
        <v>AssertExpression("=ASINH(1111)", "7,70616317274002");</v>
      </c>
    </row>
    <row r="347" spans="1:3" x14ac:dyDescent="0.25">
      <c r="A347" t="s">
        <v>52</v>
      </c>
      <c r="B347">
        <f>ASINH(1111111.111)</f>
        <v>14.614018254082248</v>
      </c>
      <c r="C347" s="6" t="str">
        <f t="shared" ca="1" si="24"/>
        <v>AssertExpression("=ASINH(1111111,111)", "14,6140182540822");</v>
      </c>
    </row>
    <row r="348" spans="1:3" ht="5.25" customHeight="1" x14ac:dyDescent="0.25">
      <c r="A348" s="7"/>
      <c r="B348" s="7"/>
      <c r="C348" s="8"/>
    </row>
    <row r="349" spans="1:3" x14ac:dyDescent="0.25">
      <c r="A349" t="s">
        <v>53</v>
      </c>
      <c r="B349">
        <f>_xlfn.ACOT(0)</f>
        <v>1.5707963267948966</v>
      </c>
      <c r="C349" s="6" t="str">
        <f t="shared" ca="1" si="24"/>
        <v>AssertExpression("=ACOT(0)", "1,5707963267949");</v>
      </c>
    </row>
    <row r="350" spans="1:3" x14ac:dyDescent="0.25">
      <c r="A350" t="s">
        <v>53</v>
      </c>
      <c r="B350">
        <f>_xlfn.ACOT(-1)</f>
        <v>2.3561944901923448</v>
      </c>
      <c r="C350" s="6" t="str">
        <f t="shared" ca="1" si="24"/>
        <v>AssertExpression("=ACOT(-1)", "2,35619449019234");</v>
      </c>
    </row>
    <row r="351" spans="1:3" x14ac:dyDescent="0.25">
      <c r="A351" t="s">
        <v>53</v>
      </c>
      <c r="B351">
        <f>_xlfn.ACOT(-2)</f>
        <v>2.677945044588987</v>
      </c>
      <c r="C351" s="6" t="str">
        <f t="shared" ca="1" si="24"/>
        <v>AssertExpression("=ACOT(-2)", "2,67794504458899");</v>
      </c>
    </row>
    <row r="352" spans="1:3" x14ac:dyDescent="0.25">
      <c r="A352" t="s">
        <v>53</v>
      </c>
      <c r="B352">
        <f>_xlfn.ACOT(1)</f>
        <v>0.78539816339744828</v>
      </c>
      <c r="C352" s="6" t="str">
        <f t="shared" ca="1" si="24"/>
        <v>AssertExpression("=ACOT(1)", "0,785398163397448");</v>
      </c>
    </row>
    <row r="353" spans="1:3" x14ac:dyDescent="0.25">
      <c r="A353" t="s">
        <v>53</v>
      </c>
      <c r="B353">
        <f>_xlfn.ACOT(2)</f>
        <v>0.46364760900080609</v>
      </c>
      <c r="C353" s="6" t="str">
        <f t="shared" ca="1" si="24"/>
        <v>AssertExpression("=ACOT(2)", "0,463647609000806");</v>
      </c>
    </row>
    <row r="354" spans="1:3" ht="5.25" customHeight="1" x14ac:dyDescent="0.25">
      <c r="A354" s="7"/>
      <c r="B354" s="7"/>
      <c r="C354" s="8"/>
    </row>
    <row r="355" spans="1:3" x14ac:dyDescent="0.25">
      <c r="A355" t="s">
        <v>54</v>
      </c>
      <c r="B355" t="e">
        <f>_xlfn.ACOTH(0)</f>
        <v>#NUM!</v>
      </c>
      <c r="C355" s="6" t="str">
        <f t="shared" ca="1" si="24"/>
        <v>AssertExpression("=ACOTH(0)", "#VALUE!");</v>
      </c>
    </row>
    <row r="356" spans="1:3" x14ac:dyDescent="0.25">
      <c r="A356" t="s">
        <v>54</v>
      </c>
      <c r="B356" t="e">
        <f>_xlfn.ACOTH(-1)</f>
        <v>#NUM!</v>
      </c>
      <c r="C356" s="6" t="str">
        <f t="shared" ca="1" si="24"/>
        <v>AssertExpression("=ACOTH(-1)", "#VALUE!");</v>
      </c>
    </row>
    <row r="357" spans="1:3" x14ac:dyDescent="0.25">
      <c r="A357" t="s">
        <v>54</v>
      </c>
      <c r="B357">
        <f>_xlfn.ACOTH(-2)</f>
        <v>-0.54930614433405489</v>
      </c>
      <c r="C357" s="6" t="str">
        <f t="shared" ca="1" si="24"/>
        <v>AssertExpression("=ACOTH(-2)", "-0,549306144334055");</v>
      </c>
    </row>
    <row r="358" spans="1:3" x14ac:dyDescent="0.25">
      <c r="A358" t="s">
        <v>54</v>
      </c>
      <c r="B358" t="e">
        <f>_xlfn.ACOTH(1)</f>
        <v>#NUM!</v>
      </c>
      <c r="C358" s="6" t="str">
        <f t="shared" ca="1" si="24"/>
        <v>AssertExpression("=ACOTH(1)", "#VALUE!");</v>
      </c>
    </row>
    <row r="359" spans="1:3" x14ac:dyDescent="0.25">
      <c r="A359" t="s">
        <v>54</v>
      </c>
      <c r="B359">
        <f>_xlfn.ACOTH(2)</f>
        <v>0.54930614433405489</v>
      </c>
      <c r="C359" s="6" t="str">
        <f t="shared" ca="1" si="24"/>
        <v>AssertExpression("=ACOTH(2)", "0,549306144334055");</v>
      </c>
    </row>
    <row r="360" spans="1:3" x14ac:dyDescent="0.25">
      <c r="A360" t="s">
        <v>54</v>
      </c>
      <c r="B360">
        <f>_xlfn.ACOTH(1112)</f>
        <v>8.9928081795741786E-4</v>
      </c>
      <c r="C360" s="6" t="str">
        <f t="shared" ca="1" si="24"/>
        <v>AssertExpression("=ACOTH(1112)", "0,000899280817957418");</v>
      </c>
    </row>
    <row r="361" spans="1:3" x14ac:dyDescent="0.25">
      <c r="A361" t="s">
        <v>54</v>
      </c>
      <c r="B361">
        <f>_xlfn.ACOTH(3)</f>
        <v>0.34657359027997264</v>
      </c>
      <c r="C361" s="6" t="str">
        <f t="shared" ca="1" si="24"/>
        <v>AssertExpression("=ACOTH(3)", "0,346573590279973");</v>
      </c>
    </row>
    <row r="362" spans="1:3" x14ac:dyDescent="0.25">
      <c r="A362" t="s">
        <v>54</v>
      </c>
      <c r="B362">
        <f>_xlfn.ACOTH(-PI())</f>
        <v>-0.32976531495669914</v>
      </c>
      <c r="C362" s="6" t="str">
        <f t="shared" ca="1" si="24"/>
        <v>AssertExpression("=ACOTH(-PI())", "-0,329765314956699");</v>
      </c>
    </row>
    <row r="363" spans="1:3" ht="5.25" customHeight="1" x14ac:dyDescent="0.25">
      <c r="A363" s="7"/>
      <c r="B363" s="7"/>
      <c r="C363" s="8"/>
    </row>
    <row r="364" spans="1:3" x14ac:dyDescent="0.25">
      <c r="A364" t="s">
        <v>55</v>
      </c>
      <c r="B364">
        <f>ATAN(-444)</f>
        <v>-1.5685440783509212</v>
      </c>
      <c r="C364" s="6" t="str">
        <f t="shared" ca="1" si="24"/>
        <v>AssertExpression("=ATAN(-444)", "-1,56854407835092");</v>
      </c>
    </row>
    <row r="365" spans="1:3" x14ac:dyDescent="0.25">
      <c r="A365" t="s">
        <v>55</v>
      </c>
      <c r="B365">
        <f>ATAN(0)</f>
        <v>0</v>
      </c>
      <c r="C365" s="6" t="str">
        <f t="shared" ca="1" si="24"/>
        <v>AssertExpression("=ATAN(0)", "0");</v>
      </c>
    </row>
    <row r="366" spans="1:3" x14ac:dyDescent="0.25">
      <c r="A366" t="s">
        <v>55</v>
      </c>
      <c r="B366">
        <f>ATAN(1234)</f>
        <v>1.5699859542008134</v>
      </c>
      <c r="C366" s="6" t="str">
        <f t="shared" ca="1" si="24"/>
        <v>AssertExpression("=ATAN(1234)", "1,56998595420081");</v>
      </c>
    </row>
    <row r="367" spans="1:3" x14ac:dyDescent="0.25">
      <c r="A367" t="s">
        <v>55</v>
      </c>
      <c r="B367">
        <f>ATAN(PI()/2)</f>
        <v>1.0038848218538872</v>
      </c>
      <c r="C367" s="6" t="str">
        <f t="shared" ca="1" si="24"/>
        <v>AssertExpression("=ATAN(PI()/2)", "1,00388482185389");</v>
      </c>
    </row>
    <row r="368" spans="1:3" x14ac:dyDescent="0.25">
      <c r="A368" t="s">
        <v>55</v>
      </c>
      <c r="B368">
        <f>ATAN(PI())</f>
        <v>1.2626272556789118</v>
      </c>
      <c r="C368" s="6" t="str">
        <f t="shared" ca="1" si="24"/>
        <v>AssertExpression("=ATAN(PI())", "1,26262725567891");</v>
      </c>
    </row>
    <row r="369" spans="1:3" x14ac:dyDescent="0.25">
      <c r="A369" t="s">
        <v>55</v>
      </c>
      <c r="B369">
        <f>ATAN(-PI()/3)</f>
        <v>-0.80844879263002201</v>
      </c>
      <c r="C369" s="6" t="str">
        <f t="shared" ca="1" si="24"/>
        <v>AssertExpression("=ATAN(-PI()/3)", "-0,808448792630022");</v>
      </c>
    </row>
    <row r="370" spans="1:3" ht="5.25" customHeight="1" x14ac:dyDescent="0.25">
      <c r="A370" s="7"/>
      <c r="B370" s="7"/>
      <c r="C370" s="8"/>
    </row>
    <row r="371" spans="1:3" x14ac:dyDescent="0.25">
      <c r="A371" t="s">
        <v>56</v>
      </c>
      <c r="B371">
        <f>ATAN2(-2, -2)</f>
        <v>-2.3561944901923448</v>
      </c>
      <c r="C371" s="6" t="str">
        <f t="shared" ca="1" si="24"/>
        <v>AssertExpression("=ATAN2(-2, -2)", "-2,35619449019234");</v>
      </c>
    </row>
    <row r="372" spans="1:3" x14ac:dyDescent="0.25">
      <c r="A372" t="s">
        <v>56</v>
      </c>
      <c r="B372">
        <f>ATAN2(-1,0)</f>
        <v>3.1415926535897931</v>
      </c>
      <c r="C372" s="6" t="str">
        <f t="shared" ca="1" si="24"/>
        <v>AssertExpression("=ATAN2(-1,0)", "3,14159265358979");</v>
      </c>
    </row>
    <row r="373" spans="1:3" x14ac:dyDescent="0.25">
      <c r="A373" t="s">
        <v>56</v>
      </c>
      <c r="B373" t="e">
        <f>ATAN2(0,0)</f>
        <v>#DIV/0!</v>
      </c>
      <c r="C373" s="6" t="str">
        <f t="shared" ca="1" si="24"/>
        <v>AssertExpression("=ATAN2(0,0)", "#VALUE!");</v>
      </c>
    </row>
    <row r="374" spans="1:3" x14ac:dyDescent="0.25">
      <c r="A374" t="s">
        <v>56</v>
      </c>
      <c r="B374">
        <f>ATAN2(0,1)</f>
        <v>1.5707963267948966</v>
      </c>
      <c r="C374" s="6" t="str">
        <f t="shared" ca="1" si="24"/>
        <v>AssertExpression("=ATAN2(0,1)", "1,5707963267949");</v>
      </c>
    </row>
    <row r="375" spans="1:3" x14ac:dyDescent="0.25">
      <c r="A375" t="s">
        <v>56</v>
      </c>
      <c r="B375">
        <f>ATAN2(1,2)</f>
        <v>1.1071487177940904</v>
      </c>
      <c r="C375" s="6" t="str">
        <f t="shared" ca="1" si="24"/>
        <v>AssertExpression("=ATAN2(1,2)", "1,10714871779409");</v>
      </c>
    </row>
    <row r="376" spans="1:3" ht="5.25" customHeight="1" x14ac:dyDescent="0.25">
      <c r="A376" s="7"/>
      <c r="B376" s="7"/>
      <c r="C376" s="8"/>
    </row>
    <row r="377" spans="1:3" x14ac:dyDescent="0.25">
      <c r="A377" t="s">
        <v>57</v>
      </c>
      <c r="B377">
        <f>ATANH(-0.99999)</f>
        <v>-6.1030338227611125</v>
      </c>
      <c r="C377" s="6" t="str">
        <f t="shared" ca="1" si="24"/>
        <v>AssertExpression("=ATANH(-0,99999)", "-6,10303382276111");</v>
      </c>
    </row>
    <row r="378" spans="1:3" x14ac:dyDescent="0.25">
      <c r="A378" t="s">
        <v>57</v>
      </c>
      <c r="B378" t="e">
        <f>ATANH(-1)</f>
        <v>#NUM!</v>
      </c>
      <c r="C378" s="6" t="str">
        <f t="shared" ca="1" si="24"/>
        <v>AssertExpression("=ATANH(-1)", "#VALUE!");</v>
      </c>
    </row>
    <row r="379" spans="1:3" x14ac:dyDescent="0.25">
      <c r="A379" t="s">
        <v>57</v>
      </c>
      <c r="B379">
        <f>ATANH(0)</f>
        <v>0</v>
      </c>
      <c r="C379" s="6" t="str">
        <f t="shared" ca="1" si="24"/>
        <v>AssertExpression("=ATANH(0)", "0");</v>
      </c>
    </row>
    <row r="380" spans="1:3" x14ac:dyDescent="0.25">
      <c r="A380" t="s">
        <v>57</v>
      </c>
      <c r="B380" t="e">
        <f>ATANH(1)</f>
        <v>#NUM!</v>
      </c>
      <c r="C380" s="6" t="str">
        <f t="shared" ca="1" si="24"/>
        <v>AssertExpression("=ATANH(1)", "#VALUE!");</v>
      </c>
    </row>
    <row r="381" spans="1:3" x14ac:dyDescent="0.25">
      <c r="A381" t="s">
        <v>57</v>
      </c>
      <c r="B381">
        <f>ATANH(0.99999)</f>
        <v>6.1030338227611125</v>
      </c>
      <c r="C381" s="6" t="str">
        <f t="shared" ca="1" si="24"/>
        <v>AssertExpression("=ATANH(0,99999)", "6,10303382276111");</v>
      </c>
    </row>
    <row r="382" spans="1:3" x14ac:dyDescent="0.25">
      <c r="A382" t="s">
        <v>57</v>
      </c>
      <c r="B382">
        <f>ATANH(0.233)</f>
        <v>0.23735935089854404</v>
      </c>
      <c r="C382" s="6" t="str">
        <f t="shared" ca="1" si="24"/>
        <v>AssertExpression("=ATANH(0,233)", "0,237359350898544");</v>
      </c>
    </row>
    <row r="383" spans="1:3" ht="5.25" customHeight="1" x14ac:dyDescent="0.25">
      <c r="A383" s="7"/>
      <c r="B383" s="7"/>
      <c r="C383" s="8"/>
    </row>
    <row r="384" spans="1:3" x14ac:dyDescent="0.25">
      <c r="A384" t="s">
        <v>58</v>
      </c>
      <c r="B384">
        <f>COS(0)</f>
        <v>1</v>
      </c>
      <c r="C384" s="6" t="str">
        <f t="shared" ca="1" si="24"/>
        <v>AssertExpression("=COS(0)", "1");</v>
      </c>
    </row>
    <row r="385" spans="1:3" x14ac:dyDescent="0.25">
      <c r="A385" t="s">
        <v>58</v>
      </c>
      <c r="B385">
        <f>COS(1)</f>
        <v>0.54030230586813977</v>
      </c>
      <c r="C385" s="6" t="str">
        <f t="shared" ca="1" si="24"/>
        <v>AssertExpression("=COS(1)", "0,54030230586814");</v>
      </c>
    </row>
    <row r="386" spans="1:3" x14ac:dyDescent="0.25">
      <c r="A386" t="s">
        <v>58</v>
      </c>
      <c r="B386">
        <f>COS(2)</f>
        <v>-0.41614683654714241</v>
      </c>
      <c r="C386" s="6" t="str">
        <f t="shared" ca="1" si="24"/>
        <v>AssertExpression("=COS(2)", "-0,416146836547142");</v>
      </c>
    </row>
    <row r="387" spans="1:3" x14ac:dyDescent="0.25">
      <c r="A387" t="s">
        <v>58</v>
      </c>
      <c r="B387">
        <f>COS(3)</f>
        <v>-0.98999249660044542</v>
      </c>
      <c r="C387" s="6" t="str">
        <f t="shared" ca="1" si="24"/>
        <v>AssertExpression("=COS(3)", "-0,989992496600445");</v>
      </c>
    </row>
    <row r="388" spans="1:3" x14ac:dyDescent="0.25">
      <c r="A388" t="s">
        <v>58</v>
      </c>
      <c r="B388">
        <f>COS(4)</f>
        <v>-0.65364362086361194</v>
      </c>
      <c r="C388" s="6" t="str">
        <f t="shared" ca="1" si="24"/>
        <v>AssertExpression("=COS(4)", "-0,653643620863612");</v>
      </c>
    </row>
    <row r="389" spans="1:3" x14ac:dyDescent="0.25">
      <c r="A389" t="s">
        <v>58</v>
      </c>
      <c r="B389">
        <f>COS(-1)</f>
        <v>0.54030230586813977</v>
      </c>
      <c r="C389" s="6" t="str">
        <f t="shared" ca="1" si="24"/>
        <v>AssertExpression("=COS(-1)", "0,54030230586814");</v>
      </c>
    </row>
    <row r="390" spans="1:3" ht="5.25" customHeight="1" x14ac:dyDescent="0.25">
      <c r="A390" s="7"/>
      <c r="B390" s="7"/>
      <c r="C390" s="8"/>
    </row>
    <row r="391" spans="1:3" x14ac:dyDescent="0.25">
      <c r="A391" t="s">
        <v>59</v>
      </c>
      <c r="B391">
        <f>COSH(0)</f>
        <v>1</v>
      </c>
      <c r="C391" s="6" t="str">
        <f t="shared" ca="1" si="24"/>
        <v>AssertExpression("=COSH(0)", "1");</v>
      </c>
    </row>
    <row r="392" spans="1:3" x14ac:dyDescent="0.25">
      <c r="A392" t="s">
        <v>59</v>
      </c>
      <c r="B392">
        <f>COSH(1)</f>
        <v>1.5430806348152437</v>
      </c>
      <c r="C392" s="6" t="str">
        <f t="shared" ca="1" si="24"/>
        <v>AssertExpression("=COSH(1)", "1,54308063481524");</v>
      </c>
    </row>
    <row r="393" spans="1:3" x14ac:dyDescent="0.25">
      <c r="A393" t="s">
        <v>59</v>
      </c>
      <c r="B393">
        <f>COSH(3)</f>
        <v>10.067661995777765</v>
      </c>
      <c r="C393" s="6" t="str">
        <f t="shared" ca="1" si="24"/>
        <v>AssertExpression("=COSH(3)", "10,0676619957778");</v>
      </c>
    </row>
    <row r="394" spans="1:3" x14ac:dyDescent="0.25">
      <c r="A394" t="s">
        <v>59</v>
      </c>
      <c r="B394">
        <f>COSH(51)</f>
        <v>7.0467454121346943E+21</v>
      </c>
      <c r="C394" s="6" t="str">
        <f t="shared" ca="1" si="24"/>
        <v>AssertExpression("=COSH(51)", "7,04674541213469E+21");</v>
      </c>
    </row>
    <row r="395" spans="1:3" x14ac:dyDescent="0.25">
      <c r="A395" t="s">
        <v>59</v>
      </c>
      <c r="B395">
        <f>COSH(0.0001)</f>
        <v>1.000000005</v>
      </c>
      <c r="C395" s="6" t="str">
        <f t="shared" ca="1" si="24"/>
        <v>AssertExpression("=COSH(0,0001)", "1,000000005");</v>
      </c>
    </row>
    <row r="396" spans="1:3" x14ac:dyDescent="0.25">
      <c r="A396" t="s">
        <v>59</v>
      </c>
      <c r="B396">
        <f>COS(-12)</f>
        <v>0.84385395873249214</v>
      </c>
      <c r="C396" s="6" t="str">
        <f t="shared" ca="1" si="24"/>
        <v>AssertExpression("=COS(-12)", "0,843853958732492");</v>
      </c>
    </row>
    <row r="397" spans="1:3" x14ac:dyDescent="0.25">
      <c r="A397" t="s">
        <v>59</v>
      </c>
      <c r="B397" t="e">
        <f>COSH(-1111111)</f>
        <v>#NUM!</v>
      </c>
      <c r="C397" s="6" t="str">
        <f t="shared" ca="1" si="24"/>
        <v>AssertExpression("=COSH(-1111111)", "#VALUE!");</v>
      </c>
    </row>
    <row r="398" spans="1:3" x14ac:dyDescent="0.25">
      <c r="A398" t="s">
        <v>59</v>
      </c>
      <c r="B398" t="e">
        <f>COSH(1111111)</f>
        <v>#NUM!</v>
      </c>
      <c r="C398" s="6" t="str">
        <f t="shared" ca="1" si="24"/>
        <v>AssertExpression("=COSH(1111111)", "#VALUE!");</v>
      </c>
    </row>
    <row r="399" spans="1:3" ht="5.25" customHeight="1" x14ac:dyDescent="0.25">
      <c r="A399" s="7"/>
      <c r="B399" s="7"/>
      <c r="C399" s="8"/>
    </row>
    <row r="400" spans="1:3" x14ac:dyDescent="0.25">
      <c r="A400" t="s">
        <v>60</v>
      </c>
      <c r="B400" t="e">
        <f>_xlfn.COT(0)</f>
        <v>#DIV/0!</v>
      </c>
      <c r="C400" s="6" t="str">
        <f t="shared" ca="1" si="24"/>
        <v>AssertExpression("=COT(0)", "#VALUE!");</v>
      </c>
    </row>
    <row r="401" spans="1:3" x14ac:dyDescent="0.25">
      <c r="A401" t="s">
        <v>60</v>
      </c>
      <c r="B401">
        <f>_xlfn.COT(-1)</f>
        <v>-0.64209261593433065</v>
      </c>
      <c r="C401" s="6" t="str">
        <f t="shared" ca="1" si="24"/>
        <v>AssertExpression("=COT(-1)", "-0,642092615934331");</v>
      </c>
    </row>
    <row r="402" spans="1:3" x14ac:dyDescent="0.25">
      <c r="A402" t="s">
        <v>60</v>
      </c>
      <c r="B402">
        <f>_xlfn.COT(1)</f>
        <v>0.64209261593433065</v>
      </c>
      <c r="C402" s="6" t="str">
        <f t="shared" ca="1" si="24"/>
        <v>AssertExpression("=COT(1)", "0,642092615934331");</v>
      </c>
    </row>
    <row r="403" spans="1:3" x14ac:dyDescent="0.25">
      <c r="A403" t="s">
        <v>60</v>
      </c>
      <c r="B403">
        <f>_xlfn.COT(21)</f>
        <v>-0.65466511548605755</v>
      </c>
      <c r="C403" s="6" t="str">
        <f t="shared" ca="1" si="24"/>
        <v>AssertExpression("=COT(21)", "-0,654665115486058");</v>
      </c>
    </row>
    <row r="404" spans="1:3" x14ac:dyDescent="0.25">
      <c r="A404" t="s">
        <v>60</v>
      </c>
      <c r="B404">
        <f>_xlfn.COT(0.0001)</f>
        <v>9999.9999666666663</v>
      </c>
      <c r="C404" s="6" t="str">
        <f t="shared" ca="1" si="24"/>
        <v>AssertExpression("=COT(0,0001)", "9999,99996666667");</v>
      </c>
    </row>
    <row r="405" spans="1:3" ht="5.25" customHeight="1" x14ac:dyDescent="0.25">
      <c r="A405" s="7"/>
      <c r="B405" s="7"/>
      <c r="C405" s="8"/>
    </row>
    <row r="406" spans="1:3" x14ac:dyDescent="0.25">
      <c r="A406" t="s">
        <v>61</v>
      </c>
      <c r="B406" t="e">
        <f>_xlfn.COTH(0)</f>
        <v>#DIV/0!</v>
      </c>
      <c r="C406" s="6" t="str">
        <f t="shared" ca="1" si="24"/>
        <v>AssertExpression("=COTH(0)", "#VALUE!");</v>
      </c>
    </row>
    <row r="407" spans="1:3" x14ac:dyDescent="0.25">
      <c r="A407" t="s">
        <v>61</v>
      </c>
      <c r="B407">
        <f>_xlfn.COTH(1)</f>
        <v>1.3130352854993315</v>
      </c>
      <c r="C407" s="6" t="str">
        <f t="shared" ref="C407:C440" ca="1" si="25">CONCATENATE("AssertExpression(""",SUBSTITUTE(SUBSTITUTE(_xlfn.FORMULATEXT(B407),"""","\"""),";",","),""", """,IFERROR(B407,IF(ISNA(B407),"#N/A","#VALUE!")),""");")</f>
        <v>AssertExpression("=COTH(1)", "1,31303528549933");</v>
      </c>
    </row>
    <row r="408" spans="1:3" x14ac:dyDescent="0.25">
      <c r="A408" t="s">
        <v>61</v>
      </c>
      <c r="B408">
        <f>_xlfn.COTH(-10)</f>
        <v>-1.0000000041223074</v>
      </c>
      <c r="C408" s="6" t="str">
        <f t="shared" ca="1" si="25"/>
        <v>AssertExpression("=COTH(-10)", "-1,00000000412231");</v>
      </c>
    </row>
    <row r="409" spans="1:3" x14ac:dyDescent="0.25">
      <c r="A409" t="s">
        <v>61</v>
      </c>
      <c r="B409">
        <f>_xlfn.COTH(11)</f>
        <v>1.0000000005578935</v>
      </c>
      <c r="C409" s="6" t="str">
        <f t="shared" ca="1" si="25"/>
        <v>AssertExpression("=COTH(11)", "1,00000000055789");</v>
      </c>
    </row>
    <row r="410" spans="1:3" x14ac:dyDescent="0.25">
      <c r="A410" t="s">
        <v>61</v>
      </c>
      <c r="B410">
        <f>_xlfn.COTH(15)</f>
        <v>1.0000000000001872</v>
      </c>
      <c r="C410" s="6" t="str">
        <f t="shared" ca="1" si="25"/>
        <v>AssertExpression("=COTH(15)", "1,00000000000019");</v>
      </c>
    </row>
    <row r="411" spans="1:3" ht="5.25" customHeight="1" x14ac:dyDescent="0.25">
      <c r="A411" s="7"/>
      <c r="B411" s="7"/>
      <c r="C411" s="8"/>
    </row>
    <row r="412" spans="1:3" x14ac:dyDescent="0.25">
      <c r="A412" t="s">
        <v>62</v>
      </c>
      <c r="B412" t="e">
        <f>_xlfn.CSC(0)</f>
        <v>#DIV/0!</v>
      </c>
      <c r="C412" s="6" t="str">
        <f t="shared" ca="1" si="25"/>
        <v>AssertExpression("=CSC(0)", "#VALUE!");</v>
      </c>
    </row>
    <row r="413" spans="1:3" x14ac:dyDescent="0.25">
      <c r="A413" t="s">
        <v>62</v>
      </c>
      <c r="B413">
        <f>_xlfn.CSC(1)</f>
        <v>1.1883951057781212</v>
      </c>
      <c r="C413" s="6" t="str">
        <f t="shared" ca="1" si="25"/>
        <v>AssertExpression("=CSC(1)", "1,18839510577812");</v>
      </c>
    </row>
    <row r="414" spans="1:3" x14ac:dyDescent="0.25">
      <c r="A414" t="s">
        <v>62</v>
      </c>
      <c r="B414">
        <f>_xlfn.CSC(-10)</f>
        <v>1.8381639608896658</v>
      </c>
      <c r="C414" s="6" t="str">
        <f t="shared" ca="1" si="25"/>
        <v>AssertExpression("=CSC(-10)", "1,83816396088967");</v>
      </c>
    </row>
    <row r="415" spans="1:3" x14ac:dyDescent="0.25">
      <c r="A415" t="s">
        <v>62</v>
      </c>
      <c r="B415">
        <f>_xlfn.CSC(11)</f>
        <v>-1.000009793545209</v>
      </c>
      <c r="C415" s="6" t="str">
        <f t="shared" ca="1" si="25"/>
        <v>AssertExpression("=CSC(11)", "-1,00000979354521");</v>
      </c>
    </row>
    <row r="416" spans="1:3" x14ac:dyDescent="0.25">
      <c r="A416" t="s">
        <v>62</v>
      </c>
      <c r="B416">
        <f>_xlfn.CSC(15)</f>
        <v>1.5377805615408537</v>
      </c>
      <c r="C416" s="6" t="str">
        <f t="shared" ca="1" si="25"/>
        <v>AssertExpression("=CSC(15)", "1,53778056154085");</v>
      </c>
    </row>
    <row r="417" spans="1:3" ht="5.25" customHeight="1" x14ac:dyDescent="0.25">
      <c r="A417" s="7"/>
      <c r="B417" s="7"/>
      <c r="C417" s="8"/>
    </row>
    <row r="418" spans="1:3" x14ac:dyDescent="0.25">
      <c r="A418" t="s">
        <v>63</v>
      </c>
      <c r="B418" t="e">
        <f>_xlfn.CSCH(0)</f>
        <v>#DIV/0!</v>
      </c>
      <c r="C418" s="6" t="str">
        <f t="shared" ca="1" si="25"/>
        <v>AssertExpression("=CSCH(0)", "#VALUE!");</v>
      </c>
    </row>
    <row r="419" spans="1:3" x14ac:dyDescent="0.25">
      <c r="A419" t="s">
        <v>63</v>
      </c>
      <c r="B419">
        <f>_xlfn.CSCH(1)</f>
        <v>0.85091812823932156</v>
      </c>
      <c r="C419" s="6" t="str">
        <f t="shared" ca="1" si="25"/>
        <v>AssertExpression("=CSCH(1)", "0,850918128239322");</v>
      </c>
    </row>
    <row r="420" spans="1:3" x14ac:dyDescent="0.25">
      <c r="A420" t="s">
        <v>63</v>
      </c>
      <c r="B420">
        <f>_xlfn.CSCH(-10)</f>
        <v>-9.0799859712122167E-5</v>
      </c>
      <c r="C420" s="6" t="str">
        <f t="shared" ca="1" si="25"/>
        <v>AssertExpression("=CSCH(-10)", "-9,07998597121222E-05");</v>
      </c>
    </row>
    <row r="421" spans="1:3" x14ac:dyDescent="0.25">
      <c r="A421" t="s">
        <v>63</v>
      </c>
      <c r="B421">
        <f>_xlfn.CSCH(11)</f>
        <v>3.3403401589809088E-5</v>
      </c>
      <c r="C421" s="6" t="str">
        <f t="shared" ca="1" si="25"/>
        <v>AssertExpression("=CSCH(11)", "3,34034015898091E-05");</v>
      </c>
    </row>
    <row r="422" spans="1:3" x14ac:dyDescent="0.25">
      <c r="A422" t="s">
        <v>63</v>
      </c>
      <c r="B422">
        <f>_xlfn.CSCH(15)</f>
        <v>6.1180464100370885E-7</v>
      </c>
      <c r="C422" s="6" t="str">
        <f t="shared" ca="1" si="25"/>
        <v>AssertExpression("=CSCH(15)", "6,11804641003709E-07");</v>
      </c>
    </row>
    <row r="423" spans="1:3" ht="5.25" customHeight="1" x14ac:dyDescent="0.25">
      <c r="A423" s="7"/>
      <c r="B423" s="7"/>
      <c r="C423" s="8"/>
    </row>
    <row r="424" spans="1:3" x14ac:dyDescent="0.25">
      <c r="A424" t="s">
        <v>64</v>
      </c>
      <c r="B424">
        <f>_xlfn.SEC(0)</f>
        <v>1</v>
      </c>
      <c r="C424" s="6" t="str">
        <f t="shared" ca="1" si="25"/>
        <v>AssertExpression("=SEC(0)", "1");</v>
      </c>
    </row>
    <row r="425" spans="1:3" x14ac:dyDescent="0.25">
      <c r="A425" t="s">
        <v>64</v>
      </c>
      <c r="B425">
        <f>_xlfn.SEC(1)</f>
        <v>1.8508157176809255</v>
      </c>
      <c r="C425" s="6" t="str">
        <f t="shared" ca="1" si="25"/>
        <v>AssertExpression("=SEC(1)", "1,85081571768093");</v>
      </c>
    </row>
    <row r="426" spans="1:3" x14ac:dyDescent="0.25">
      <c r="A426" t="s">
        <v>64</v>
      </c>
      <c r="B426">
        <f>_xlfn.SEC(-10)</f>
        <v>-1.1917935066878957</v>
      </c>
      <c r="C426" s="6" t="str">
        <f t="shared" ca="1" si="25"/>
        <v>AssertExpression("=SEC(-10)", "-1,1917935066879");</v>
      </c>
    </row>
    <row r="427" spans="1:3" x14ac:dyDescent="0.25">
      <c r="A427" t="s">
        <v>64</v>
      </c>
      <c r="B427">
        <f>_xlfn.SEC(11)</f>
        <v>225.95305931402496</v>
      </c>
      <c r="C427" s="6" t="str">
        <f t="shared" ca="1" si="25"/>
        <v>AssertExpression("=SEC(11)", "225,953059314025");</v>
      </c>
    </row>
    <row r="428" spans="1:3" x14ac:dyDescent="0.25">
      <c r="A428" t="s">
        <v>64</v>
      </c>
      <c r="B428">
        <f>_xlfn.SEC(15)</f>
        <v>-1.3163300127243669</v>
      </c>
      <c r="C428" s="6" t="str">
        <f t="shared" ca="1" si="25"/>
        <v>AssertExpression("=SEC(15)", "-1,31633001272437");</v>
      </c>
    </row>
    <row r="429" spans="1:3" ht="5.25" customHeight="1" x14ac:dyDescent="0.25">
      <c r="A429" s="7"/>
      <c r="B429" s="7"/>
      <c r="C429" s="8"/>
    </row>
    <row r="430" spans="1:3" x14ac:dyDescent="0.25">
      <c r="A430" t="s">
        <v>65</v>
      </c>
      <c r="B430">
        <f>_xlfn.SECH(0)</f>
        <v>1</v>
      </c>
      <c r="C430" s="6" t="str">
        <f t="shared" ca="1" si="25"/>
        <v>AssertExpression("=SECH(0)", "1");</v>
      </c>
    </row>
    <row r="431" spans="1:3" x14ac:dyDescent="0.25">
      <c r="A431" t="s">
        <v>65</v>
      </c>
      <c r="B431">
        <f>_xlfn.SECH(1)</f>
        <v>0.64805427366388546</v>
      </c>
      <c r="C431" s="6" t="str">
        <f t="shared" ca="1" si="25"/>
        <v>AssertExpression("=SECH(1)", "0,648054273663885");</v>
      </c>
    </row>
    <row r="432" spans="1:3" x14ac:dyDescent="0.25">
      <c r="A432" t="s">
        <v>65</v>
      </c>
      <c r="B432">
        <f>_xlfn.SECH(-10)</f>
        <v>9.0799859337817237E-5</v>
      </c>
      <c r="C432" s="6" t="str">
        <f t="shared" ca="1" si="25"/>
        <v>AssertExpression("=SECH(-10)", "9,07998593378172E-05");</v>
      </c>
    </row>
    <row r="433" spans="1:3" x14ac:dyDescent="0.25">
      <c r="A433" t="s">
        <v>65</v>
      </c>
      <c r="B433">
        <f>_xlfn.SECH(11)</f>
        <v>3.340340157117355E-5</v>
      </c>
      <c r="C433" s="6" t="str">
        <f t="shared" ca="1" si="25"/>
        <v>AssertExpression("=SECH(11)", "3,34034015711735E-05");</v>
      </c>
    </row>
    <row r="434" spans="1:3" x14ac:dyDescent="0.25">
      <c r="A434" t="s">
        <v>65</v>
      </c>
      <c r="B434">
        <f>_xlfn.SECH(15)</f>
        <v>6.1180464100359429E-7</v>
      </c>
      <c r="C434" s="6" t="str">
        <f t="shared" ca="1" si="25"/>
        <v>AssertExpression("=SECH(15)", "6,11804641003594E-07");</v>
      </c>
    </row>
    <row r="435" spans="1:3" ht="5.25" customHeight="1" x14ac:dyDescent="0.25">
      <c r="A435" s="7"/>
      <c r="B435" s="7"/>
      <c r="C435" s="8"/>
    </row>
    <row r="436" spans="1:3" x14ac:dyDescent="0.25">
      <c r="A436" t="s">
        <v>66</v>
      </c>
      <c r="B436">
        <f>SIN(0)</f>
        <v>0</v>
      </c>
      <c r="C436" s="6" t="str">
        <f t="shared" ca="1" si="25"/>
        <v>AssertExpression("=SIN(0)", "0");</v>
      </c>
    </row>
    <row r="437" spans="1:3" x14ac:dyDescent="0.25">
      <c r="A437" t="s">
        <v>66</v>
      </c>
      <c r="B437">
        <f>SIN(1)</f>
        <v>0.8414709848078965</v>
      </c>
      <c r="C437" s="6" t="str">
        <f t="shared" ca="1" si="25"/>
        <v>AssertExpression("=SIN(1)", "0,841470984807897");</v>
      </c>
    </row>
    <row r="438" spans="1:3" x14ac:dyDescent="0.25">
      <c r="A438" t="s">
        <v>66</v>
      </c>
      <c r="B438">
        <f>SIN(-10)</f>
        <v>0.54402111088936977</v>
      </c>
      <c r="C438" s="6" t="str">
        <f t="shared" ca="1" si="25"/>
        <v>AssertExpression("=SIN(-10)", "0,54402111088937");</v>
      </c>
    </row>
    <row r="439" spans="1:3" x14ac:dyDescent="0.25">
      <c r="A439" t="s">
        <v>66</v>
      </c>
      <c r="B439">
        <f>SIN(11)</f>
        <v>-0.99999020655070348</v>
      </c>
      <c r="C439" s="6" t="str">
        <f t="shared" ca="1" si="25"/>
        <v>AssertExpression("=SIN(11)", "-0,999990206550703");</v>
      </c>
    </row>
    <row r="440" spans="1:3" x14ac:dyDescent="0.25">
      <c r="A440" t="s">
        <v>66</v>
      </c>
      <c r="B440">
        <f>SIN(15)</f>
        <v>0.65028784015711683</v>
      </c>
      <c r="C440" s="6" t="str">
        <f t="shared" ca="1" si="25"/>
        <v>AssertExpression("=SIN(15)", "0,650287840157117");</v>
      </c>
    </row>
    <row r="441" spans="1:3" ht="5.25" customHeight="1" x14ac:dyDescent="0.25">
      <c r="A441" s="7"/>
      <c r="B441" s="7"/>
      <c r="C441" s="8"/>
    </row>
    <row r="442" spans="1:3" x14ac:dyDescent="0.25">
      <c r="A442" t="s">
        <v>67</v>
      </c>
      <c r="B442">
        <f>SINH(0)</f>
        <v>0</v>
      </c>
      <c r="C442" s="6" t="str">
        <f t="shared" ref="C442:C453" ca="1" si="26">CONCATENATE("AssertExpression(""",SUBSTITUTE(SUBSTITUTE(_xlfn.FORMULATEXT(B442),"""","\"""),";",","),""", """,IFERROR(B442,IF(ISNA(B442),"#N/A","#VALUE!")),""");")</f>
        <v>AssertExpression("=SINH(0)", "0");</v>
      </c>
    </row>
    <row r="443" spans="1:3" x14ac:dyDescent="0.25">
      <c r="A443" t="s">
        <v>67</v>
      </c>
      <c r="B443">
        <f>SINH(1)</f>
        <v>1.1752011936438014</v>
      </c>
      <c r="C443" s="6" t="str">
        <f t="shared" ca="1" si="26"/>
        <v>AssertExpression("=SINH(1)", "1,1752011936438");</v>
      </c>
    </row>
    <row r="444" spans="1:3" x14ac:dyDescent="0.25">
      <c r="A444" t="s">
        <v>67</v>
      </c>
      <c r="B444">
        <f>SINH(-10)</f>
        <v>-11013.232874703393</v>
      </c>
      <c r="C444" s="6" t="str">
        <f t="shared" ca="1" si="26"/>
        <v>AssertExpression("=SINH(-10)", "-11013,2328747034");</v>
      </c>
    </row>
    <row r="445" spans="1:3" x14ac:dyDescent="0.25">
      <c r="A445" t="s">
        <v>67</v>
      </c>
      <c r="B445">
        <f>SINH(11)</f>
        <v>29937.070849248059</v>
      </c>
      <c r="C445" s="6" t="str">
        <f t="shared" ca="1" si="26"/>
        <v>AssertExpression("=SINH(11)", "29937,0708492481");</v>
      </c>
    </row>
    <row r="446" spans="1:3" x14ac:dyDescent="0.25">
      <c r="A446" t="s">
        <v>67</v>
      </c>
      <c r="B446">
        <f>SINH(15)</f>
        <v>1634508.6862359024</v>
      </c>
      <c r="C446" s="6" t="str">
        <f t="shared" ca="1" si="26"/>
        <v>AssertExpression("=SINH(15)", "1634508,6862359");</v>
      </c>
    </row>
    <row r="447" spans="1:3" ht="5.25" customHeight="1" x14ac:dyDescent="0.25">
      <c r="A447" s="7"/>
      <c r="B447" s="7"/>
      <c r="C447" s="8"/>
    </row>
    <row r="448" spans="1:3" x14ac:dyDescent="0.25">
      <c r="A448" t="s">
        <v>68</v>
      </c>
      <c r="B448">
        <f>TAN(0)</f>
        <v>0</v>
      </c>
      <c r="C448" s="6" t="str">
        <f t="shared" ca="1" si="26"/>
        <v>AssertExpression("=TAN(0)", "0");</v>
      </c>
    </row>
    <row r="449" spans="1:3" x14ac:dyDescent="0.25">
      <c r="A449" t="s">
        <v>68</v>
      </c>
      <c r="B449">
        <f>TAN(1)</f>
        <v>1.5574077246549023</v>
      </c>
      <c r="C449" s="6" t="str">
        <f t="shared" ca="1" si="26"/>
        <v>AssertExpression("=TAN(1)", "1,5574077246549");</v>
      </c>
    </row>
    <row r="450" spans="1:3" x14ac:dyDescent="0.25">
      <c r="A450" t="s">
        <v>68</v>
      </c>
      <c r="B450">
        <f>TAN(-10)</f>
        <v>-0.64836082745908663</v>
      </c>
      <c r="C450" s="6" t="str">
        <f t="shared" ca="1" si="26"/>
        <v>AssertExpression("=TAN(-10)", "-0,648360827459087");</v>
      </c>
    </row>
    <row r="451" spans="1:3" x14ac:dyDescent="0.25">
      <c r="A451" t="s">
        <v>68</v>
      </c>
      <c r="B451">
        <f>TAN(11)</f>
        <v>-225.95084645419516</v>
      </c>
      <c r="C451" s="6" t="str">
        <f t="shared" ca="1" si="26"/>
        <v>AssertExpression("=TAN(11)", "-225,950846454195");</v>
      </c>
    </row>
    <row r="452" spans="1:3" x14ac:dyDescent="0.25">
      <c r="A452" t="s">
        <v>68</v>
      </c>
      <c r="B452">
        <f>TAN(PI())</f>
        <v>-1.22514845490862E-16</v>
      </c>
      <c r="C452" s="6" t="str">
        <f t="shared" ca="1" si="26"/>
        <v>AssertExpression("=TAN(PI())", "-1,22514845490862E-16");</v>
      </c>
    </row>
    <row r="453" spans="1:3" x14ac:dyDescent="0.25">
      <c r="A453" t="s">
        <v>68</v>
      </c>
      <c r="B453">
        <f>TAN(PI()/2)</f>
        <v>1.6324552277619072E+16</v>
      </c>
      <c r="C453" s="6" t="str">
        <f t="shared" ca="1" si="26"/>
        <v>AssertExpression("=TAN(PI()/2)", "16324552277619100");</v>
      </c>
    </row>
    <row r="454" spans="1:3" ht="5.25" customHeight="1" x14ac:dyDescent="0.25">
      <c r="A454" s="7"/>
      <c r="B454" s="7"/>
      <c r="C454" s="8"/>
    </row>
    <row r="455" spans="1:3" x14ac:dyDescent="0.25">
      <c r="A455" t="s">
        <v>69</v>
      </c>
      <c r="B455">
        <f>TANH(0)</f>
        <v>0</v>
      </c>
      <c r="C455" s="6" t="str">
        <f t="shared" ref="C455:C532" ca="1" si="27">CONCATENATE("AssertExpression(""",SUBSTITUTE(SUBSTITUTE(_xlfn.FORMULATEXT(B455),"""","\"""),";",","),""", """,IFERROR(B455,IF(ISNA(B455),"#N/A","#VALUE!")),""");")</f>
        <v>AssertExpression("=TANH(0)", "0");</v>
      </c>
    </row>
    <row r="456" spans="1:3" x14ac:dyDescent="0.25">
      <c r="A456" t="s">
        <v>69</v>
      </c>
      <c r="B456">
        <f>TANH(1)</f>
        <v>0.76159415595576485</v>
      </c>
      <c r="C456" s="6" t="str">
        <f t="shared" ca="1" si="27"/>
        <v>AssertExpression("=TANH(1)", "0,761594155955765");</v>
      </c>
    </row>
    <row r="457" spans="1:3" x14ac:dyDescent="0.25">
      <c r="A457" t="s">
        <v>69</v>
      </c>
      <c r="B457">
        <f>TANH(-10)</f>
        <v>-0.99999999587769262</v>
      </c>
      <c r="C457" s="6" t="str">
        <f t="shared" ca="1" si="27"/>
        <v>AssertExpression("=TANH(-10)", "-0,999999995877693");</v>
      </c>
    </row>
    <row r="458" spans="1:3" x14ac:dyDescent="0.25">
      <c r="A458" t="s">
        <v>69</v>
      </c>
      <c r="B458">
        <f>TANH(11)</f>
        <v>0.99999999944210649</v>
      </c>
      <c r="C458" s="6" t="str">
        <f t="shared" ca="1" si="27"/>
        <v>AssertExpression("=TANH(11)", "0,999999999442106");</v>
      </c>
    </row>
    <row r="459" spans="1:3" x14ac:dyDescent="0.25">
      <c r="A459" t="s">
        <v>69</v>
      </c>
      <c r="B459">
        <f>TANH(PI())</f>
        <v>0.99627207622075009</v>
      </c>
      <c r="C459" s="6" t="str">
        <f t="shared" ca="1" si="27"/>
        <v>AssertExpression("=TANH(PI())", "0,99627207622075");</v>
      </c>
    </row>
    <row r="460" spans="1:3" x14ac:dyDescent="0.25">
      <c r="A460" t="s">
        <v>69</v>
      </c>
      <c r="B460">
        <f>TANH(PI()/2)</f>
        <v>0.91715233566727439</v>
      </c>
      <c r="C460" s="6" t="str">
        <f t="shared" ca="1" si="27"/>
        <v>AssertExpression("=TANH(PI()/2)", "0,917152335667274");</v>
      </c>
    </row>
    <row r="461" spans="1:3" ht="5.25" customHeight="1" x14ac:dyDescent="0.25">
      <c r="A461" s="7"/>
      <c r="B461" s="7"/>
      <c r="C461" s="8"/>
    </row>
    <row r="462" spans="1:3" x14ac:dyDescent="0.25">
      <c r="A462" t="s">
        <v>70</v>
      </c>
      <c r="B462">
        <f>CEILING(2.5, 1)</f>
        <v>3</v>
      </c>
      <c r="C462" s="6" t="str">
        <f t="shared" ca="1" si="27"/>
        <v>AssertExpression("=CEILING(2,5, 1)", "3");</v>
      </c>
    </row>
    <row r="463" spans="1:3" x14ac:dyDescent="0.25">
      <c r="A463" t="s">
        <v>70</v>
      </c>
      <c r="B463">
        <f>CEILING(4, 2)</f>
        <v>4</v>
      </c>
      <c r="C463" s="6" t="str">
        <f t="shared" ref="C463" ca="1" si="28">CONCATENATE("AssertExpression(""",SUBSTITUTE(SUBSTITUTE(_xlfn.FORMULATEXT(B463),"""","\"""),";",","),""", """,IFERROR(B463,IF(ISNA(B463),"#N/A","#VALUE!")),""");")</f>
        <v>AssertExpression("=CEILING(4, 2)", "4");</v>
      </c>
    </row>
    <row r="464" spans="1:3" x14ac:dyDescent="0.25">
      <c r="A464" t="s">
        <v>70</v>
      </c>
      <c r="B464">
        <f>CEILING(1234, 0)</f>
        <v>0</v>
      </c>
      <c r="C464" s="6" t="str">
        <f t="shared" ref="C464" ca="1" si="29">CONCATENATE("AssertExpression(""",SUBSTITUTE(SUBSTITUTE(_xlfn.FORMULATEXT(B464),"""","\"""),";",","),""", """,IFERROR(B464,IF(ISNA(B464),"#N/A","#VALUE!")),""");")</f>
        <v>AssertExpression("=CEILING(1234, 0)", "0");</v>
      </c>
    </row>
    <row r="465" spans="1:3" x14ac:dyDescent="0.25">
      <c r="A465" t="s">
        <v>70</v>
      </c>
      <c r="B465">
        <f>CEILING(-2.5, -2)</f>
        <v>-4</v>
      </c>
      <c r="C465" s="6" t="str">
        <f t="shared" ca="1" si="27"/>
        <v>AssertExpression("=CEILING(-2,5, -2)", "-4");</v>
      </c>
    </row>
    <row r="466" spans="1:3" x14ac:dyDescent="0.25">
      <c r="A466" t="s">
        <v>70</v>
      </c>
      <c r="B466">
        <f>CEILING(-2.5, 2)</f>
        <v>-2</v>
      </c>
      <c r="C466" s="6" t="str">
        <f t="shared" ca="1" si="27"/>
        <v>AssertExpression("=CEILING(-2,5, 2)", "-2");</v>
      </c>
    </row>
    <row r="467" spans="1:3" x14ac:dyDescent="0.25">
      <c r="A467" t="s">
        <v>70</v>
      </c>
      <c r="B467">
        <f>CEILING(1.5, 0.1)</f>
        <v>1.5</v>
      </c>
      <c r="C467" s="6" t="str">
        <f t="shared" ca="1" si="27"/>
        <v>AssertExpression("=CEILING(1,5, 0,1)", "1,5");</v>
      </c>
    </row>
    <row r="468" spans="1:3" x14ac:dyDescent="0.25">
      <c r="A468" t="s">
        <v>70</v>
      </c>
      <c r="B468">
        <f>CEILING(-5.5, 2)</f>
        <v>-4</v>
      </c>
      <c r="C468" s="6" t="str">
        <f t="shared" ca="1" si="27"/>
        <v>AssertExpression("=CEILING(-5,5, 2)", "-4");</v>
      </c>
    </row>
    <row r="469" spans="1:3" x14ac:dyDescent="0.25">
      <c r="A469" t="s">
        <v>70</v>
      </c>
      <c r="B469">
        <f>CEILING(0.234, 0.01)</f>
        <v>0.24</v>
      </c>
      <c r="C469" s="6" t="str">
        <f t="shared" ca="1" si="27"/>
        <v>AssertExpression("=CEILING(0,234, 0,01)", "0,24");</v>
      </c>
    </row>
    <row r="470" spans="1:3" x14ac:dyDescent="0.25">
      <c r="A470" t="s">
        <v>70</v>
      </c>
      <c r="B470">
        <f>CEILING(1723, 1000)</f>
        <v>2000</v>
      </c>
      <c r="C470" s="6" t="str">
        <f t="shared" ref="C470" ca="1" si="30">CONCATENATE("AssertExpression(""",SUBSTITUTE(SUBSTITUTE(_xlfn.FORMULATEXT(B470),"""","\"""),";",","),""", """,IFERROR(B470,IF(ISNA(B470),"#N/A","#VALUE!")),""");")</f>
        <v>AssertExpression("=CEILING(1723, 1000)", "2000");</v>
      </c>
    </row>
    <row r="471" spans="1:3" x14ac:dyDescent="0.25">
      <c r="A471" t="s">
        <v>70</v>
      </c>
      <c r="B471">
        <f>CEILING(12345, 10000)</f>
        <v>20000</v>
      </c>
      <c r="C471" s="6" t="str">
        <f t="shared" ref="C471" ca="1" si="31">CONCATENATE("AssertExpression(""",SUBSTITUTE(SUBSTITUTE(_xlfn.FORMULATEXT(B471),"""","\"""),";",","),""", """,IFERROR(B471,IF(ISNA(B471),"#N/A","#VALUE!")),""");")</f>
        <v>AssertExpression("=CEILING(12345, 10000)", "20000");</v>
      </c>
    </row>
    <row r="472" spans="1:3" ht="5.25" customHeight="1" x14ac:dyDescent="0.25">
      <c r="A472" s="7"/>
      <c r="B472" s="7"/>
      <c r="C472" s="8"/>
    </row>
    <row r="473" spans="1:3" x14ac:dyDescent="0.25">
      <c r="A473" t="s">
        <v>71</v>
      </c>
      <c r="B473">
        <f>_xlfn.CEILING.MATH(24.3, 5)</f>
        <v>25</v>
      </c>
      <c r="C473" s="6" t="str">
        <f t="shared" ca="1" si="27"/>
        <v>AssertExpression("=CEILING.MATH(24,3, 5)", "25");</v>
      </c>
    </row>
    <row r="474" spans="1:3" x14ac:dyDescent="0.25">
      <c r="A474" t="s">
        <v>71</v>
      </c>
      <c r="B474">
        <f>_xlfn.CEILING.MATH(6.7)</f>
        <v>7</v>
      </c>
      <c r="C474" s="6" t="str">
        <f t="shared" ca="1" si="27"/>
        <v>AssertExpression("=CEILING.MATH(6,7)", "7");</v>
      </c>
    </row>
    <row r="475" spans="1:3" x14ac:dyDescent="0.25">
      <c r="A475" t="s">
        <v>71</v>
      </c>
      <c r="B475">
        <f>_xlfn.CEILING.MATH(-8.1, 2)</f>
        <v>-8</v>
      </c>
      <c r="C475" s="6" t="str">
        <f t="shared" ca="1" si="27"/>
        <v>AssertExpression("=CEILING.MATH(-8,1, 2)", "-8");</v>
      </c>
    </row>
    <row r="476" spans="1:3" x14ac:dyDescent="0.25">
      <c r="A476" t="s">
        <v>71</v>
      </c>
      <c r="B476">
        <f>_xlfn.CEILING.MATH(8.1, 2)</f>
        <v>10</v>
      </c>
      <c r="C476" s="6" t="str">
        <f t="shared" ca="1" si="27"/>
        <v>AssertExpression("=CEILING.MATH(8,1, 2)", "10");</v>
      </c>
    </row>
    <row r="477" spans="1:3" x14ac:dyDescent="0.25">
      <c r="A477" t="s">
        <v>71</v>
      </c>
      <c r="B477">
        <f>_xlfn.CEILING.MATH(-5.5, 2, -1)</f>
        <v>-6</v>
      </c>
      <c r="C477" s="6" t="str">
        <f t="shared" ca="1" si="27"/>
        <v>AssertExpression("=CEILING.MATH(-5,5, 2, -1)", "-6");</v>
      </c>
    </row>
    <row r="478" spans="1:3" x14ac:dyDescent="0.25">
      <c r="A478" t="s">
        <v>71</v>
      </c>
      <c r="B478">
        <f>_xlfn.CEILING.MATH(-5.5, 2, 0)</f>
        <v>-4</v>
      </c>
      <c r="C478" s="6" t="str">
        <f t="shared" ca="1" si="27"/>
        <v>AssertExpression("=CEILING.MATH(-5,5, 2, 0)", "-4");</v>
      </c>
    </row>
    <row r="479" spans="1:3" x14ac:dyDescent="0.25">
      <c r="A479" t="s">
        <v>71</v>
      </c>
      <c r="B479">
        <f>_xlfn.CEILING.MATH(9.99, 10, 0)</f>
        <v>10</v>
      </c>
      <c r="C479" s="6" t="str">
        <f t="shared" ref="C479:C493" ca="1" si="32">CONCATENATE("AssertExpression(""",SUBSTITUTE(SUBSTITUTE(_xlfn.FORMULATEXT(B479),"""","\"""),";",","),""", """,IFERROR(B479,IF(ISNA(B479),"#N/A","#VALUE!")),""");")</f>
        <v>AssertExpression("=CEILING.MATH(9,99, 10, 0)", "10");</v>
      </c>
    </row>
    <row r="480" spans="1:3" x14ac:dyDescent="0.25">
      <c r="A480" t="s">
        <v>71</v>
      </c>
      <c r="B480">
        <f>_xlfn.CEILING.MATH(5.2)</f>
        <v>6</v>
      </c>
      <c r="C480" s="6" t="str">
        <f t="shared" ca="1" si="32"/>
        <v>AssertExpression("=CEILING.MATH(5,2)", "6");</v>
      </c>
    </row>
    <row r="481" spans="1:3" x14ac:dyDescent="0.25">
      <c r="A481" t="s">
        <v>71</v>
      </c>
      <c r="B481">
        <f>_xlfn.CEILING.MATH(5.2,2)</f>
        <v>6</v>
      </c>
      <c r="C481" s="6" t="str">
        <f t="shared" ca="1" si="32"/>
        <v>AssertExpression("=CEILING.MATH(5,2,2)", "6");</v>
      </c>
    </row>
    <row r="482" spans="1:3" x14ac:dyDescent="0.25">
      <c r="A482" t="s">
        <v>71</v>
      </c>
      <c r="B482">
        <f>_xlfn.CEILING.MATH(5.2,-2)</f>
        <v>6</v>
      </c>
      <c r="C482" s="6" t="str">
        <f t="shared" ca="1" si="32"/>
        <v>AssertExpression("=CEILING.MATH(5,2,-2)", "6");</v>
      </c>
    </row>
    <row r="483" spans="1:3" x14ac:dyDescent="0.25">
      <c r="A483" t="s">
        <v>71</v>
      </c>
      <c r="B483">
        <f>_xlfn.CEILING.MATH(5.2,2,0)</f>
        <v>6</v>
      </c>
      <c r="C483" s="6" t="str">
        <f t="shared" ca="1" si="32"/>
        <v>AssertExpression("=CEILING.MATH(5,2,2,0)", "6");</v>
      </c>
    </row>
    <row r="484" spans="1:3" x14ac:dyDescent="0.25">
      <c r="A484" t="s">
        <v>71</v>
      </c>
      <c r="B484">
        <f>_xlfn.CEILING.MATH(5.2,2,1)</f>
        <v>6</v>
      </c>
      <c r="C484" s="6" t="str">
        <f t="shared" ca="1" si="32"/>
        <v>AssertExpression("=CEILING.MATH(5,2,2,1)", "6");</v>
      </c>
    </row>
    <row r="485" spans="1:3" x14ac:dyDescent="0.25">
      <c r="A485" t="s">
        <v>71</v>
      </c>
      <c r="B485">
        <f>_xlfn.CEILING.MATH(5.2,-2,0)</f>
        <v>6</v>
      </c>
      <c r="C485" s="6" t="str">
        <f t="shared" ca="1" si="32"/>
        <v>AssertExpression("=CEILING.MATH(5,2,-2,0)", "6");</v>
      </c>
    </row>
    <row r="486" spans="1:3" x14ac:dyDescent="0.25">
      <c r="A486" t="s">
        <v>71</v>
      </c>
      <c r="B486">
        <f>_xlfn.CEILING.MATH(5.2,-2,1)</f>
        <v>6</v>
      </c>
      <c r="C486" s="6" t="str">
        <f t="shared" ca="1" si="32"/>
        <v>AssertExpression("=CEILING.MATH(5,2,-2,1)", "6");</v>
      </c>
    </row>
    <row r="487" spans="1:3" x14ac:dyDescent="0.25">
      <c r="A487" t="s">
        <v>71</v>
      </c>
      <c r="B487">
        <f>_xlfn.CEILING.MATH(-5.2)</f>
        <v>-5</v>
      </c>
      <c r="C487" s="6" t="str">
        <f t="shared" ca="1" si="32"/>
        <v>AssertExpression("=CEILING.MATH(-5,2)", "-5");</v>
      </c>
    </row>
    <row r="488" spans="1:3" x14ac:dyDescent="0.25">
      <c r="A488" t="s">
        <v>71</v>
      </c>
      <c r="B488">
        <f>_xlfn.CEILING.MATH(-5.2,2)</f>
        <v>-4</v>
      </c>
      <c r="C488" s="6" t="str">
        <f t="shared" ca="1" si="32"/>
        <v>AssertExpression("=CEILING.MATH(-5,2,2)", "-4");</v>
      </c>
    </row>
    <row r="489" spans="1:3" x14ac:dyDescent="0.25">
      <c r="A489" t="s">
        <v>71</v>
      </c>
      <c r="B489">
        <f>_xlfn.CEILING.MATH(-5.2,-2)</f>
        <v>-4</v>
      </c>
      <c r="C489" s="6" t="str">
        <f t="shared" ca="1" si="32"/>
        <v>AssertExpression("=CEILING.MATH(-5,2,-2)", "-4");</v>
      </c>
    </row>
    <row r="490" spans="1:3" x14ac:dyDescent="0.25">
      <c r="A490" t="s">
        <v>71</v>
      </c>
      <c r="B490">
        <f>_xlfn.CEILING.MATH(-5.2,2,0)</f>
        <v>-4</v>
      </c>
      <c r="C490" s="6" t="str">
        <f t="shared" ca="1" si="32"/>
        <v>AssertExpression("=CEILING.MATH(-5,2,2,0)", "-4");</v>
      </c>
    </row>
    <row r="491" spans="1:3" x14ac:dyDescent="0.25">
      <c r="A491" t="s">
        <v>71</v>
      </c>
      <c r="B491">
        <f>_xlfn.CEILING.MATH(-5.2,2,1)</f>
        <v>-6</v>
      </c>
      <c r="C491" s="6" t="str">
        <f t="shared" ca="1" si="32"/>
        <v>AssertExpression("=CEILING.MATH(-5,2,2,1)", "-6");</v>
      </c>
    </row>
    <row r="492" spans="1:3" x14ac:dyDescent="0.25">
      <c r="A492" t="s">
        <v>71</v>
      </c>
      <c r="B492">
        <f>_xlfn.CEILING.MATH(-5.2,-2,0)</f>
        <v>-4</v>
      </c>
      <c r="C492" s="6" t="str">
        <f t="shared" ca="1" si="32"/>
        <v>AssertExpression("=CEILING.MATH(-5,2,-2,0)", "-4");</v>
      </c>
    </row>
    <row r="493" spans="1:3" x14ac:dyDescent="0.25">
      <c r="A493" t="s">
        <v>71</v>
      </c>
      <c r="B493">
        <f>_xlfn.CEILING.MATH(-5.2,-2,1)</f>
        <v>-6</v>
      </c>
      <c r="C493" s="6" t="str">
        <f t="shared" ca="1" si="32"/>
        <v>AssertExpression("=CEILING.MATH(-5,2,-2,1)", "-6");</v>
      </c>
    </row>
    <row r="494" spans="1:3" ht="5.25" customHeight="1" x14ac:dyDescent="0.25">
      <c r="A494" s="7"/>
      <c r="B494" s="7"/>
      <c r="C494" s="8"/>
    </row>
    <row r="495" spans="1:3" x14ac:dyDescent="0.25">
      <c r="A495" t="s">
        <v>72</v>
      </c>
      <c r="B495">
        <f>_xlfn.CEILING.PRECISE(4.3)</f>
        <v>5</v>
      </c>
      <c r="C495" s="6" t="str">
        <f t="shared" ca="1" si="27"/>
        <v>AssertExpression("=CEILING.PRECISE(4,3)", "5");</v>
      </c>
    </row>
    <row r="496" spans="1:3" x14ac:dyDescent="0.25">
      <c r="A496" t="s">
        <v>72</v>
      </c>
      <c r="B496">
        <f>_xlfn.CEILING.PRECISE(-4.3)</f>
        <v>-4</v>
      </c>
      <c r="C496" s="6" t="str">
        <f t="shared" ca="1" si="27"/>
        <v>AssertExpression("=CEILING.PRECISE(-4,3)", "-4");</v>
      </c>
    </row>
    <row r="497" spans="1:3" x14ac:dyDescent="0.25">
      <c r="A497" t="s">
        <v>72</v>
      </c>
      <c r="B497">
        <f>_xlfn.CEILING.PRECISE(4.3)</f>
        <v>5</v>
      </c>
      <c r="C497" s="6" t="str">
        <f t="shared" ca="1" si="27"/>
        <v>AssertExpression("=CEILING.PRECISE(4,3)", "5");</v>
      </c>
    </row>
    <row r="498" spans="1:3" x14ac:dyDescent="0.25">
      <c r="A498" t="s">
        <v>72</v>
      </c>
      <c r="B498">
        <f>_xlfn.CEILING.PRECISE(4.3, 2)</f>
        <v>6</v>
      </c>
      <c r="C498" s="6" t="str">
        <f t="shared" ca="1" si="27"/>
        <v>AssertExpression("=CEILING.PRECISE(4,3, 2)", "6");</v>
      </c>
    </row>
    <row r="499" spans="1:3" x14ac:dyDescent="0.25">
      <c r="A499" t="s">
        <v>72</v>
      </c>
      <c r="B499">
        <f>_xlfn.CEILING.PRECISE(4.3, -2)</f>
        <v>6</v>
      </c>
      <c r="C499" s="6" t="str">
        <f t="shared" ca="1" si="27"/>
        <v>AssertExpression("=CEILING.PRECISE(4,3, -2)", "6");</v>
      </c>
    </row>
    <row r="500" spans="1:3" x14ac:dyDescent="0.25">
      <c r="A500" t="s">
        <v>72</v>
      </c>
      <c r="B500">
        <f>_xlfn.CEILING.PRECISE(-4.3, 2)</f>
        <v>-4</v>
      </c>
      <c r="C500" s="6" t="str">
        <f t="shared" ca="1" si="27"/>
        <v>AssertExpression("=CEILING.PRECISE(-4,3, 2)", "-4");</v>
      </c>
    </row>
    <row r="501" spans="1:3" x14ac:dyDescent="0.25">
      <c r="A501" t="s">
        <v>72</v>
      </c>
      <c r="B501">
        <f>_xlfn.CEILING.PRECISE(-4.3, 10)</f>
        <v>0</v>
      </c>
      <c r="C501" s="6" t="str">
        <f t="shared" ca="1" si="27"/>
        <v>AssertExpression("=CEILING.PRECISE(-4,3, 10)", "0");</v>
      </c>
    </row>
    <row r="502" spans="1:3" ht="5.25" customHeight="1" x14ac:dyDescent="0.25">
      <c r="A502" s="7"/>
      <c r="B502" s="7"/>
      <c r="C502" s="8"/>
    </row>
    <row r="503" spans="1:3" x14ac:dyDescent="0.25">
      <c r="A503" t="s">
        <v>73</v>
      </c>
      <c r="B503">
        <f>FLOOR(3.7,2)</f>
        <v>2</v>
      </c>
      <c r="C503" s="6" t="str">
        <f t="shared" ca="1" si="27"/>
        <v>AssertExpression("=FLOOR(3,7,2)", "2");</v>
      </c>
    </row>
    <row r="504" spans="1:3" x14ac:dyDescent="0.25">
      <c r="A504" t="s">
        <v>73</v>
      </c>
      <c r="B504">
        <f>FLOOR(-2.5,-2)</f>
        <v>-2</v>
      </c>
      <c r="C504" s="6" t="str">
        <f t="shared" ca="1" si="27"/>
        <v>AssertExpression("=FLOOR(-2,5,-2)", "-2");</v>
      </c>
    </row>
    <row r="505" spans="1:3" x14ac:dyDescent="0.25">
      <c r="A505" t="s">
        <v>73</v>
      </c>
      <c r="B505" t="e">
        <f>FLOOR(2.5,-2)</f>
        <v>#NUM!</v>
      </c>
      <c r="C505" s="6" t="str">
        <f t="shared" ca="1" si="27"/>
        <v>AssertExpression("=FLOOR(2,5,-2)", "#VALUE!");</v>
      </c>
    </row>
    <row r="506" spans="1:3" x14ac:dyDescent="0.25">
      <c r="A506" t="s">
        <v>73</v>
      </c>
      <c r="B506">
        <f>FLOOR(-2.5,2)</f>
        <v>-4</v>
      </c>
      <c r="C506" s="6" t="str">
        <f t="shared" ca="1" si="27"/>
        <v>AssertExpression("=FLOOR(-2,5,2)", "-4");</v>
      </c>
    </row>
    <row r="507" spans="1:3" x14ac:dyDescent="0.25">
      <c r="A507" t="s">
        <v>73</v>
      </c>
      <c r="B507">
        <f>FLOOR(2.5,2)</f>
        <v>2</v>
      </c>
      <c r="C507" s="6" t="str">
        <f t="shared" ca="1" si="27"/>
        <v>AssertExpression("=FLOOR(2,5,2)", "2");</v>
      </c>
    </row>
    <row r="508" spans="1:3" x14ac:dyDescent="0.25">
      <c r="A508" t="s">
        <v>73</v>
      </c>
      <c r="B508">
        <f>FLOOR(1.58,0.1)</f>
        <v>1.5</v>
      </c>
      <c r="C508" s="6" t="str">
        <f t="shared" ca="1" si="27"/>
        <v>AssertExpression("=FLOOR(1,58,0,1)", "1,5");</v>
      </c>
    </row>
    <row r="509" spans="1:3" x14ac:dyDescent="0.25">
      <c r="A509" t="s">
        <v>73</v>
      </c>
      <c r="B509">
        <f>FLOOR(-1.58,0.1)</f>
        <v>-1.6</v>
      </c>
      <c r="C509" s="6" t="str">
        <f t="shared" ca="1" si="27"/>
        <v>AssertExpression("=FLOOR(-1,58,0,1)", "-1,6");</v>
      </c>
    </row>
    <row r="510" spans="1:3" x14ac:dyDescent="0.25">
      <c r="A510" t="s">
        <v>73</v>
      </c>
      <c r="B510">
        <f>FLOOR(0.234,0.01)</f>
        <v>0.23</v>
      </c>
      <c r="C510" s="6" t="str">
        <f t="shared" ca="1" si="27"/>
        <v>AssertExpression("=FLOOR(0,234,0,01)", "0,23");</v>
      </c>
    </row>
    <row r="511" spans="1:3" x14ac:dyDescent="0.25">
      <c r="A511" t="s">
        <v>73</v>
      </c>
      <c r="B511" t="e">
        <f>FLOOR(2,0)</f>
        <v>#DIV/0!</v>
      </c>
      <c r="C511" s="6" t="str">
        <f t="shared" ca="1" si="27"/>
        <v>AssertExpression("=FLOOR(2,0)", "#VALUE!");</v>
      </c>
    </row>
    <row r="512" spans="1:3" ht="5.25" customHeight="1" x14ac:dyDescent="0.25">
      <c r="A512" s="7"/>
      <c r="B512" s="7"/>
      <c r="C512" s="8"/>
    </row>
    <row r="513" spans="1:3" x14ac:dyDescent="0.25">
      <c r="A513" t="s">
        <v>74</v>
      </c>
      <c r="B513">
        <f>_xlfn.FLOOR.MATH(24.3,5)</f>
        <v>20</v>
      </c>
      <c r="C513" s="6" t="str">
        <f t="shared" ca="1" si="27"/>
        <v>AssertExpression("=FLOOR.MATH(24,3,5)", "20");</v>
      </c>
    </row>
    <row r="514" spans="1:3" x14ac:dyDescent="0.25">
      <c r="A514" t="s">
        <v>74</v>
      </c>
      <c r="B514">
        <f>_xlfn.FLOOR.MATH(6.7)</f>
        <v>6</v>
      </c>
      <c r="C514" s="6" t="str">
        <f t="shared" ca="1" si="27"/>
        <v>AssertExpression("=FLOOR.MATH(6,7)", "6");</v>
      </c>
    </row>
    <row r="515" spans="1:3" x14ac:dyDescent="0.25">
      <c r="A515" t="s">
        <v>74</v>
      </c>
      <c r="B515">
        <f>_xlfn.FLOOR.MATH(-8.1,2)</f>
        <v>-10</v>
      </c>
      <c r="C515" s="6" t="str">
        <f t="shared" ca="1" si="27"/>
        <v>AssertExpression("=FLOOR.MATH(-8,1,2)", "-10");</v>
      </c>
    </row>
    <row r="516" spans="1:3" x14ac:dyDescent="0.25">
      <c r="A516" t="s">
        <v>74</v>
      </c>
      <c r="B516">
        <f>_xlfn.FLOOR.MATH(-5.5,2,-1)</f>
        <v>-4</v>
      </c>
      <c r="C516" s="6" t="str">
        <f t="shared" ca="1" si="27"/>
        <v>AssertExpression("=FLOOR.MATH(-5,5,2,-1)", "-4");</v>
      </c>
    </row>
    <row r="517" spans="1:3" x14ac:dyDescent="0.25">
      <c r="A517" t="s">
        <v>74</v>
      </c>
      <c r="B517">
        <f>_xlfn.FLOOR.MATH(5.2)</f>
        <v>5</v>
      </c>
      <c r="C517" s="6" t="str">
        <f t="shared" ca="1" si="27"/>
        <v>AssertExpression("=FLOOR.MATH(5,2)", "5");</v>
      </c>
    </row>
    <row r="518" spans="1:3" x14ac:dyDescent="0.25">
      <c r="A518" t="s">
        <v>74</v>
      </c>
      <c r="B518">
        <f>_xlfn.FLOOR.MATH(5.2,2)</f>
        <v>4</v>
      </c>
      <c r="C518" s="6" t="str">
        <f t="shared" ca="1" si="27"/>
        <v>AssertExpression("=FLOOR.MATH(5,2,2)", "4");</v>
      </c>
    </row>
    <row r="519" spans="1:3" x14ac:dyDescent="0.25">
      <c r="A519" t="s">
        <v>74</v>
      </c>
      <c r="B519">
        <f>_xlfn.FLOOR.MATH(5.2,-2)</f>
        <v>4</v>
      </c>
      <c r="C519" s="6" t="str">
        <f t="shared" ca="1" si="27"/>
        <v>AssertExpression("=FLOOR.MATH(5,2,-2)", "4");</v>
      </c>
    </row>
    <row r="520" spans="1:3" x14ac:dyDescent="0.25">
      <c r="A520" t="s">
        <v>74</v>
      </c>
      <c r="B520">
        <f>_xlfn.FLOOR.MATH(5.2,2,0)</f>
        <v>4</v>
      </c>
      <c r="C520" s="6" t="str">
        <f t="shared" ca="1" si="27"/>
        <v>AssertExpression("=FLOOR.MATH(5,2,2,0)", "4");</v>
      </c>
    </row>
    <row r="521" spans="1:3" x14ac:dyDescent="0.25">
      <c r="A521" t="s">
        <v>74</v>
      </c>
      <c r="B521">
        <f>_xlfn.FLOOR.MATH(5.2,2,1)</f>
        <v>4</v>
      </c>
      <c r="C521" s="6" t="str">
        <f t="shared" ca="1" si="27"/>
        <v>AssertExpression("=FLOOR.MATH(5,2,2,1)", "4");</v>
      </c>
    </row>
    <row r="522" spans="1:3" x14ac:dyDescent="0.25">
      <c r="A522" t="s">
        <v>74</v>
      </c>
      <c r="B522">
        <f>_xlfn.FLOOR.MATH(5.2,-2,0)</f>
        <v>4</v>
      </c>
      <c r="C522" s="6" t="str">
        <f t="shared" ca="1" si="27"/>
        <v>AssertExpression("=FLOOR.MATH(5,2,-2,0)", "4");</v>
      </c>
    </row>
    <row r="523" spans="1:3" x14ac:dyDescent="0.25">
      <c r="A523" t="s">
        <v>74</v>
      </c>
      <c r="B523">
        <f>_xlfn.FLOOR.MATH(5.2,-2,1)</f>
        <v>4</v>
      </c>
      <c r="C523" s="6" t="str">
        <f t="shared" ca="1" si="27"/>
        <v>AssertExpression("=FLOOR.MATH(5,2,-2,1)", "4");</v>
      </c>
    </row>
    <row r="524" spans="1:3" x14ac:dyDescent="0.25">
      <c r="A524" t="s">
        <v>74</v>
      </c>
      <c r="B524">
        <f>_xlfn.FLOOR.MATH(-5.2)</f>
        <v>-6</v>
      </c>
      <c r="C524" s="6" t="str">
        <f t="shared" ca="1" si="27"/>
        <v>AssertExpression("=FLOOR.MATH(-5,2)", "-6");</v>
      </c>
    </row>
    <row r="525" spans="1:3" x14ac:dyDescent="0.25">
      <c r="A525" t="s">
        <v>74</v>
      </c>
      <c r="B525">
        <f>_xlfn.FLOOR.MATH(-5.2,2)</f>
        <v>-6</v>
      </c>
      <c r="C525" s="6" t="str">
        <f t="shared" ca="1" si="27"/>
        <v>AssertExpression("=FLOOR.MATH(-5,2,2)", "-6");</v>
      </c>
    </row>
    <row r="526" spans="1:3" x14ac:dyDescent="0.25">
      <c r="A526" t="s">
        <v>74</v>
      </c>
      <c r="B526">
        <f>_xlfn.FLOOR.MATH(-5.2,-2)</f>
        <v>-6</v>
      </c>
      <c r="C526" s="6" t="str">
        <f t="shared" ca="1" si="27"/>
        <v>AssertExpression("=FLOOR.MATH(-5,2,-2)", "-6");</v>
      </c>
    </row>
    <row r="527" spans="1:3" x14ac:dyDescent="0.25">
      <c r="A527" t="s">
        <v>74</v>
      </c>
      <c r="B527">
        <f>_xlfn.FLOOR.MATH(-5.2,2,0)</f>
        <v>-6</v>
      </c>
      <c r="C527" s="6" t="str">
        <f t="shared" ca="1" si="27"/>
        <v>AssertExpression("=FLOOR.MATH(-5,2,2,0)", "-6");</v>
      </c>
    </row>
    <row r="528" spans="1:3" x14ac:dyDescent="0.25">
      <c r="A528" t="s">
        <v>74</v>
      </c>
      <c r="B528">
        <f>_xlfn.FLOOR.MATH(-5.2,2,1)</f>
        <v>-4</v>
      </c>
      <c r="C528" s="6" t="str">
        <f t="shared" ca="1" si="27"/>
        <v>AssertExpression("=FLOOR.MATH(-5,2,2,1)", "-4");</v>
      </c>
    </row>
    <row r="529" spans="1:3" x14ac:dyDescent="0.25">
      <c r="A529" t="s">
        <v>74</v>
      </c>
      <c r="B529">
        <f>_xlfn.FLOOR.MATH(-5.2,-2,0)</f>
        <v>-6</v>
      </c>
      <c r="C529" s="6" t="str">
        <f t="shared" ca="1" si="27"/>
        <v>AssertExpression("=FLOOR.MATH(-5,2,-2,0)", "-6");</v>
      </c>
    </row>
    <row r="530" spans="1:3" x14ac:dyDescent="0.25">
      <c r="A530" t="s">
        <v>74</v>
      </c>
      <c r="B530">
        <f>_xlfn.FLOOR.MATH(-5.2,-2,1)</f>
        <v>-4</v>
      </c>
      <c r="C530" s="6" t="str">
        <f t="shared" ca="1" si="27"/>
        <v>AssertExpression("=FLOOR.MATH(-5,2,-2,1)", "-4");</v>
      </c>
    </row>
    <row r="531" spans="1:3" ht="5.25" customHeight="1" x14ac:dyDescent="0.25">
      <c r="A531" s="7"/>
      <c r="B531" s="7"/>
      <c r="C531" s="8"/>
    </row>
    <row r="532" spans="1:3" x14ac:dyDescent="0.25">
      <c r="A532" t="s">
        <v>75</v>
      </c>
      <c r="B532">
        <f>_xlfn.CEILING.PRECISE(5.2)</f>
        <v>6</v>
      </c>
      <c r="C532" s="6" t="str">
        <f t="shared" ca="1" si="27"/>
        <v>AssertExpression("=CEILING.PRECISE(5,2)", "6");</v>
      </c>
    </row>
    <row r="533" spans="1:3" x14ac:dyDescent="0.25">
      <c r="A533" t="s">
        <v>75</v>
      </c>
      <c r="B533">
        <f>_xlfn.CEILING.PRECISE(5.2,2)</f>
        <v>6</v>
      </c>
      <c r="C533" s="6" t="str">
        <f t="shared" ref="C533:C596" ca="1" si="33">CONCATENATE("AssertExpression(""",SUBSTITUTE(SUBSTITUTE(_xlfn.FORMULATEXT(B533),"""","\"""),";",","),""", """,IFERROR(B533,IF(ISNA(B533),"#N/A","#VALUE!")),""");")</f>
        <v>AssertExpression("=CEILING.PRECISE(5,2,2)", "6");</v>
      </c>
    </row>
    <row r="534" spans="1:3" x14ac:dyDescent="0.25">
      <c r="A534" t="s">
        <v>75</v>
      </c>
      <c r="B534">
        <f>_xlfn.CEILING.PRECISE(5.2,-2)</f>
        <v>6</v>
      </c>
      <c r="C534" s="6" t="str">
        <f t="shared" ca="1" si="33"/>
        <v>AssertExpression("=CEILING.PRECISE(5,2,-2)", "6");</v>
      </c>
    </row>
    <row r="535" spans="1:3" x14ac:dyDescent="0.25">
      <c r="A535" t="s">
        <v>75</v>
      </c>
      <c r="B535">
        <f>_xlfn.CEILING.PRECISE(-5.2)</f>
        <v>-5</v>
      </c>
      <c r="C535" s="6" t="str">
        <f t="shared" ca="1" si="33"/>
        <v>AssertExpression("=CEILING.PRECISE(-5,2)", "-5");</v>
      </c>
    </row>
    <row r="536" spans="1:3" x14ac:dyDescent="0.25">
      <c r="A536" t="s">
        <v>75</v>
      </c>
      <c r="B536">
        <f>_xlfn.CEILING.PRECISE(-5.2,2)</f>
        <v>-4</v>
      </c>
      <c r="C536" s="6" t="str">
        <f t="shared" ca="1" si="33"/>
        <v>AssertExpression("=CEILING.PRECISE(-5,2,2)", "-4");</v>
      </c>
    </row>
    <row r="537" spans="1:3" x14ac:dyDescent="0.25">
      <c r="A537" t="s">
        <v>75</v>
      </c>
      <c r="B537">
        <f>_xlfn.CEILING.PRECISE(-5.2,-2)</f>
        <v>-4</v>
      </c>
      <c r="C537" s="6" t="str">
        <f t="shared" ca="1" si="33"/>
        <v>AssertExpression("=CEILING.PRECISE(-5,2,-2)", "-4");</v>
      </c>
    </row>
    <row r="538" spans="1:3" x14ac:dyDescent="0.25">
      <c r="A538" t="s">
        <v>75</v>
      </c>
      <c r="B538">
        <f>_xlfn.CEILING.PRECISE(0,-2)</f>
        <v>0</v>
      </c>
      <c r="C538" s="6" t="str">
        <f t="shared" ca="1" si="33"/>
        <v>AssertExpression("=CEILING.PRECISE(0,-2)", "0");</v>
      </c>
    </row>
    <row r="539" spans="1:3" x14ac:dyDescent="0.25">
      <c r="A539" t="s">
        <v>75</v>
      </c>
      <c r="B539">
        <f>_xlfn.CEILING.PRECISE(4,0)</f>
        <v>0</v>
      </c>
      <c r="C539" s="6" t="str">
        <f t="shared" ca="1" si="33"/>
        <v>AssertExpression("=CEILING.PRECISE(4,0)", "0");</v>
      </c>
    </row>
    <row r="540" spans="1:3" x14ac:dyDescent="0.25">
      <c r="A540" t="s">
        <v>75</v>
      </c>
      <c r="B540">
        <f>_xlfn.CEILING.PRECISE(0,0)</f>
        <v>0</v>
      </c>
      <c r="C540" s="6" t="str">
        <f t="shared" ca="1" si="33"/>
        <v>AssertExpression("=CEILING.PRECISE(0,0)", "0");</v>
      </c>
    </row>
    <row r="541" spans="1:3" ht="5.25" customHeight="1" x14ac:dyDescent="0.25">
      <c r="A541" s="7"/>
      <c r="B541" s="7"/>
      <c r="C541" s="8"/>
    </row>
    <row r="542" spans="1:3" x14ac:dyDescent="0.25">
      <c r="A542" t="s">
        <v>76</v>
      </c>
      <c r="B542">
        <f>ROUND(0, 0)</f>
        <v>0</v>
      </c>
      <c r="C542" s="6" t="str">
        <f t="shared" ca="1" si="33"/>
        <v>AssertExpression("=ROUND(0, 0)", "0");</v>
      </c>
    </row>
    <row r="543" spans="1:3" x14ac:dyDescent="0.25">
      <c r="A543" t="s">
        <v>76</v>
      </c>
      <c r="B543">
        <f>ROUND(10, 0)</f>
        <v>10</v>
      </c>
      <c r="C543" s="6" t="str">
        <f t="shared" ca="1" si="33"/>
        <v>AssertExpression("=ROUND(10, 0)", "10");</v>
      </c>
    </row>
    <row r="544" spans="1:3" x14ac:dyDescent="0.25">
      <c r="A544" t="s">
        <v>76</v>
      </c>
      <c r="B544">
        <f>ROUND(10.001, 2.9)</f>
        <v>10</v>
      </c>
      <c r="C544" s="6" t="str">
        <f t="shared" ca="1" si="33"/>
        <v>AssertExpression("=ROUND(10,001, 2,9)", "10");</v>
      </c>
    </row>
    <row r="545" spans="1:3" x14ac:dyDescent="0.25">
      <c r="A545" t="s">
        <v>76</v>
      </c>
      <c r="B545">
        <f>ROUND(9.99, 2)</f>
        <v>9.99</v>
      </c>
      <c r="C545" s="6" t="str">
        <f t="shared" ca="1" si="33"/>
        <v>AssertExpression("=ROUND(9,99, 2)", "9,99");</v>
      </c>
    </row>
    <row r="546" spans="1:3" x14ac:dyDescent="0.25">
      <c r="A546" t="s">
        <v>76</v>
      </c>
      <c r="B546">
        <f>ROUND(9.999, 2)</f>
        <v>10</v>
      </c>
      <c r="C546" s="6" t="str">
        <f t="shared" ca="1" si="33"/>
        <v>AssertExpression("=ROUND(9,999, 2)", "10");</v>
      </c>
    </row>
    <row r="547" spans="1:3" x14ac:dyDescent="0.25">
      <c r="A547" t="s">
        <v>76</v>
      </c>
      <c r="B547">
        <f>ROUND(-10, 0)</f>
        <v>-10</v>
      </c>
      <c r="C547" s="6" t="str">
        <f t="shared" ca="1" si="33"/>
        <v>AssertExpression("=ROUND(-10, 0)", "-10");</v>
      </c>
    </row>
    <row r="548" spans="1:3" x14ac:dyDescent="0.25">
      <c r="A548" t="s">
        <v>76</v>
      </c>
      <c r="B548">
        <f>ROUND(-10, 2)</f>
        <v>-10</v>
      </c>
      <c r="C548" s="6" t="str">
        <f t="shared" ca="1" si="33"/>
        <v>AssertExpression("=ROUND(-10, 2)", "-10");</v>
      </c>
    </row>
    <row r="549" spans="1:3" x14ac:dyDescent="0.25">
      <c r="A549" t="s">
        <v>76</v>
      </c>
      <c r="B549">
        <f>ROUND(-9.99, 2)</f>
        <v>-9.99</v>
      </c>
      <c r="C549" s="6" t="str">
        <f t="shared" ca="1" si="33"/>
        <v>AssertExpression("=ROUND(-9,99, 2)", "-9,99");</v>
      </c>
    </row>
    <row r="550" spans="1:3" x14ac:dyDescent="0.25">
      <c r="A550" t="s">
        <v>76</v>
      </c>
      <c r="B550">
        <f>ROUND(-9.999, 2)</f>
        <v>-10</v>
      </c>
      <c r="C550" s="6" t="str">
        <f t="shared" ca="1" si="33"/>
        <v>AssertExpression("=ROUND(-9,999, 2)", "-10");</v>
      </c>
    </row>
    <row r="551" spans="1:3" x14ac:dyDescent="0.25">
      <c r="A551" t="s">
        <v>76</v>
      </c>
      <c r="B551">
        <f>ROUND(-9.001, 2)</f>
        <v>-9</v>
      </c>
      <c r="C551" s="6" t="str">
        <f t="shared" ca="1" si="33"/>
        <v>AssertExpression("=ROUND(-9,001, 2)", "-9");</v>
      </c>
    </row>
    <row r="552" spans="1:3" x14ac:dyDescent="0.25">
      <c r="A552" t="s">
        <v>76</v>
      </c>
      <c r="B552">
        <f>ROUND(-9.5, 2)</f>
        <v>-9.5</v>
      </c>
      <c r="C552" s="6" t="str">
        <f t="shared" ca="1" si="33"/>
        <v>AssertExpression("=ROUND(-9,5, 2)", "-9,5");</v>
      </c>
    </row>
    <row r="553" spans="1:3" x14ac:dyDescent="0.25">
      <c r="A553" t="s">
        <v>76</v>
      </c>
      <c r="B553">
        <f>ROUND(-9.5, 0)</f>
        <v>-10</v>
      </c>
      <c r="C553" s="6" t="str">
        <f t="shared" ca="1" si="33"/>
        <v>AssertExpression("=ROUND(-9,5, 0)", "-10");</v>
      </c>
    </row>
    <row r="554" spans="1:3" x14ac:dyDescent="0.25">
      <c r="A554" t="s">
        <v>76</v>
      </c>
      <c r="B554">
        <f>ROUND(9.5, 0)</f>
        <v>10</v>
      </c>
      <c r="C554" s="6" t="str">
        <f t="shared" ca="1" si="33"/>
        <v>AssertExpression("=ROUND(9,5, 0)", "10");</v>
      </c>
    </row>
    <row r="555" spans="1:3" x14ac:dyDescent="0.25">
      <c r="A555" t="s">
        <v>76</v>
      </c>
      <c r="B555">
        <f>ROUND(2.15, 1)</f>
        <v>2.2000000000000002</v>
      </c>
      <c r="C555" s="6" t="str">
        <f t="shared" ca="1" si="33"/>
        <v>AssertExpression("=ROUND(2,15, 1)", "2,2");</v>
      </c>
    </row>
    <row r="556" spans="1:3" x14ac:dyDescent="0.25">
      <c r="A556" t="s">
        <v>76</v>
      </c>
      <c r="B556">
        <f>ROUND(2.149, 1)</f>
        <v>2.1</v>
      </c>
      <c r="C556" s="6" t="str">
        <f t="shared" ca="1" si="33"/>
        <v>AssertExpression("=ROUND(2,149, 1)", "2,1");</v>
      </c>
    </row>
    <row r="557" spans="1:3" x14ac:dyDescent="0.25">
      <c r="A557" t="s">
        <v>76</v>
      </c>
      <c r="B557">
        <f>ROUND(-1.475, 2)</f>
        <v>-1.48</v>
      </c>
      <c r="C557" s="6" t="str">
        <f t="shared" ca="1" si="33"/>
        <v>AssertExpression("=ROUND(-1,475, 2)", "-1,48");</v>
      </c>
    </row>
    <row r="558" spans="1:3" x14ac:dyDescent="0.25">
      <c r="A558" t="s">
        <v>76</v>
      </c>
      <c r="B558">
        <f>ROUND(21.5, -1)</f>
        <v>20</v>
      </c>
      <c r="C558" s="6" t="str">
        <f t="shared" ca="1" si="33"/>
        <v>AssertExpression("=ROUND(21,5, -1)", "20");</v>
      </c>
    </row>
    <row r="559" spans="1:3" x14ac:dyDescent="0.25">
      <c r="A559" t="s">
        <v>76</v>
      </c>
      <c r="B559">
        <f>ROUND(626.3, -3)</f>
        <v>1000</v>
      </c>
      <c r="C559" s="6" t="str">
        <f t="shared" ca="1" si="33"/>
        <v>AssertExpression("=ROUND(626,3, -3)", "1000");</v>
      </c>
    </row>
    <row r="560" spans="1:3" x14ac:dyDescent="0.25">
      <c r="A560" t="s">
        <v>76</v>
      </c>
      <c r="B560">
        <f>ROUND(1.98, -1)</f>
        <v>0</v>
      </c>
      <c r="C560" s="6" t="str">
        <f t="shared" ca="1" si="33"/>
        <v>AssertExpression("=ROUND(1,98, -1)", "0");</v>
      </c>
    </row>
    <row r="561" spans="1:3" x14ac:dyDescent="0.25">
      <c r="A561" t="s">
        <v>76</v>
      </c>
      <c r="B561">
        <f>ROUND(-50.55, -2)</f>
        <v>-100</v>
      </c>
      <c r="C561" s="6" t="str">
        <f t="shared" ca="1" si="33"/>
        <v>AssertExpression("=ROUND(-50,55, -2)", "-100");</v>
      </c>
    </row>
    <row r="562" spans="1:3" ht="5.25" customHeight="1" x14ac:dyDescent="0.25">
      <c r="A562" s="7"/>
      <c r="B562" s="7"/>
      <c r="C562" s="8"/>
    </row>
    <row r="563" spans="1:3" x14ac:dyDescent="0.25">
      <c r="A563" t="s">
        <v>77</v>
      </c>
      <c r="B563">
        <f>ROUNDDOWN(0, 0)</f>
        <v>0</v>
      </c>
      <c r="C563" s="6" t="str">
        <f t="shared" ca="1" si="33"/>
        <v>AssertExpression("=ROUNDDOWN(0, 0)", "0");</v>
      </c>
    </row>
    <row r="564" spans="1:3" x14ac:dyDescent="0.25">
      <c r="A564" t="s">
        <v>77</v>
      </c>
      <c r="B564">
        <f>ROUNDDOWN(10, 0)</f>
        <v>10</v>
      </c>
      <c r="C564" s="6" t="str">
        <f t="shared" ca="1" si="33"/>
        <v>AssertExpression("=ROUNDDOWN(10, 0)", "10");</v>
      </c>
    </row>
    <row r="565" spans="1:3" x14ac:dyDescent="0.25">
      <c r="A565" t="s">
        <v>77</v>
      </c>
      <c r="B565">
        <f>ROUNDDOWN(10.001, 2.9)</f>
        <v>10</v>
      </c>
      <c r="C565" s="6" t="str">
        <f t="shared" ca="1" si="33"/>
        <v>AssertExpression("=ROUNDDOWN(10,001, 2,9)", "10");</v>
      </c>
    </row>
    <row r="566" spans="1:3" x14ac:dyDescent="0.25">
      <c r="A566" t="s">
        <v>77</v>
      </c>
      <c r="B566">
        <f>ROUNDDOWN(9.99, 2)</f>
        <v>9.99</v>
      </c>
      <c r="C566" s="6" t="str">
        <f t="shared" ca="1" si="33"/>
        <v>AssertExpression("=ROUNDDOWN(9,99, 2)", "9,99");</v>
      </c>
    </row>
    <row r="567" spans="1:3" x14ac:dyDescent="0.25">
      <c r="A567" t="s">
        <v>77</v>
      </c>
      <c r="B567">
        <f>ROUNDDOWN(9.999, 2)</f>
        <v>9.99</v>
      </c>
      <c r="C567" s="6" t="str">
        <f t="shared" ca="1" si="33"/>
        <v>AssertExpression("=ROUNDDOWN(9,999, 2)", "9,99");</v>
      </c>
    </row>
    <row r="568" spans="1:3" x14ac:dyDescent="0.25">
      <c r="A568" t="s">
        <v>77</v>
      </c>
      <c r="B568">
        <f>ROUNDDOWN(-10, 0)</f>
        <v>-10</v>
      </c>
      <c r="C568" s="6" t="str">
        <f t="shared" ca="1" si="33"/>
        <v>AssertExpression("=ROUNDDOWN(-10, 0)", "-10");</v>
      </c>
    </row>
    <row r="569" spans="1:3" x14ac:dyDescent="0.25">
      <c r="A569" t="s">
        <v>77</v>
      </c>
      <c r="B569">
        <f>ROUNDDOWN(-10, 2)</f>
        <v>-10</v>
      </c>
      <c r="C569" s="6" t="str">
        <f t="shared" ca="1" si="33"/>
        <v>AssertExpression("=ROUNDDOWN(-10, 2)", "-10");</v>
      </c>
    </row>
    <row r="570" spans="1:3" x14ac:dyDescent="0.25">
      <c r="A570" t="s">
        <v>77</v>
      </c>
      <c r="B570">
        <f>ROUNDDOWN(-9.99, 2)</f>
        <v>-9.99</v>
      </c>
      <c r="C570" s="6" t="str">
        <f t="shared" ca="1" si="33"/>
        <v>AssertExpression("=ROUNDDOWN(-9,99, 2)", "-9,99");</v>
      </c>
    </row>
    <row r="571" spans="1:3" x14ac:dyDescent="0.25">
      <c r="A571" t="s">
        <v>77</v>
      </c>
      <c r="B571">
        <f>ROUNDDOWN(-9.999, 2)</f>
        <v>-9.99</v>
      </c>
      <c r="C571" s="6" t="str">
        <f t="shared" ca="1" si="33"/>
        <v>AssertExpression("=ROUNDDOWN(-9,999, 2)", "-9,99");</v>
      </c>
    </row>
    <row r="572" spans="1:3" x14ac:dyDescent="0.25">
      <c r="A572" t="s">
        <v>77</v>
      </c>
      <c r="B572">
        <f>ROUNDDOWN(-9.001, 2)</f>
        <v>-9</v>
      </c>
      <c r="C572" s="6" t="str">
        <f t="shared" ca="1" si="33"/>
        <v>AssertExpression("=ROUNDDOWN(-9,001, 2)", "-9");</v>
      </c>
    </row>
    <row r="573" spans="1:3" x14ac:dyDescent="0.25">
      <c r="A573" t="s">
        <v>77</v>
      </c>
      <c r="B573">
        <f>ROUNDDOWN(-9.5, 2)</f>
        <v>-9.5</v>
      </c>
      <c r="C573" s="6" t="str">
        <f t="shared" ca="1" si="33"/>
        <v>AssertExpression("=ROUNDDOWN(-9,5, 2)", "-9,5");</v>
      </c>
    </row>
    <row r="574" spans="1:3" x14ac:dyDescent="0.25">
      <c r="A574" t="s">
        <v>77</v>
      </c>
      <c r="B574">
        <f>ROUNDDOWN(-9.5, 0)</f>
        <v>-9</v>
      </c>
      <c r="C574" s="6" t="str">
        <f t="shared" ca="1" si="33"/>
        <v>AssertExpression("=ROUNDDOWN(-9,5, 0)", "-9");</v>
      </c>
    </row>
    <row r="575" spans="1:3" x14ac:dyDescent="0.25">
      <c r="A575" t="s">
        <v>77</v>
      </c>
      <c r="B575">
        <f>ROUNDDOWN(9.5, 0)</f>
        <v>9</v>
      </c>
      <c r="C575" s="6" t="str">
        <f t="shared" ca="1" si="33"/>
        <v>AssertExpression("=ROUNDDOWN(9,5, 0)", "9");</v>
      </c>
    </row>
    <row r="576" spans="1:3" x14ac:dyDescent="0.25">
      <c r="A576" t="s">
        <v>77</v>
      </c>
      <c r="B576">
        <f>ROUNDDOWN(2.15, 1)</f>
        <v>2.1</v>
      </c>
      <c r="C576" s="6" t="str">
        <f t="shared" ca="1" si="33"/>
        <v>AssertExpression("=ROUNDDOWN(2,15, 1)", "2,1");</v>
      </c>
    </row>
    <row r="577" spans="1:3" x14ac:dyDescent="0.25">
      <c r="A577" t="s">
        <v>77</v>
      </c>
      <c r="B577">
        <f>ROUNDDOWN(2.149, 1)</f>
        <v>2.1</v>
      </c>
      <c r="C577" s="6" t="str">
        <f t="shared" ca="1" si="33"/>
        <v>AssertExpression("=ROUNDDOWN(2,149, 1)", "2,1");</v>
      </c>
    </row>
    <row r="578" spans="1:3" x14ac:dyDescent="0.25">
      <c r="A578" t="s">
        <v>77</v>
      </c>
      <c r="B578">
        <f>ROUNDDOWN(-1.475, 2)</f>
        <v>-1.47</v>
      </c>
      <c r="C578" s="6" t="str">
        <f t="shared" ca="1" si="33"/>
        <v>AssertExpression("=ROUNDDOWN(-1,475, 2)", "-1,47");</v>
      </c>
    </row>
    <row r="579" spans="1:3" x14ac:dyDescent="0.25">
      <c r="A579" t="s">
        <v>77</v>
      </c>
      <c r="B579">
        <f>ROUNDDOWN(21.5, -1)</f>
        <v>20</v>
      </c>
      <c r="C579" s="6" t="str">
        <f t="shared" ca="1" si="33"/>
        <v>AssertExpression("=ROUNDDOWN(21,5, -1)", "20");</v>
      </c>
    </row>
    <row r="580" spans="1:3" x14ac:dyDescent="0.25">
      <c r="A580" t="s">
        <v>77</v>
      </c>
      <c r="B580">
        <f>ROUNDDOWN(626.3, -3)</f>
        <v>0</v>
      </c>
      <c r="C580" s="6" t="str">
        <f t="shared" ca="1" si="33"/>
        <v>AssertExpression("=ROUNDDOWN(626,3, -3)", "0");</v>
      </c>
    </row>
    <row r="581" spans="1:3" x14ac:dyDescent="0.25">
      <c r="A581" t="s">
        <v>77</v>
      </c>
      <c r="B581">
        <f>ROUNDDOWN(1.98, -1)</f>
        <v>0</v>
      </c>
      <c r="C581" s="6" t="str">
        <f t="shared" ca="1" si="33"/>
        <v>AssertExpression("=ROUNDDOWN(1,98, -1)", "0");</v>
      </c>
    </row>
    <row r="582" spans="1:3" x14ac:dyDescent="0.25">
      <c r="A582" t="s">
        <v>77</v>
      </c>
      <c r="B582">
        <f>ROUNDDOWN(-50.55, -2)</f>
        <v>0</v>
      </c>
      <c r="C582" s="6" t="str">
        <f t="shared" ca="1" si="33"/>
        <v>AssertExpression("=ROUNDDOWN(-50,55, -2)", "0");</v>
      </c>
    </row>
    <row r="583" spans="1:3" ht="5.25" customHeight="1" x14ac:dyDescent="0.25">
      <c r="A583" s="7"/>
      <c r="B583" s="7"/>
      <c r="C583" s="8"/>
    </row>
    <row r="584" spans="1:3" x14ac:dyDescent="0.25">
      <c r="A584" t="s">
        <v>78</v>
      </c>
      <c r="B584">
        <f>ROUNDUP(0, 0)</f>
        <v>0</v>
      </c>
      <c r="C584" s="6" t="str">
        <f t="shared" ca="1" si="33"/>
        <v>AssertExpression("=ROUNDUP(0, 0)", "0");</v>
      </c>
    </row>
    <row r="585" spans="1:3" x14ac:dyDescent="0.25">
      <c r="A585" t="s">
        <v>78</v>
      </c>
      <c r="B585">
        <f>ROUNDUP(10, 0)</f>
        <v>10</v>
      </c>
      <c r="C585" s="6" t="str">
        <f t="shared" ca="1" si="33"/>
        <v>AssertExpression("=ROUNDUP(10, 0)", "10");</v>
      </c>
    </row>
    <row r="586" spans="1:3" x14ac:dyDescent="0.25">
      <c r="A586" t="s">
        <v>78</v>
      </c>
      <c r="B586">
        <f>ROUNDUP(10.001, 2.9)</f>
        <v>10.01</v>
      </c>
      <c r="C586" s="6" t="str">
        <f t="shared" ca="1" si="33"/>
        <v>AssertExpression("=ROUNDUP(10,001, 2,9)", "10,01");</v>
      </c>
    </row>
    <row r="587" spans="1:3" x14ac:dyDescent="0.25">
      <c r="A587" t="s">
        <v>78</v>
      </c>
      <c r="B587">
        <f>ROUNDUP(9.99, 2)</f>
        <v>9.99</v>
      </c>
      <c r="C587" s="6" t="str">
        <f t="shared" ca="1" si="33"/>
        <v>AssertExpression("=ROUNDUP(9,99, 2)", "9,99");</v>
      </c>
    </row>
    <row r="588" spans="1:3" x14ac:dyDescent="0.25">
      <c r="A588" t="s">
        <v>78</v>
      </c>
      <c r="B588">
        <f>ROUNDUP(9.999, 2)</f>
        <v>10</v>
      </c>
      <c r="C588" s="6" t="str">
        <f t="shared" ca="1" si="33"/>
        <v>AssertExpression("=ROUNDUP(9,999, 2)", "10");</v>
      </c>
    </row>
    <row r="589" spans="1:3" x14ac:dyDescent="0.25">
      <c r="A589" t="s">
        <v>78</v>
      </c>
      <c r="B589">
        <f>ROUNDUP(-10, 0)</f>
        <v>-10</v>
      </c>
      <c r="C589" s="6" t="str">
        <f t="shared" ca="1" si="33"/>
        <v>AssertExpression("=ROUNDUP(-10, 0)", "-10");</v>
      </c>
    </row>
    <row r="590" spans="1:3" x14ac:dyDescent="0.25">
      <c r="A590" t="s">
        <v>78</v>
      </c>
      <c r="B590">
        <f>ROUNDUP(-10, 2)</f>
        <v>-10</v>
      </c>
      <c r="C590" s="6" t="str">
        <f t="shared" ca="1" si="33"/>
        <v>AssertExpression("=ROUNDUP(-10, 2)", "-10");</v>
      </c>
    </row>
    <row r="591" spans="1:3" x14ac:dyDescent="0.25">
      <c r="A591" t="s">
        <v>78</v>
      </c>
      <c r="B591">
        <f>ROUNDUP(-9.99, 2)</f>
        <v>-9.99</v>
      </c>
      <c r="C591" s="6" t="str">
        <f t="shared" ca="1" si="33"/>
        <v>AssertExpression("=ROUNDUP(-9,99, 2)", "-9,99");</v>
      </c>
    </row>
    <row r="592" spans="1:3" x14ac:dyDescent="0.25">
      <c r="A592" t="s">
        <v>78</v>
      </c>
      <c r="B592">
        <f>ROUNDUP(-9.999, 2)</f>
        <v>-10</v>
      </c>
      <c r="C592" s="6" t="str">
        <f t="shared" ca="1" si="33"/>
        <v>AssertExpression("=ROUNDUP(-9,999, 2)", "-10");</v>
      </c>
    </row>
    <row r="593" spans="1:3" x14ac:dyDescent="0.25">
      <c r="A593" t="s">
        <v>78</v>
      </c>
      <c r="B593">
        <f>ROUNDUP(-9.001, 2)</f>
        <v>-9.01</v>
      </c>
      <c r="C593" s="6" t="str">
        <f t="shared" ca="1" si="33"/>
        <v>AssertExpression("=ROUNDUP(-9,001, 2)", "-9,01");</v>
      </c>
    </row>
    <row r="594" spans="1:3" x14ac:dyDescent="0.25">
      <c r="A594" t="s">
        <v>78</v>
      </c>
      <c r="B594">
        <f>ROUNDUP(-9.5, 2)</f>
        <v>-9.5</v>
      </c>
      <c r="C594" s="6" t="str">
        <f t="shared" ca="1" si="33"/>
        <v>AssertExpression("=ROUNDUP(-9,5, 2)", "-9,5");</v>
      </c>
    </row>
    <row r="595" spans="1:3" x14ac:dyDescent="0.25">
      <c r="A595" t="s">
        <v>78</v>
      </c>
      <c r="B595">
        <f>ROUNDUP(-9.5, 0)</f>
        <v>-10</v>
      </c>
      <c r="C595" s="6" t="str">
        <f t="shared" ca="1" si="33"/>
        <v>AssertExpression("=ROUNDUP(-9,5, 0)", "-10");</v>
      </c>
    </row>
    <row r="596" spans="1:3" x14ac:dyDescent="0.25">
      <c r="A596" t="s">
        <v>78</v>
      </c>
      <c r="B596">
        <f>ROUNDUP(9.5, 0)</f>
        <v>10</v>
      </c>
      <c r="C596" s="6" t="str">
        <f t="shared" ca="1" si="33"/>
        <v>AssertExpression("=ROUNDUP(9,5, 0)", "10");</v>
      </c>
    </row>
    <row r="597" spans="1:3" x14ac:dyDescent="0.25">
      <c r="A597" t="s">
        <v>78</v>
      </c>
      <c r="B597">
        <f>ROUNDUP(2.15, 1)</f>
        <v>2.2000000000000002</v>
      </c>
      <c r="C597" s="6" t="str">
        <f t="shared" ref="C597:C660" ca="1" si="34">CONCATENATE("AssertExpression(""",SUBSTITUTE(SUBSTITUTE(_xlfn.FORMULATEXT(B597),"""","\"""),";",","),""", """,IFERROR(B597,IF(ISNA(B597),"#N/A","#VALUE!")),""");")</f>
        <v>AssertExpression("=ROUNDUP(2,15, 1)", "2,2");</v>
      </c>
    </row>
    <row r="598" spans="1:3" x14ac:dyDescent="0.25">
      <c r="A598" t="s">
        <v>78</v>
      </c>
      <c r="B598">
        <f>ROUNDUP(2.149, 1)</f>
        <v>2.2000000000000002</v>
      </c>
      <c r="C598" s="6" t="str">
        <f t="shared" ca="1" si="34"/>
        <v>AssertExpression("=ROUNDUP(2,149, 1)", "2,2");</v>
      </c>
    </row>
    <row r="599" spans="1:3" x14ac:dyDescent="0.25">
      <c r="A599" t="s">
        <v>78</v>
      </c>
      <c r="B599">
        <f>ROUNDUP(-1.475, 2)</f>
        <v>-1.48</v>
      </c>
      <c r="C599" s="6" t="str">
        <f t="shared" ca="1" si="34"/>
        <v>AssertExpression("=ROUNDUP(-1,475, 2)", "-1,48");</v>
      </c>
    </row>
    <row r="600" spans="1:3" x14ac:dyDescent="0.25">
      <c r="A600" t="s">
        <v>78</v>
      </c>
      <c r="B600">
        <f>ROUNDUP(21.5, -1)</f>
        <v>30</v>
      </c>
      <c r="C600" s="6" t="str">
        <f t="shared" ca="1" si="34"/>
        <v>AssertExpression("=ROUNDUP(21,5, -1)", "30");</v>
      </c>
    </row>
    <row r="601" spans="1:3" x14ac:dyDescent="0.25">
      <c r="A601" t="s">
        <v>78</v>
      </c>
      <c r="B601">
        <f>ROUNDUP(626.3, -3)</f>
        <v>1000</v>
      </c>
      <c r="C601" s="6" t="str">
        <f t="shared" ca="1" si="34"/>
        <v>AssertExpression("=ROUNDUP(626,3, -3)", "1000");</v>
      </c>
    </row>
    <row r="602" spans="1:3" x14ac:dyDescent="0.25">
      <c r="A602" t="s">
        <v>78</v>
      </c>
      <c r="B602">
        <f>ROUNDUP(1.98, -1)</f>
        <v>10</v>
      </c>
      <c r="C602" s="6" t="str">
        <f t="shared" ca="1" si="34"/>
        <v>AssertExpression("=ROUNDUP(1,98, -1)", "10");</v>
      </c>
    </row>
    <row r="603" spans="1:3" x14ac:dyDescent="0.25">
      <c r="A603" t="s">
        <v>78</v>
      </c>
      <c r="B603">
        <f>ROUNDUP(-50.55, -2)</f>
        <v>-100</v>
      </c>
      <c r="C603" s="6" t="str">
        <f t="shared" ca="1" si="34"/>
        <v>AssertExpression("=ROUNDUP(-50,55, -2)", "-100");</v>
      </c>
    </row>
    <row r="604" spans="1:3" ht="5.25" customHeight="1" x14ac:dyDescent="0.25">
      <c r="A604" s="7"/>
      <c r="B604" s="7"/>
      <c r="C604" s="8"/>
    </row>
    <row r="605" spans="1:3" x14ac:dyDescent="0.25">
      <c r="A605" t="s">
        <v>79</v>
      </c>
      <c r="B605">
        <f>TRUNC(8.9)</f>
        <v>8</v>
      </c>
      <c r="C605" s="6" t="str">
        <f t="shared" ca="1" si="34"/>
        <v>AssertExpression("=TRUNC(8,9)", "8");</v>
      </c>
    </row>
    <row r="606" spans="1:3" x14ac:dyDescent="0.25">
      <c r="A606" t="s">
        <v>79</v>
      </c>
      <c r="B606">
        <f>TRUNC(-8.9)</f>
        <v>-8</v>
      </c>
      <c r="C606" s="6" t="str">
        <f t="shared" ca="1" si="34"/>
        <v>AssertExpression("=TRUNC(-8,9)", "-8");</v>
      </c>
    </row>
    <row r="607" spans="1:3" x14ac:dyDescent="0.25">
      <c r="A607" t="s">
        <v>79</v>
      </c>
      <c r="B607">
        <f>TRUNC(0.55)</f>
        <v>0</v>
      </c>
      <c r="C607" s="6" t="str">
        <f t="shared" ca="1" si="34"/>
        <v>AssertExpression("=TRUNC(0,55)", "0");</v>
      </c>
    </row>
    <row r="608" spans="1:3" x14ac:dyDescent="0.25">
      <c r="A608" t="s">
        <v>79</v>
      </c>
      <c r="B608">
        <f>TRUNC(-0.55)</f>
        <v>0</v>
      </c>
      <c r="C608" s="6" t="str">
        <f t="shared" ca="1" si="34"/>
        <v>AssertExpression("=TRUNC(-0,55)", "0");</v>
      </c>
    </row>
    <row r="609" spans="1:3" x14ac:dyDescent="0.25">
      <c r="A609" t="s">
        <v>79</v>
      </c>
      <c r="B609">
        <f>TRUNC(-0.55, 0)</f>
        <v>0</v>
      </c>
      <c r="C609" s="6" t="str">
        <f t="shared" ca="1" si="34"/>
        <v>AssertExpression("=TRUNC(-0,55, 0)", "0");</v>
      </c>
    </row>
    <row r="610" spans="1:3" x14ac:dyDescent="0.25">
      <c r="A610" t="s">
        <v>79</v>
      </c>
      <c r="B610">
        <f>TRUNC(-0.55, -1)</f>
        <v>0</v>
      </c>
      <c r="C610" s="6" t="str">
        <f t="shared" ref="C610" ca="1" si="35">CONCATENATE("AssertExpression(""",SUBSTITUTE(SUBSTITUTE(_xlfn.FORMULATEXT(B610),"""","\"""),";",","),""", """,IFERROR(B610,IF(ISNA(B610),"#N/A","#VALUE!")),""");")</f>
        <v>AssertExpression("=TRUNC(-0,55, -1)", "0");</v>
      </c>
    </row>
    <row r="611" spans="1:3" x14ac:dyDescent="0.25">
      <c r="A611" t="s">
        <v>79</v>
      </c>
      <c r="B611">
        <f>TRUNC(555, -1)</f>
        <v>550</v>
      </c>
      <c r="C611" s="6" t="str">
        <f t="shared" ref="C611" ca="1" si="36">CONCATENATE("AssertExpression(""",SUBSTITUTE(SUBSTITUTE(_xlfn.FORMULATEXT(B611),"""","\"""),";",","),""", """,IFERROR(B611,IF(ISNA(B611),"#N/A","#VALUE!")),""");")</f>
        <v>AssertExpression("=TRUNC(555, -1)", "550");</v>
      </c>
    </row>
    <row r="612" spans="1:3" x14ac:dyDescent="0.25">
      <c r="A612" t="s">
        <v>79</v>
      </c>
      <c r="B612">
        <f>TRUNC(555, 1)</f>
        <v>555</v>
      </c>
      <c r="C612" s="6" t="str">
        <f t="shared" ref="C612" ca="1" si="37">CONCATENATE("AssertExpression(""",SUBSTITUTE(SUBSTITUTE(_xlfn.FORMULATEXT(B612),"""","\"""),";",","),""", """,IFERROR(B612,IF(ISNA(B612),"#N/A","#VALUE!")),""");")</f>
        <v>AssertExpression("=TRUNC(555, 1)", "555");</v>
      </c>
    </row>
    <row r="613" spans="1:3" x14ac:dyDescent="0.25">
      <c r="A613" t="s">
        <v>79</v>
      </c>
      <c r="B613">
        <f>TRUNC(-0.55, 1)</f>
        <v>-0.5</v>
      </c>
      <c r="C613" s="6" t="str">
        <f t="shared" ca="1" si="34"/>
        <v>AssertExpression("=TRUNC(-0,55, 1)", "-0,5");</v>
      </c>
    </row>
    <row r="614" spans="1:3" x14ac:dyDescent="0.25">
      <c r="A614" t="s">
        <v>79</v>
      </c>
      <c r="B614">
        <f>TRUNC(0.55, 1)</f>
        <v>0.5</v>
      </c>
      <c r="C614" s="6" t="str">
        <f t="shared" ca="1" si="34"/>
        <v>AssertExpression("=TRUNC(0,55, 1)", "0,5");</v>
      </c>
    </row>
    <row r="615" spans="1:3" ht="5.25" customHeight="1" x14ac:dyDescent="0.25">
      <c r="A615" s="7"/>
      <c r="B615" s="7"/>
      <c r="C615" s="8"/>
    </row>
    <row r="616" spans="1:3" x14ac:dyDescent="0.25">
      <c r="A616" t="s">
        <v>80</v>
      </c>
      <c r="B616">
        <f>EXP(0)</f>
        <v>1</v>
      </c>
      <c r="C616" s="6" t="str">
        <f t="shared" ca="1" si="34"/>
        <v>AssertExpression("=EXP(0)", "1");</v>
      </c>
    </row>
    <row r="617" spans="1:3" x14ac:dyDescent="0.25">
      <c r="A617" t="s">
        <v>80</v>
      </c>
      <c r="B617">
        <f>EXP(1)</f>
        <v>2.7182818284590451</v>
      </c>
      <c r="C617" s="6" t="str">
        <f t="shared" ca="1" si="34"/>
        <v>AssertExpression("=EXP(1)", "2,71828182845905");</v>
      </c>
    </row>
    <row r="618" spans="1:3" x14ac:dyDescent="0.25">
      <c r="A618" t="s">
        <v>80</v>
      </c>
      <c r="B618">
        <f>EXP(-1.2)</f>
        <v>0.30119421191220214</v>
      </c>
      <c r="C618" s="6" t="str">
        <f t="shared" ca="1" si="34"/>
        <v>AssertExpression("=EXP(-1,2)", "0,301194211912202");</v>
      </c>
    </row>
    <row r="619" spans="1:3" x14ac:dyDescent="0.25">
      <c r="A619" t="s">
        <v>80</v>
      </c>
      <c r="B619">
        <f>EXP(1.234)</f>
        <v>3.4349418608007598</v>
      </c>
      <c r="C619" s="6" t="str">
        <f t="shared" ca="1" si="34"/>
        <v>AssertExpression("=EXP(1,234)", "3,43494186080076");</v>
      </c>
    </row>
    <row r="620" spans="1:3" ht="5.25" customHeight="1" x14ac:dyDescent="0.25">
      <c r="A620" s="7"/>
      <c r="B620" s="7"/>
      <c r="C620" s="8"/>
    </row>
    <row r="621" spans="1:3" x14ac:dyDescent="0.25">
      <c r="A621" t="s">
        <v>81</v>
      </c>
      <c r="B621">
        <f>INT(0)</f>
        <v>0</v>
      </c>
      <c r="C621" s="6" t="str">
        <f t="shared" ca="1" si="34"/>
        <v>AssertExpression("=INT(0)", "0");</v>
      </c>
    </row>
    <row r="622" spans="1:3" x14ac:dyDescent="0.25">
      <c r="A622" t="s">
        <v>81</v>
      </c>
      <c r="B622">
        <f>INT(1.99)</f>
        <v>1</v>
      </c>
      <c r="C622" s="6" t="str">
        <f t="shared" ca="1" si="34"/>
        <v>AssertExpression("=INT(1,99)", "1");</v>
      </c>
    </row>
    <row r="623" spans="1:3" x14ac:dyDescent="0.25">
      <c r="A623" t="s">
        <v>81</v>
      </c>
      <c r="B623">
        <f>INT(-1.99)</f>
        <v>-2</v>
      </c>
      <c r="C623" s="6" t="str">
        <f t="shared" ca="1" si="34"/>
        <v>AssertExpression("=INT(-1,99)", "-2");</v>
      </c>
    </row>
    <row r="624" spans="1:3" x14ac:dyDescent="0.25">
      <c r="A624" t="s">
        <v>81</v>
      </c>
      <c r="B624">
        <f>INT(-1.5)</f>
        <v>-2</v>
      </c>
      <c r="C624" s="6" t="str">
        <f t="shared" ca="1" si="34"/>
        <v>AssertExpression("=INT(-1,5)", "-2");</v>
      </c>
    </row>
    <row r="625" spans="1:3" x14ac:dyDescent="0.25">
      <c r="A625" t="s">
        <v>81</v>
      </c>
      <c r="B625">
        <f>INT(1.5)</f>
        <v>1</v>
      </c>
      <c r="C625" s="6" t="str">
        <f t="shared" ca="1" si="34"/>
        <v>AssertExpression("=INT(1,5)", "1");</v>
      </c>
    </row>
    <row r="626" spans="1:3" x14ac:dyDescent="0.25">
      <c r="A626" t="s">
        <v>81</v>
      </c>
      <c r="B626">
        <f>INT(TRUE)</f>
        <v>1</v>
      </c>
      <c r="C626" s="6" t="str">
        <f t="shared" ca="1" si="34"/>
        <v>AssertExpression("=INT(TRUE)", "1");</v>
      </c>
    </row>
    <row r="627" spans="1:3" x14ac:dyDescent="0.25">
      <c r="A627" t="s">
        <v>81</v>
      </c>
      <c r="B627">
        <f>INT("10,123")</f>
        <v>10</v>
      </c>
      <c r="C627" s="6" t="str">
        <f t="shared" ca="1" si="34"/>
        <v>AssertExpression("=INT(\"10,123\")", "10");</v>
      </c>
    </row>
    <row r="628" spans="1:3" ht="5.25" customHeight="1" x14ac:dyDescent="0.25">
      <c r="A628" s="7"/>
      <c r="B628" s="7"/>
      <c r="C628" s="8"/>
    </row>
    <row r="629" spans="1:3" x14ac:dyDescent="0.25">
      <c r="A629" t="s">
        <v>82</v>
      </c>
      <c r="B629" t="e">
        <f>LN(0)</f>
        <v>#NUM!</v>
      </c>
      <c r="C629" s="6" t="str">
        <f t="shared" ca="1" si="34"/>
        <v>AssertExpression("=LN(0)", "#VALUE!");</v>
      </c>
    </row>
    <row r="630" spans="1:3" x14ac:dyDescent="0.25">
      <c r="A630" t="s">
        <v>82</v>
      </c>
      <c r="B630">
        <f>LN(1)</f>
        <v>0</v>
      </c>
      <c r="C630" s="6" t="str">
        <f t="shared" ca="1" si="34"/>
        <v>AssertExpression("=LN(1)", "0");</v>
      </c>
    </row>
    <row r="631" spans="1:3" x14ac:dyDescent="0.25">
      <c r="A631" t="s">
        <v>82</v>
      </c>
      <c r="B631" t="e">
        <f>LN(-1.2)</f>
        <v>#NUM!</v>
      </c>
      <c r="C631" s="6" t="str">
        <f t="shared" ca="1" si="34"/>
        <v>AssertExpression("=LN(-1,2)", "#VALUE!");</v>
      </c>
    </row>
    <row r="632" spans="1:3" x14ac:dyDescent="0.25">
      <c r="A632" t="s">
        <v>82</v>
      </c>
      <c r="B632">
        <f>LN(1.234)</f>
        <v>0.21026092548319605</v>
      </c>
      <c r="C632" s="6" t="str">
        <f t="shared" ca="1" si="34"/>
        <v>AssertExpression("=LN(1,234)", "0,210260925483196");</v>
      </c>
    </row>
    <row r="633" spans="1:3" ht="5.25" customHeight="1" x14ac:dyDescent="0.25">
      <c r="A633" s="7"/>
      <c r="B633" s="7"/>
      <c r="C633" s="8"/>
    </row>
    <row r="634" spans="1:3" x14ac:dyDescent="0.25">
      <c r="A634" t="s">
        <v>83</v>
      </c>
      <c r="B634" t="e">
        <f>LOG(0,2)</f>
        <v>#NUM!</v>
      </c>
      <c r="C634" s="6" t="str">
        <f t="shared" ca="1" si="34"/>
        <v>AssertExpression("=LOG(0,2)", "#VALUE!");</v>
      </c>
    </row>
    <row r="635" spans="1:3" x14ac:dyDescent="0.25">
      <c r="A635" t="s">
        <v>83</v>
      </c>
      <c r="B635">
        <f>LOG(1,2)</f>
        <v>0</v>
      </c>
      <c r="C635" s="6" t="str">
        <f t="shared" ca="1" si="34"/>
        <v>AssertExpression("=LOG(1,2)", "0");</v>
      </c>
    </row>
    <row r="636" spans="1:3" x14ac:dyDescent="0.25">
      <c r="A636" t="s">
        <v>83</v>
      </c>
      <c r="B636" t="e">
        <f>LOG(-1.2,2)</f>
        <v>#NUM!</v>
      </c>
      <c r="C636" s="6" t="str">
        <f t="shared" ca="1" si="34"/>
        <v>AssertExpression("=LOG(-1,2,2)", "#VALUE!");</v>
      </c>
    </row>
    <row r="637" spans="1:3" x14ac:dyDescent="0.25">
      <c r="A637" t="s">
        <v>83</v>
      </c>
      <c r="B637">
        <f>LOG(1.234,2)</f>
        <v>0.3033423944873308</v>
      </c>
      <c r="C637" s="6" t="str">
        <f t="shared" ca="1" si="34"/>
        <v>AssertExpression("=LOG(1,234,2)", "0,303342394487331");</v>
      </c>
    </row>
    <row r="638" spans="1:3" x14ac:dyDescent="0.25">
      <c r="A638" t="s">
        <v>83</v>
      </c>
      <c r="B638">
        <f>LOG(5)</f>
        <v>0.69897000433601886</v>
      </c>
      <c r="C638" s="6" t="str">
        <f t="shared" ref="C638:C641" ca="1" si="38">CONCATENATE("AssertExpression(""",SUBSTITUTE(SUBSTITUTE(_xlfn.FORMULATEXT(B638),"""","\"""),";",","),""", """,IFERROR(B638,IF(ISNA(B638),"#N/A","#VALUE!")),""");")</f>
        <v>AssertExpression("=LOG(5)", "0,698970004336019");</v>
      </c>
    </row>
    <row r="639" spans="1:3" x14ac:dyDescent="0.25">
      <c r="A639" t="s">
        <v>83</v>
      </c>
      <c r="B639">
        <f>LOG(0.599999)</f>
        <v>-0.2218494734410961</v>
      </c>
      <c r="C639" s="6" t="str">
        <f t="shared" ca="1" si="38"/>
        <v>AssertExpression("=LOG(0,599999)", "-0,221849473441096");</v>
      </c>
    </row>
    <row r="640" spans="1:3" x14ac:dyDescent="0.25">
      <c r="A640" t="s">
        <v>83</v>
      </c>
      <c r="B640">
        <f>LOG(111111111.9999)</f>
        <v>8.0457574940346408</v>
      </c>
      <c r="C640" s="6" t="str">
        <f t="shared" ca="1" si="38"/>
        <v>AssertExpression("=LOG(111111111,9999)", "8,04575749403464");</v>
      </c>
    </row>
    <row r="641" spans="1:3" x14ac:dyDescent="0.25">
      <c r="A641" t="s">
        <v>83</v>
      </c>
      <c r="B641">
        <f>LOG(1.234, 3.2)</f>
        <v>0.18076841258299328</v>
      </c>
      <c r="C641" s="6" t="str">
        <f t="shared" ca="1" si="38"/>
        <v>AssertExpression("=LOG(1,234, 3,2)", "0,180768412582993");</v>
      </c>
    </row>
    <row r="642" spans="1:3" ht="5.25" customHeight="1" x14ac:dyDescent="0.25">
      <c r="A642" s="7"/>
      <c r="B642" s="7"/>
      <c r="C642" s="8"/>
    </row>
    <row r="643" spans="1:3" x14ac:dyDescent="0.25">
      <c r="A643" t="s">
        <v>84</v>
      </c>
      <c r="B643" t="e">
        <f>LOG10(0)</f>
        <v>#NUM!</v>
      </c>
      <c r="C643" s="6" t="str">
        <f t="shared" ca="1" si="34"/>
        <v>AssertExpression("=LOG10(0)", "#VALUE!");</v>
      </c>
    </row>
    <row r="644" spans="1:3" x14ac:dyDescent="0.25">
      <c r="A644" t="s">
        <v>84</v>
      </c>
      <c r="B644">
        <f>LOG10(1)</f>
        <v>0</v>
      </c>
      <c r="C644" s="6" t="str">
        <f t="shared" ca="1" si="34"/>
        <v>AssertExpression("=LOG10(1)", "0");</v>
      </c>
    </row>
    <row r="645" spans="1:3" x14ac:dyDescent="0.25">
      <c r="A645" t="s">
        <v>84</v>
      </c>
      <c r="B645" t="e">
        <f>LOG10(-1.2)</f>
        <v>#NUM!</v>
      </c>
      <c r="C645" s="6" t="str">
        <f t="shared" ca="1" si="34"/>
        <v>AssertExpression("=LOG10(-1,2)", "#VALUE!");</v>
      </c>
    </row>
    <row r="646" spans="1:3" x14ac:dyDescent="0.25">
      <c r="A646" t="s">
        <v>84</v>
      </c>
      <c r="B646">
        <f>LOG10(1.234)</f>
        <v>9.131515969722287E-2</v>
      </c>
      <c r="C646" s="6" t="str">
        <f t="shared" ca="1" si="34"/>
        <v>AssertExpression("=LOG10(1,234)", "0,0913151596972229");</v>
      </c>
    </row>
    <row r="647" spans="1:3" ht="5.25" customHeight="1" x14ac:dyDescent="0.25">
      <c r="A647" s="7"/>
      <c r="B647" s="7"/>
      <c r="C647" s="8"/>
    </row>
    <row r="648" spans="1:3" x14ac:dyDescent="0.25">
      <c r="A648" t="s">
        <v>85</v>
      </c>
      <c r="B648">
        <f>MOD(0, 5)</f>
        <v>0</v>
      </c>
      <c r="C648" s="6" t="str">
        <f t="shared" ca="1" si="34"/>
        <v>AssertExpression("=MOD(0, 5)", "0");</v>
      </c>
    </row>
    <row r="649" spans="1:3" x14ac:dyDescent="0.25">
      <c r="A649" t="s">
        <v>85</v>
      </c>
      <c r="B649" t="e">
        <f>MOD(5, 0)</f>
        <v>#DIV/0!</v>
      </c>
      <c r="C649" s="6" t="str">
        <f t="shared" ca="1" si="34"/>
        <v>AssertExpression("=MOD(5, 0)", "#VALUE!");</v>
      </c>
    </row>
    <row r="650" spans="1:3" x14ac:dyDescent="0.25">
      <c r="A650" t="s">
        <v>85</v>
      </c>
      <c r="B650">
        <f>MOD(5,2)</f>
        <v>1</v>
      </c>
      <c r="C650" s="6" t="str">
        <f t="shared" ca="1" si="34"/>
        <v>AssertExpression("=MOD(5,2)", "1");</v>
      </c>
    </row>
    <row r="651" spans="1:3" x14ac:dyDescent="0.25">
      <c r="A651" t="s">
        <v>85</v>
      </c>
      <c r="B651">
        <f>MOD(10, 1.345)</f>
        <v>0.58500000000000019</v>
      </c>
      <c r="C651" s="6" t="str">
        <f t="shared" ca="1" si="34"/>
        <v>AssertExpression("=MOD(10, 1,345)", "0,585");</v>
      </c>
    </row>
    <row r="652" spans="1:3" x14ac:dyDescent="0.25">
      <c r="A652" t="s">
        <v>85</v>
      </c>
      <c r="B652">
        <f>MOD(23.456, 2.432)</f>
        <v>1.5680000000000001</v>
      </c>
      <c r="C652" s="6" t="str">
        <f t="shared" ca="1" si="34"/>
        <v>AssertExpression("=MOD(23,456, 2,432)", "1,568");</v>
      </c>
    </row>
    <row r="653" spans="1:3" x14ac:dyDescent="0.25">
      <c r="A653" t="s">
        <v>85</v>
      </c>
      <c r="B653">
        <f>MOD(-23.456, 2.432)</f>
        <v>0.86399999999999988</v>
      </c>
      <c r="C653" s="6" t="str">
        <f t="shared" ca="1" si="34"/>
        <v>AssertExpression("=MOD(-23,456, 2,432)", "0,864");</v>
      </c>
    </row>
    <row r="654" spans="1:3" x14ac:dyDescent="0.25">
      <c r="A654" t="s">
        <v>85</v>
      </c>
      <c r="B654">
        <f>MOD(23.456, -2.432)</f>
        <v>-0.86399999999999988</v>
      </c>
      <c r="C654" s="6" t="str">
        <f t="shared" ca="1" si="34"/>
        <v>AssertExpression("=MOD(23,456, -2,432)", "-0,864");</v>
      </c>
    </row>
    <row r="655" spans="1:3" x14ac:dyDescent="0.25">
      <c r="A655" t="s">
        <v>85</v>
      </c>
      <c r="B655">
        <f>MOD(-23.456, -2.432)</f>
        <v>-1.5680000000000001</v>
      </c>
      <c r="C655" s="6" t="str">
        <f t="shared" ca="1" si="34"/>
        <v>AssertExpression("=MOD(-23,456, -2,432)", "-1,568");</v>
      </c>
    </row>
    <row r="656" spans="1:3" ht="5.25" customHeight="1" x14ac:dyDescent="0.25">
      <c r="A656" s="7"/>
      <c r="B656" s="7"/>
      <c r="C656" s="8"/>
    </row>
    <row r="657" spans="1:3" x14ac:dyDescent="0.25">
      <c r="A657" t="s">
        <v>86</v>
      </c>
      <c r="B657">
        <f>POWER(0, 2)</f>
        <v>0</v>
      </c>
      <c r="C657" s="6" t="str">
        <f t="shared" ca="1" si="34"/>
        <v>AssertExpression("=POWER(0, 2)", "0");</v>
      </c>
    </row>
    <row r="658" spans="1:3" x14ac:dyDescent="0.25">
      <c r="A658" t="s">
        <v>86</v>
      </c>
      <c r="B658">
        <f>POWER(1, 2)</f>
        <v>1</v>
      </c>
      <c r="C658" s="6" t="str">
        <f t="shared" ca="1" si="34"/>
        <v>AssertExpression("=POWER(1, 2)", "1");</v>
      </c>
    </row>
    <row r="659" spans="1:3" x14ac:dyDescent="0.25">
      <c r="A659" t="s">
        <v>86</v>
      </c>
      <c r="B659">
        <f>POWER(-1.2, 2)</f>
        <v>1.44</v>
      </c>
      <c r="C659" s="6" t="str">
        <f t="shared" ca="1" si="34"/>
        <v>AssertExpression("=POWER(-1,2, 2)", "1,44");</v>
      </c>
    </row>
    <row r="660" spans="1:3" x14ac:dyDescent="0.25">
      <c r="A660" t="s">
        <v>86</v>
      </c>
      <c r="B660">
        <f>POWER(1.234, 2)</f>
        <v>1.522756</v>
      </c>
      <c r="C660" s="6" t="str">
        <f t="shared" ca="1" si="34"/>
        <v>AssertExpression("=POWER(1,234, 2)", "1,522756");</v>
      </c>
    </row>
    <row r="661" spans="1:3" x14ac:dyDescent="0.25">
      <c r="A661" t="s">
        <v>86</v>
      </c>
      <c r="B661">
        <f>POWER(5, -2.34)</f>
        <v>2.3142495601238641E-2</v>
      </c>
      <c r="C661" s="6" t="str">
        <f t="shared" ref="C661:C673" ca="1" si="39">CONCATENATE("AssertExpression(""",SUBSTITUTE(SUBSTITUTE(_xlfn.FORMULATEXT(B661),"""","\"""),";",","),""", """,IFERROR(B661,IF(ISNA(B661),"#N/A","#VALUE!")),""");")</f>
        <v>AssertExpression("=POWER(5, -2,34)", "0,0231424956012386");</v>
      </c>
    </row>
    <row r="662" spans="1:3" x14ac:dyDescent="0.25">
      <c r="A662" t="s">
        <v>86</v>
      </c>
      <c r="B662">
        <f>POWER(0.599999, -1)</f>
        <v>1.6666694444490742</v>
      </c>
      <c r="C662" s="6" t="str">
        <f t="shared" ca="1" si="39"/>
        <v>AssertExpression("=POWER(0,599999, -1)", "1,66666944444907");</v>
      </c>
    </row>
    <row r="663" spans="1:3" x14ac:dyDescent="0.25">
      <c r="A663" t="s">
        <v>86</v>
      </c>
      <c r="B663">
        <f>POWER(111111111.9999, 1.02)</f>
        <v>160943204.39223725</v>
      </c>
      <c r="C663" s="6" t="str">
        <f t="shared" ca="1" si="39"/>
        <v>AssertExpression("=POWER(111111111,9999, 1,02)", "160943204,392237");</v>
      </c>
    </row>
    <row r="664" spans="1:3" x14ac:dyDescent="0.25">
      <c r="A664" t="s">
        <v>86</v>
      </c>
      <c r="B664">
        <f>POWER(1.234, 3.2)</f>
        <v>1.9597853688279776</v>
      </c>
      <c r="C664" s="6" t="str">
        <f t="shared" ca="1" si="39"/>
        <v>AssertExpression("=POWER(1,234, 3,2)", "1,95978536882798");</v>
      </c>
    </row>
    <row r="665" spans="1:3" ht="5.25" customHeight="1" x14ac:dyDescent="0.25">
      <c r="A665" s="7"/>
      <c r="B665" s="7"/>
      <c r="C665" s="8"/>
    </row>
    <row r="666" spans="1:3" x14ac:dyDescent="0.25">
      <c r="A666" t="s">
        <v>87</v>
      </c>
      <c r="B666">
        <f ca="1">RANDBETWEEN(0, 0)</f>
        <v>0</v>
      </c>
      <c r="C666" s="6" t="str">
        <f t="shared" ca="1" si="39"/>
        <v>AssertExpression("=RANDBETWEEN(0, 0)", "0");</v>
      </c>
    </row>
    <row r="667" spans="1:3" x14ac:dyDescent="0.25">
      <c r="A667" t="s">
        <v>87</v>
      </c>
      <c r="B667">
        <f ca="1">RANDBETWEEN(1, 1)</f>
        <v>1</v>
      </c>
      <c r="C667" s="6" t="str">
        <f t="shared" ca="1" si="39"/>
        <v>AssertExpression("=RANDBETWEEN(1, 1)", "1");</v>
      </c>
    </row>
    <row r="668" spans="1:3" x14ac:dyDescent="0.25">
      <c r="A668" t="s">
        <v>87</v>
      </c>
      <c r="B668">
        <f ca="1">RANDBETWEEN(1, 5)</f>
        <v>4</v>
      </c>
      <c r="C668" s="6" t="str">
        <f t="shared" ca="1" si="39"/>
        <v>AssertExpression("=RANDBETWEEN(1, 5)", "4");</v>
      </c>
    </row>
    <row r="669" spans="1:3" x14ac:dyDescent="0.25">
      <c r="A669" t="s">
        <v>87</v>
      </c>
      <c r="B669" t="e">
        <f ca="1">RANDBETWEEN(10, 5)</f>
        <v>#NUM!</v>
      </c>
      <c r="C669" s="6" t="str">
        <f t="shared" ca="1" si="39"/>
        <v>AssertExpression("=RANDBETWEEN(10, 5)", "#VALUE!");</v>
      </c>
    </row>
    <row r="670" spans="1:3" x14ac:dyDescent="0.25">
      <c r="A670" t="s">
        <v>87</v>
      </c>
      <c r="B670">
        <f ca="1">RANDBETWEEN(-1.9, 1.9)</f>
        <v>0</v>
      </c>
      <c r="C670" s="6" t="str">
        <f t="shared" ca="1" si="39"/>
        <v>AssertExpression("=RANDBETWEEN(-1,9, 1,9)", "0");</v>
      </c>
    </row>
    <row r="671" spans="1:3" ht="5.25" customHeight="1" x14ac:dyDescent="0.25">
      <c r="A671" s="7"/>
      <c r="B671" s="7">
        <f t="shared" ref="B671" ca="1" si="40">RANDBETWEEN(-1.9, 1.9)</f>
        <v>0</v>
      </c>
      <c r="C671" s="8"/>
    </row>
    <row r="672" spans="1:3" x14ac:dyDescent="0.25">
      <c r="A672" t="s">
        <v>88</v>
      </c>
      <c r="B672">
        <f>PRODUCT(5,15,30)</f>
        <v>2250</v>
      </c>
      <c r="C672" s="6" t="str">
        <f t="shared" ca="1" si="39"/>
        <v>AssertExpression("=PRODUCT(5,15,30)", "2250");</v>
      </c>
    </row>
    <row r="673" spans="1:3" x14ac:dyDescent="0.25">
      <c r="A673" t="s">
        <v>88</v>
      </c>
      <c r="B673">
        <f>PRODUCT({5;15;30}, 2)</f>
        <v>4500</v>
      </c>
      <c r="C673" s="6" t="str">
        <f t="shared" ca="1" si="39"/>
        <v>AssertExpression("=PRODUCT({5,15,30}, 2)", "4500");</v>
      </c>
    </row>
    <row r="674" spans="1:3" x14ac:dyDescent="0.25">
      <c r="A674" t="s">
        <v>88</v>
      </c>
      <c r="B674">
        <f>PRODUCT({5;15;30})</f>
        <v>2250</v>
      </c>
      <c r="C674" s="6" t="str">
        <f t="shared" ref="C674" ca="1" si="41">CONCATENATE("AssertExpression(""",SUBSTITUTE(SUBSTITUTE(_xlfn.FORMULATEXT(B674),"""","\"""),";",","),""", """,IFERROR(B674,IF(ISNA(B674),"#N/A","#VALUE!")),""");")</f>
        <v>AssertExpression("=PRODUCT({5,15,30})", "2250");</v>
      </c>
    </row>
    <row r="675" spans="1:3" x14ac:dyDescent="0.25">
      <c r="A675" t="s">
        <v>88</v>
      </c>
      <c r="B675">
        <f>PRODUCT({5,15,30}, 2)</f>
        <v>4500</v>
      </c>
      <c r="C675" s="6" t="str">
        <f t="shared" ref="C675" ca="1" si="42">CONCATENATE("AssertExpression(""",SUBSTITUTE(SUBSTITUTE(_xlfn.FORMULATEXT(B675),"""","\"""),";",","),""", """,IFERROR(B675,IF(ISNA(B675),"#N/A","#VALUE!")),""");")</f>
        <v>AssertExpression("=PRODUCT({5\15\30}, 2)", "4500");</v>
      </c>
    </row>
    <row r="676" spans="1:3" x14ac:dyDescent="0.25">
      <c r="A676" t="s">
        <v>88</v>
      </c>
      <c r="B676" t="e">
        <f>PRODUCT(5,"a",30)</f>
        <v>#VALUE!</v>
      </c>
      <c r="C676" s="6" t="str">
        <f t="shared" ref="C676:C677" ca="1" si="43">CONCATENATE("AssertExpression(""",SUBSTITUTE(SUBSTITUTE(_xlfn.FORMULATEXT(B676),"""","\"""),";",","),""", """,IFERROR(B676,IF(ISNA(B676),"#N/A","#VALUE!")),""");")</f>
        <v>AssertExpression("=PRODUCT(5,\"a\",30)", "#VALUE!");</v>
      </c>
    </row>
    <row r="677" spans="1:3" x14ac:dyDescent="0.25">
      <c r="A677" t="s">
        <v>88</v>
      </c>
      <c r="B677">
        <f>PRODUCT({5,"a",30}, 2)</f>
        <v>300</v>
      </c>
      <c r="C677" s="6" t="str">
        <f t="shared" ca="1" si="43"/>
        <v>AssertExpression("=PRODUCT({5\\"a\"\30}, 2)", "300");</v>
      </c>
    </row>
    <row r="678" spans="1:3" x14ac:dyDescent="0.25">
      <c r="A678" t="s">
        <v>88</v>
      </c>
      <c r="B678">
        <f>PRODUCT({5,15,30}, {5,15,30}, 2)</f>
        <v>10125000</v>
      </c>
      <c r="C678" s="6" t="str">
        <f t="shared" ref="C678:C686" ca="1" si="44">CONCATENATE("AssertExpression(""",SUBSTITUTE(SUBSTITUTE(_xlfn.FORMULATEXT(B678),"""","\"""),";",","),""", """,IFERROR(B678,IF(ISNA(B678),"#N/A","#VALUE!")),""");")</f>
        <v>AssertExpression("=PRODUCT({5\15\30}, {5\15\30}, 2)", "10125000");</v>
      </c>
    </row>
    <row r="679" spans="1:3" ht="5.25" customHeight="1" x14ac:dyDescent="0.25">
      <c r="A679" s="7"/>
      <c r="B679" s="7"/>
      <c r="C679" s="8"/>
    </row>
    <row r="680" spans="1:3" x14ac:dyDescent="0.25">
      <c r="A680" t="s">
        <v>20</v>
      </c>
      <c r="B680">
        <f>SUM(5,15,30)</f>
        <v>50</v>
      </c>
      <c r="C680" s="6" t="str">
        <f t="shared" ca="1" si="44"/>
        <v>AssertExpression("=SUM(5,15,30)", "50");</v>
      </c>
    </row>
    <row r="681" spans="1:3" x14ac:dyDescent="0.25">
      <c r="A681" t="s">
        <v>20</v>
      </c>
      <c r="B681">
        <f>SUM({5;15;30}, 2)</f>
        <v>52</v>
      </c>
      <c r="C681" s="6" t="str">
        <f t="shared" ca="1" si="44"/>
        <v>AssertExpression("=SUM({5,15,30}, 2)", "52");</v>
      </c>
    </row>
    <row r="682" spans="1:3" x14ac:dyDescent="0.25">
      <c r="A682" t="s">
        <v>20</v>
      </c>
      <c r="B682">
        <f>SUM({5;15;30})</f>
        <v>50</v>
      </c>
      <c r="C682" s="6" t="str">
        <f t="shared" ca="1" si="44"/>
        <v>AssertExpression("=SUM({5,15,30})", "50");</v>
      </c>
    </row>
    <row r="683" spans="1:3" x14ac:dyDescent="0.25">
      <c r="A683" t="s">
        <v>20</v>
      </c>
      <c r="B683">
        <f>SUM({5,15,30}, 2)</f>
        <v>52</v>
      </c>
      <c r="C683" s="6" t="str">
        <f t="shared" ca="1" si="44"/>
        <v>AssertExpression("=SUM({5\15\30}, 2)", "52");</v>
      </c>
    </row>
    <row r="684" spans="1:3" x14ac:dyDescent="0.25">
      <c r="A684" t="s">
        <v>20</v>
      </c>
      <c r="B684" t="e">
        <f>SUM(5,"a",30)</f>
        <v>#VALUE!</v>
      </c>
      <c r="C684" s="6" t="str">
        <f t="shared" ca="1" si="44"/>
        <v>AssertExpression("=SUM(5,\"a\",30)", "#VALUE!");</v>
      </c>
    </row>
    <row r="685" spans="1:3" x14ac:dyDescent="0.25">
      <c r="A685" t="s">
        <v>20</v>
      </c>
      <c r="B685">
        <f>SUM({5,"a",30}, 2)</f>
        <v>37</v>
      </c>
      <c r="C685" s="6" t="str">
        <f t="shared" ca="1" si="44"/>
        <v>AssertExpression("=SUM({5\\"a\"\30}, 2)", "37");</v>
      </c>
    </row>
    <row r="686" spans="1:3" x14ac:dyDescent="0.25">
      <c r="A686" t="s">
        <v>20</v>
      </c>
      <c r="B686">
        <f>SUM({5,15,30}, {5,15,30}, 2)</f>
        <v>102</v>
      </c>
      <c r="C686" s="6" t="str">
        <f t="shared" ca="1" si="44"/>
        <v>AssertExpression("=SUM({5\15\30}, {5\15\30}, 2)", "102");</v>
      </c>
    </row>
    <row r="687" spans="1:3" ht="5.25" customHeight="1" x14ac:dyDescent="0.25">
      <c r="A687" s="7"/>
      <c r="B687" s="7"/>
      <c r="C687" s="8"/>
    </row>
    <row r="688" spans="1:3" x14ac:dyDescent="0.25">
      <c r="B688">
        <f>SUM({5;15;30})</f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25"/>
  <sheetViews>
    <sheetView workbookViewId="0">
      <selection activeCell="E24" sqref="E24"/>
    </sheetView>
  </sheetViews>
  <sheetFormatPr defaultRowHeight="15" x14ac:dyDescent="0.25"/>
  <cols>
    <col min="3" max="3" width="26.7109375" customWidth="1"/>
    <col min="4" max="4" width="25" customWidth="1"/>
    <col min="5" max="5" width="28.140625" bestFit="1" customWidth="1"/>
    <col min="6" max="6" width="22" bestFit="1" customWidth="1"/>
    <col min="7" max="7" width="19.5703125" customWidth="1"/>
  </cols>
  <sheetData>
    <row r="2" spans="1:8" x14ac:dyDescent="0.25">
      <c r="C2" t="s">
        <v>11</v>
      </c>
      <c r="D2" t="s">
        <v>12</v>
      </c>
      <c r="E2" t="s">
        <v>16</v>
      </c>
      <c r="F2" t="s">
        <v>13</v>
      </c>
      <c r="G2" t="s">
        <v>14</v>
      </c>
      <c r="H2" s="5" t="s">
        <v>15</v>
      </c>
    </row>
    <row r="3" spans="1:8" x14ac:dyDescent="0.25">
      <c r="C3" s="9">
        <f>DATE(2020,4,11)+TIME(11,31,46)</f>
        <v>43932.480393518519</v>
      </c>
      <c r="D3" s="10">
        <f>C3</f>
        <v>43932.480393518519</v>
      </c>
      <c r="E3" t="str">
        <f>TEXT(C3,"0,000000000000000")</f>
        <v>43932,480393518500000</v>
      </c>
      <c r="F3" s="10">
        <f>VALUE(E3)</f>
        <v>43932.480393518497</v>
      </c>
      <c r="G3" s="9">
        <f>F3</f>
        <v>43932.480393518497</v>
      </c>
      <c r="H3" t="b">
        <f>G3=C3</f>
        <v>1</v>
      </c>
    </row>
    <row r="4" spans="1:8" x14ac:dyDescent="0.25">
      <c r="C4" s="9">
        <f>DATE(2020,4,11)+TIME(11,31,47)</f>
        <v>43932.480405092596</v>
      </c>
      <c r="D4" s="10">
        <f>C4</f>
        <v>43932.480405092596</v>
      </c>
      <c r="E4" t="str">
        <f>TEXT(C4,"0,000000000000000")</f>
        <v>43932,480405092600000</v>
      </c>
      <c r="F4" s="10">
        <f>VALUE(E4)</f>
        <v>43932.480405092603</v>
      </c>
      <c r="G4" s="9">
        <f>F4</f>
        <v>43932.480405092603</v>
      </c>
      <c r="H4" t="b">
        <f>G4=C4</f>
        <v>1</v>
      </c>
    </row>
    <row r="5" spans="1:8" x14ac:dyDescent="0.25">
      <c r="C5" s="10">
        <f>C4-C3</f>
        <v>1.1574076779652387E-5</v>
      </c>
      <c r="D5" s="10">
        <f>D4-D3</f>
        <v>1.1574076779652387E-5</v>
      </c>
      <c r="F5" s="10">
        <f>F4-F3</f>
        <v>1.1574105883482844E-5</v>
      </c>
      <c r="G5" s="10">
        <f>G4-G3</f>
        <v>1.1574105883482844E-5</v>
      </c>
      <c r="H5" t="b">
        <f>G5=C5</f>
        <v>0</v>
      </c>
    </row>
    <row r="9" spans="1:8" x14ac:dyDescent="0.25">
      <c r="B9" t="s">
        <v>24</v>
      </c>
    </row>
    <row r="10" spans="1:8" x14ac:dyDescent="0.25">
      <c r="A10" s="13" t="s">
        <v>25</v>
      </c>
      <c r="B10">
        <v>10</v>
      </c>
      <c r="C10" s="10">
        <f>TIME(B10,B11,B12)</f>
        <v>0.42526620370370366</v>
      </c>
      <c r="D10" s="12">
        <f>TIME(B10,B11,B12)</f>
        <v>0.42526620370370366</v>
      </c>
      <c r="E10" t="str">
        <f>D10 &amp; " aaa"</f>
        <v>0,425266203703704 aaa</v>
      </c>
    </row>
    <row r="11" spans="1:8" x14ac:dyDescent="0.25">
      <c r="A11" s="13" t="s">
        <v>22</v>
      </c>
      <c r="B11">
        <v>12</v>
      </c>
    </row>
    <row r="12" spans="1:8" x14ac:dyDescent="0.25">
      <c r="A12" s="13" t="s">
        <v>26</v>
      </c>
      <c r="B12">
        <v>23</v>
      </c>
    </row>
    <row r="15" spans="1:8" x14ac:dyDescent="0.25">
      <c r="B15" t="s">
        <v>11</v>
      </c>
    </row>
    <row r="16" spans="1:8" x14ac:dyDescent="0.25">
      <c r="A16" s="13" t="s">
        <v>21</v>
      </c>
      <c r="B16">
        <v>2020</v>
      </c>
      <c r="C16" s="10">
        <f>DATE(B16,B17,B18)</f>
        <v>43901</v>
      </c>
      <c r="D16" s="11">
        <f>DATE(B16,B17,B18)</f>
        <v>43901</v>
      </c>
    </row>
    <row r="17" spans="1:5" x14ac:dyDescent="0.25">
      <c r="A17" s="13" t="s">
        <v>22</v>
      </c>
      <c r="B17">
        <v>3</v>
      </c>
    </row>
    <row r="18" spans="1:5" x14ac:dyDescent="0.25">
      <c r="A18" s="13" t="s">
        <v>23</v>
      </c>
      <c r="B18">
        <v>11</v>
      </c>
    </row>
    <row r="19" spans="1:5" x14ac:dyDescent="0.25">
      <c r="E19" t="e">
        <f>NA() &amp;(1/0)</f>
        <v>#N/A</v>
      </c>
    </row>
    <row r="22" spans="1:5" x14ac:dyDescent="0.25">
      <c r="E22" t="e">
        <f ca="1">SEQUENCE(3.4)</f>
        <v>#NAME?</v>
      </c>
    </row>
    <row r="23" spans="1:5" x14ac:dyDescent="0.25">
      <c r="E23">
        <f>{1.2}</f>
        <v>1.2</v>
      </c>
    </row>
    <row r="24" spans="1:5" x14ac:dyDescent="0.25">
      <c r="E24">
        <f t="array" ref="E24">{3;4}</f>
        <v>3</v>
      </c>
    </row>
    <row r="25" spans="1:5" x14ac:dyDescent="0.25">
      <c r="E25">
        <f t="array" ref="E25">E23*E24</f>
        <v>3.5999999999999996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I8" sqref="I8"/>
    </sheetView>
  </sheetViews>
  <sheetFormatPr defaultRowHeight="15" x14ac:dyDescent="0.25"/>
  <cols>
    <col min="1" max="1" width="77.28515625" bestFit="1" customWidth="1"/>
  </cols>
  <sheetData>
    <row r="1" spans="1:12" x14ac:dyDescent="0.25">
      <c r="A1" t="s">
        <v>89</v>
      </c>
    </row>
    <row r="2" spans="1:12" x14ac:dyDescent="0.25">
      <c r="A2" t="s">
        <v>90</v>
      </c>
      <c r="B2" t="s">
        <v>147</v>
      </c>
      <c r="C2" t="s">
        <v>149</v>
      </c>
      <c r="D2" t="s">
        <v>151</v>
      </c>
      <c r="E2" t="s">
        <v>154</v>
      </c>
      <c r="F2" t="s">
        <v>155</v>
      </c>
      <c r="G2" t="s">
        <v>148</v>
      </c>
      <c r="H2" t="s">
        <v>156</v>
      </c>
      <c r="I2" t="s">
        <v>157</v>
      </c>
      <c r="J2" t="s">
        <v>154</v>
      </c>
      <c r="K2" t="s">
        <v>155</v>
      </c>
      <c r="L2" t="s">
        <v>150</v>
      </c>
    </row>
    <row r="3" spans="1:12" x14ac:dyDescent="0.25">
      <c r="A3" t="s">
        <v>91</v>
      </c>
      <c r="B3" s="14" t="s">
        <v>163</v>
      </c>
      <c r="C3" t="s">
        <v>153</v>
      </c>
      <c r="D3" t="s">
        <v>152</v>
      </c>
      <c r="E3" s="14" t="s">
        <v>158</v>
      </c>
      <c r="F3" s="14" t="s">
        <v>159</v>
      </c>
      <c r="G3" s="14" t="b">
        <v>0</v>
      </c>
      <c r="H3" s="14"/>
      <c r="I3" s="14"/>
      <c r="J3" t="s">
        <v>164</v>
      </c>
      <c r="K3" t="s">
        <v>164</v>
      </c>
      <c r="L3" t="s">
        <v>167</v>
      </c>
    </row>
    <row r="4" spans="1:12" x14ac:dyDescent="0.25">
      <c r="A4" t="s">
        <v>92</v>
      </c>
      <c r="E4" s="14" t="s">
        <v>160</v>
      </c>
      <c r="F4" s="14" t="s">
        <v>161</v>
      </c>
      <c r="G4" s="14" t="b">
        <v>0</v>
      </c>
      <c r="H4" s="14"/>
      <c r="I4" s="14" t="s">
        <v>162</v>
      </c>
      <c r="J4" t="s">
        <v>165</v>
      </c>
      <c r="K4" t="s">
        <v>165</v>
      </c>
      <c r="L4" t="s">
        <v>167</v>
      </c>
    </row>
    <row r="5" spans="1:12" x14ac:dyDescent="0.25">
      <c r="A5" t="s">
        <v>93</v>
      </c>
      <c r="J5" t="s">
        <v>166</v>
      </c>
      <c r="K5" t="s">
        <v>166</v>
      </c>
      <c r="L5" t="s">
        <v>167</v>
      </c>
    </row>
    <row r="6" spans="1:12" x14ac:dyDescent="0.25">
      <c r="A6" t="s">
        <v>94</v>
      </c>
    </row>
    <row r="7" spans="1:12" x14ac:dyDescent="0.25">
      <c r="A7" t="s">
        <v>95</v>
      </c>
    </row>
    <row r="8" spans="1:12" x14ac:dyDescent="0.25">
      <c r="A8" t="s">
        <v>96</v>
      </c>
    </row>
    <row r="9" spans="1:12" x14ac:dyDescent="0.25">
      <c r="A9" t="s">
        <v>97</v>
      </c>
    </row>
    <row r="10" spans="1:12" x14ac:dyDescent="0.25">
      <c r="A10" t="s">
        <v>91</v>
      </c>
    </row>
    <row r="11" spans="1:12" x14ac:dyDescent="0.25">
      <c r="A11" t="s">
        <v>98</v>
      </c>
    </row>
    <row r="12" spans="1:12" x14ac:dyDescent="0.25">
      <c r="A12" t="s">
        <v>99</v>
      </c>
    </row>
    <row r="13" spans="1:12" x14ac:dyDescent="0.25">
      <c r="A13" t="s">
        <v>94</v>
      </c>
    </row>
    <row r="14" spans="1:12" x14ac:dyDescent="0.25">
      <c r="A14" t="s">
        <v>95</v>
      </c>
    </row>
    <row r="15" spans="1:12" x14ac:dyDescent="0.25">
      <c r="A15" t="s">
        <v>100</v>
      </c>
    </row>
    <row r="16" spans="1:12" x14ac:dyDescent="0.25">
      <c r="A16" t="s">
        <v>101</v>
      </c>
    </row>
    <row r="17" spans="1:1" x14ac:dyDescent="0.25">
      <c r="A17" t="s">
        <v>102</v>
      </c>
    </row>
    <row r="18" spans="1:1" x14ac:dyDescent="0.25">
      <c r="A18" t="s">
        <v>103</v>
      </c>
    </row>
    <row r="19" spans="1:1" x14ac:dyDescent="0.25">
      <c r="A19" t="s">
        <v>91</v>
      </c>
    </row>
    <row r="20" spans="1:1" x14ac:dyDescent="0.25">
      <c r="A20" t="s">
        <v>104</v>
      </c>
    </row>
    <row r="21" spans="1:1" x14ac:dyDescent="0.25">
      <c r="A21" t="s">
        <v>105</v>
      </c>
    </row>
    <row r="22" spans="1:1" x14ac:dyDescent="0.25">
      <c r="A22" t="s">
        <v>106</v>
      </c>
    </row>
    <row r="23" spans="1:1" x14ac:dyDescent="0.25">
      <c r="A23" t="s">
        <v>107</v>
      </c>
    </row>
    <row r="24" spans="1:1" x14ac:dyDescent="0.25">
      <c r="A24" t="s">
        <v>108</v>
      </c>
    </row>
    <row r="25" spans="1:1" x14ac:dyDescent="0.25">
      <c r="A25" t="s">
        <v>109</v>
      </c>
    </row>
    <row r="26" spans="1:1" x14ac:dyDescent="0.25">
      <c r="A26" t="s">
        <v>110</v>
      </c>
    </row>
    <row r="27" spans="1:1" x14ac:dyDescent="0.25">
      <c r="A27" t="s">
        <v>111</v>
      </c>
    </row>
    <row r="28" spans="1:1" x14ac:dyDescent="0.25">
      <c r="A28" t="s">
        <v>112</v>
      </c>
    </row>
    <row r="29" spans="1:1" x14ac:dyDescent="0.25">
      <c r="A29" t="s">
        <v>113</v>
      </c>
    </row>
    <row r="30" spans="1:1" x14ac:dyDescent="0.25">
      <c r="A30" t="s">
        <v>114</v>
      </c>
    </row>
    <row r="31" spans="1:1" x14ac:dyDescent="0.25">
      <c r="A31" t="s">
        <v>115</v>
      </c>
    </row>
    <row r="32" spans="1:1" x14ac:dyDescent="0.25">
      <c r="A32" t="s">
        <v>116</v>
      </c>
    </row>
    <row r="33" spans="1:1" x14ac:dyDescent="0.25">
      <c r="A33" t="s">
        <v>117</v>
      </c>
    </row>
    <row r="34" spans="1:1" x14ac:dyDescent="0.25">
      <c r="A34" t="s">
        <v>118</v>
      </c>
    </row>
    <row r="35" spans="1:1" x14ac:dyDescent="0.25">
      <c r="A35" t="s">
        <v>119</v>
      </c>
    </row>
    <row r="36" spans="1:1" x14ac:dyDescent="0.25">
      <c r="A36" t="s">
        <v>120</v>
      </c>
    </row>
    <row r="37" spans="1:1" x14ac:dyDescent="0.25">
      <c r="A37" t="s">
        <v>121</v>
      </c>
    </row>
    <row r="38" spans="1:1" x14ac:dyDescent="0.25">
      <c r="A38" t="s">
        <v>122</v>
      </c>
    </row>
    <row r="39" spans="1:1" x14ac:dyDescent="0.25">
      <c r="A39" t="s">
        <v>123</v>
      </c>
    </row>
    <row r="40" spans="1:1" x14ac:dyDescent="0.25">
      <c r="A40" t="s">
        <v>124</v>
      </c>
    </row>
    <row r="41" spans="1:1" x14ac:dyDescent="0.25">
      <c r="A41" t="s">
        <v>125</v>
      </c>
    </row>
    <row r="42" spans="1:1" x14ac:dyDescent="0.25">
      <c r="A42" t="s">
        <v>126</v>
      </c>
    </row>
    <row r="43" spans="1:1" x14ac:dyDescent="0.25">
      <c r="A43" t="s">
        <v>127</v>
      </c>
    </row>
    <row r="44" spans="1:1" x14ac:dyDescent="0.25">
      <c r="A44" t="s">
        <v>123</v>
      </c>
    </row>
    <row r="45" spans="1:1" x14ac:dyDescent="0.25">
      <c r="A45" t="s">
        <v>128</v>
      </c>
    </row>
    <row r="46" spans="1:1" x14ac:dyDescent="0.25">
      <c r="A46" t="s">
        <v>129</v>
      </c>
    </row>
    <row r="47" spans="1:1" x14ac:dyDescent="0.25">
      <c r="A47" t="s">
        <v>130</v>
      </c>
    </row>
    <row r="48" spans="1:1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134</v>
      </c>
    </row>
    <row r="52" spans="1:1" x14ac:dyDescent="0.25">
      <c r="A52" t="s">
        <v>97</v>
      </c>
    </row>
    <row r="53" spans="1:1" x14ac:dyDescent="0.25">
      <c r="A53" t="s">
        <v>91</v>
      </c>
    </row>
    <row r="54" spans="1:1" x14ac:dyDescent="0.25">
      <c r="A54" t="s">
        <v>135</v>
      </c>
    </row>
    <row r="55" spans="1:1" x14ac:dyDescent="0.25">
      <c r="A55" t="s">
        <v>136</v>
      </c>
    </row>
    <row r="56" spans="1:1" x14ac:dyDescent="0.25">
      <c r="A56" t="s">
        <v>106</v>
      </c>
    </row>
    <row r="57" spans="1:1" x14ac:dyDescent="0.25">
      <c r="A57" t="s">
        <v>137</v>
      </c>
    </row>
    <row r="58" spans="1:1" x14ac:dyDescent="0.25">
      <c r="A58" t="s">
        <v>138</v>
      </c>
    </row>
    <row r="59" spans="1:1" x14ac:dyDescent="0.25">
      <c r="A59" t="s">
        <v>139</v>
      </c>
    </row>
    <row r="60" spans="1:1" x14ac:dyDescent="0.25">
      <c r="A60" t="s">
        <v>134</v>
      </c>
    </row>
    <row r="61" spans="1:1" x14ac:dyDescent="0.25">
      <c r="A61" t="s">
        <v>97</v>
      </c>
    </row>
    <row r="62" spans="1:1" x14ac:dyDescent="0.25">
      <c r="A62" t="s">
        <v>91</v>
      </c>
    </row>
    <row r="63" spans="1:1" x14ac:dyDescent="0.25">
      <c r="A63" t="s">
        <v>140</v>
      </c>
    </row>
    <row r="64" spans="1:1" x14ac:dyDescent="0.25">
      <c r="A64" t="s">
        <v>141</v>
      </c>
    </row>
    <row r="65" spans="1:1" x14ac:dyDescent="0.25">
      <c r="A65" t="s">
        <v>106</v>
      </c>
    </row>
    <row r="66" spans="1:1" x14ac:dyDescent="0.25">
      <c r="A66" t="s">
        <v>142</v>
      </c>
    </row>
    <row r="67" spans="1:1" x14ac:dyDescent="0.25">
      <c r="A67" t="s">
        <v>143</v>
      </c>
    </row>
    <row r="68" spans="1:1" x14ac:dyDescent="0.25">
      <c r="A68" t="s">
        <v>144</v>
      </c>
    </row>
    <row r="69" spans="1:1" x14ac:dyDescent="0.25">
      <c r="A69" t="s">
        <v>134</v>
      </c>
    </row>
    <row r="70" spans="1:1" x14ac:dyDescent="0.25">
      <c r="A70" t="s">
        <v>101</v>
      </c>
    </row>
    <row r="71" spans="1:1" x14ac:dyDescent="0.25">
      <c r="A71" t="s">
        <v>102</v>
      </c>
    </row>
    <row r="72" spans="1:1" x14ac:dyDescent="0.25">
      <c r="A72" t="s">
        <v>145</v>
      </c>
    </row>
    <row r="73" spans="1:1" x14ac:dyDescent="0.25">
      <c r="A7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TESTS</vt:lpstr>
      <vt:lpstr>DATE</vt:lpstr>
      <vt:lpstr>JSON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</dc:creator>
  <cp:lastModifiedBy>localadm</cp:lastModifiedBy>
  <dcterms:created xsi:type="dcterms:W3CDTF">2020-04-10T17:05:34Z</dcterms:created>
  <dcterms:modified xsi:type="dcterms:W3CDTF">2020-05-19T05:33:59Z</dcterms:modified>
</cp:coreProperties>
</file>