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7-Project\Portfolio_management\Share\"/>
    </mc:Choice>
  </mc:AlternateContent>
  <xr:revisionPtr revIDLastSave="0" documentId="13_ncr:1_{5BAA84C5-1683-48CE-84A3-EB953BBB10EA}" xr6:coauthVersionLast="47" xr6:coauthVersionMax="47" xr10:uidLastSave="{00000000-0000-0000-0000-000000000000}"/>
  <bookViews>
    <workbookView xWindow="38280" yWindow="5235" windowWidth="29040" windowHeight="15720" activeTab="1" xr2:uid="{00000000-000D-0000-FFFF-FFFF00000000}"/>
  </bookViews>
  <sheets>
    <sheet name="InvPort" sheetId="1" r:id="rId1"/>
    <sheet name="NAV Data" sheetId="3" r:id="rId2"/>
    <sheet name="Port Model" sheetId="4" r:id="rId3"/>
    <sheet name="Fund List" sheetId="6" r:id="rId4"/>
    <sheet name="DR" sheetId="7" r:id="rId5"/>
  </sheets>
  <definedNames>
    <definedName name="_xlnm._FilterDatabase" localSheetId="3" hidden="1">'Fund List'!$A$1:$I$96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1" i="1" l="1"/>
  <c r="K110" i="1"/>
  <c r="K109" i="1"/>
  <c r="E76" i="1"/>
  <c r="D76" i="1"/>
  <c r="C76" i="1"/>
  <c r="G67" i="1"/>
  <c r="G66" i="1"/>
  <c r="C67" i="1"/>
  <c r="C66" i="1"/>
  <c r="E42" i="1"/>
  <c r="D42" i="1"/>
  <c r="C42" i="1"/>
  <c r="C5" i="1"/>
  <c r="C6" i="1"/>
  <c r="C28" i="1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A26" i="4"/>
  <c r="D25" i="4"/>
  <c r="D20" i="4"/>
  <c r="D16" i="4"/>
  <c r="C49" i="3"/>
  <c r="C48" i="3"/>
  <c r="L113" i="1"/>
  <c r="E112" i="1"/>
  <c r="D112" i="1"/>
  <c r="C112" i="1"/>
  <c r="E111" i="1"/>
  <c r="D111" i="1"/>
  <c r="G111" i="1"/>
  <c r="C110" i="1"/>
  <c r="E110" i="1"/>
  <c r="D110" i="1"/>
  <c r="E109" i="1"/>
  <c r="D109" i="1"/>
  <c r="G109" i="1"/>
  <c r="E108" i="1"/>
  <c r="D108" i="1"/>
  <c r="C108" i="1"/>
  <c r="F105" i="1"/>
  <c r="E104" i="1"/>
  <c r="G104" i="1" s="1"/>
  <c r="D104" i="1"/>
  <c r="C104" i="1"/>
  <c r="E103" i="1"/>
  <c r="G103" i="1" s="1"/>
  <c r="H103" i="1" s="1"/>
  <c r="I103" i="1" s="1"/>
  <c r="D103" i="1"/>
  <c r="C103" i="1"/>
  <c r="E102" i="1"/>
  <c r="G102" i="1" s="1"/>
  <c r="H102" i="1" s="1"/>
  <c r="I102" i="1" s="1"/>
  <c r="D102" i="1"/>
  <c r="C102" i="1"/>
  <c r="E101" i="1"/>
  <c r="G101" i="1" s="1"/>
  <c r="D101" i="1"/>
  <c r="C101" i="1"/>
  <c r="E100" i="1"/>
  <c r="G100" i="1" s="1"/>
  <c r="D100" i="1"/>
  <c r="C100" i="1"/>
  <c r="F97" i="1"/>
  <c r="G96" i="1"/>
  <c r="E96" i="1"/>
  <c r="D96" i="1"/>
  <c r="C96" i="1"/>
  <c r="E95" i="1"/>
  <c r="G95" i="1" s="1"/>
  <c r="D95" i="1"/>
  <c r="C95" i="1"/>
  <c r="E94" i="1"/>
  <c r="G94" i="1" s="1"/>
  <c r="H94" i="1" s="1"/>
  <c r="I94" i="1" s="1"/>
  <c r="D94" i="1"/>
  <c r="C94" i="1"/>
  <c r="E93" i="1"/>
  <c r="G93" i="1" s="1"/>
  <c r="D93" i="1"/>
  <c r="C93" i="1"/>
  <c r="F89" i="1"/>
  <c r="E88" i="1"/>
  <c r="G88" i="1" s="1"/>
  <c r="H88" i="1" s="1"/>
  <c r="I88" i="1" s="1"/>
  <c r="D88" i="1"/>
  <c r="C88" i="1"/>
  <c r="G87" i="1"/>
  <c r="E87" i="1"/>
  <c r="D87" i="1"/>
  <c r="C87" i="1"/>
  <c r="E86" i="1"/>
  <c r="G86" i="1" s="1"/>
  <c r="H86" i="1" s="1"/>
  <c r="I86" i="1" s="1"/>
  <c r="D86" i="1"/>
  <c r="C86" i="1"/>
  <c r="E85" i="1"/>
  <c r="G85" i="1" s="1"/>
  <c r="H85" i="1" s="1"/>
  <c r="I85" i="1" s="1"/>
  <c r="D85" i="1"/>
  <c r="C85" i="1"/>
  <c r="G84" i="1"/>
  <c r="E84" i="1"/>
  <c r="D84" i="1"/>
  <c r="C84" i="1"/>
  <c r="F82" i="1"/>
  <c r="E81" i="1"/>
  <c r="G81" i="1" s="1"/>
  <c r="D81" i="1"/>
  <c r="C81" i="1"/>
  <c r="E80" i="1"/>
  <c r="G80" i="1" s="1"/>
  <c r="D80" i="1"/>
  <c r="C80" i="1"/>
  <c r="E79" i="1"/>
  <c r="G79" i="1" s="1"/>
  <c r="D79" i="1"/>
  <c r="C79" i="1"/>
  <c r="E78" i="1"/>
  <c r="G78" i="1" s="1"/>
  <c r="H78" i="1" s="1"/>
  <c r="I78" i="1" s="1"/>
  <c r="D78" i="1"/>
  <c r="C78" i="1"/>
  <c r="E77" i="1"/>
  <c r="G77" i="1" s="1"/>
  <c r="D77" i="1"/>
  <c r="C77" i="1"/>
  <c r="I76" i="1"/>
  <c r="E75" i="1"/>
  <c r="G75" i="1" s="1"/>
  <c r="H75" i="1" s="1"/>
  <c r="I75" i="1" s="1"/>
  <c r="D75" i="1"/>
  <c r="C75" i="1"/>
  <c r="E74" i="1"/>
  <c r="G74" i="1" s="1"/>
  <c r="H74" i="1" s="1"/>
  <c r="I74" i="1" s="1"/>
  <c r="D74" i="1"/>
  <c r="C74" i="1"/>
  <c r="E73" i="1"/>
  <c r="G73" i="1" s="1"/>
  <c r="D73" i="1"/>
  <c r="C73" i="1"/>
  <c r="E72" i="1"/>
  <c r="G72" i="1" s="1"/>
  <c r="H72" i="1" s="1"/>
  <c r="I72" i="1" s="1"/>
  <c r="D72" i="1"/>
  <c r="C72" i="1"/>
  <c r="E71" i="1"/>
  <c r="G71" i="1" s="1"/>
  <c r="D71" i="1"/>
  <c r="C71" i="1"/>
  <c r="P68" i="1"/>
  <c r="L68" i="1"/>
  <c r="K68" i="1"/>
  <c r="F68" i="1"/>
  <c r="I67" i="1"/>
  <c r="I66" i="1"/>
  <c r="I65" i="1"/>
  <c r="E65" i="1"/>
  <c r="G65" i="1" s="1"/>
  <c r="D65" i="1"/>
  <c r="C65" i="1"/>
  <c r="E64" i="1"/>
  <c r="D64" i="1"/>
  <c r="G64" i="1"/>
  <c r="E63" i="1"/>
  <c r="G63" i="1" s="1"/>
  <c r="H63" i="1" s="1"/>
  <c r="I63" i="1" s="1"/>
  <c r="D63" i="1"/>
  <c r="C63" i="1"/>
  <c r="F60" i="1"/>
  <c r="L59" i="1"/>
  <c r="L33" i="1" s="1"/>
  <c r="K59" i="1"/>
  <c r="K33" i="1" s="1"/>
  <c r="E59" i="1"/>
  <c r="G59" i="1" s="1"/>
  <c r="D59" i="1"/>
  <c r="C59" i="1"/>
  <c r="L58" i="1"/>
  <c r="K58" i="1"/>
  <c r="E58" i="1"/>
  <c r="G58" i="1" s="1"/>
  <c r="D58" i="1"/>
  <c r="C58" i="1"/>
  <c r="L57" i="1"/>
  <c r="L31" i="1" s="1"/>
  <c r="K57" i="1"/>
  <c r="K31" i="1" s="1"/>
  <c r="E57" i="1"/>
  <c r="G57" i="1" s="1"/>
  <c r="D57" i="1"/>
  <c r="C57" i="1"/>
  <c r="L56" i="1"/>
  <c r="K56" i="1"/>
  <c r="K27" i="1" s="1"/>
  <c r="G56" i="1"/>
  <c r="H56" i="1" s="1"/>
  <c r="I56" i="1" s="1"/>
  <c r="E56" i="1"/>
  <c r="D56" i="1"/>
  <c r="C56" i="1"/>
  <c r="L55" i="1"/>
  <c r="K55" i="1"/>
  <c r="K26" i="1" s="1"/>
  <c r="E55" i="1"/>
  <c r="G55" i="1" s="1"/>
  <c r="H55" i="1" s="1"/>
  <c r="I55" i="1" s="1"/>
  <c r="D55" i="1"/>
  <c r="C55" i="1"/>
  <c r="L54" i="1"/>
  <c r="L25" i="1" s="1"/>
  <c r="K54" i="1"/>
  <c r="G54" i="1"/>
  <c r="E54" i="1"/>
  <c r="D54" i="1"/>
  <c r="C54" i="1"/>
  <c r="L53" i="1"/>
  <c r="L24" i="1" s="1"/>
  <c r="K53" i="1"/>
  <c r="E53" i="1"/>
  <c r="G53" i="1" s="1"/>
  <c r="D53" i="1"/>
  <c r="C53" i="1"/>
  <c r="L52" i="1"/>
  <c r="L23" i="1" s="1"/>
  <c r="K52" i="1"/>
  <c r="K23" i="1" s="1"/>
  <c r="E52" i="1"/>
  <c r="G52" i="1" s="1"/>
  <c r="D52" i="1"/>
  <c r="C52" i="1"/>
  <c r="L51" i="1"/>
  <c r="L22" i="1" s="1"/>
  <c r="K51" i="1"/>
  <c r="K22" i="1" s="1"/>
  <c r="E51" i="1"/>
  <c r="G51" i="1" s="1"/>
  <c r="D51" i="1"/>
  <c r="C51" i="1"/>
  <c r="E50" i="1"/>
  <c r="G50" i="1" s="1"/>
  <c r="H50" i="1" s="1"/>
  <c r="I50" i="1" s="1"/>
  <c r="D50" i="1"/>
  <c r="C50" i="1"/>
  <c r="L49" i="1"/>
  <c r="K49" i="1"/>
  <c r="E49" i="1"/>
  <c r="G49" i="1" s="1"/>
  <c r="D49" i="1"/>
  <c r="C49" i="1"/>
  <c r="E48" i="1"/>
  <c r="G48" i="1" s="1"/>
  <c r="D48" i="1"/>
  <c r="C48" i="1"/>
  <c r="L47" i="1"/>
  <c r="L18" i="1" s="1"/>
  <c r="K47" i="1"/>
  <c r="K18" i="1" s="1"/>
  <c r="E47" i="1"/>
  <c r="G47" i="1" s="1"/>
  <c r="D47" i="1"/>
  <c r="C47" i="1"/>
  <c r="L46" i="1"/>
  <c r="K46" i="1"/>
  <c r="K16" i="1" s="1"/>
  <c r="E46" i="1"/>
  <c r="G46" i="1" s="1"/>
  <c r="H46" i="1" s="1"/>
  <c r="I46" i="1" s="1"/>
  <c r="D46" i="1"/>
  <c r="C46" i="1"/>
  <c r="E45" i="1"/>
  <c r="G45" i="1" s="1"/>
  <c r="D45" i="1"/>
  <c r="C45" i="1"/>
  <c r="L44" i="1"/>
  <c r="L14" i="1" s="1"/>
  <c r="K44" i="1"/>
  <c r="E44" i="1"/>
  <c r="G44" i="1" s="1"/>
  <c r="D44" i="1"/>
  <c r="C44" i="1"/>
  <c r="L43" i="1"/>
  <c r="L12" i="1" s="1"/>
  <c r="K43" i="1"/>
  <c r="K12" i="1" s="1"/>
  <c r="E43" i="1"/>
  <c r="G43" i="1" s="1"/>
  <c r="D43" i="1"/>
  <c r="C43" i="1"/>
  <c r="M42" i="1"/>
  <c r="I42" i="1"/>
  <c r="E41" i="1"/>
  <c r="G41" i="1" s="1"/>
  <c r="M41" i="1" s="1"/>
  <c r="D41" i="1"/>
  <c r="C41" i="1"/>
  <c r="L40" i="1"/>
  <c r="L7" i="1" s="1"/>
  <c r="K40" i="1"/>
  <c r="K7" i="1" s="1"/>
  <c r="E40" i="1"/>
  <c r="G40" i="1" s="1"/>
  <c r="D40" i="1"/>
  <c r="C40" i="1"/>
  <c r="L39" i="1"/>
  <c r="L4" i="1" s="1"/>
  <c r="K39" i="1"/>
  <c r="K4" i="1" s="1"/>
  <c r="E39" i="1"/>
  <c r="G39" i="1" s="1"/>
  <c r="H39" i="1" s="1"/>
  <c r="I39" i="1" s="1"/>
  <c r="D39" i="1"/>
  <c r="C39" i="1"/>
  <c r="L38" i="1"/>
  <c r="K38" i="1"/>
  <c r="E38" i="1"/>
  <c r="G38" i="1" s="1"/>
  <c r="M38" i="1" s="1"/>
  <c r="D38" i="1"/>
  <c r="C38" i="1"/>
  <c r="E37" i="1"/>
  <c r="G37" i="1" s="1"/>
  <c r="D37" i="1"/>
  <c r="C37" i="1"/>
  <c r="F33" i="1"/>
  <c r="C33" i="1" s="1"/>
  <c r="E33" i="1"/>
  <c r="G33" i="1" s="1"/>
  <c r="D33" i="1"/>
  <c r="L32" i="1"/>
  <c r="K32" i="1"/>
  <c r="F32" i="1"/>
  <c r="C32" i="1" s="1"/>
  <c r="E32" i="1"/>
  <c r="G32" i="1" s="1"/>
  <c r="D32" i="1"/>
  <c r="F31" i="1"/>
  <c r="C31" i="1" s="1"/>
  <c r="E31" i="1"/>
  <c r="G31" i="1" s="1"/>
  <c r="D31" i="1"/>
  <c r="F30" i="1"/>
  <c r="C30" i="1" s="1"/>
  <c r="E30" i="1"/>
  <c r="G30" i="1" s="1"/>
  <c r="H30" i="1" s="1"/>
  <c r="I30" i="1" s="1"/>
  <c r="D30" i="1"/>
  <c r="F29" i="1"/>
  <c r="C29" i="1" s="1"/>
  <c r="E29" i="1"/>
  <c r="G29" i="1" s="1"/>
  <c r="D29" i="1"/>
  <c r="F28" i="1"/>
  <c r="E28" i="1"/>
  <c r="D28" i="1"/>
  <c r="G28" i="1"/>
  <c r="F27" i="1"/>
  <c r="C27" i="1" s="1"/>
  <c r="E27" i="1"/>
  <c r="D27" i="1"/>
  <c r="G27" i="1"/>
  <c r="L26" i="1"/>
  <c r="F26" i="1"/>
  <c r="C26" i="1" s="1"/>
  <c r="E26" i="1"/>
  <c r="G26" i="1" s="1"/>
  <c r="D26" i="1"/>
  <c r="K25" i="1"/>
  <c r="F25" i="1"/>
  <c r="E25" i="1"/>
  <c r="D25" i="1"/>
  <c r="K24" i="1"/>
  <c r="F24" i="1"/>
  <c r="C24" i="1" s="1"/>
  <c r="E24" i="1"/>
  <c r="G24" i="1" s="1"/>
  <c r="D24" i="1"/>
  <c r="F23" i="1"/>
  <c r="C23" i="1" s="1"/>
  <c r="E23" i="1"/>
  <c r="D23" i="1"/>
  <c r="G23" i="1"/>
  <c r="F22" i="1"/>
  <c r="C22" i="1" s="1"/>
  <c r="E22" i="1"/>
  <c r="D22" i="1"/>
  <c r="G22" i="1"/>
  <c r="F21" i="1"/>
  <c r="C21" i="1" s="1"/>
  <c r="E21" i="1"/>
  <c r="D21" i="1"/>
  <c r="L20" i="1"/>
  <c r="K20" i="1"/>
  <c r="F20" i="1"/>
  <c r="C20" i="1" s="1"/>
  <c r="E20" i="1"/>
  <c r="D20" i="1"/>
  <c r="F19" i="1"/>
  <c r="E19" i="1"/>
  <c r="G19" i="1" s="1"/>
  <c r="M19" i="1" s="1"/>
  <c r="D19" i="1"/>
  <c r="F18" i="1"/>
  <c r="C18" i="1" s="1"/>
  <c r="E18" i="1"/>
  <c r="G18" i="1" s="1"/>
  <c r="D18" i="1"/>
  <c r="F17" i="1"/>
  <c r="C17" i="1" s="1"/>
  <c r="E17" i="1"/>
  <c r="G17" i="1" s="1"/>
  <c r="M17" i="1" s="1"/>
  <c r="D17" i="1"/>
  <c r="G16" i="1"/>
  <c r="F16" i="1"/>
  <c r="C16" i="1" s="1"/>
  <c r="E16" i="1"/>
  <c r="D16" i="1"/>
  <c r="F15" i="1"/>
  <c r="C15" i="1" s="1"/>
  <c r="E15" i="1"/>
  <c r="G15" i="1" s="1"/>
  <c r="D15" i="1"/>
  <c r="K14" i="1"/>
  <c r="F14" i="1"/>
  <c r="C14" i="1" s="1"/>
  <c r="E14" i="1"/>
  <c r="G14" i="1" s="1"/>
  <c r="D14" i="1"/>
  <c r="F13" i="1"/>
  <c r="C13" i="1" s="1"/>
  <c r="E13" i="1"/>
  <c r="D13" i="1"/>
  <c r="F12" i="1"/>
  <c r="C12" i="1" s="1"/>
  <c r="E12" i="1"/>
  <c r="D12" i="1"/>
  <c r="G12" i="1"/>
  <c r="F11" i="1"/>
  <c r="C11" i="1" s="1"/>
  <c r="E11" i="1"/>
  <c r="G11" i="1" s="1"/>
  <c r="D11" i="1"/>
  <c r="M10" i="1"/>
  <c r="H10" i="1"/>
  <c r="I10" i="1" s="1"/>
  <c r="F9" i="1"/>
  <c r="C9" i="1" s="1"/>
  <c r="E9" i="1"/>
  <c r="D9" i="1"/>
  <c r="G9" i="1"/>
  <c r="F8" i="1"/>
  <c r="E8" i="1"/>
  <c r="D8" i="1"/>
  <c r="F7" i="1"/>
  <c r="C7" i="1" s="1"/>
  <c r="E7" i="1"/>
  <c r="G7" i="1" s="1"/>
  <c r="D7" i="1"/>
  <c r="F6" i="1"/>
  <c r="E6" i="1"/>
  <c r="D6" i="1"/>
  <c r="G6" i="1"/>
  <c r="F5" i="1"/>
  <c r="E5" i="1"/>
  <c r="G5" i="1" s="1"/>
  <c r="M5" i="1" s="1"/>
  <c r="D5" i="1"/>
  <c r="F4" i="1"/>
  <c r="C4" i="1" s="1"/>
  <c r="E4" i="1"/>
  <c r="G4" i="1" s="1"/>
  <c r="D4" i="1"/>
  <c r="L3" i="1"/>
  <c r="K3" i="1"/>
  <c r="F3" i="1"/>
  <c r="C3" i="1" s="1"/>
  <c r="E3" i="1"/>
  <c r="G3" i="1" s="1"/>
  <c r="D3" i="1"/>
  <c r="G2" i="1"/>
  <c r="F2" i="1"/>
  <c r="E2" i="1"/>
  <c r="D2" i="1"/>
  <c r="M47" i="1" l="1"/>
  <c r="C8" i="1"/>
  <c r="F113" i="1"/>
  <c r="C111" i="1"/>
  <c r="C109" i="1"/>
  <c r="M4" i="1"/>
  <c r="M39" i="1"/>
  <c r="M31" i="1"/>
  <c r="C19" i="1"/>
  <c r="G112" i="1"/>
  <c r="H112" i="1" s="1"/>
  <c r="I112" i="1" s="1"/>
  <c r="F90" i="1"/>
  <c r="G108" i="1"/>
  <c r="G113" i="1" s="1"/>
  <c r="G110" i="1"/>
  <c r="C25" i="1"/>
  <c r="H18" i="1"/>
  <c r="I18" i="1" s="1"/>
  <c r="H33" i="1"/>
  <c r="I33" i="1" s="1"/>
  <c r="F34" i="1"/>
  <c r="H4" i="1"/>
  <c r="I4" i="1" s="1"/>
  <c r="H31" i="1"/>
  <c r="I31" i="1" s="1"/>
  <c r="H2" i="1"/>
  <c r="H16" i="1"/>
  <c r="I16" i="1" s="1"/>
  <c r="H3" i="1"/>
  <c r="I3" i="1" s="1"/>
  <c r="H32" i="1"/>
  <c r="I32" i="1" s="1"/>
  <c r="C2" i="1"/>
  <c r="H38" i="1"/>
  <c r="I38" i="1" s="1"/>
  <c r="M54" i="1"/>
  <c r="M50" i="1"/>
  <c r="M55" i="1"/>
  <c r="H17" i="1"/>
  <c r="I17" i="1" s="1"/>
  <c r="H19" i="1"/>
  <c r="I19" i="1" s="1"/>
  <c r="M32" i="1"/>
  <c r="M33" i="1"/>
  <c r="H5" i="1"/>
  <c r="I5" i="1" s="1"/>
  <c r="M18" i="1"/>
  <c r="G13" i="1"/>
  <c r="M7" i="1"/>
  <c r="M12" i="1"/>
  <c r="G82" i="1"/>
  <c r="J79" i="1" s="1"/>
  <c r="H71" i="1"/>
  <c r="H111" i="1"/>
  <c r="I111" i="1" s="1"/>
  <c r="M24" i="1"/>
  <c r="H24" i="1"/>
  <c r="I24" i="1" s="1"/>
  <c r="M48" i="1"/>
  <c r="H48" i="1"/>
  <c r="I48" i="1" s="1"/>
  <c r="H109" i="1"/>
  <c r="I109" i="1" s="1"/>
  <c r="H28" i="1"/>
  <c r="I28" i="1" s="1"/>
  <c r="M58" i="1"/>
  <c r="H58" i="1"/>
  <c r="I58" i="1" s="1"/>
  <c r="H95" i="1"/>
  <c r="I95" i="1" s="1"/>
  <c r="G34" i="1"/>
  <c r="K60" i="1"/>
  <c r="M46" i="1"/>
  <c r="L16" i="1"/>
  <c r="M16" i="1" s="1"/>
  <c r="M45" i="1"/>
  <c r="H47" i="1"/>
  <c r="I47" i="1" s="1"/>
  <c r="H73" i="1"/>
  <c r="I73" i="1" s="1"/>
  <c r="M14" i="1"/>
  <c r="G25" i="1"/>
  <c r="H40" i="1"/>
  <c r="I40" i="1" s="1"/>
  <c r="M43" i="1"/>
  <c r="H43" i="1"/>
  <c r="I43" i="1" s="1"/>
  <c r="H45" i="1"/>
  <c r="I45" i="1" s="1"/>
  <c r="M49" i="1"/>
  <c r="H27" i="1"/>
  <c r="I27" i="1" s="1"/>
  <c r="H15" i="1"/>
  <c r="I15" i="1" s="1"/>
  <c r="M15" i="1"/>
  <c r="H44" i="1"/>
  <c r="I44" i="1" s="1"/>
  <c r="M44" i="1"/>
  <c r="M6" i="1"/>
  <c r="H6" i="1"/>
  <c r="I6" i="1" s="1"/>
  <c r="M26" i="1"/>
  <c r="H26" i="1"/>
  <c r="I26" i="1" s="1"/>
  <c r="M30" i="1"/>
  <c r="K34" i="1"/>
  <c r="M9" i="1"/>
  <c r="H9" i="1"/>
  <c r="I9" i="1" s="1"/>
  <c r="H12" i="1"/>
  <c r="I12" i="1" s="1"/>
  <c r="M53" i="1"/>
  <c r="H53" i="1"/>
  <c r="I53" i="1" s="1"/>
  <c r="I2" i="1"/>
  <c r="H14" i="1"/>
  <c r="I14" i="1" s="1"/>
  <c r="M23" i="1"/>
  <c r="H23" i="1"/>
  <c r="I23" i="1" s="1"/>
  <c r="H49" i="1"/>
  <c r="I49" i="1" s="1"/>
  <c r="H51" i="1"/>
  <c r="I51" i="1" s="1"/>
  <c r="M56" i="1"/>
  <c r="L27" i="1"/>
  <c r="M27" i="1" s="1"/>
  <c r="H79" i="1"/>
  <c r="I79" i="1" s="1"/>
  <c r="H93" i="1"/>
  <c r="G97" i="1"/>
  <c r="J93" i="1" s="1"/>
  <c r="H7" i="1"/>
  <c r="I7" i="1" s="1"/>
  <c r="M59" i="1"/>
  <c r="H59" i="1"/>
  <c r="I59" i="1" s="1"/>
  <c r="H29" i="1"/>
  <c r="I29" i="1" s="1"/>
  <c r="M29" i="1"/>
  <c r="M51" i="1"/>
  <c r="H57" i="1"/>
  <c r="I57" i="1" s="1"/>
  <c r="H77" i="1"/>
  <c r="I77" i="1" s="1"/>
  <c r="M40" i="1"/>
  <c r="M64" i="1"/>
  <c r="J64" i="1"/>
  <c r="H64" i="1"/>
  <c r="G68" i="1"/>
  <c r="G8" i="1"/>
  <c r="M11" i="1"/>
  <c r="H11" i="1"/>
  <c r="I11" i="1" s="1"/>
  <c r="M22" i="1"/>
  <c r="H22" i="1"/>
  <c r="I22" i="1" s="1"/>
  <c r="G60" i="1"/>
  <c r="J51" i="1" s="1"/>
  <c r="M37" i="1"/>
  <c r="H37" i="1"/>
  <c r="M52" i="1"/>
  <c r="H52" i="1"/>
  <c r="I52" i="1" s="1"/>
  <c r="H54" i="1"/>
  <c r="I54" i="1" s="1"/>
  <c r="M57" i="1"/>
  <c r="K112" i="1"/>
  <c r="K108" i="1"/>
  <c r="K113" i="1" s="1"/>
  <c r="H87" i="1"/>
  <c r="I87" i="1" s="1"/>
  <c r="H104" i="1"/>
  <c r="I104" i="1" s="1"/>
  <c r="L60" i="1"/>
  <c r="C64" i="1"/>
  <c r="H41" i="1"/>
  <c r="I41" i="1" s="1"/>
  <c r="H81" i="1"/>
  <c r="I81" i="1" s="1"/>
  <c r="H84" i="1"/>
  <c r="H101" i="1"/>
  <c r="I101" i="1" s="1"/>
  <c r="G89" i="1"/>
  <c r="J84" i="1" s="1"/>
  <c r="M2" i="1"/>
  <c r="M3" i="1"/>
  <c r="G20" i="1"/>
  <c r="G21" i="1"/>
  <c r="G105" i="1"/>
  <c r="H80" i="1"/>
  <c r="I80" i="1" s="1"/>
  <c r="H96" i="1"/>
  <c r="I96" i="1" s="1"/>
  <c r="H100" i="1"/>
  <c r="M110" i="1" l="1"/>
  <c r="J102" i="1"/>
  <c r="J95" i="1"/>
  <c r="J59" i="1"/>
  <c r="J57" i="1"/>
  <c r="J58" i="1"/>
  <c r="J101" i="1"/>
  <c r="J104" i="1"/>
  <c r="M112" i="1"/>
  <c r="M109" i="1"/>
  <c r="J109" i="1"/>
  <c r="J85" i="1"/>
  <c r="J100" i="1"/>
  <c r="J105" i="1"/>
  <c r="H108" i="1"/>
  <c r="I108" i="1" s="1"/>
  <c r="M108" i="1"/>
  <c r="H110" i="1"/>
  <c r="I110" i="1" s="1"/>
  <c r="J17" i="1"/>
  <c r="J16" i="1"/>
  <c r="J10" i="1"/>
  <c r="J2" i="1"/>
  <c r="J31" i="1"/>
  <c r="J18" i="1"/>
  <c r="J19" i="1"/>
  <c r="J3" i="1"/>
  <c r="J4" i="1"/>
  <c r="J5" i="1"/>
  <c r="J32" i="1"/>
  <c r="J33" i="1"/>
  <c r="J80" i="1"/>
  <c r="I100" i="1"/>
  <c r="H105" i="1"/>
  <c r="I105" i="1" s="1"/>
  <c r="J52" i="1"/>
  <c r="J11" i="1"/>
  <c r="H97" i="1"/>
  <c r="I97" i="1" s="1"/>
  <c r="I93" i="1"/>
  <c r="J9" i="1"/>
  <c r="J26" i="1"/>
  <c r="J15" i="1"/>
  <c r="J73" i="1"/>
  <c r="J43" i="1"/>
  <c r="J48" i="1"/>
  <c r="J74" i="1"/>
  <c r="J78" i="1"/>
  <c r="J72" i="1"/>
  <c r="J76" i="1"/>
  <c r="J88" i="1"/>
  <c r="J86" i="1"/>
  <c r="G90" i="1"/>
  <c r="H60" i="1"/>
  <c r="I60" i="1" s="1"/>
  <c r="I37" i="1"/>
  <c r="M8" i="1"/>
  <c r="J8" i="1"/>
  <c r="H8" i="1"/>
  <c r="I8" i="1" s="1"/>
  <c r="J47" i="1"/>
  <c r="J37" i="1"/>
  <c r="J60" i="1" s="1"/>
  <c r="J63" i="1"/>
  <c r="J68" i="1" s="1"/>
  <c r="M63" i="1"/>
  <c r="M68" i="1" s="1"/>
  <c r="J112" i="1"/>
  <c r="L34" i="1"/>
  <c r="J6" i="1"/>
  <c r="J89" i="1"/>
  <c r="J14" i="1"/>
  <c r="J30" i="1"/>
  <c r="J71" i="1"/>
  <c r="J82" i="1" s="1"/>
  <c r="H82" i="1"/>
  <c r="I82" i="1" s="1"/>
  <c r="I71" i="1"/>
  <c r="I84" i="1"/>
  <c r="H89" i="1"/>
  <c r="I64" i="1"/>
  <c r="H68" i="1"/>
  <c r="I68" i="1" s="1"/>
  <c r="J29" i="1"/>
  <c r="J27" i="1"/>
  <c r="J45" i="1"/>
  <c r="J41" i="1"/>
  <c r="M13" i="1"/>
  <c r="J13" i="1"/>
  <c r="H13" i="1"/>
  <c r="I13" i="1" s="1"/>
  <c r="M25" i="1"/>
  <c r="J25" i="1"/>
  <c r="H25" i="1"/>
  <c r="I25" i="1" s="1"/>
  <c r="M111" i="1"/>
  <c r="J22" i="1"/>
  <c r="J110" i="1"/>
  <c r="J23" i="1"/>
  <c r="J108" i="1"/>
  <c r="J111" i="1"/>
  <c r="J87" i="1"/>
  <c r="J56" i="1"/>
  <c r="J46" i="1"/>
  <c r="J42" i="1"/>
  <c r="J38" i="1"/>
  <c r="J50" i="1"/>
  <c r="J55" i="1"/>
  <c r="J39" i="1"/>
  <c r="J75" i="1"/>
  <c r="J81" i="1"/>
  <c r="J40" i="1"/>
  <c r="J49" i="1"/>
  <c r="J24" i="1"/>
  <c r="J53" i="1"/>
  <c r="J28" i="1"/>
  <c r="J54" i="1"/>
  <c r="J7" i="1"/>
  <c r="M21" i="1"/>
  <c r="J21" i="1"/>
  <c r="H21" i="1"/>
  <c r="I21" i="1" s="1"/>
  <c r="J20" i="1"/>
  <c r="H20" i="1"/>
  <c r="I20" i="1" s="1"/>
  <c r="J77" i="1"/>
  <c r="J94" i="1"/>
  <c r="J103" i="1"/>
  <c r="J97" i="1"/>
  <c r="J12" i="1"/>
  <c r="J44" i="1"/>
  <c r="J96" i="1"/>
  <c r="M20" i="1"/>
  <c r="M113" i="1" l="1"/>
  <c r="H113" i="1"/>
  <c r="I113" i="1" s="1"/>
  <c r="H34" i="1"/>
  <c r="I34" i="1" s="1"/>
  <c r="J34" i="1"/>
  <c r="H90" i="1"/>
  <c r="I90" i="1" s="1"/>
  <c r="I89" i="1"/>
  <c r="J113" i="1"/>
</calcChain>
</file>

<file path=xl/sharedStrings.xml><?xml version="1.0" encoding="utf-8"?>
<sst xmlns="http://schemas.openxmlformats.org/spreadsheetml/2006/main" count="805" uniqueCount="239">
  <si>
    <t>Investment Portfolio</t>
  </si>
  <si>
    <t>จำนวนหน่วย</t>
  </si>
  <si>
    <t>NAV
(ต้นทุน)</t>
  </si>
  <si>
    <t>Date</t>
  </si>
  <si>
    <t>NAV</t>
  </si>
  <si>
    <t>มูลค่าต้นทุน</t>
  </si>
  <si>
    <t>มูลค่าตลาด</t>
  </si>
  <si>
    <t>P&amp;L</t>
  </si>
  <si>
    <t>P&amp;L
(%)</t>
  </si>
  <si>
    <t>Actual Asset 
%Allocation</t>
  </si>
  <si>
    <t>Target Asset Allocation</t>
  </si>
  <si>
    <t>ประเภทกองทุน</t>
  </si>
  <si>
    <t>Asset Class</t>
  </si>
  <si>
    <t>hyper</t>
  </si>
  <si>
    <t>ONE-UGG-RA</t>
  </si>
  <si>
    <t>Global Equity</t>
  </si>
  <si>
    <t>Equity</t>
  </si>
  <si>
    <t>KFGG-A</t>
  </si>
  <si>
    <t>TMBGQG</t>
  </si>
  <si>
    <t>K-WORLDX</t>
  </si>
  <si>
    <t>K-USXNDQ-A(A)</t>
  </si>
  <si>
    <t>US Equity</t>
  </si>
  <si>
    <t>K-US500X</t>
  </si>
  <si>
    <t>K-EUX</t>
  </si>
  <si>
    <t>European Equity</t>
  </si>
  <si>
    <t>K-EUSMALL</t>
  </si>
  <si>
    <t>K-JPX</t>
  </si>
  <si>
    <t>19.10.22</t>
  </si>
  <si>
    <t>Japan Equity</t>
  </si>
  <si>
    <t>K-ASIAX</t>
  </si>
  <si>
    <t>Asia Pacific Ex Japan</t>
  </si>
  <si>
    <t>TMBAGLF</t>
  </si>
  <si>
    <t>K-CHX</t>
  </si>
  <si>
    <t>Greater China Equity</t>
  </si>
  <si>
    <t>KT-ASHARES-A</t>
  </si>
  <si>
    <t>K-CHINA-A(A)</t>
  </si>
  <si>
    <t>P-CGREEN</t>
  </si>
  <si>
    <t>K-VIETNAM</t>
  </si>
  <si>
    <t>Vietnam Equity</t>
  </si>
  <si>
    <t>PRINCIPAL VNEQ-A</t>
  </si>
  <si>
    <t>K-INDX</t>
  </si>
  <si>
    <t>India Equity</t>
  </si>
  <si>
    <t>KFHHCARE-A</t>
  </si>
  <si>
    <t>Health Care</t>
  </si>
  <si>
    <t>K-CHANGE-A(A)</t>
  </si>
  <si>
    <t>KKP SEMICON-H</t>
  </si>
  <si>
    <t>Technology Equity</t>
  </si>
  <si>
    <t>KT-FINANCE</t>
  </si>
  <si>
    <t>Finance Equity</t>
  </si>
  <si>
    <t>KT-ENERGY</t>
  </si>
  <si>
    <t>Energy Equity</t>
  </si>
  <si>
    <t>UGIS-N</t>
  </si>
  <si>
    <t>Global Bond Discretionary F/X Hedge or Unhedge</t>
  </si>
  <si>
    <t>Fixed Income</t>
  </si>
  <si>
    <t>KT-CHINABOND-A</t>
  </si>
  <si>
    <t>Emerging Market Bond Discretionary F/X Hedge or Unhedge</t>
  </si>
  <si>
    <t>K-CASH</t>
  </si>
  <si>
    <t>Money Market Government</t>
  </si>
  <si>
    <t>PCASH</t>
  </si>
  <si>
    <t>UOBID</t>
  </si>
  <si>
    <t>UOBSD</t>
  </si>
  <si>
    <t>Short Term General Bond</t>
  </si>
  <si>
    <t>K-GOLD-A(A)</t>
  </si>
  <si>
    <t>Commodities Precious Metals</t>
  </si>
  <si>
    <t>Commodities</t>
  </si>
  <si>
    <t>K-OIL</t>
  </si>
  <si>
    <t>Commodities Energy</t>
  </si>
  <si>
    <t>KT-MINING</t>
  </si>
  <si>
    <t>Metal / Miscellaneous</t>
  </si>
  <si>
    <t>FINNOMINA FUNDS
My Space</t>
  </si>
  <si>
    <t>Asset Alloc
%</t>
  </si>
  <si>
    <t>FINNOMINA FUNDS
1st Million</t>
  </si>
  <si>
    <t>Target Alloc
47-45-08</t>
  </si>
  <si>
    <t>Target
Alloc</t>
  </si>
  <si>
    <t>UGIS-N (Sold)</t>
  </si>
  <si>
    <t>K-CASH (Sold)</t>
  </si>
  <si>
    <t>09.09.22</t>
  </si>
  <si>
    <t>PCASH (Sold)</t>
  </si>
  <si>
    <t>KASIKORN ASSET FUNDS</t>
  </si>
  <si>
    <t>Global Positives Business Equity</t>
  </si>
  <si>
    <t>KASIKORN ASSET
LTF/SSF FUNDS</t>
  </si>
  <si>
    <t>ประเภทกองทุน- DUE Date</t>
  </si>
  <si>
    <t>KS50LTF-C(L)</t>
  </si>
  <si>
    <t>LTF - 2025</t>
  </si>
  <si>
    <t>KDLTF-C(L)</t>
  </si>
  <si>
    <t>LTF - 2024</t>
  </si>
  <si>
    <t>K-USA-SSF</t>
  </si>
  <si>
    <t>SSF - 2031</t>
  </si>
  <si>
    <t>K-CHINA-SSF</t>
  </si>
  <si>
    <t>K-CHANGE-SSF</t>
  </si>
  <si>
    <t>KRUNGSRI ASSET
FUNDS</t>
  </si>
  <si>
    <t>KFLTFA50-D</t>
  </si>
  <si>
    <t>KFLTFDIV</t>
  </si>
  <si>
    <t>KFGGSSF</t>
  </si>
  <si>
    <t>UOB ASSET</t>
  </si>
  <si>
    <t>UGIS-SSF</t>
  </si>
  <si>
    <t>BIG CAP-D LTF</t>
  </si>
  <si>
    <t>VALUE-D LTF</t>
  </si>
  <si>
    <t>FINNOMINA FUNDS
RMF (2022.09.21)</t>
  </si>
  <si>
    <t>KUSARMF</t>
  </si>
  <si>
    <t>USA</t>
  </si>
  <si>
    <t>B-INNOTECHRMF</t>
  </si>
  <si>
    <t>GLOBAL TECHNOLOGY EQUITY</t>
  </si>
  <si>
    <t>KFGGRMF</t>
  </si>
  <si>
    <t>GLOBAL GROWTH EQUITY</t>
  </si>
  <si>
    <t>KT-ASHARES RMF</t>
  </si>
  <si>
    <t>CHAINA A-SHARES</t>
  </si>
  <si>
    <t>KGARMF</t>
  </si>
  <si>
    <t>BLACKROCK GLOBAL ALLOCATION FUND</t>
  </si>
  <si>
    <t>Flexible Fund</t>
  </si>
  <si>
    <t>KGARMF(BlackRock)</t>
  </si>
  <si>
    <t>2023-02-02</t>
  </si>
  <si>
    <t>K-US500X-A(A)</t>
  </si>
  <si>
    <t>K-JPX-A(A)</t>
  </si>
  <si>
    <t>2023-02-03</t>
  </si>
  <si>
    <t>KT-Ashares-A</t>
  </si>
  <si>
    <t>KT-FINANCE-A</t>
  </si>
  <si>
    <t>2023-02-01</t>
  </si>
  <si>
    <t>Asset Type</t>
  </si>
  <si>
    <t>Fund Symbol</t>
  </si>
  <si>
    <t>% Alloc</t>
  </si>
  <si>
    <t>Global</t>
  </si>
  <si>
    <t>US</t>
  </si>
  <si>
    <t>Europe</t>
  </si>
  <si>
    <t>Japan</t>
  </si>
  <si>
    <t>Asia Ex.Japan</t>
  </si>
  <si>
    <t>China</t>
  </si>
  <si>
    <t>Vietnam</t>
  </si>
  <si>
    <t>India</t>
  </si>
  <si>
    <t>Technology</t>
  </si>
  <si>
    <t>Finance</t>
  </si>
  <si>
    <t>Engergy</t>
  </si>
  <si>
    <t>KT-Energy</t>
  </si>
  <si>
    <t>Bond/Money</t>
  </si>
  <si>
    <t>Global Bonds</t>
  </si>
  <si>
    <t>Emerging Market Bonds</t>
  </si>
  <si>
    <t>Money Market</t>
  </si>
  <si>
    <t>Gold</t>
  </si>
  <si>
    <t>Oil</t>
  </si>
  <si>
    <t>Agriculture</t>
  </si>
  <si>
    <t>KT-AGRI</t>
  </si>
  <si>
    <t>กองทุน</t>
  </si>
  <si>
    <t>NAS</t>
  </si>
  <si>
    <t>ราคาซื้อคืน</t>
  </si>
  <si>
    <t>ราคาขาย</t>
  </si>
  <si>
    <t>Front End Fee</t>
  </si>
  <si>
    <t>Back End Fee</t>
  </si>
  <si>
    <t>Annual Fee</t>
  </si>
  <si>
    <t>SCBWINA</t>
  </si>
  <si>
    <t>Foreign Investment Allocation</t>
  </si>
  <si>
    <t>Allocation</t>
  </si>
  <si>
    <t>SCBS&amp;P500A</t>
  </si>
  <si>
    <t>K-USA-A(A)</t>
  </si>
  <si>
    <t>KT-EURO</t>
  </si>
  <si>
    <t>KT-JAPAN-A</t>
  </si>
  <si>
    <t>KT-JPFUND-A</t>
  </si>
  <si>
    <t>TMBEMEQ</t>
  </si>
  <si>
    <t>Emerging Market</t>
  </si>
  <si>
    <t>K-GEMO</t>
  </si>
  <si>
    <t>KT-CHINA-A</t>
  </si>
  <si>
    <t>KF-INDIA</t>
  </si>
  <si>
    <t>KT-INDIA-A</t>
  </si>
  <si>
    <t>TGENOME</t>
  </si>
  <si>
    <t>TMB-ES-INTERNET</t>
  </si>
  <si>
    <t>TNEXTGEN-A</t>
  </si>
  <si>
    <t>KT-EUROTECH-A</t>
  </si>
  <si>
    <t>Commodities Mining Business Equity</t>
  </si>
  <si>
    <t>Commodities Agri Business Equity</t>
  </si>
  <si>
    <t>Thailand Equity General</t>
  </si>
  <si>
    <t>Thailand Equity Large Cap</t>
  </si>
  <si>
    <t>Thailand SET 50 Index Fund</t>
  </si>
  <si>
    <t>KT-BOND</t>
  </si>
  <si>
    <t>SCBFINA</t>
  </si>
  <si>
    <t>KKP G-UBOND-H</t>
  </si>
  <si>
    <t>Global Bond Fully F/X Hedge</t>
  </si>
  <si>
    <t>ASIA-B</t>
  </si>
  <si>
    <t>KTILF</t>
  </si>
  <si>
    <t>Long Term General Bond</t>
  </si>
  <si>
    <t>K-FIXED-A</t>
  </si>
  <si>
    <t>PRINCIPAL iFIXED-A</t>
  </si>
  <si>
    <t>Mid Term General Bond</t>
  </si>
  <si>
    <t>TMBPIPF</t>
  </si>
  <si>
    <t>Fund of Property fund -Thai and Foreign</t>
  </si>
  <si>
    <t>Property, Infrastructure , REITs</t>
  </si>
  <si>
    <t>SCBGOLDH</t>
  </si>
  <si>
    <t>K-AGRI</t>
  </si>
  <si>
    <t>Miscellaneous</t>
  </si>
  <si>
    <t>PRINCIPAL GCF</t>
  </si>
  <si>
    <t>Energy</t>
  </si>
  <si>
    <t>Symbol</t>
  </si>
  <si>
    <t>Ref. Security</t>
  </si>
  <si>
    <t>Ref. Symbol</t>
  </si>
  <si>
    <t>Exchange</t>
  </si>
  <si>
    <t>Company</t>
  </si>
  <si>
    <t>Business</t>
  </si>
  <si>
    <t>Market Maker</t>
  </si>
  <si>
    <t>BABA80</t>
  </si>
  <si>
    <t>BABA</t>
  </si>
  <si>
    <t>HKEX</t>
  </si>
  <si>
    <t>Alibaba Group Holding Ltd.</t>
  </si>
  <si>
    <t>Commercial</t>
  </si>
  <si>
    <t>Krungthai Bank</t>
  </si>
  <si>
    <t>BYDCOM80</t>
  </si>
  <si>
    <t>BYDCOM</t>
  </si>
  <si>
    <t>BYD Coompany Ltd.</t>
  </si>
  <si>
    <t>E-cars</t>
  </si>
  <si>
    <t>TENENT80</t>
  </si>
  <si>
    <t>TENCEN</t>
  </si>
  <si>
    <t>Tencent Holdings Ltd.</t>
  </si>
  <si>
    <t>Its Tech</t>
  </si>
  <si>
    <t>XIAOMI80</t>
  </si>
  <si>
    <t>XIAOMI</t>
  </si>
  <si>
    <t>Xiami Corporation</t>
  </si>
  <si>
    <t>Electronic Appliances</t>
  </si>
  <si>
    <t>CN01</t>
  </si>
  <si>
    <t>CAM CSI300 ETF</t>
  </si>
  <si>
    <t>China AMC CSI 300 Index ETF</t>
  </si>
  <si>
    <t>CSI 300 Index</t>
  </si>
  <si>
    <t>Bangkok Bank</t>
  </si>
  <si>
    <t>CNTECH01</t>
  </si>
  <si>
    <t>CAM HSTECH ETF</t>
  </si>
  <si>
    <t>China AMC Hang Seng Tech Index ETF</t>
  </si>
  <si>
    <t>Hang Seng Tech Index</t>
  </si>
  <si>
    <t>E1VFVN3001</t>
  </si>
  <si>
    <t>E1VFVN30</t>
  </si>
  <si>
    <t>HOSE</t>
  </si>
  <si>
    <t>DCVFMVN30 ETF</t>
  </si>
  <si>
    <t>VN30 Index</t>
  </si>
  <si>
    <t>FUEVFVND01</t>
  </si>
  <si>
    <t>FUEVFVND</t>
  </si>
  <si>
    <t>DCVFMVN Diamond ETF</t>
  </si>
  <si>
    <t>VN Diamond Index</t>
  </si>
  <si>
    <t>NDX01</t>
  </si>
  <si>
    <t>CAM NASDAQ 100 ETF</t>
  </si>
  <si>
    <t>NASDAQ 100</t>
  </si>
  <si>
    <t>STAR5001</t>
  </si>
  <si>
    <t>PREMIA STAR50 ETF</t>
  </si>
  <si>
    <t>Premia Star50 ETF</t>
  </si>
  <si>
    <t>SSE Science and Technology Innovation Board 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</si>
</sst>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%"/>
    <numFmt numFmtId="165" formatCode="_(* #,##0.0000_);_(* \(#,##0.0000\);_(* &quot;-&quot;??_);_(@_)"/>
    <numFmt numFmtId="166" formatCode="yyyy\-mm\-dd;@"/>
    <numFmt numFmtId="167" formatCode="0.0000%"/>
    <numFmt numFmtId="168" formatCode="_(* #,##0_);_(* \(#,##0\);_(* &quot;-&quot;??_);_(@_)"/>
    <numFmt numFmtId="169" formatCode="[$-409]d\-mmm\-yy;@"/>
    <numFmt numFmtId="172" formatCode="_-* #,##0.00_-;\-* #,##0.00_-;_-* &quot;-&quot;??_-;_-@_-"/>
    <numFmt numFmtId="173" formatCode="[$-409]d/m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/>
    <xf numFmtId="9" fontId="1" fillId="0" borderId="0"/>
    <xf numFmtId="0" fontId="3" fillId="0" borderId="0"/>
    <xf numFmtId="172" fontId="1" fillId="0" borderId="0"/>
    <xf numFmtId="43" fontId="1" fillId="0" borderId="0"/>
    <xf numFmtId="0" fontId="9" fillId="0" borderId="0"/>
  </cellStyleXfs>
  <cellXfs count="180">
    <xf numFmtId="0" fontId="0" fillId="0" borderId="0" xfId="0"/>
    <xf numFmtId="0" fontId="0" fillId="0" borderId="1" xfId="0" applyBorder="1"/>
    <xf numFmtId="9" fontId="0" fillId="0" borderId="0" xfId="2" applyFont="1"/>
    <xf numFmtId="164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0" fontId="2" fillId="2" borderId="0" xfId="0" applyFont="1" applyFill="1" applyAlignment="1">
      <alignment horizontal="center" vertical="center"/>
    </xf>
    <xf numFmtId="40" fontId="0" fillId="0" borderId="0" xfId="0" applyNumberFormat="1"/>
    <xf numFmtId="10" fontId="0" fillId="0" borderId="0" xfId="2" applyNumberFormat="1" applyFont="1"/>
    <xf numFmtId="166" fontId="2" fillId="2" borderId="0" xfId="0" applyNumberFormat="1" applyFont="1" applyFill="1" applyAlignment="1">
      <alignment horizontal="center" vertical="center"/>
    </xf>
    <xf numFmtId="167" fontId="0" fillId="0" borderId="0" xfId="2" applyNumberFormat="1" applyFont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0" fontId="0" fillId="3" borderId="0" xfId="0" applyFill="1"/>
    <xf numFmtId="168" fontId="0" fillId="0" borderId="1" xfId="0" applyNumberFormat="1" applyBorder="1"/>
    <xf numFmtId="0" fontId="0" fillId="3" borderId="1" xfId="0" applyFill="1" applyBorder="1"/>
    <xf numFmtId="0" fontId="2" fillId="6" borderId="5" xfId="0" applyFont="1" applyFill="1" applyBorder="1"/>
    <xf numFmtId="0" fontId="2" fillId="6" borderId="7" xfId="0" applyFont="1" applyFill="1" applyBorder="1"/>
    <xf numFmtId="9" fontId="2" fillId="6" borderId="7" xfId="2" applyFont="1" applyFill="1" applyBorder="1"/>
    <xf numFmtId="168" fontId="2" fillId="6" borderId="6" xfId="0" applyNumberFormat="1" applyFont="1" applyFill="1" applyBorder="1"/>
    <xf numFmtId="0" fontId="2" fillId="7" borderId="5" xfId="0" applyFont="1" applyFill="1" applyBorder="1"/>
    <xf numFmtId="0" fontId="2" fillId="7" borderId="7" xfId="0" applyFont="1" applyFill="1" applyBorder="1"/>
    <xf numFmtId="9" fontId="2" fillId="7" borderId="7" xfId="2" applyFont="1" applyFill="1" applyBorder="1"/>
    <xf numFmtId="168" fontId="2" fillId="7" borderId="6" xfId="0" applyNumberFormat="1" applyFont="1" applyFill="1" applyBorder="1"/>
    <xf numFmtId="9" fontId="0" fillId="3" borderId="1" xfId="0" applyNumberFormat="1" applyFill="1" applyBorder="1"/>
    <xf numFmtId="168" fontId="0" fillId="3" borderId="1" xfId="0" applyNumberFormat="1" applyFill="1" applyBorder="1"/>
    <xf numFmtId="0" fontId="2" fillId="2" borderId="7" xfId="0" applyFont="1" applyFill="1" applyBorder="1"/>
    <xf numFmtId="168" fontId="2" fillId="2" borderId="6" xfId="0" applyNumberFormat="1" applyFont="1" applyFill="1" applyBorder="1"/>
    <xf numFmtId="0" fontId="2" fillId="6" borderId="2" xfId="0" applyFont="1" applyFill="1" applyBorder="1" applyAlignment="1">
      <alignment horizontal="center"/>
    </xf>
    <xf numFmtId="9" fontId="2" fillId="6" borderId="4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9" fontId="2" fillId="7" borderId="4" xfId="0" applyNumberFormat="1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3" borderId="4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9" fontId="2" fillId="2" borderId="5" xfId="2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8" fontId="2" fillId="2" borderId="1" xfId="1" applyNumberFormat="1" applyFont="1" applyFill="1" applyBorder="1"/>
    <xf numFmtId="0" fontId="2" fillId="8" borderId="0" xfId="0" applyFont="1" applyFill="1" applyAlignment="1">
      <alignment horizontal="center" wrapText="1"/>
    </xf>
    <xf numFmtId="0" fontId="0" fillId="8" borderId="0" xfId="0" applyFill="1"/>
    <xf numFmtId="43" fontId="2" fillId="8" borderId="0" xfId="0" applyNumberFormat="1" applyFont="1" applyFill="1"/>
    <xf numFmtId="43" fontId="2" fillId="8" borderId="0" xfId="1" applyFont="1" applyFill="1"/>
    <xf numFmtId="40" fontId="2" fillId="8" borderId="0" xfId="0" applyNumberFormat="1" applyFont="1" applyFill="1"/>
    <xf numFmtId="10" fontId="2" fillId="8" borderId="0" xfId="2" applyNumberFormat="1" applyFont="1" applyFill="1"/>
    <xf numFmtId="43" fontId="0" fillId="5" borderId="0" xfId="0" applyNumberFormat="1" applyFill="1"/>
    <xf numFmtId="0" fontId="2" fillId="10" borderId="0" xfId="0" applyFont="1" applyFill="1" applyAlignment="1">
      <alignment horizontal="center" wrapText="1"/>
    </xf>
    <xf numFmtId="0" fontId="0" fillId="10" borderId="0" xfId="0" applyFill="1"/>
    <xf numFmtId="165" fontId="0" fillId="10" borderId="0" xfId="1" applyNumberFormat="1" applyFont="1" applyFill="1"/>
    <xf numFmtId="164" fontId="0" fillId="10" borderId="0" xfId="2" applyNumberFormat="1" applyFont="1" applyFill="1"/>
    <xf numFmtId="0" fontId="2" fillId="10" borderId="0" xfId="0" applyFont="1" applyFill="1"/>
    <xf numFmtId="165" fontId="2" fillId="10" borderId="0" xfId="1" applyNumberFormat="1" applyFont="1" applyFill="1"/>
    <xf numFmtId="43" fontId="2" fillId="10" borderId="0" xfId="1" applyFont="1" applyFill="1"/>
    <xf numFmtId="40" fontId="2" fillId="10" borderId="0" xfId="0" applyNumberFormat="1" applyFont="1" applyFill="1"/>
    <xf numFmtId="10" fontId="2" fillId="10" borderId="0" xfId="2" applyNumberFormat="1" applyFont="1" applyFill="1"/>
    <xf numFmtId="164" fontId="2" fillId="10" borderId="0" xfId="2" applyNumberFormat="1" applyFont="1" applyFill="1"/>
    <xf numFmtId="43" fontId="2" fillId="10" borderId="8" xfId="0" applyNumberFormat="1" applyFont="1" applyFill="1" applyBorder="1"/>
    <xf numFmtId="40" fontId="2" fillId="10" borderId="8" xfId="0" applyNumberFormat="1" applyFont="1" applyFill="1" applyBorder="1"/>
    <xf numFmtId="10" fontId="2" fillId="10" borderId="8" xfId="2" applyNumberFormat="1" applyFont="1" applyFill="1" applyBorder="1"/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165" fontId="2" fillId="2" borderId="0" xfId="1" applyNumberFormat="1" applyFont="1" applyFill="1"/>
    <xf numFmtId="43" fontId="2" fillId="2" borderId="0" xfId="1" applyFont="1" applyFill="1"/>
    <xf numFmtId="40" fontId="2" fillId="2" borderId="0" xfId="0" applyNumberFormat="1" applyFont="1" applyFill="1"/>
    <xf numFmtId="10" fontId="2" fillId="2" borderId="0" xfId="2" applyNumberFormat="1" applyFont="1" applyFill="1"/>
    <xf numFmtId="164" fontId="2" fillId="2" borderId="0" xfId="2" applyNumberFormat="1" applyFont="1" applyFill="1"/>
    <xf numFmtId="0" fontId="4" fillId="11" borderId="0" xfId="0" applyFont="1" applyFill="1" applyAlignment="1">
      <alignment horizontal="center" wrapText="1"/>
    </xf>
    <xf numFmtId="0" fontId="4" fillId="11" borderId="0" xfId="0" applyFont="1" applyFill="1"/>
    <xf numFmtId="165" fontId="4" fillId="11" borderId="0" xfId="1" applyNumberFormat="1" applyFont="1" applyFill="1"/>
    <xf numFmtId="43" fontId="4" fillId="11" borderId="0" xfId="1" applyFont="1" applyFill="1"/>
    <xf numFmtId="40" fontId="4" fillId="11" borderId="0" xfId="0" applyNumberFormat="1" applyFont="1" applyFill="1"/>
    <xf numFmtId="10" fontId="4" fillId="11" borderId="0" xfId="2" applyNumberFormat="1" applyFont="1" applyFill="1"/>
    <xf numFmtId="164" fontId="4" fillId="11" borderId="0" xfId="2" applyNumberFormat="1" applyFont="1" applyFill="1"/>
    <xf numFmtId="0" fontId="0" fillId="11" borderId="0" xfId="0" applyFill="1"/>
    <xf numFmtId="9" fontId="0" fillId="8" borderId="0" xfId="2" applyFont="1" applyFill="1"/>
    <xf numFmtId="9" fontId="2" fillId="8" borderId="0" xfId="2" applyFont="1" applyFill="1"/>
    <xf numFmtId="0" fontId="2" fillId="8" borderId="0" xfId="0" applyFont="1" applyFill="1"/>
    <xf numFmtId="165" fontId="0" fillId="3" borderId="0" xfId="1" applyNumberFormat="1" applyFont="1" applyFill="1"/>
    <xf numFmtId="43" fontId="0" fillId="3" borderId="0" xfId="1" applyFont="1" applyFill="1"/>
    <xf numFmtId="40" fontId="0" fillId="3" borderId="0" xfId="0" applyNumberFormat="1" applyFill="1"/>
    <xf numFmtId="10" fontId="0" fillId="3" borderId="0" xfId="2" applyNumberFormat="1" applyFont="1" applyFill="1"/>
    <xf numFmtId="164" fontId="0" fillId="3" borderId="0" xfId="2" applyNumberFormat="1" applyFont="1" applyFill="1"/>
    <xf numFmtId="169" fontId="0" fillId="0" borderId="0" xfId="1" applyNumberFormat="1" applyFont="1"/>
    <xf numFmtId="169" fontId="0" fillId="3" borderId="0" xfId="1" applyNumberFormat="1" applyFont="1" applyFill="1"/>
    <xf numFmtId="0" fontId="5" fillId="9" borderId="9" xfId="0" applyFont="1" applyFill="1" applyBorder="1"/>
    <xf numFmtId="0" fontId="2" fillId="9" borderId="10" xfId="0" applyFont="1" applyFill="1" applyBorder="1" applyAlignment="1">
      <alignment horizontal="center" wrapText="1"/>
    </xf>
    <xf numFmtId="0" fontId="2" fillId="9" borderId="11" xfId="0" applyFont="1" applyFill="1" applyBorder="1" applyAlignment="1">
      <alignment horizontal="center" wrapText="1"/>
    </xf>
    <xf numFmtId="0" fontId="5" fillId="9" borderId="12" xfId="0" applyFont="1" applyFill="1" applyBorder="1"/>
    <xf numFmtId="169" fontId="0" fillId="0" borderId="0" xfId="0" applyNumberFormat="1"/>
    <xf numFmtId="165" fontId="0" fillId="0" borderId="13" xfId="1" applyNumberFormat="1" applyFont="1" applyBorder="1"/>
    <xf numFmtId="165" fontId="0" fillId="3" borderId="13" xfId="1" applyNumberFormat="1" applyFont="1" applyFill="1" applyBorder="1"/>
    <xf numFmtId="0" fontId="0" fillId="0" borderId="15" xfId="0" applyBorder="1"/>
    <xf numFmtId="169" fontId="0" fillId="0" borderId="15" xfId="0" applyNumberFormat="1" applyBorder="1"/>
    <xf numFmtId="165" fontId="0" fillId="0" borderId="16" xfId="1" applyNumberFormat="1" applyFont="1" applyBorder="1"/>
    <xf numFmtId="164" fontId="0" fillId="0" borderId="12" xfId="2" applyNumberFormat="1" applyFont="1" applyBorder="1"/>
    <xf numFmtId="40" fontId="0" fillId="0" borderId="13" xfId="1" applyNumberFormat="1" applyFont="1" applyBorder="1"/>
    <xf numFmtId="164" fontId="0" fillId="3" borderId="12" xfId="2" applyNumberFormat="1" applyFont="1" applyFill="1" applyBorder="1"/>
    <xf numFmtId="40" fontId="0" fillId="3" borderId="13" xfId="1" applyNumberFormat="1" applyFont="1" applyFill="1" applyBorder="1"/>
    <xf numFmtId="10" fontId="2" fillId="8" borderId="14" xfId="2" applyNumberFormat="1" applyFont="1" applyFill="1" applyBorder="1"/>
    <xf numFmtId="43" fontId="2" fillId="8" borderId="15" xfId="2" applyNumberFormat="1" applyFont="1" applyFill="1" applyBorder="1"/>
    <xf numFmtId="43" fontId="2" fillId="8" borderId="16" xfId="1" applyFont="1" applyFill="1" applyBorder="1"/>
    <xf numFmtId="43" fontId="2" fillId="8" borderId="18" xfId="1" applyFont="1" applyFill="1" applyBorder="1" applyAlignment="1">
      <alignment wrapText="1"/>
    </xf>
    <xf numFmtId="164" fontId="0" fillId="0" borderId="13" xfId="2" applyNumberFormat="1" applyFont="1" applyBorder="1"/>
    <xf numFmtId="164" fontId="2" fillId="8" borderId="14" xfId="0" applyNumberFormat="1" applyFont="1" applyFill="1" applyBorder="1"/>
    <xf numFmtId="43" fontId="2" fillId="8" borderId="15" xfId="1" applyFont="1" applyFill="1" applyBorder="1"/>
    <xf numFmtId="164" fontId="2" fillId="8" borderId="16" xfId="0" applyNumberFormat="1" applyFont="1" applyFill="1" applyBorder="1"/>
    <xf numFmtId="164" fontId="0" fillId="0" borderId="1" xfId="0" applyNumberFormat="1" applyBorder="1"/>
    <xf numFmtId="168" fontId="0" fillId="0" borderId="1" xfId="1" applyNumberFormat="1" applyFont="1" applyBorder="1"/>
    <xf numFmtId="0" fontId="2" fillId="9" borderId="0" xfId="0" applyFont="1" applyFill="1" applyAlignment="1">
      <alignment horizontal="center" wrapText="1"/>
    </xf>
    <xf numFmtId="43" fontId="0" fillId="0" borderId="3" xfId="1" applyFont="1" applyBorder="1"/>
    <xf numFmtId="164" fontId="5" fillId="0" borderId="12" xfId="2" applyNumberFormat="1" applyFont="1" applyBorder="1"/>
    <xf numFmtId="43" fontId="5" fillId="0" borderId="0" xfId="1" applyFont="1"/>
    <xf numFmtId="40" fontId="5" fillId="0" borderId="13" xfId="1" applyNumberFormat="1" applyFont="1" applyBorder="1"/>
    <xf numFmtId="0" fontId="4" fillId="0" borderId="0" xfId="0" applyFont="1"/>
    <xf numFmtId="165" fontId="4" fillId="0" borderId="0" xfId="1" applyNumberFormat="1" applyFont="1"/>
    <xf numFmtId="169" fontId="4" fillId="0" borderId="0" xfId="1" applyNumberFormat="1" applyFont="1"/>
    <xf numFmtId="43" fontId="4" fillId="0" borderId="0" xfId="1" applyFont="1"/>
    <xf numFmtId="43" fontId="4" fillId="0" borderId="3" xfId="1" applyFont="1" applyBorder="1"/>
    <xf numFmtId="165" fontId="4" fillId="3" borderId="0" xfId="1" applyNumberFormat="1" applyFont="1" applyFill="1"/>
    <xf numFmtId="169" fontId="4" fillId="3" borderId="0" xfId="1" applyNumberFormat="1" applyFont="1" applyFill="1"/>
    <xf numFmtId="43" fontId="4" fillId="3" borderId="0" xfId="1" applyFont="1" applyFill="1"/>
    <xf numFmtId="43" fontId="4" fillId="3" borderId="3" xfId="1" applyFont="1" applyFill="1" applyBorder="1"/>
    <xf numFmtId="164" fontId="5" fillId="3" borderId="12" xfId="2" applyNumberFormat="1" applyFont="1" applyFill="1" applyBorder="1"/>
    <xf numFmtId="43" fontId="5" fillId="3" borderId="0" xfId="1" applyFont="1" applyFill="1"/>
    <xf numFmtId="40" fontId="5" fillId="3" borderId="13" xfId="1" applyNumberFormat="1" applyFont="1" applyFill="1" applyBorder="1"/>
    <xf numFmtId="43" fontId="2" fillId="8" borderId="2" xfId="1" applyFont="1" applyFill="1" applyBorder="1"/>
    <xf numFmtId="10" fontId="6" fillId="8" borderId="14" xfId="2" applyNumberFormat="1" applyFont="1" applyFill="1" applyBorder="1"/>
    <xf numFmtId="43" fontId="6" fillId="8" borderId="15" xfId="2" applyNumberFormat="1" applyFont="1" applyFill="1" applyBorder="1"/>
    <xf numFmtId="10" fontId="4" fillId="8" borderId="16" xfId="2" applyNumberFormat="1" applyFont="1" applyFill="1" applyBorder="1"/>
    <xf numFmtId="0" fontId="5" fillId="0" borderId="0" xfId="0" applyFont="1"/>
    <xf numFmtId="165" fontId="5" fillId="0" borderId="0" xfId="1" applyNumberFormat="1" applyFont="1"/>
    <xf numFmtId="169" fontId="5" fillId="0" borderId="0" xfId="1" applyNumberFormat="1" applyFont="1"/>
    <xf numFmtId="43" fontId="5" fillId="0" borderId="3" xfId="1" applyFont="1" applyBorder="1"/>
    <xf numFmtId="0" fontId="7" fillId="0" borderId="15" xfId="0" applyFont="1" applyBorder="1"/>
    <xf numFmtId="0" fontId="7" fillId="3" borderId="15" xfId="0" applyFont="1" applyFill="1" applyBorder="1"/>
    <xf numFmtId="0" fontId="7" fillId="6" borderId="15" xfId="0" applyFont="1" applyFill="1" applyBorder="1"/>
    <xf numFmtId="0" fontId="0" fillId="6" borderId="0" xfId="0" applyFill="1"/>
    <xf numFmtId="173" fontId="0" fillId="0" borderId="0" xfId="0" applyNumberFormat="1" applyAlignment="1">
      <alignment horizontal="center"/>
    </xf>
    <xf numFmtId="0" fontId="0" fillId="12" borderId="0" xfId="0" applyFill="1"/>
    <xf numFmtId="165" fontId="0" fillId="12" borderId="0" xfId="1" applyNumberFormat="1" applyFont="1" applyFill="1"/>
    <xf numFmtId="169" fontId="0" fillId="12" borderId="0" xfId="1" applyNumberFormat="1" applyFont="1" applyFill="1"/>
    <xf numFmtId="43" fontId="0" fillId="12" borderId="0" xfId="1" applyFont="1" applyFill="1"/>
    <xf numFmtId="40" fontId="0" fillId="12" borderId="0" xfId="0" applyNumberFormat="1" applyFill="1"/>
    <xf numFmtId="10" fontId="0" fillId="12" borderId="0" xfId="2" applyNumberFormat="1" applyFont="1" applyFill="1"/>
    <xf numFmtId="164" fontId="0" fillId="12" borderId="0" xfId="2" applyNumberFormat="1" applyFont="1" applyFill="1"/>
    <xf numFmtId="164" fontId="0" fillId="12" borderId="12" xfId="2" applyNumberFormat="1" applyFont="1" applyFill="1" applyBorder="1"/>
    <xf numFmtId="164" fontId="0" fillId="12" borderId="13" xfId="2" applyNumberFormat="1" applyFont="1" applyFill="1" applyBorder="1"/>
    <xf numFmtId="173" fontId="0" fillId="3" borderId="0" xfId="0" applyNumberFormat="1" applyFill="1" applyAlignment="1">
      <alignment horizontal="center"/>
    </xf>
    <xf numFmtId="43" fontId="8" fillId="0" borderId="3" xfId="1" applyFont="1" applyBorder="1"/>
    <xf numFmtId="165" fontId="2" fillId="10" borderId="0" xfId="1" applyNumberFormat="1" applyFont="1" applyFill="1" applyAlignment="1">
      <alignment horizontal="center" wrapText="1"/>
    </xf>
    <xf numFmtId="165" fontId="0" fillId="8" borderId="0" xfId="1" applyNumberFormat="1" applyFont="1" applyFill="1"/>
    <xf numFmtId="165" fontId="0" fillId="5" borderId="0" xfId="1" applyNumberFormat="1" applyFont="1" applyFill="1"/>
    <xf numFmtId="165" fontId="2" fillId="8" borderId="0" xfId="1" applyNumberFormat="1" applyFont="1" applyFill="1" applyAlignment="1">
      <alignment horizontal="center" wrapText="1"/>
    </xf>
    <xf numFmtId="165" fontId="2" fillId="8" borderId="0" xfId="1" applyNumberFormat="1" applyFont="1" applyFill="1"/>
    <xf numFmtId="165" fontId="2" fillId="2" borderId="0" xfId="1" applyNumberFormat="1" applyFont="1" applyFill="1" applyAlignment="1">
      <alignment horizontal="center" wrapText="1"/>
    </xf>
    <xf numFmtId="165" fontId="4" fillId="11" borderId="0" xfId="1" applyNumberFormat="1" applyFont="1" applyFill="1" applyAlignment="1">
      <alignment horizontal="center" wrapText="1"/>
    </xf>
    <xf numFmtId="0" fontId="0" fillId="13" borderId="0" xfId="0" applyFill="1"/>
    <xf numFmtId="173" fontId="0" fillId="13" borderId="0" xfId="0" applyNumberFormat="1" applyFill="1" applyAlignment="1">
      <alignment horizontal="center"/>
    </xf>
    <xf numFmtId="165" fontId="0" fillId="13" borderId="13" xfId="1" applyNumberFormat="1" applyFont="1" applyFill="1" applyBorder="1"/>
    <xf numFmtId="0" fontId="9" fillId="0" borderId="0" xfId="6"/>
    <xf numFmtId="0" fontId="9" fillId="3" borderId="0" xfId="6" applyFill="1"/>
    <xf numFmtId="0" fontId="9" fillId="8" borderId="0" xfId="6" applyFill="1"/>
    <xf numFmtId="173" fontId="0" fillId="4" borderId="0" xfId="0" applyNumberFormat="1" applyFill="1" applyAlignment="1">
      <alignment horizontal="center"/>
    </xf>
    <xf numFmtId="165" fontId="0" fillId="4" borderId="13" xfId="1" applyNumberFormat="1" applyFont="1" applyFill="1" applyBorder="1"/>
    <xf numFmtId="0" fontId="0" fillId="14" borderId="0" xfId="0" applyFill="1"/>
    <xf numFmtId="0" fontId="2" fillId="15" borderId="0" xfId="0" applyFont="1" applyFill="1" applyAlignment="1">
      <alignment horizontal="center" wrapText="1"/>
    </xf>
    <xf numFmtId="0" fontId="2" fillId="15" borderId="4" xfId="0" applyFont="1" applyFill="1" applyBorder="1" applyAlignment="1">
      <alignment horizontal="center" wrapText="1"/>
    </xf>
    <xf numFmtId="0" fontId="6" fillId="15" borderId="19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2" fillId="8" borderId="19" xfId="0" applyFont="1" applyFill="1" applyBorder="1" applyAlignment="1">
      <alignment horizontal="center" wrapText="1"/>
    </xf>
    <xf numFmtId="0" fontId="2" fillId="8" borderId="17" xfId="0" applyFont="1" applyFill="1" applyBorder="1" applyAlignment="1">
      <alignment horizontal="center" wrapText="1"/>
    </xf>
    <xf numFmtId="0" fontId="0" fillId="0" borderId="20" xfId="0" applyBorder="1"/>
    <xf numFmtId="0" fontId="2" fillId="2" borderId="0" xfId="0" applyFont="1" applyFill="1" applyAlignment="1">
      <alignment horizontal="center" vertical="center" wrapText="1"/>
    </xf>
    <xf numFmtId="0" fontId="0" fillId="0" borderId="0" xfId="0"/>
    <xf numFmtId="0" fontId="2" fillId="2" borderId="0" xfId="0" applyFont="1" applyFill="1" applyAlignment="1">
      <alignment horizontal="center"/>
    </xf>
  </cellXfs>
  <cellStyles count="7">
    <cellStyle name="Comma" xfId="1" builtinId="3"/>
    <cellStyle name="Comma 3" xfId="4" xr:uid="{00000000-0005-0000-0000-000004000000}"/>
    <cellStyle name="Comma 4" xfId="5" xr:uid="{00000000-0005-0000-0000-000005000000}"/>
    <cellStyle name="Hyperlink" xfId="6" builtinId="8"/>
    <cellStyle name="Normal" xfId="0" builtinId="0"/>
    <cellStyle name="Normal 2" xfId="3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ft.com/data/etfs/tearsheet/charts?s=KGRN:PCQ:USD" TargetMode="External"/><Relationship Id="rId18" Type="http://schemas.openxmlformats.org/officeDocument/2006/relationships/hyperlink" Target="https://markets.ft.com/data/funds/tearsheet/charts?s=GB00BYVGKV59:GBX" TargetMode="External"/><Relationship Id="rId26" Type="http://schemas.openxmlformats.org/officeDocument/2006/relationships/hyperlink" Target="https://markets.ft.com/data/funds/tearsheet/charts?s=LU0181495838:USD" TargetMode="External"/><Relationship Id="rId3" Type="http://schemas.openxmlformats.org/officeDocument/2006/relationships/hyperlink" Target="https://markets.ft.com/data/funds/tearsheet/charts?s=LU0629158030:USD" TargetMode="External"/><Relationship Id="rId21" Type="http://schemas.openxmlformats.org/officeDocument/2006/relationships/hyperlink" Target="https://markets.ft.com/data/funds/tearsheet/charts?s=IE00B87KCF77:USD" TargetMode="External"/><Relationship Id="rId7" Type="http://schemas.openxmlformats.org/officeDocument/2006/relationships/hyperlink" Target="https://markets.ft.com/data/funds/tearsheet/charts?s=LU1775962050:EUR" TargetMode="External"/><Relationship Id="rId12" Type="http://schemas.openxmlformats.org/officeDocument/2006/relationships/hyperlink" Target="https://markets.ft.com/data/funds/tearsheet/charts?s=LU0248042839:USD" TargetMode="External"/><Relationship Id="rId17" Type="http://schemas.openxmlformats.org/officeDocument/2006/relationships/hyperlink" Target="https://markets.ft.com/data/funds/tearsheet/charts?s=LU0432979887:USD" TargetMode="External"/><Relationship Id="rId25" Type="http://schemas.openxmlformats.org/officeDocument/2006/relationships/hyperlink" Target="https://sg.allianzgi.com/en/retail/products-solutions/recognised-fund/allianz-global-metals-and-mining-at-eur" TargetMode="External"/><Relationship Id="rId33" Type="http://schemas.openxmlformats.org/officeDocument/2006/relationships/hyperlink" Target="https://www.blackrock.com/sg/en/products/228333/bgf-global-allocation-fund-a2-usd" TargetMode="External"/><Relationship Id="rId2" Type="http://schemas.openxmlformats.org/officeDocument/2006/relationships/hyperlink" Target="https://markets.ft.com/data/funds/tearsheet/charts?s=IE00BYQG5606:USD" TargetMode="External"/><Relationship Id="rId16" Type="http://schemas.openxmlformats.org/officeDocument/2006/relationships/hyperlink" Target="https://markets.ft.com/data/etfs/tearsheet/charts?s=INDY:NMQ:USD" TargetMode="External"/><Relationship Id="rId20" Type="http://schemas.openxmlformats.org/officeDocument/2006/relationships/hyperlink" Target="https://markets.ft.com/data/funds/tearsheet/charts?s=LU0122376428:USD" TargetMode="External"/><Relationship Id="rId29" Type="http://schemas.openxmlformats.org/officeDocument/2006/relationships/hyperlink" Target="https://markets.ft.com/data/funds/tearsheet/charts?s=LU1560650563:USD" TargetMode="External"/><Relationship Id="rId1" Type="http://schemas.openxmlformats.org/officeDocument/2006/relationships/hyperlink" Target="https://markets.ft.com/data/funds/tearsheet/charts?s=IE00BYQG5606:USD" TargetMode="External"/><Relationship Id="rId6" Type="http://schemas.openxmlformats.org/officeDocument/2006/relationships/hyperlink" Target="https://markets.ft.com/data/etfs/tearsheet/charts?s=EXW1:GER:EUR" TargetMode="External"/><Relationship Id="rId11" Type="http://schemas.openxmlformats.org/officeDocument/2006/relationships/hyperlink" Target="https://markets.ft.com/data/funds/tearsheet/charts?s=LU1997246811:USD" TargetMode="External"/><Relationship Id="rId24" Type="http://schemas.openxmlformats.org/officeDocument/2006/relationships/hyperlink" Target="https://markets.ft.com/data/etfs/tearsheet/charts?s=DBO:PCQ:USD" TargetMode="External"/><Relationship Id="rId32" Type="http://schemas.openxmlformats.org/officeDocument/2006/relationships/hyperlink" Target="https://markets.ft.com/data/funds/tearsheet/charts?s=LU0072462426:USD" TargetMode="External"/><Relationship Id="rId5" Type="http://schemas.openxmlformats.org/officeDocument/2006/relationships/hyperlink" Target="https://markets.ft.com/data/etfs/tearsheet/charts?s=QQQ:NMQ:USD" TargetMode="External"/><Relationship Id="rId15" Type="http://schemas.openxmlformats.org/officeDocument/2006/relationships/hyperlink" Target="https://www.finnomena.com/fund/PRINCIPAL%20VNEQ-A/graph" TargetMode="External"/><Relationship Id="rId23" Type="http://schemas.openxmlformats.org/officeDocument/2006/relationships/hyperlink" Target="https://markets.ft.com/data/etfs/tearsheet/charts?s=O87:SES:USD" TargetMode="External"/><Relationship Id="rId28" Type="http://schemas.openxmlformats.org/officeDocument/2006/relationships/hyperlink" Target="https://markets.ft.com/data/funds/tearsheet/charts?s=LU0360484686:USD" TargetMode="External"/><Relationship Id="rId10" Type="http://schemas.openxmlformats.org/officeDocument/2006/relationships/hyperlink" Target="https://markets.ft.com/data/etfs/tearsheet/charts?s=82822:HKG:CNH" TargetMode="External"/><Relationship Id="rId19" Type="http://schemas.openxmlformats.org/officeDocument/2006/relationships/hyperlink" Target="https://markets.ft.com/data/etfs/tearsheet/charts?s=SOXX:NMQ:USD" TargetMode="External"/><Relationship Id="rId31" Type="http://schemas.openxmlformats.org/officeDocument/2006/relationships/hyperlink" Target="https://markets.ft.com/data/funds/tearsheet/charts?s=LU1997246811:USD" TargetMode="External"/><Relationship Id="rId4" Type="http://schemas.openxmlformats.org/officeDocument/2006/relationships/hyperlink" Target="https://markets.ft.com/data/etfs/tearsheet/charts?s=ACWI:NMQ:USD" TargetMode="External"/><Relationship Id="rId9" Type="http://schemas.openxmlformats.org/officeDocument/2006/relationships/hyperlink" Target="https://markets.ft.com/data/funds/tearsheet/charts?s=LU0181495838:USD" TargetMode="External"/><Relationship Id="rId14" Type="http://schemas.openxmlformats.org/officeDocument/2006/relationships/hyperlink" Target="https://www.finnomena.com/fund/K-VIETNAM/graph" TargetMode="External"/><Relationship Id="rId22" Type="http://schemas.openxmlformats.org/officeDocument/2006/relationships/hyperlink" Target="https://www.blackrock.com/lu/individual/products/228438/blackrock-renminbi-bond-d2-usd-fund" TargetMode="External"/><Relationship Id="rId27" Type="http://schemas.openxmlformats.org/officeDocument/2006/relationships/hyperlink" Target="https://markets.ft.com/data/funds/tearsheet/charts?s=LU0629158030:USD" TargetMode="External"/><Relationship Id="rId30" Type="http://schemas.openxmlformats.org/officeDocument/2006/relationships/hyperlink" Target="https://markets.ft.com/data/funds/tearsheet/charts?s=IE00BYQG5606:USD" TargetMode="External"/><Relationship Id="rId8" Type="http://schemas.openxmlformats.org/officeDocument/2006/relationships/hyperlink" Target="https://markets.ft.com/data/etfs/tearsheet/charts?s=AAXJ:NMQ: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3"/>
  <sheetViews>
    <sheetView showFormulas="1" zoomScale="110" zoomScaleNormal="110" workbookViewId="0">
      <pane xSplit="1" ySplit="1" topLeftCell="B94" activePane="bottomRight" state="frozen"/>
      <selection activeCell="E23" sqref="E23"/>
      <selection pane="topRight" activeCell="E23" sqref="E23"/>
      <selection pane="bottomLeft" activeCell="E23" sqref="E23"/>
      <selection pane="bottomRight" activeCell="E23" sqref="E23"/>
    </sheetView>
  </sheetViews>
  <sheetFormatPr defaultRowHeight="15" x14ac:dyDescent="0.25"/>
  <cols>
    <col min="1" max="1" width="39" customWidth="1"/>
    <col min="2" max="2" width="9.42578125" customWidth="1"/>
    <col min="3" max="3" width="10.140625" customWidth="1"/>
    <col min="4" max="4" width="10.140625" bestFit="1" customWidth="1"/>
    <col min="5" max="5" width="9.7109375" customWidth="1"/>
    <col min="6" max="7" width="13.85546875" bestFit="1" customWidth="1"/>
    <col min="8" max="8" width="13.5703125" bestFit="1" customWidth="1"/>
    <col min="9" max="9" width="12.7109375" bestFit="1" customWidth="1"/>
    <col min="10" max="10" width="12.7109375" customWidth="1"/>
    <col min="11" max="11" width="8.5703125" bestFit="1" customWidth="1"/>
    <col min="12" max="12" width="13.85546875" bestFit="1" customWidth="1"/>
    <col min="13" max="13" width="14.28515625" bestFit="1" customWidth="1"/>
    <col min="14" max="14" width="55" bestFit="1" customWidth="1"/>
    <col min="15" max="15" width="28.42578125" bestFit="1" customWidth="1"/>
  </cols>
  <sheetData>
    <row r="1" spans="1:16" ht="30" customHeight="1" x14ac:dyDescent="0.25">
      <c r="A1" s="112" t="s">
        <v>0</v>
      </c>
      <c r="B1" s="169" t="s">
        <v>1</v>
      </c>
      <c r="C1" s="169" t="s">
        <v>2</v>
      </c>
      <c r="D1" s="112" t="s">
        <v>3</v>
      </c>
      <c r="E1" s="112" t="s">
        <v>4</v>
      </c>
      <c r="F1" s="169" t="s">
        <v>5</v>
      </c>
      <c r="G1" s="170" t="s">
        <v>6</v>
      </c>
      <c r="H1" s="169" t="s">
        <v>7</v>
      </c>
      <c r="I1" s="169" t="s">
        <v>8</v>
      </c>
      <c r="J1" s="169" t="s">
        <v>9</v>
      </c>
      <c r="K1" s="171" t="s">
        <v>10</v>
      </c>
      <c r="L1" s="172"/>
      <c r="M1" s="173"/>
      <c r="N1" s="112" t="s">
        <v>11</v>
      </c>
      <c r="O1" s="112" t="s">
        <v>12</v>
      </c>
      <c r="P1" s="112" t="s">
        <v>13</v>
      </c>
    </row>
    <row r="2" spans="1:16" x14ac:dyDescent="0.25">
      <c r="A2" s="163" t="s">
        <v>14</v>
      </c>
      <c r="B2" s="5">
        <v>1000000</v>
      </c>
      <c r="C2" s="5">
        <f t="shared" ref="C2:C9" si="0">F2/B2</f>
        <v>1</v>
      </c>
      <c r="D2" s="86" t="str">
        <f>VLOOKUP(A2,'NAV Data'!$B$2:$D$100,2,FALSE)</f>
        <v>2023-02-02</v>
      </c>
      <c r="E2" s="5">
        <f>VLOOKUP(A2,'NAV Data'!$B$2:$D$100,3,FALSE)</f>
        <v>22.866900000000001</v>
      </c>
      <c r="F2" s="4">
        <f>F37</f>
        <v>1000000</v>
      </c>
      <c r="G2" s="113">
        <f t="shared" ref="G2:G9" si="1">B2*E2</f>
        <v>22866900</v>
      </c>
      <c r="H2" s="7">
        <f t="shared" ref="H2:H9" si="2">G2-F2</f>
        <v>21866900</v>
      </c>
      <c r="I2" s="8">
        <f t="shared" ref="I2:I34" si="3">H2/F2</f>
        <v>21.866900000000001</v>
      </c>
      <c r="J2" s="3">
        <f t="shared" ref="J2:J25" si="4">G2/$G$34</f>
        <v>7.0952871541648463E-2</v>
      </c>
      <c r="K2" s="114"/>
      <c r="L2" s="115"/>
      <c r="M2" s="116">
        <f t="shared" ref="M2:M27" si="5">+L2-G2</f>
        <v>-22866900</v>
      </c>
      <c r="N2" t="s">
        <v>15</v>
      </c>
      <c r="O2" t="s">
        <v>16</v>
      </c>
      <c r="P2" s="163"/>
    </row>
    <row r="3" spans="1:16" x14ac:dyDescent="0.25">
      <c r="A3" s="163" t="s">
        <v>17</v>
      </c>
      <c r="B3" s="5">
        <v>1000000</v>
      </c>
      <c r="C3" s="118">
        <f t="shared" si="0"/>
        <v>1</v>
      </c>
      <c r="D3" s="119" t="str">
        <f>VLOOKUP(A3,'NAV Data'!$B$2:$D$100,2,FALSE)</f>
        <v>2023-02-02</v>
      </c>
      <c r="E3" s="118">
        <f>VLOOKUP(A3,'NAV Data'!$B$2:$D$100,3,FALSE)</f>
        <v>5.5716000000000001</v>
      </c>
      <c r="F3" s="120">
        <f>+F38</f>
        <v>1000000</v>
      </c>
      <c r="G3" s="121">
        <f t="shared" si="1"/>
        <v>5571600</v>
      </c>
      <c r="H3" s="7">
        <f t="shared" si="2"/>
        <v>4571600</v>
      </c>
      <c r="I3" s="8">
        <f t="shared" si="3"/>
        <v>4.5716000000000001</v>
      </c>
      <c r="J3" s="3">
        <f t="shared" si="4"/>
        <v>1.7287914806180485E-2</v>
      </c>
      <c r="K3" s="114">
        <f>+K38</f>
        <v>0.05</v>
      </c>
      <c r="L3" s="115">
        <f>+L38</f>
        <v>0</v>
      </c>
      <c r="M3" s="116">
        <f t="shared" si="5"/>
        <v>-5571600</v>
      </c>
      <c r="N3" t="s">
        <v>15</v>
      </c>
      <c r="O3" t="s">
        <v>16</v>
      </c>
    </row>
    <row r="4" spans="1:16" x14ac:dyDescent="0.25">
      <c r="A4" s="163" t="s">
        <v>18</v>
      </c>
      <c r="B4" s="5">
        <v>1000000</v>
      </c>
      <c r="C4" s="118">
        <f t="shared" si="0"/>
        <v>1</v>
      </c>
      <c r="D4" s="119" t="str">
        <f>VLOOKUP(A4,'NAV Data'!$B$2:$D$100,2,FALSE)</f>
        <v>2023-02-02</v>
      </c>
      <c r="E4" s="118">
        <f>VLOOKUP(A4,'NAV Data'!$B$2:$D$100,3,FALSE)</f>
        <v>16.777999999999999</v>
      </c>
      <c r="F4" s="120">
        <f>+F39</f>
        <v>1000000</v>
      </c>
      <c r="G4" s="121">
        <f t="shared" si="1"/>
        <v>16778000</v>
      </c>
      <c r="H4" s="7">
        <f t="shared" si="2"/>
        <v>15778000</v>
      </c>
      <c r="I4" s="8">
        <f t="shared" si="3"/>
        <v>15.778</v>
      </c>
      <c r="J4" s="3">
        <f t="shared" si="4"/>
        <v>5.2059845397748612E-2</v>
      </c>
      <c r="K4" s="114">
        <f>+K39</f>
        <v>0.05</v>
      </c>
      <c r="L4" s="115">
        <f>+L39</f>
        <v>0</v>
      </c>
      <c r="M4" s="116">
        <f t="shared" si="5"/>
        <v>-16778000</v>
      </c>
      <c r="N4" t="s">
        <v>15</v>
      </c>
      <c r="O4" t="s">
        <v>16</v>
      </c>
    </row>
    <row r="5" spans="1:16" x14ac:dyDescent="0.25">
      <c r="A5" s="163" t="s">
        <v>19</v>
      </c>
      <c r="B5" s="5">
        <v>1000000</v>
      </c>
      <c r="C5" s="5">
        <f t="shared" si="0"/>
        <v>1</v>
      </c>
      <c r="D5" s="86" t="str">
        <f>VLOOKUP(A5,'NAV Data'!$B$2:$D$100,2,FALSE)</f>
        <v>2023-02-02</v>
      </c>
      <c r="E5" s="5">
        <f>VLOOKUP(A5,'NAV Data'!$B$2:$D$100,3,FALSE)</f>
        <v>11.367599999999999</v>
      </c>
      <c r="F5" s="4">
        <f>+F71</f>
        <v>1000000</v>
      </c>
      <c r="G5" s="152">
        <f t="shared" si="1"/>
        <v>11367600</v>
      </c>
      <c r="H5" s="7">
        <f t="shared" si="2"/>
        <v>10367600</v>
      </c>
      <c r="I5" s="8">
        <f t="shared" si="3"/>
        <v>10.367599999999999</v>
      </c>
      <c r="J5" s="3">
        <f t="shared" si="4"/>
        <v>3.5272112203090185E-2</v>
      </c>
      <c r="K5" s="114"/>
      <c r="L5" s="115"/>
      <c r="M5" s="116">
        <f t="shared" si="5"/>
        <v>-11367600</v>
      </c>
      <c r="N5" t="s">
        <v>15</v>
      </c>
      <c r="O5" t="s">
        <v>16</v>
      </c>
    </row>
    <row r="6" spans="1:16" x14ac:dyDescent="0.25">
      <c r="A6" s="163" t="s">
        <v>20</v>
      </c>
      <c r="B6" s="5">
        <v>1000000</v>
      </c>
      <c r="C6" s="5">
        <f t="shared" si="0"/>
        <v>1</v>
      </c>
      <c r="D6" s="86" t="str">
        <f>VLOOKUP(A6,'NAV Data'!$B$2:$D$100,2,FALSE)</f>
        <v>2023-02-02</v>
      </c>
      <c r="E6" s="5">
        <f>VLOOKUP(A6,'NAV Data'!$B$2:$D$100,3,FALSE)</f>
        <v>23.486799999999999</v>
      </c>
      <c r="F6" s="4">
        <f>+F72</f>
        <v>1000000</v>
      </c>
      <c r="G6" s="113">
        <f t="shared" si="1"/>
        <v>23486800</v>
      </c>
      <c r="H6" s="7">
        <f t="shared" si="2"/>
        <v>22486800</v>
      </c>
      <c r="I6" s="8">
        <f t="shared" si="3"/>
        <v>22.486799999999999</v>
      </c>
      <c r="J6" s="3">
        <f t="shared" si="4"/>
        <v>7.2876336684219944E-2</v>
      </c>
      <c r="K6" s="114"/>
      <c r="L6" s="115"/>
      <c r="M6" s="116">
        <f t="shared" si="5"/>
        <v>-23486800</v>
      </c>
      <c r="N6" t="s">
        <v>21</v>
      </c>
      <c r="O6" t="s">
        <v>16</v>
      </c>
    </row>
    <row r="7" spans="1:16" x14ac:dyDescent="0.25">
      <c r="A7" t="s">
        <v>112</v>
      </c>
      <c r="B7" s="5">
        <v>1000000</v>
      </c>
      <c r="C7" s="118">
        <f t="shared" si="0"/>
        <v>2</v>
      </c>
      <c r="D7" s="119" t="str">
        <f>VLOOKUP(A7,'NAV Data'!$B$2:$D$100,2,FALSE)</f>
        <v>2023-02-02</v>
      </c>
      <c r="E7" s="118">
        <f>VLOOKUP(A7,'NAV Data'!$B$2:$D$100,3,FALSE)</f>
        <v>9.4760000000000009</v>
      </c>
      <c r="F7" s="120">
        <f>F40+F73</f>
        <v>2000000</v>
      </c>
      <c r="G7" s="121">
        <f t="shared" si="1"/>
        <v>9476000</v>
      </c>
      <c r="H7" s="7">
        <f t="shared" si="2"/>
        <v>7476000</v>
      </c>
      <c r="I7" s="8">
        <f t="shared" si="3"/>
        <v>3.738</v>
      </c>
      <c r="J7" s="3">
        <f t="shared" si="4"/>
        <v>2.9402735426693638E-2</v>
      </c>
      <c r="K7" s="114">
        <f>+K40</f>
        <v>0.05</v>
      </c>
      <c r="L7" s="115">
        <f>+L40</f>
        <v>0</v>
      </c>
      <c r="M7" s="116">
        <f t="shared" si="5"/>
        <v>-9476000</v>
      </c>
      <c r="N7" t="s">
        <v>21</v>
      </c>
      <c r="O7" t="s">
        <v>16</v>
      </c>
    </row>
    <row r="8" spans="1:16" x14ac:dyDescent="0.25">
      <c r="A8" s="163" t="s">
        <v>23</v>
      </c>
      <c r="B8" s="5">
        <v>1000000</v>
      </c>
      <c r="C8" s="5">
        <f t="shared" si="0"/>
        <v>1</v>
      </c>
      <c r="D8" s="86" t="str">
        <f>VLOOKUP(A8,'NAV Data'!$B$2:$D$100,2,FALSE)</f>
        <v>2023-02-02</v>
      </c>
      <c r="E8" s="5">
        <f>VLOOKUP(A8,'NAV Data'!$B$2:$D$100,3,FALSE)</f>
        <v>16.0184</v>
      </c>
      <c r="F8" s="4">
        <f>+F74</f>
        <v>1000000</v>
      </c>
      <c r="G8" s="152">
        <f t="shared" si="1"/>
        <v>16018400</v>
      </c>
      <c r="H8" s="7">
        <f t="shared" si="2"/>
        <v>15018400</v>
      </c>
      <c r="I8" s="8">
        <f t="shared" si="3"/>
        <v>15.0184</v>
      </c>
      <c r="J8" s="3">
        <f t="shared" si="4"/>
        <v>4.970291021094865E-2</v>
      </c>
      <c r="K8" s="114"/>
      <c r="L8" s="115"/>
      <c r="M8" s="116">
        <f t="shared" si="5"/>
        <v>-16018400</v>
      </c>
      <c r="N8" t="s">
        <v>24</v>
      </c>
      <c r="O8" t="s">
        <v>16</v>
      </c>
    </row>
    <row r="9" spans="1:16" x14ac:dyDescent="0.25">
      <c r="A9" s="163" t="s">
        <v>25</v>
      </c>
      <c r="B9" s="5">
        <v>1000000</v>
      </c>
      <c r="C9" s="5">
        <f t="shared" si="0"/>
        <v>2</v>
      </c>
      <c r="D9" s="86" t="str">
        <f>VLOOKUP(A9,'NAV Data'!$B$2:$D$100,2,FALSE)</f>
        <v>2023-02-02</v>
      </c>
      <c r="E9" s="5">
        <f>VLOOKUP(A9,'NAV Data'!$B$2:$D$100,3,FALSE)</f>
        <v>12.9132</v>
      </c>
      <c r="F9" s="4">
        <f>F41+F75</f>
        <v>2000000</v>
      </c>
      <c r="G9" s="152">
        <f t="shared" si="1"/>
        <v>12913200</v>
      </c>
      <c r="H9" s="7">
        <f t="shared" si="2"/>
        <v>10913200</v>
      </c>
      <c r="I9" s="8">
        <f t="shared" si="3"/>
        <v>5.4565999999999999</v>
      </c>
      <c r="J9" s="3">
        <f t="shared" si="4"/>
        <v>4.0067898175599442E-2</v>
      </c>
      <c r="K9" s="114"/>
      <c r="L9" s="115"/>
      <c r="M9" s="116">
        <f t="shared" si="5"/>
        <v>-12913200</v>
      </c>
      <c r="N9" t="s">
        <v>24</v>
      </c>
      <c r="O9" t="s">
        <v>16</v>
      </c>
    </row>
    <row r="10" spans="1:16" x14ac:dyDescent="0.25">
      <c r="A10" s="15" t="s">
        <v>113</v>
      </c>
      <c r="B10" s="5">
        <v>1000000</v>
      </c>
      <c r="C10" s="5">
        <v>14.757868604723219</v>
      </c>
      <c r="D10" s="86" t="s">
        <v>27</v>
      </c>
      <c r="E10" s="5">
        <v>14.677899999999999</v>
      </c>
      <c r="F10" s="4">
        <v>85000</v>
      </c>
      <c r="G10" s="152">
        <v>84539.409681469988</v>
      </c>
      <c r="H10" s="7">
        <f>+H42+H76</f>
        <v>-460.5900220400074</v>
      </c>
      <c r="I10" s="8">
        <f t="shared" si="3"/>
        <v>-5.418706141647146E-3</v>
      </c>
      <c r="J10" s="3">
        <f t="shared" si="4"/>
        <v>2.623142566476493E-4</v>
      </c>
      <c r="K10" s="114"/>
      <c r="L10" s="115"/>
      <c r="M10" s="116">
        <f t="shared" si="5"/>
        <v>-84539.409681469988</v>
      </c>
      <c r="N10" t="s">
        <v>28</v>
      </c>
      <c r="O10" t="s">
        <v>16</v>
      </c>
    </row>
    <row r="11" spans="1:16" x14ac:dyDescent="0.25">
      <c r="A11" s="163" t="s">
        <v>29</v>
      </c>
      <c r="B11" s="5">
        <v>1000000</v>
      </c>
      <c r="C11" s="5">
        <f t="shared" ref="C11:C33" si="6">F11/B11</f>
        <v>1</v>
      </c>
      <c r="D11" s="86" t="str">
        <f>VLOOKUP(A11,'NAV Data'!$B$2:$D$100,2,FALSE)</f>
        <v>2023-02-02</v>
      </c>
      <c r="E11" s="5">
        <f>VLOOKUP(A11,'NAV Data'!$B$2:$D$100,3,FALSE)</f>
        <v>7.7397</v>
      </c>
      <c r="F11" s="4">
        <f>+F77</f>
        <v>1000000</v>
      </c>
      <c r="G11" s="113">
        <f t="shared" ref="G11:G33" si="7">B11*E11</f>
        <v>7739700</v>
      </c>
      <c r="H11" s="7">
        <f t="shared" ref="H11:H33" si="8">G11-F11</f>
        <v>6739700</v>
      </c>
      <c r="I11" s="8">
        <f t="shared" si="3"/>
        <v>6.7397</v>
      </c>
      <c r="J11" s="3">
        <f t="shared" si="4"/>
        <v>2.4015233366608355E-2</v>
      </c>
      <c r="K11" s="114"/>
      <c r="L11" s="115"/>
      <c r="M11" s="116">
        <f t="shared" si="5"/>
        <v>-7739700</v>
      </c>
      <c r="N11" t="s">
        <v>30</v>
      </c>
      <c r="O11" t="s">
        <v>16</v>
      </c>
    </row>
    <row r="12" spans="1:16" x14ac:dyDescent="0.25">
      <c r="A12" s="163" t="s">
        <v>31</v>
      </c>
      <c r="B12" s="5">
        <v>1000000</v>
      </c>
      <c r="C12" s="118">
        <f t="shared" si="6"/>
        <v>1</v>
      </c>
      <c r="D12" s="119" t="str">
        <f>VLOOKUP(A12,'NAV Data'!$B$2:$D$100,2,FALSE)</f>
        <v>2023-02-02</v>
      </c>
      <c r="E12" s="118">
        <f>VLOOKUP(A12,'NAV Data'!$B$2:$D$100,3,FALSE)</f>
        <v>13.8794</v>
      </c>
      <c r="F12" s="120">
        <f>+F43</f>
        <v>1000000</v>
      </c>
      <c r="G12" s="121">
        <f t="shared" si="7"/>
        <v>13879400</v>
      </c>
      <c r="H12" s="7">
        <f t="shared" si="8"/>
        <v>12879400</v>
      </c>
      <c r="I12" s="8">
        <f t="shared" si="3"/>
        <v>12.8794</v>
      </c>
      <c r="J12" s="3">
        <f t="shared" si="4"/>
        <v>4.3065884981136733E-2</v>
      </c>
      <c r="K12" s="114">
        <f>+K43</f>
        <v>0.05</v>
      </c>
      <c r="L12" s="115">
        <f>+L43</f>
        <v>0</v>
      </c>
      <c r="M12" s="116">
        <f t="shared" si="5"/>
        <v>-13879400</v>
      </c>
      <c r="N12" t="s">
        <v>30</v>
      </c>
      <c r="O12" t="s">
        <v>16</v>
      </c>
    </row>
    <row r="13" spans="1:16" x14ac:dyDescent="0.25">
      <c r="A13" s="163" t="s">
        <v>32</v>
      </c>
      <c r="B13" s="5">
        <v>1000000</v>
      </c>
      <c r="C13" s="5">
        <f t="shared" si="6"/>
        <v>1</v>
      </c>
      <c r="D13" s="86" t="str">
        <f>VLOOKUP(A13,'NAV Data'!$B$2:$D$100,2,FALSE)</f>
        <v>2023-02-03</v>
      </c>
      <c r="E13" s="5">
        <f>VLOOKUP(A13,'NAV Data'!$B$2:$D$100,3,FALSE)</f>
        <v>11.8202</v>
      </c>
      <c r="F13" s="4">
        <f>+F78</f>
        <v>1000000</v>
      </c>
      <c r="G13" s="113">
        <f t="shared" si="7"/>
        <v>11820200</v>
      </c>
      <c r="H13" s="7">
        <f t="shared" si="8"/>
        <v>10820200</v>
      </c>
      <c r="I13" s="8">
        <f t="shared" si="3"/>
        <v>10.8202</v>
      </c>
      <c r="J13" s="3">
        <f t="shared" si="4"/>
        <v>3.6676468266209808E-2</v>
      </c>
      <c r="K13" s="114"/>
      <c r="L13" s="115"/>
      <c r="M13" s="116">
        <f t="shared" si="5"/>
        <v>-11820200</v>
      </c>
      <c r="N13" t="s">
        <v>33</v>
      </c>
      <c r="O13" t="s">
        <v>16</v>
      </c>
    </row>
    <row r="14" spans="1:16" x14ac:dyDescent="0.25">
      <c r="A14" s="164" t="s">
        <v>34</v>
      </c>
      <c r="B14" s="5">
        <v>1000000</v>
      </c>
      <c r="C14" s="122">
        <f t="shared" si="6"/>
        <v>1</v>
      </c>
      <c r="D14" s="123" t="str">
        <f>VLOOKUP(A14,'NAV Data'!$B$2:$D$100,2,FALSE)</f>
        <v>2023-02-02</v>
      </c>
      <c r="E14" s="122">
        <f>VLOOKUP(A14,'NAV Data'!$B$2:$D$100,3,FALSE)</f>
        <v>8.7264999999999997</v>
      </c>
      <c r="F14" s="124">
        <f>+F44</f>
        <v>1000000</v>
      </c>
      <c r="G14" s="125">
        <f t="shared" si="7"/>
        <v>8726500</v>
      </c>
      <c r="H14" s="83">
        <f t="shared" si="8"/>
        <v>7726500</v>
      </c>
      <c r="I14" s="84">
        <f t="shared" si="3"/>
        <v>7.7264999999999997</v>
      </c>
      <c r="J14" s="85">
        <f t="shared" si="4"/>
        <v>2.7077139162203678E-2</v>
      </c>
      <c r="K14" s="126">
        <f>+K44</f>
        <v>0.05</v>
      </c>
      <c r="L14" s="127">
        <f>+L44</f>
        <v>0</v>
      </c>
      <c r="M14" s="128">
        <f t="shared" si="5"/>
        <v>-8726500</v>
      </c>
      <c r="N14" s="15" t="s">
        <v>33</v>
      </c>
      <c r="O14" s="15" t="s">
        <v>16</v>
      </c>
    </row>
    <row r="15" spans="1:16" x14ac:dyDescent="0.25">
      <c r="A15" s="163" t="s">
        <v>35</v>
      </c>
      <c r="B15" s="5">
        <v>1000000</v>
      </c>
      <c r="C15" s="5">
        <f t="shared" si="6"/>
        <v>1</v>
      </c>
      <c r="D15" s="86" t="str">
        <f>VLOOKUP(A15,'NAV Data'!$B$2:$D$100,2,FALSE)</f>
        <v>2023-02-02</v>
      </c>
      <c r="E15" s="5">
        <f>VLOOKUP(A15,'NAV Data'!$B$2:$D$100,3,FALSE)</f>
        <v>6.7912999999999997</v>
      </c>
      <c r="F15" s="4">
        <f>+F45</f>
        <v>1000000</v>
      </c>
      <c r="G15" s="113">
        <f t="shared" si="7"/>
        <v>6791300</v>
      </c>
      <c r="H15" s="7">
        <f t="shared" si="8"/>
        <v>5791300</v>
      </c>
      <c r="I15" s="8">
        <f t="shared" si="3"/>
        <v>5.7912999999999997</v>
      </c>
      <c r="J15" s="3">
        <f t="shared" si="4"/>
        <v>2.1072477533062951E-2</v>
      </c>
      <c r="K15" s="114"/>
      <c r="L15" s="115"/>
      <c r="M15" s="116">
        <f t="shared" si="5"/>
        <v>-6791300</v>
      </c>
      <c r="N15" t="s">
        <v>33</v>
      </c>
      <c r="O15" t="s">
        <v>16</v>
      </c>
    </row>
    <row r="16" spans="1:16" x14ac:dyDescent="0.25">
      <c r="A16" s="163" t="s">
        <v>36</v>
      </c>
      <c r="B16" s="5">
        <v>1000000</v>
      </c>
      <c r="C16" s="118">
        <f t="shared" si="6"/>
        <v>1</v>
      </c>
      <c r="D16" s="119" t="str">
        <f>VLOOKUP(A16,'NAV Data'!$B$2:$D$100,2,FALSE)</f>
        <v>2023-02-02</v>
      </c>
      <c r="E16" s="118">
        <f>VLOOKUP(A16,'NAV Data'!$B$2:$D$100,3,FALSE)</f>
        <v>8.3923000000000005</v>
      </c>
      <c r="F16" s="120">
        <f>+F46</f>
        <v>1000000</v>
      </c>
      <c r="G16" s="121">
        <f t="shared" si="7"/>
        <v>8392300</v>
      </c>
      <c r="H16" s="7">
        <f t="shared" si="8"/>
        <v>7392300</v>
      </c>
      <c r="I16" s="8">
        <f t="shared" si="3"/>
        <v>7.3922999999999996</v>
      </c>
      <c r="J16" s="3">
        <f t="shared" si="4"/>
        <v>2.6040162148737972E-2</v>
      </c>
      <c r="K16" s="114">
        <f>+K46</f>
        <v>2.5000000000000001E-2</v>
      </c>
      <c r="L16" s="115">
        <f>+L46</f>
        <v>0</v>
      </c>
      <c r="M16" s="116">
        <f t="shared" si="5"/>
        <v>-8392300</v>
      </c>
      <c r="N16" t="s">
        <v>33</v>
      </c>
      <c r="O16" t="s">
        <v>16</v>
      </c>
    </row>
    <row r="17" spans="1:15" x14ac:dyDescent="0.25">
      <c r="A17" s="163" t="s">
        <v>37</v>
      </c>
      <c r="B17" s="5">
        <v>1000000</v>
      </c>
      <c r="C17" s="5">
        <f t="shared" si="6"/>
        <v>1</v>
      </c>
      <c r="D17" s="86" t="str">
        <f>VLOOKUP(A17,'NAV Data'!$B$2:$D$100,2,FALSE)</f>
        <v>2023-02-03</v>
      </c>
      <c r="E17" s="5">
        <f>VLOOKUP(A17,'NAV Data'!$B$2:$D$100,3,FALSE)</f>
        <v>11.381500000000001</v>
      </c>
      <c r="F17" s="4">
        <f>+F79</f>
        <v>1000000</v>
      </c>
      <c r="G17" s="113">
        <f t="shared" si="7"/>
        <v>11381500</v>
      </c>
      <c r="H17" s="7">
        <f t="shared" si="8"/>
        <v>10381500</v>
      </c>
      <c r="I17" s="8">
        <f t="shared" si="3"/>
        <v>10.381500000000001</v>
      </c>
      <c r="J17" s="3">
        <f t="shared" si="4"/>
        <v>3.5315242007061383E-2</v>
      </c>
      <c r="K17" s="114"/>
      <c r="L17" s="115"/>
      <c r="M17" s="116">
        <f t="shared" si="5"/>
        <v>-11381500</v>
      </c>
      <c r="N17" t="s">
        <v>38</v>
      </c>
      <c r="O17" t="s">
        <v>16</v>
      </c>
    </row>
    <row r="18" spans="1:15" x14ac:dyDescent="0.25">
      <c r="A18" s="163" t="s">
        <v>39</v>
      </c>
      <c r="B18" s="5">
        <v>1000000</v>
      </c>
      <c r="C18" s="118">
        <f t="shared" si="6"/>
        <v>1</v>
      </c>
      <c r="D18" s="119" t="str">
        <f>VLOOKUP(A18,'NAV Data'!$B$2:$D$100,2,FALSE)</f>
        <v>2023-02-03</v>
      </c>
      <c r="E18" s="118">
        <f>VLOOKUP(A18,'NAV Data'!$B$2:$D$100,3,FALSE)</f>
        <v>10.610300000000001</v>
      </c>
      <c r="F18" s="120">
        <f>+F47</f>
        <v>1000000</v>
      </c>
      <c r="G18" s="121">
        <f t="shared" si="7"/>
        <v>10610300</v>
      </c>
      <c r="H18" s="7">
        <f t="shared" si="8"/>
        <v>9610300</v>
      </c>
      <c r="I18" s="8">
        <f t="shared" si="3"/>
        <v>9.6103000000000005</v>
      </c>
      <c r="J18" s="3">
        <f t="shared" si="4"/>
        <v>3.2922313602558838E-2</v>
      </c>
      <c r="K18" s="114">
        <f>+K47</f>
        <v>7.4999999999999997E-2</v>
      </c>
      <c r="L18" s="115">
        <f>+L47</f>
        <v>0</v>
      </c>
      <c r="M18" s="116">
        <f t="shared" si="5"/>
        <v>-10610300</v>
      </c>
      <c r="N18" t="s">
        <v>38</v>
      </c>
      <c r="O18" t="s">
        <v>16</v>
      </c>
    </row>
    <row r="19" spans="1:15" x14ac:dyDescent="0.25">
      <c r="A19" s="163" t="s">
        <v>40</v>
      </c>
      <c r="B19" s="5">
        <v>1000000</v>
      </c>
      <c r="C19" s="5">
        <f t="shared" si="6"/>
        <v>2</v>
      </c>
      <c r="D19" s="86" t="str">
        <f>VLOOKUP(A19,'NAV Data'!$B$2:$D$100,2,FALSE)</f>
        <v>2023-02-02</v>
      </c>
      <c r="E19" s="5">
        <f>VLOOKUP(A19,'NAV Data'!$B$2:$D$100,3,FALSE)</f>
        <v>13.920400000000001</v>
      </c>
      <c r="F19" s="4">
        <f>+F48+F80</f>
        <v>2000000</v>
      </c>
      <c r="G19" s="152">
        <f t="shared" si="7"/>
        <v>13920400</v>
      </c>
      <c r="H19" s="7">
        <f t="shared" si="8"/>
        <v>11920400</v>
      </c>
      <c r="I19" s="8">
        <f t="shared" si="3"/>
        <v>5.9602000000000004</v>
      </c>
      <c r="J19" s="3">
        <f t="shared" si="4"/>
        <v>4.3193102388533786E-2</v>
      </c>
      <c r="K19" s="114"/>
      <c r="L19" s="115"/>
      <c r="M19" s="116">
        <f t="shared" si="5"/>
        <v>-13920400</v>
      </c>
      <c r="N19" t="s">
        <v>41</v>
      </c>
      <c r="O19" t="s">
        <v>16</v>
      </c>
    </row>
    <row r="20" spans="1:15" x14ac:dyDescent="0.25">
      <c r="A20" s="163" t="s">
        <v>42</v>
      </c>
      <c r="B20" s="5">
        <v>1000000</v>
      </c>
      <c r="C20" s="118">
        <f t="shared" si="6"/>
        <v>2</v>
      </c>
      <c r="D20" s="119" t="str">
        <f>VLOOKUP(A20,'NAV Data'!$B$2:$D$100,2,FALSE)</f>
        <v>2023-02-02</v>
      </c>
      <c r="E20" s="118">
        <f>VLOOKUP(A20,'NAV Data'!$B$2:$D$100,3,FALSE)</f>
        <v>13.3489</v>
      </c>
      <c r="F20" s="120">
        <f>+F49+F93</f>
        <v>2000000</v>
      </c>
      <c r="G20" s="121">
        <f t="shared" si="7"/>
        <v>13348900</v>
      </c>
      <c r="H20" s="7">
        <f t="shared" si="8"/>
        <v>11348900</v>
      </c>
      <c r="I20" s="8">
        <f t="shared" si="3"/>
        <v>5.6744500000000002</v>
      </c>
      <c r="J20" s="3">
        <f t="shared" si="4"/>
        <v>4.1419815843962718E-2</v>
      </c>
      <c r="K20" s="114">
        <f>+K49</f>
        <v>0.05</v>
      </c>
      <c r="L20" s="115">
        <f>+L49</f>
        <v>0</v>
      </c>
      <c r="M20" s="116">
        <f t="shared" si="5"/>
        <v>-13348900</v>
      </c>
      <c r="N20" t="s">
        <v>43</v>
      </c>
      <c r="O20" t="s">
        <v>16</v>
      </c>
    </row>
    <row r="21" spans="1:15" x14ac:dyDescent="0.25">
      <c r="A21" s="163" t="s">
        <v>44</v>
      </c>
      <c r="B21" s="5">
        <v>1000000</v>
      </c>
      <c r="C21" s="5">
        <f t="shared" si="6"/>
        <v>2</v>
      </c>
      <c r="D21" s="86" t="str">
        <f>VLOOKUP(A21,'NAV Data'!$B$2:$D$100,2,FALSE)</f>
        <v>2023-02-02</v>
      </c>
      <c r="E21" s="5">
        <f>VLOOKUP(A21,'NAV Data'!$B$2:$D$100,3,FALSE)</f>
        <v>18.633299999999998</v>
      </c>
      <c r="F21" s="4">
        <f>+F50+F81</f>
        <v>2000000</v>
      </c>
      <c r="G21" s="113">
        <f t="shared" si="7"/>
        <v>18633300</v>
      </c>
      <c r="H21" s="7">
        <f t="shared" si="8"/>
        <v>16633300</v>
      </c>
      <c r="I21" s="8">
        <f t="shared" si="3"/>
        <v>8.3166499999999992</v>
      </c>
      <c r="J21" s="3">
        <f t="shared" si="4"/>
        <v>5.7816588225644845E-2</v>
      </c>
      <c r="K21" s="114"/>
      <c r="L21" s="115"/>
      <c r="M21" s="116">
        <f t="shared" si="5"/>
        <v>-18633300</v>
      </c>
      <c r="N21" t="s">
        <v>15</v>
      </c>
      <c r="O21" t="s">
        <v>16</v>
      </c>
    </row>
    <row r="22" spans="1:15" x14ac:dyDescent="0.25">
      <c r="A22" s="164" t="s">
        <v>45</v>
      </c>
      <c r="B22" s="5">
        <v>1000000</v>
      </c>
      <c r="C22" s="122">
        <f t="shared" si="6"/>
        <v>1</v>
      </c>
      <c r="D22" s="123" t="str">
        <f>VLOOKUP(A22,'NAV Data'!$B$2:$D$100,2,FALSE)</f>
        <v>2023-02-02</v>
      </c>
      <c r="E22" s="122">
        <f>VLOOKUP(A22,'NAV Data'!$B$2:$D$100,3,FALSE)</f>
        <v>9.4023000000000003</v>
      </c>
      <c r="F22" s="124">
        <f t="shared" ref="F22:F27" si="9">+F51</f>
        <v>1000000</v>
      </c>
      <c r="G22" s="125">
        <f t="shared" si="7"/>
        <v>9402300</v>
      </c>
      <c r="H22" s="83">
        <f t="shared" si="8"/>
        <v>8402300</v>
      </c>
      <c r="I22" s="84">
        <f t="shared" si="3"/>
        <v>8.4023000000000003</v>
      </c>
      <c r="J22" s="85">
        <f t="shared" si="4"/>
        <v>2.9174054379738454E-2</v>
      </c>
      <c r="K22" s="126">
        <f t="shared" ref="K22:L27" si="10">+K51</f>
        <v>0.05</v>
      </c>
      <c r="L22" s="127">
        <f t="shared" si="10"/>
        <v>0</v>
      </c>
      <c r="M22" s="128">
        <f t="shared" si="5"/>
        <v>-9402300</v>
      </c>
      <c r="N22" s="15" t="s">
        <v>46</v>
      </c>
      <c r="O22" s="15" t="s">
        <v>16</v>
      </c>
    </row>
    <row r="23" spans="1:15" x14ac:dyDescent="0.25">
      <c r="A23" t="s">
        <v>116</v>
      </c>
      <c r="B23" s="5">
        <v>1000000</v>
      </c>
      <c r="C23" s="122">
        <f t="shared" si="6"/>
        <v>1</v>
      </c>
      <c r="D23" s="123" t="str">
        <f>VLOOKUP(A23,'NAV Data'!$B$2:$D$100,2,FALSE)</f>
        <v>2023-02-02</v>
      </c>
      <c r="E23" s="122">
        <f>VLOOKUP(A23,'NAV Data'!$B$2:$D$100,3,FALSE)</f>
        <v>24.3155</v>
      </c>
      <c r="F23" s="124">
        <f t="shared" si="9"/>
        <v>1000000</v>
      </c>
      <c r="G23" s="125">
        <f t="shared" si="7"/>
        <v>24315500</v>
      </c>
      <c r="H23" s="83">
        <f t="shared" si="8"/>
        <v>23315500</v>
      </c>
      <c r="I23" s="84">
        <f t="shared" si="3"/>
        <v>23.3155</v>
      </c>
      <c r="J23" s="85">
        <f t="shared" si="4"/>
        <v>7.5447679745437868E-2</v>
      </c>
      <c r="K23" s="126">
        <f t="shared" si="10"/>
        <v>0.05</v>
      </c>
      <c r="L23" s="127">
        <f t="shared" si="10"/>
        <v>0</v>
      </c>
      <c r="M23" s="128">
        <f t="shared" si="5"/>
        <v>-24315500</v>
      </c>
      <c r="N23" s="15" t="s">
        <v>48</v>
      </c>
      <c r="O23" s="15" t="s">
        <v>16</v>
      </c>
    </row>
    <row r="24" spans="1:15" x14ac:dyDescent="0.25">
      <c r="A24" s="164" t="s">
        <v>49</v>
      </c>
      <c r="B24" s="5">
        <v>1000000</v>
      </c>
      <c r="C24" s="122">
        <f t="shared" si="6"/>
        <v>1</v>
      </c>
      <c r="D24" s="123" t="str">
        <f>VLOOKUP(A24,'NAV Data'!$B$2:$D$100,2,FALSE)</f>
        <v>2023-02-02</v>
      </c>
      <c r="E24" s="122">
        <f>VLOOKUP(A24,'NAV Data'!$B$2:$D$100,3,FALSE)</f>
        <v>11.513999999999999</v>
      </c>
      <c r="F24" s="124">
        <f t="shared" si="9"/>
        <v>1000000</v>
      </c>
      <c r="G24" s="125">
        <f t="shared" si="7"/>
        <v>11514000</v>
      </c>
      <c r="H24" s="83">
        <f t="shared" si="8"/>
        <v>10514000</v>
      </c>
      <c r="I24" s="84">
        <f t="shared" si="3"/>
        <v>10.513999999999999</v>
      </c>
      <c r="J24" s="85">
        <f t="shared" si="4"/>
        <v>3.5726371433405506E-2</v>
      </c>
      <c r="K24" s="126">
        <f t="shared" si="10"/>
        <v>0.05</v>
      </c>
      <c r="L24" s="127">
        <f t="shared" si="10"/>
        <v>0</v>
      </c>
      <c r="M24" s="128">
        <f t="shared" si="5"/>
        <v>-11514000</v>
      </c>
      <c r="N24" s="15" t="s">
        <v>50</v>
      </c>
      <c r="O24" s="15" t="s">
        <v>16</v>
      </c>
    </row>
    <row r="25" spans="1:15" x14ac:dyDescent="0.25">
      <c r="A25" s="163" t="s">
        <v>51</v>
      </c>
      <c r="B25" s="5">
        <v>1000000</v>
      </c>
      <c r="C25" s="118">
        <f t="shared" si="6"/>
        <v>1</v>
      </c>
      <c r="D25" s="119" t="str">
        <f>VLOOKUP(A25,'NAV Data'!$B$2:$D$100,2,FALSE)</f>
        <v>2023-02-02</v>
      </c>
      <c r="E25" s="118">
        <f>VLOOKUP(A25,'NAV Data'!$B$2:$D$100,3,FALSE)</f>
        <v>10.8934</v>
      </c>
      <c r="F25" s="120">
        <f t="shared" si="9"/>
        <v>1000000</v>
      </c>
      <c r="G25" s="152">
        <f t="shared" si="7"/>
        <v>10893400</v>
      </c>
      <c r="H25" s="7">
        <f t="shared" si="8"/>
        <v>9893400</v>
      </c>
      <c r="I25" s="8">
        <f t="shared" si="3"/>
        <v>9.8933999999999997</v>
      </c>
      <c r="J25" s="3">
        <f t="shared" si="4"/>
        <v>3.3800734286317483E-2</v>
      </c>
      <c r="K25" s="114">
        <f t="shared" si="10"/>
        <v>0.1</v>
      </c>
      <c r="L25" s="115">
        <f t="shared" si="10"/>
        <v>0</v>
      </c>
      <c r="M25" s="116">
        <f t="shared" si="5"/>
        <v>-10893400</v>
      </c>
      <c r="N25" t="s">
        <v>52</v>
      </c>
      <c r="O25" t="s">
        <v>53</v>
      </c>
    </row>
    <row r="26" spans="1:15" x14ac:dyDescent="0.25">
      <c r="A26" s="164" t="s">
        <v>54</v>
      </c>
      <c r="B26" s="5">
        <v>1000000</v>
      </c>
      <c r="C26" s="122">
        <f t="shared" si="6"/>
        <v>1</v>
      </c>
      <c r="D26" s="123" t="str">
        <f>VLOOKUP(A26,'NAV Data'!$B$2:$D$100,2,FALSE)</f>
        <v>2023-02-02</v>
      </c>
      <c r="E26" s="122">
        <f>VLOOKUP(A26,'NAV Data'!$B$2:$D$100,3,FALSE)</f>
        <v>9.0409000000000006</v>
      </c>
      <c r="F26" s="124">
        <f t="shared" si="9"/>
        <v>1000000</v>
      </c>
      <c r="G26" s="125">
        <f t="shared" si="7"/>
        <v>9040900</v>
      </c>
      <c r="H26" s="83">
        <f t="shared" si="8"/>
        <v>8040900</v>
      </c>
      <c r="I26" s="84">
        <f t="shared" si="3"/>
        <v>8.0409000000000006</v>
      </c>
      <c r="J26" s="85" t="e">
        <f>+G26/$G$60</f>
        <v>#N/A</v>
      </c>
      <c r="K26" s="126">
        <f t="shared" si="10"/>
        <v>0.1</v>
      </c>
      <c r="L26" s="127">
        <f t="shared" si="10"/>
        <v>0</v>
      </c>
      <c r="M26" s="128">
        <f t="shared" si="5"/>
        <v>-9040900</v>
      </c>
      <c r="N26" s="15" t="s">
        <v>55</v>
      </c>
      <c r="O26" s="15" t="s">
        <v>53</v>
      </c>
    </row>
    <row r="27" spans="1:15" x14ac:dyDescent="0.25">
      <c r="A27" s="117" t="s">
        <v>56</v>
      </c>
      <c r="B27" s="5">
        <v>1000000</v>
      </c>
      <c r="C27" s="118">
        <f t="shared" si="6"/>
        <v>1</v>
      </c>
      <c r="D27" s="119" t="str">
        <f>VLOOKUP(A27,'NAV Data'!$B$2:$D$100,2,FALSE)</f>
        <v>2023-02-03</v>
      </c>
      <c r="E27" s="118">
        <f>VLOOKUP(A27,'NAV Data'!$B$2:$D$100,3,FALSE)</f>
        <v>13.31</v>
      </c>
      <c r="F27" s="120">
        <f t="shared" si="9"/>
        <v>1000000</v>
      </c>
      <c r="G27" s="121">
        <f t="shared" si="7"/>
        <v>13310000</v>
      </c>
      <c r="H27" s="7">
        <f t="shared" si="8"/>
        <v>12310000</v>
      </c>
      <c r="I27" s="8">
        <f t="shared" si="3"/>
        <v>12.31</v>
      </c>
      <c r="J27" s="3">
        <f t="shared" ref="J27:J33" si="11">G27/$G$34</f>
        <v>4.1299114450115276E-2</v>
      </c>
      <c r="K27" s="114">
        <f t="shared" si="10"/>
        <v>0.1</v>
      </c>
      <c r="L27" s="115">
        <f t="shared" si="10"/>
        <v>0</v>
      </c>
      <c r="M27" s="116">
        <f t="shared" si="5"/>
        <v>-13310000</v>
      </c>
      <c r="N27" t="s">
        <v>57</v>
      </c>
      <c r="O27" t="s">
        <v>53</v>
      </c>
    </row>
    <row r="28" spans="1:15" x14ac:dyDescent="0.25">
      <c r="A28" s="133" t="s">
        <v>58</v>
      </c>
      <c r="B28" s="5">
        <v>1000000</v>
      </c>
      <c r="C28" s="134">
        <f t="shared" si="6"/>
        <v>1</v>
      </c>
      <c r="D28" s="135" t="str">
        <f>VLOOKUP(A28,'NAV Data'!$B$2:$D$100,2,FALSE)</f>
        <v>2023-02-03</v>
      </c>
      <c r="E28" s="134">
        <f>VLOOKUP(A28,'NAV Data'!$B$2:$D$100,3,FALSE)</f>
        <v>12.603300000000001</v>
      </c>
      <c r="F28" s="115">
        <f>+F67</f>
        <v>1000000</v>
      </c>
      <c r="G28" s="136">
        <f t="shared" si="7"/>
        <v>12603300</v>
      </c>
      <c r="H28" s="7">
        <f t="shared" si="8"/>
        <v>11603300</v>
      </c>
      <c r="I28" s="8">
        <f t="shared" si="3"/>
        <v>11.603300000000001</v>
      </c>
      <c r="J28" s="3">
        <f t="shared" si="11"/>
        <v>3.9106320747493449E-2</v>
      </c>
      <c r="K28" s="114"/>
      <c r="L28" s="115"/>
      <c r="M28" s="116"/>
    </row>
    <row r="29" spans="1:15" x14ac:dyDescent="0.25">
      <c r="A29" t="s">
        <v>59</v>
      </c>
      <c r="B29" s="5">
        <v>1000000</v>
      </c>
      <c r="C29" s="5">
        <f t="shared" si="6"/>
        <v>1</v>
      </c>
      <c r="D29" s="86" t="str">
        <f>VLOOKUP(A29,'NAV Data'!$B$2:$D$100,2,FALSE)</f>
        <v>2023-02-03</v>
      </c>
      <c r="E29" s="5">
        <f>VLOOKUP(A29,'NAV Data'!$B$2:$D$100,3,FALSE)</f>
        <v>11.919700000000001</v>
      </c>
      <c r="F29" s="4">
        <f>+F103</f>
        <v>1000000</v>
      </c>
      <c r="G29" s="113">
        <f t="shared" si="7"/>
        <v>11919700</v>
      </c>
      <c r="H29" s="7">
        <f t="shared" si="8"/>
        <v>10919700</v>
      </c>
      <c r="I29" s="8">
        <f t="shared" si="3"/>
        <v>10.919700000000001</v>
      </c>
      <c r="J29" s="3">
        <f t="shared" si="11"/>
        <v>3.6985203193917279E-2</v>
      </c>
      <c r="K29" s="114"/>
      <c r="L29" s="115"/>
      <c r="M29" s="116">
        <f>+L29-G29</f>
        <v>-11919700</v>
      </c>
      <c r="N29" t="s">
        <v>57</v>
      </c>
      <c r="O29" t="s">
        <v>53</v>
      </c>
    </row>
    <row r="30" spans="1:15" x14ac:dyDescent="0.25">
      <c r="A30" t="s">
        <v>60</v>
      </c>
      <c r="B30" s="5">
        <v>1000000</v>
      </c>
      <c r="C30" s="5">
        <f t="shared" si="6"/>
        <v>1</v>
      </c>
      <c r="D30" s="86" t="str">
        <f>VLOOKUP(A30,'NAV Data'!$B$2:$D$100,2,FALSE)</f>
        <v>2023-02-03</v>
      </c>
      <c r="E30" s="5">
        <f>VLOOKUP(A30,'NAV Data'!$B$2:$D$100,3,FALSE)</f>
        <v>12.9931</v>
      </c>
      <c r="F30" s="4">
        <f>+F104</f>
        <v>1000000</v>
      </c>
      <c r="G30" s="113">
        <f t="shared" si="7"/>
        <v>12993100</v>
      </c>
      <c r="H30" s="7">
        <f t="shared" si="8"/>
        <v>11993100</v>
      </c>
      <c r="I30" s="8">
        <f t="shared" si="3"/>
        <v>11.9931</v>
      </c>
      <c r="J30" s="3">
        <f t="shared" si="11"/>
        <v>4.0315816976843936E-2</v>
      </c>
      <c r="K30" s="114"/>
      <c r="L30" s="115"/>
      <c r="M30" s="116">
        <f>+L30-G30</f>
        <v>-12993100</v>
      </c>
      <c r="N30" t="s">
        <v>61</v>
      </c>
      <c r="O30" t="s">
        <v>53</v>
      </c>
    </row>
    <row r="31" spans="1:15" x14ac:dyDescent="0.25">
      <c r="A31" s="164" t="s">
        <v>62</v>
      </c>
      <c r="B31" s="5">
        <v>1000000</v>
      </c>
      <c r="C31" s="122">
        <f t="shared" si="6"/>
        <v>1</v>
      </c>
      <c r="D31" s="123" t="str">
        <f>VLOOKUP(A31,'NAV Data'!$B$2:$D$100,2,FALSE)</f>
        <v>2023-02-03</v>
      </c>
      <c r="E31" s="122">
        <f>VLOOKUP(A31,'NAV Data'!$B$2:$D$100,3,FALSE)</f>
        <v>11.798400000000001</v>
      </c>
      <c r="F31" s="124">
        <f>+F57</f>
        <v>1000000</v>
      </c>
      <c r="G31" s="125">
        <f t="shared" si="7"/>
        <v>11798400</v>
      </c>
      <c r="H31" s="83">
        <f t="shared" si="8"/>
        <v>10798400</v>
      </c>
      <c r="I31" s="84">
        <f t="shared" si="3"/>
        <v>10.798400000000001</v>
      </c>
      <c r="J31" s="85">
        <f t="shared" si="11"/>
        <v>3.6608825839837718E-2</v>
      </c>
      <c r="K31" s="126">
        <f t="shared" ref="K31:L33" si="12">+K57</f>
        <v>0.05</v>
      </c>
      <c r="L31" s="127">
        <f t="shared" si="12"/>
        <v>0</v>
      </c>
      <c r="M31" s="128">
        <f>+L31-G31</f>
        <v>-11798400</v>
      </c>
      <c r="N31" s="168" t="s">
        <v>63</v>
      </c>
      <c r="O31" s="15" t="s">
        <v>64</v>
      </c>
    </row>
    <row r="32" spans="1:15" x14ac:dyDescent="0.25">
      <c r="A32" s="164" t="s">
        <v>65</v>
      </c>
      <c r="B32" s="5">
        <v>1000000</v>
      </c>
      <c r="C32" s="122">
        <f t="shared" si="6"/>
        <v>1</v>
      </c>
      <c r="D32" s="123" t="str">
        <f>VLOOKUP(A32,'NAV Data'!$B$2:$D$100,2,FALSE)</f>
        <v>2023-02-02</v>
      </c>
      <c r="E32" s="122">
        <f>VLOOKUP(A32,'NAV Data'!$B$2:$D$100,3,FALSE)</f>
        <v>5.4786000000000001</v>
      </c>
      <c r="F32" s="124">
        <f>+F58</f>
        <v>1000000</v>
      </c>
      <c r="G32" s="125">
        <f t="shared" si="7"/>
        <v>5478600</v>
      </c>
      <c r="H32" s="83">
        <f t="shared" si="8"/>
        <v>4478600</v>
      </c>
      <c r="I32" s="84">
        <f t="shared" si="3"/>
        <v>4.4786000000000001</v>
      </c>
      <c r="J32" s="85">
        <f t="shared" si="11"/>
        <v>1.6999348491840836E-2</v>
      </c>
      <c r="K32" s="126">
        <f t="shared" si="12"/>
        <v>0.05</v>
      </c>
      <c r="L32" s="127">
        <f t="shared" si="12"/>
        <v>0</v>
      </c>
      <c r="M32" s="128">
        <f>+L32-G32</f>
        <v>-5478600</v>
      </c>
      <c r="N32" s="15" t="s">
        <v>66</v>
      </c>
      <c r="O32" s="15" t="s">
        <v>64</v>
      </c>
    </row>
    <row r="33" spans="1:15" x14ac:dyDescent="0.25">
      <c r="A33" s="164" t="s">
        <v>67</v>
      </c>
      <c r="B33" s="5">
        <v>1000000</v>
      </c>
      <c r="C33" s="122">
        <f t="shared" si="6"/>
        <v>1</v>
      </c>
      <c r="D33" s="123" t="str">
        <f>VLOOKUP(A33,'NAV Data'!$B$2:$D$100,2,FALSE)</f>
        <v>2023-02-02</v>
      </c>
      <c r="E33" s="122">
        <f>VLOOKUP(A33,'NAV Data'!$B$2:$D$100,3,FALSE)</f>
        <v>7.5590000000000002</v>
      </c>
      <c r="F33" s="124">
        <f>+F59</f>
        <v>1000000</v>
      </c>
      <c r="G33" s="125">
        <f t="shared" si="7"/>
        <v>7559000</v>
      </c>
      <c r="H33" s="83">
        <f t="shared" si="8"/>
        <v>6559000</v>
      </c>
      <c r="I33" s="84">
        <f t="shared" si="3"/>
        <v>6.5590000000000002</v>
      </c>
      <c r="J33" s="85">
        <f t="shared" si="11"/>
        <v>2.3454545914982822E-2</v>
      </c>
      <c r="K33" s="126">
        <f t="shared" si="12"/>
        <v>0.05</v>
      </c>
      <c r="L33" s="127">
        <f t="shared" si="12"/>
        <v>0</v>
      </c>
      <c r="M33" s="128">
        <f>+L33-G33</f>
        <v>-7559000</v>
      </c>
      <c r="N33" s="15" t="s">
        <v>68</v>
      </c>
      <c r="O33" s="15" t="s">
        <v>64</v>
      </c>
    </row>
    <row r="34" spans="1:15" ht="15.75" customHeight="1" thickBot="1" x14ac:dyDescent="0.3">
      <c r="A34" s="44"/>
      <c r="B34" s="44"/>
      <c r="C34" s="154"/>
      <c r="D34" s="44"/>
      <c r="E34" s="154"/>
      <c r="F34" s="45">
        <f>SUM(F2:F27)</f>
        <v>30085000</v>
      </c>
      <c r="G34" s="129">
        <f>SUM(G2:G27)</f>
        <v>322282939.40968144</v>
      </c>
      <c r="H34" s="47">
        <f>SUM(H2:H27)</f>
        <v>292197939.40997797</v>
      </c>
      <c r="I34" s="48">
        <f t="shared" si="3"/>
        <v>9.7124128107022756</v>
      </c>
      <c r="J34" s="48" t="e">
        <f>SUM(J2:J27)</f>
        <v>#N/A</v>
      </c>
      <c r="K34" s="130">
        <f>SUM(K2:K33)</f>
        <v>1</v>
      </c>
      <c r="L34" s="131">
        <f>SUM(L2:L33)</f>
        <v>0</v>
      </c>
      <c r="M34" s="132"/>
      <c r="N34" s="44"/>
      <c r="O34" s="44"/>
    </row>
    <row r="35" spans="1:15" ht="7.5" customHeight="1" thickBot="1" x14ac:dyDescent="0.3">
      <c r="A35" s="14"/>
      <c r="B35" s="14"/>
      <c r="C35" s="155"/>
      <c r="D35" s="14"/>
      <c r="E35" s="155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30" customHeight="1" x14ac:dyDescent="0.25">
      <c r="A36" s="43" t="s">
        <v>69</v>
      </c>
      <c r="B36" s="43" t="s">
        <v>1</v>
      </c>
      <c r="C36" s="156" t="s">
        <v>2</v>
      </c>
      <c r="D36" s="43" t="s">
        <v>3</v>
      </c>
      <c r="E36" s="156" t="s">
        <v>4</v>
      </c>
      <c r="F36" s="43" t="s">
        <v>5</v>
      </c>
      <c r="G36" s="43" t="s">
        <v>6</v>
      </c>
      <c r="H36" s="43" t="s">
        <v>7</v>
      </c>
      <c r="I36" s="43" t="s">
        <v>8</v>
      </c>
      <c r="J36" s="43" t="s">
        <v>70</v>
      </c>
      <c r="K36" s="174" t="s">
        <v>10</v>
      </c>
      <c r="L36" s="172"/>
      <c r="M36" s="173"/>
      <c r="N36" s="43" t="s">
        <v>11</v>
      </c>
      <c r="O36" s="43" t="s">
        <v>12</v>
      </c>
    </row>
    <row r="37" spans="1:15" x14ac:dyDescent="0.25">
      <c r="A37" t="s">
        <v>14</v>
      </c>
      <c r="B37" s="5">
        <v>1000000</v>
      </c>
      <c r="C37" s="5">
        <f>F37/B37</f>
        <v>1</v>
      </c>
      <c r="D37" s="86" t="str">
        <f>VLOOKUP(A37,'NAV Data'!$B$2:$D$100,2,FALSE)</f>
        <v>2023-02-02</v>
      </c>
      <c r="E37" s="5">
        <f>VLOOKUP(A37,'NAV Data'!$B$2:$D$100,3,FALSE)</f>
        <v>22.866900000000001</v>
      </c>
      <c r="F37" s="5">
        <v>1000000</v>
      </c>
      <c r="G37" s="4">
        <f>B37*E37</f>
        <v>22866900</v>
      </c>
      <c r="H37" s="7">
        <f>G37-F37</f>
        <v>21866900</v>
      </c>
      <c r="I37" s="8">
        <f t="shared" ref="I37:I60" si="13">H37/F37</f>
        <v>21.866900000000001</v>
      </c>
      <c r="J37" s="3" t="e">
        <f t="shared" ref="J37:J56" si="14">+G37/$G$60</f>
        <v>#N/A</v>
      </c>
      <c r="K37" s="98"/>
      <c r="L37" s="4"/>
      <c r="M37" s="99">
        <f t="shared" ref="M37:M59" si="15">L37-G37</f>
        <v>-22866900</v>
      </c>
      <c r="N37" t="s">
        <v>15</v>
      </c>
      <c r="O37" t="s">
        <v>16</v>
      </c>
    </row>
    <row r="38" spans="1:15" x14ac:dyDescent="0.25">
      <c r="A38" t="s">
        <v>17</v>
      </c>
      <c r="B38" s="5">
        <v>1000000</v>
      </c>
      <c r="C38" s="5">
        <f>F38/B38</f>
        <v>1</v>
      </c>
      <c r="D38" s="86" t="str">
        <f>VLOOKUP(A38,'NAV Data'!$B$2:$D$100,2,FALSE)</f>
        <v>2023-02-02</v>
      </c>
      <c r="E38" s="5">
        <f>VLOOKUP(A38,'NAV Data'!$B$2:$D$100,3,FALSE)</f>
        <v>5.5716000000000001</v>
      </c>
      <c r="F38" s="5">
        <v>1000000</v>
      </c>
      <c r="G38" s="4">
        <f>B38*E38</f>
        <v>5571600</v>
      </c>
      <c r="H38" s="7">
        <f>G38-F38</f>
        <v>4571600</v>
      </c>
      <c r="I38" s="8">
        <f t="shared" si="13"/>
        <v>4.5716000000000001</v>
      </c>
      <c r="J38" s="3" t="e">
        <f t="shared" si="14"/>
        <v>#N/A</v>
      </c>
      <c r="K38" s="98">
        <f>+'Port Model'!D2</f>
        <v>0.05</v>
      </c>
      <c r="L38" s="4">
        <f>+'Port Model'!E2</f>
        <v>0</v>
      </c>
      <c r="M38" s="99">
        <f t="shared" si="15"/>
        <v>-5571600</v>
      </c>
      <c r="N38" t="s">
        <v>15</v>
      </c>
      <c r="O38" t="s">
        <v>16</v>
      </c>
    </row>
    <row r="39" spans="1:15" x14ac:dyDescent="0.25">
      <c r="A39" t="s">
        <v>18</v>
      </c>
      <c r="B39" s="5">
        <v>1000000</v>
      </c>
      <c r="C39" s="5">
        <f>F39/B39</f>
        <v>1</v>
      </c>
      <c r="D39" s="86" t="str">
        <f>VLOOKUP(A39,'NAV Data'!$B$2:$D$100,2,FALSE)</f>
        <v>2023-02-02</v>
      </c>
      <c r="E39" s="5">
        <f>VLOOKUP(A39,'NAV Data'!$B$2:$D$100,3,FALSE)</f>
        <v>16.777999999999999</v>
      </c>
      <c r="F39" s="5">
        <v>1000000</v>
      </c>
      <c r="G39" s="4">
        <f>B39*E39</f>
        <v>16778000</v>
      </c>
      <c r="H39" s="7">
        <f>G39-F39</f>
        <v>15778000</v>
      </c>
      <c r="I39" s="8">
        <f t="shared" si="13"/>
        <v>15.778</v>
      </c>
      <c r="J39" s="3" t="e">
        <f t="shared" si="14"/>
        <v>#N/A</v>
      </c>
      <c r="K39" s="98">
        <f>+'Port Model'!D3</f>
        <v>0.05</v>
      </c>
      <c r="L39" s="4">
        <f>+'Port Model'!E3</f>
        <v>0</v>
      </c>
      <c r="M39" s="99">
        <f t="shared" si="15"/>
        <v>-16778000</v>
      </c>
      <c r="N39" t="s">
        <v>15</v>
      </c>
      <c r="O39" t="s">
        <v>16</v>
      </c>
    </row>
    <row r="40" spans="1:15" x14ac:dyDescent="0.25">
      <c r="A40" t="s">
        <v>22</v>
      </c>
      <c r="B40" s="5">
        <v>1000000</v>
      </c>
      <c r="C40" s="5">
        <f>F40/B40</f>
        <v>1</v>
      </c>
      <c r="D40" s="86" t="e">
        <f>VLOOKUP(A40,'NAV Data'!$B$2:$D$100,2,FALSE)</f>
        <v>#N/A</v>
      </c>
      <c r="E40" s="5" t="e">
        <f>VLOOKUP(A40,'NAV Data'!$B$2:$D$100,3,FALSE)</f>
        <v>#N/A</v>
      </c>
      <c r="F40" s="5">
        <v>1000000</v>
      </c>
      <c r="G40" s="4" t="e">
        <f>B40*E40</f>
        <v>#N/A</v>
      </c>
      <c r="H40" s="7" t="e">
        <f>G40-F40</f>
        <v>#N/A</v>
      </c>
      <c r="I40" s="8" t="e">
        <f t="shared" si="13"/>
        <v>#N/A</v>
      </c>
      <c r="J40" s="3" t="e">
        <f t="shared" si="14"/>
        <v>#N/A</v>
      </c>
      <c r="K40" s="98">
        <f>+'Port Model'!D4</f>
        <v>0.05</v>
      </c>
      <c r="L40" s="4">
        <f>+'Port Model'!E4</f>
        <v>0</v>
      </c>
      <c r="M40" s="99" t="e">
        <f t="shared" si="15"/>
        <v>#N/A</v>
      </c>
      <c r="N40" t="s">
        <v>21</v>
      </c>
      <c r="O40" t="s">
        <v>16</v>
      </c>
    </row>
    <row r="41" spans="1:15" x14ac:dyDescent="0.25">
      <c r="A41" t="s">
        <v>25</v>
      </c>
      <c r="B41" s="5">
        <v>1000000</v>
      </c>
      <c r="C41" s="5">
        <f>F41/B41</f>
        <v>1</v>
      </c>
      <c r="D41" s="86" t="str">
        <f>VLOOKUP(A41,'NAV Data'!$B$2:$D$100,2,FALSE)</f>
        <v>2023-02-02</v>
      </c>
      <c r="E41" s="5">
        <f>VLOOKUP(A41,'NAV Data'!$B$2:$D$100,3,FALSE)</f>
        <v>12.9132</v>
      </c>
      <c r="F41" s="5">
        <v>1000000</v>
      </c>
      <c r="G41" s="4">
        <f>B41*E41</f>
        <v>12913200</v>
      </c>
      <c r="H41" s="7">
        <f>G41-F41</f>
        <v>11913200</v>
      </c>
      <c r="I41" s="8">
        <f t="shared" si="13"/>
        <v>11.9132</v>
      </c>
      <c r="J41" s="3" t="e">
        <f t="shared" si="14"/>
        <v>#N/A</v>
      </c>
      <c r="K41" s="98"/>
      <c r="L41" s="4"/>
      <c r="M41" s="99">
        <f t="shared" si="15"/>
        <v>-12913200</v>
      </c>
      <c r="N41" t="s">
        <v>24</v>
      </c>
      <c r="O41" t="s">
        <v>16</v>
      </c>
    </row>
    <row r="42" spans="1:15" x14ac:dyDescent="0.25">
      <c r="A42" t="s">
        <v>26</v>
      </c>
      <c r="B42" s="5">
        <v>1000000</v>
      </c>
      <c r="C42" s="5">
        <f>F42/B42</f>
        <v>1</v>
      </c>
      <c r="D42" s="86" t="e">
        <f>VLOOKUP(A42,'NAV Data'!$B$2:$D$100,2,FALSE)</f>
        <v>#N/A</v>
      </c>
      <c r="E42" s="5" t="e">
        <f>VLOOKUP(A42,'NAV Data'!$B$2:$D$100,3,FALSE)</f>
        <v>#N/A</v>
      </c>
      <c r="F42" s="5">
        <v>1000000</v>
      </c>
      <c r="G42" s="4">
        <v>35651.839999999997</v>
      </c>
      <c r="H42" s="7">
        <v>651.83999999999651</v>
      </c>
      <c r="I42" s="8">
        <f t="shared" si="13"/>
        <v>6.5183999999999652E-4</v>
      </c>
      <c r="J42" s="3" t="e">
        <f t="shared" si="14"/>
        <v>#N/A</v>
      </c>
      <c r="K42" s="98"/>
      <c r="L42" s="4"/>
      <c r="M42" s="99">
        <f t="shared" si="15"/>
        <v>-35651.839999999997</v>
      </c>
      <c r="N42" t="s">
        <v>28</v>
      </c>
      <c r="O42" t="s">
        <v>16</v>
      </c>
    </row>
    <row r="43" spans="1:15" x14ac:dyDescent="0.25">
      <c r="A43" t="s">
        <v>31</v>
      </c>
      <c r="B43" s="5">
        <v>1000000</v>
      </c>
      <c r="C43" s="5">
        <f t="shared" ref="C43:C59" si="16">F43/B43</f>
        <v>1</v>
      </c>
      <c r="D43" s="86" t="str">
        <f>VLOOKUP(A43,'NAV Data'!$B$2:$D$100,2,FALSE)</f>
        <v>2023-02-02</v>
      </c>
      <c r="E43" s="5">
        <f>VLOOKUP(A43,'NAV Data'!$B$2:$D$100,3,FALSE)</f>
        <v>13.8794</v>
      </c>
      <c r="F43" s="5">
        <v>1000000</v>
      </c>
      <c r="G43" s="4">
        <f t="shared" ref="G43:G59" si="17">B43*E43</f>
        <v>13879400</v>
      </c>
      <c r="H43" s="7">
        <f t="shared" ref="H43:H59" si="18">G43-F43</f>
        <v>12879400</v>
      </c>
      <c r="I43" s="8">
        <f t="shared" si="13"/>
        <v>12.8794</v>
      </c>
      <c r="J43" s="3" t="e">
        <f t="shared" si="14"/>
        <v>#N/A</v>
      </c>
      <c r="K43" s="98">
        <f>+'Port Model'!D7</f>
        <v>0.05</v>
      </c>
      <c r="L43" s="4">
        <f>+'Port Model'!E7</f>
        <v>0</v>
      </c>
      <c r="M43" s="99">
        <f t="shared" si="15"/>
        <v>-13879400</v>
      </c>
      <c r="N43" t="s">
        <v>30</v>
      </c>
      <c r="O43" t="s">
        <v>16</v>
      </c>
    </row>
    <row r="44" spans="1:15" x14ac:dyDescent="0.25">
      <c r="A44" s="15" t="s">
        <v>34</v>
      </c>
      <c r="B44" s="5">
        <v>1000000</v>
      </c>
      <c r="C44" s="81">
        <f t="shared" si="16"/>
        <v>1</v>
      </c>
      <c r="D44" s="87" t="str">
        <f>VLOOKUP(A44,'NAV Data'!$B$2:$D$100,2,FALSE)</f>
        <v>2023-02-02</v>
      </c>
      <c r="E44" s="81">
        <f>VLOOKUP(A44,'NAV Data'!$B$2:$D$100,3,FALSE)</f>
        <v>8.7264999999999997</v>
      </c>
      <c r="F44" s="5">
        <v>1000000</v>
      </c>
      <c r="G44" s="82">
        <f t="shared" si="17"/>
        <v>8726500</v>
      </c>
      <c r="H44" s="83">
        <f t="shared" si="18"/>
        <v>7726500</v>
      </c>
      <c r="I44" s="84">
        <f t="shared" si="13"/>
        <v>7.7264999999999997</v>
      </c>
      <c r="J44" s="85" t="e">
        <f t="shared" si="14"/>
        <v>#N/A</v>
      </c>
      <c r="K44" s="100">
        <f>+'Port Model'!D8</f>
        <v>0.05</v>
      </c>
      <c r="L44" s="82">
        <f>+'Port Model'!E8</f>
        <v>0</v>
      </c>
      <c r="M44" s="101">
        <f t="shared" si="15"/>
        <v>-8726500</v>
      </c>
      <c r="N44" s="15" t="s">
        <v>33</v>
      </c>
      <c r="O44" s="15" t="s">
        <v>16</v>
      </c>
    </row>
    <row r="45" spans="1:15" x14ac:dyDescent="0.25">
      <c r="A45" t="s">
        <v>35</v>
      </c>
      <c r="B45" s="5">
        <v>1000000</v>
      </c>
      <c r="C45" s="5">
        <f t="shared" si="16"/>
        <v>1</v>
      </c>
      <c r="D45" s="86" t="str">
        <f>VLOOKUP(A45,'NAV Data'!$B$2:$D$100,2,FALSE)</f>
        <v>2023-02-02</v>
      </c>
      <c r="E45" s="5">
        <f>VLOOKUP(A45,'NAV Data'!$B$2:$D$100,3,FALSE)</f>
        <v>6.7912999999999997</v>
      </c>
      <c r="F45" s="5">
        <v>1000000</v>
      </c>
      <c r="G45" s="4">
        <f t="shared" si="17"/>
        <v>6791300</v>
      </c>
      <c r="H45" s="7">
        <f t="shared" si="18"/>
        <v>5791300</v>
      </c>
      <c r="I45" s="8">
        <f t="shared" si="13"/>
        <v>5.7912999999999997</v>
      </c>
      <c r="J45" s="3" t="e">
        <f t="shared" si="14"/>
        <v>#N/A</v>
      </c>
      <c r="K45" s="98"/>
      <c r="L45" s="4"/>
      <c r="M45" s="99">
        <f t="shared" si="15"/>
        <v>-6791300</v>
      </c>
      <c r="N45" t="s">
        <v>33</v>
      </c>
      <c r="O45" t="s">
        <v>16</v>
      </c>
    </row>
    <row r="46" spans="1:15" x14ac:dyDescent="0.25">
      <c r="A46" t="s">
        <v>36</v>
      </c>
      <c r="B46" s="5">
        <v>1000000</v>
      </c>
      <c r="C46" s="5">
        <f t="shared" si="16"/>
        <v>1</v>
      </c>
      <c r="D46" s="86" t="str">
        <f>VLOOKUP(A46,'NAV Data'!$B$2:$D$100,2,FALSE)</f>
        <v>2023-02-02</v>
      </c>
      <c r="E46" s="5">
        <f>VLOOKUP(A46,'NAV Data'!$B$2:$D$100,3,FALSE)</f>
        <v>8.3923000000000005</v>
      </c>
      <c r="F46" s="5">
        <v>1000000</v>
      </c>
      <c r="G46" s="4">
        <f t="shared" si="17"/>
        <v>8392300</v>
      </c>
      <c r="H46" s="7">
        <f t="shared" si="18"/>
        <v>7392300</v>
      </c>
      <c r="I46" s="8">
        <f t="shared" si="13"/>
        <v>7.3922999999999996</v>
      </c>
      <c r="J46" s="3" t="e">
        <f t="shared" si="14"/>
        <v>#N/A</v>
      </c>
      <c r="K46" s="98">
        <f>+'Port Model'!D9</f>
        <v>2.5000000000000001E-2</v>
      </c>
      <c r="L46" s="4">
        <f>+'Port Model'!E9</f>
        <v>0</v>
      </c>
      <c r="M46" s="99">
        <f t="shared" si="15"/>
        <v>-8392300</v>
      </c>
      <c r="N46" t="s">
        <v>33</v>
      </c>
      <c r="O46" t="s">
        <v>16</v>
      </c>
    </row>
    <row r="47" spans="1:15" x14ac:dyDescent="0.25">
      <c r="A47" t="s">
        <v>39</v>
      </c>
      <c r="B47" s="5">
        <v>1000000</v>
      </c>
      <c r="C47" s="5">
        <f t="shared" si="16"/>
        <v>1</v>
      </c>
      <c r="D47" s="86" t="str">
        <f>VLOOKUP(A47,'NAV Data'!$B$2:$D$100,2,FALSE)</f>
        <v>2023-02-03</v>
      </c>
      <c r="E47" s="5">
        <f>VLOOKUP(A47,'NAV Data'!$B$2:$D$100,3,FALSE)</f>
        <v>10.610300000000001</v>
      </c>
      <c r="F47" s="5">
        <v>1000000</v>
      </c>
      <c r="G47" s="4">
        <f t="shared" si="17"/>
        <v>10610300</v>
      </c>
      <c r="H47" s="7">
        <f t="shared" si="18"/>
        <v>9610300</v>
      </c>
      <c r="I47" s="8">
        <f t="shared" si="13"/>
        <v>9.6103000000000005</v>
      </c>
      <c r="J47" s="3" t="e">
        <f t="shared" si="14"/>
        <v>#N/A</v>
      </c>
      <c r="K47" s="98">
        <f>+'Port Model'!D10</f>
        <v>7.4999999999999997E-2</v>
      </c>
      <c r="L47" s="4">
        <f>+'Port Model'!E10</f>
        <v>0</v>
      </c>
      <c r="M47" s="99">
        <f t="shared" si="15"/>
        <v>-10610300</v>
      </c>
      <c r="N47" t="s">
        <v>38</v>
      </c>
      <c r="O47" t="s">
        <v>16</v>
      </c>
    </row>
    <row r="48" spans="1:15" x14ac:dyDescent="0.25">
      <c r="A48" t="s">
        <v>40</v>
      </c>
      <c r="B48" s="5">
        <v>1000000</v>
      </c>
      <c r="C48" s="5">
        <f t="shared" si="16"/>
        <v>1</v>
      </c>
      <c r="D48" s="86" t="str">
        <f>VLOOKUP(A48,'NAV Data'!$B$2:$D$100,2,FALSE)</f>
        <v>2023-02-02</v>
      </c>
      <c r="E48" s="5">
        <f>VLOOKUP(A48,'NAV Data'!$B$2:$D$100,3,FALSE)</f>
        <v>13.920400000000001</v>
      </c>
      <c r="F48" s="5">
        <v>1000000</v>
      </c>
      <c r="G48" s="4">
        <f t="shared" si="17"/>
        <v>13920400</v>
      </c>
      <c r="H48" s="7">
        <f t="shared" si="18"/>
        <v>12920400</v>
      </c>
      <c r="I48" s="8">
        <f t="shared" si="13"/>
        <v>12.920400000000001</v>
      </c>
      <c r="J48" s="3" t="e">
        <f t="shared" si="14"/>
        <v>#N/A</v>
      </c>
      <c r="K48" s="98"/>
      <c r="L48" s="4"/>
      <c r="M48" s="99">
        <f t="shared" si="15"/>
        <v>-13920400</v>
      </c>
      <c r="N48" t="s">
        <v>41</v>
      </c>
      <c r="O48" t="s">
        <v>16</v>
      </c>
    </row>
    <row r="49" spans="1:16" x14ac:dyDescent="0.25">
      <c r="A49" t="s">
        <v>42</v>
      </c>
      <c r="B49" s="5">
        <v>1000000</v>
      </c>
      <c r="C49" s="5">
        <f t="shared" si="16"/>
        <v>1</v>
      </c>
      <c r="D49" s="86" t="str">
        <f>VLOOKUP(A49,'NAV Data'!$B$2:$D$100,2,FALSE)</f>
        <v>2023-02-02</v>
      </c>
      <c r="E49" s="5">
        <f>VLOOKUP(A49,'NAV Data'!$B$2:$D$100,3,FALSE)</f>
        <v>13.3489</v>
      </c>
      <c r="F49" s="5">
        <v>1000000</v>
      </c>
      <c r="G49" s="4">
        <f t="shared" si="17"/>
        <v>13348900</v>
      </c>
      <c r="H49" s="7">
        <f t="shared" si="18"/>
        <v>12348900</v>
      </c>
      <c r="I49" s="8">
        <f t="shared" si="13"/>
        <v>12.3489</v>
      </c>
      <c r="J49" s="3" t="e">
        <f t="shared" si="14"/>
        <v>#N/A</v>
      </c>
      <c r="K49" s="98">
        <f>+'Port Model'!D12</f>
        <v>0.05</v>
      </c>
      <c r="L49" s="4">
        <f>+'Port Model'!E12</f>
        <v>0</v>
      </c>
      <c r="M49" s="99">
        <f t="shared" si="15"/>
        <v>-13348900</v>
      </c>
      <c r="N49" t="s">
        <v>43</v>
      </c>
      <c r="O49" t="s">
        <v>16</v>
      </c>
    </row>
    <row r="50" spans="1:16" x14ac:dyDescent="0.25">
      <c r="A50" t="s">
        <v>44</v>
      </c>
      <c r="B50" s="5">
        <v>1000000</v>
      </c>
      <c r="C50" s="5">
        <f t="shared" si="16"/>
        <v>1</v>
      </c>
      <c r="D50" s="86" t="str">
        <f>VLOOKUP(A50,'NAV Data'!$B$2:$D$100,2,FALSE)</f>
        <v>2023-02-02</v>
      </c>
      <c r="E50" s="5">
        <f>VLOOKUP(A50,'NAV Data'!$B$2:$D$100,3,FALSE)</f>
        <v>18.633299999999998</v>
      </c>
      <c r="F50" s="5">
        <v>1000000</v>
      </c>
      <c r="G50" s="4">
        <f t="shared" si="17"/>
        <v>18633300</v>
      </c>
      <c r="H50" s="7">
        <f t="shared" si="18"/>
        <v>17633300</v>
      </c>
      <c r="I50" s="8">
        <f t="shared" si="13"/>
        <v>17.633299999999998</v>
      </c>
      <c r="J50" s="3" t="e">
        <f t="shared" si="14"/>
        <v>#N/A</v>
      </c>
      <c r="K50" s="98"/>
      <c r="L50" s="4"/>
      <c r="M50" s="99">
        <f t="shared" si="15"/>
        <v>-18633300</v>
      </c>
      <c r="N50" t="s">
        <v>15</v>
      </c>
      <c r="O50" t="s">
        <v>16</v>
      </c>
    </row>
    <row r="51" spans="1:16" x14ac:dyDescent="0.25">
      <c r="A51" s="15" t="s">
        <v>45</v>
      </c>
      <c r="B51" s="5">
        <v>1000000</v>
      </c>
      <c r="C51" s="81">
        <f t="shared" si="16"/>
        <v>1</v>
      </c>
      <c r="D51" s="87" t="str">
        <f>VLOOKUP(A51,'NAV Data'!$B$2:$D$100,2,FALSE)</f>
        <v>2023-02-02</v>
      </c>
      <c r="E51" s="81">
        <f>VLOOKUP(A51,'NAV Data'!$B$2:$D$100,3,FALSE)</f>
        <v>9.4023000000000003</v>
      </c>
      <c r="F51" s="5">
        <v>1000000</v>
      </c>
      <c r="G51" s="82">
        <f t="shared" si="17"/>
        <v>9402300</v>
      </c>
      <c r="H51" s="83">
        <f t="shared" si="18"/>
        <v>8402300</v>
      </c>
      <c r="I51" s="84">
        <f t="shared" si="13"/>
        <v>8.4023000000000003</v>
      </c>
      <c r="J51" s="85" t="e">
        <f t="shared" si="14"/>
        <v>#N/A</v>
      </c>
      <c r="K51" s="100">
        <f>+'Port Model'!D13</f>
        <v>0.05</v>
      </c>
      <c r="L51" s="82">
        <f>+'Port Model'!E13</f>
        <v>0</v>
      </c>
      <c r="M51" s="101">
        <f t="shared" si="15"/>
        <v>-9402300</v>
      </c>
      <c r="N51" s="15" t="s">
        <v>46</v>
      </c>
      <c r="O51" s="15" t="s">
        <v>16</v>
      </c>
    </row>
    <row r="52" spans="1:16" x14ac:dyDescent="0.25">
      <c r="A52" s="15" t="s">
        <v>47</v>
      </c>
      <c r="B52" s="5">
        <v>1000000</v>
      </c>
      <c r="C52" s="81">
        <f t="shared" si="16"/>
        <v>1</v>
      </c>
      <c r="D52" s="87" t="e">
        <f>VLOOKUP(A52,'NAV Data'!$B$2:$D$100,2,FALSE)</f>
        <v>#N/A</v>
      </c>
      <c r="E52" s="81" t="e">
        <f>VLOOKUP(A52,'NAV Data'!$B$2:$D$100,3,FALSE)</f>
        <v>#N/A</v>
      </c>
      <c r="F52" s="5">
        <v>1000000</v>
      </c>
      <c r="G52" s="82" t="e">
        <f t="shared" si="17"/>
        <v>#N/A</v>
      </c>
      <c r="H52" s="83" t="e">
        <f t="shared" si="18"/>
        <v>#N/A</v>
      </c>
      <c r="I52" s="84" t="e">
        <f t="shared" si="13"/>
        <v>#N/A</v>
      </c>
      <c r="J52" s="85" t="e">
        <f t="shared" si="14"/>
        <v>#N/A</v>
      </c>
      <c r="K52" s="100">
        <f>+'Port Model'!D14</f>
        <v>0.05</v>
      </c>
      <c r="L52" s="82">
        <f>+'Port Model'!E14</f>
        <v>0</v>
      </c>
      <c r="M52" s="101" t="e">
        <f t="shared" si="15"/>
        <v>#N/A</v>
      </c>
      <c r="N52" s="15" t="s">
        <v>48</v>
      </c>
      <c r="O52" s="15" t="s">
        <v>16</v>
      </c>
    </row>
    <row r="53" spans="1:16" x14ac:dyDescent="0.25">
      <c r="A53" s="15" t="s">
        <v>49</v>
      </c>
      <c r="B53" s="5">
        <v>1000000</v>
      </c>
      <c r="C53" s="81">
        <f t="shared" si="16"/>
        <v>1</v>
      </c>
      <c r="D53" s="87" t="str">
        <f>VLOOKUP(A53,'NAV Data'!$B$2:$D$100,2,FALSE)</f>
        <v>2023-02-02</v>
      </c>
      <c r="E53" s="81">
        <f>VLOOKUP(A53,'NAV Data'!$B$2:$D$100,3,FALSE)</f>
        <v>11.513999999999999</v>
      </c>
      <c r="F53" s="5">
        <v>1000000</v>
      </c>
      <c r="G53" s="82">
        <f t="shared" si="17"/>
        <v>11514000</v>
      </c>
      <c r="H53" s="83">
        <f t="shared" si="18"/>
        <v>10514000</v>
      </c>
      <c r="I53" s="84">
        <f t="shared" si="13"/>
        <v>10.513999999999999</v>
      </c>
      <c r="J53" s="85" t="e">
        <f t="shared" si="14"/>
        <v>#N/A</v>
      </c>
      <c r="K53" s="100">
        <f>+'Port Model'!D15</f>
        <v>0.05</v>
      </c>
      <c r="L53" s="82">
        <f>+'Port Model'!E15</f>
        <v>0</v>
      </c>
      <c r="M53" s="101">
        <f t="shared" si="15"/>
        <v>-11514000</v>
      </c>
      <c r="N53" s="15" t="s">
        <v>50</v>
      </c>
      <c r="O53" s="15" t="s">
        <v>16</v>
      </c>
    </row>
    <row r="54" spans="1:16" x14ac:dyDescent="0.25">
      <c r="A54" t="s">
        <v>51</v>
      </c>
      <c r="B54" s="5">
        <v>1000000</v>
      </c>
      <c r="C54" s="5">
        <f t="shared" si="16"/>
        <v>1</v>
      </c>
      <c r="D54" s="86" t="str">
        <f>VLOOKUP(A54,'NAV Data'!$B$2:$D$100,2,FALSE)</f>
        <v>2023-02-02</v>
      </c>
      <c r="E54" s="5">
        <f>VLOOKUP(A54,'NAV Data'!$B$2:$D$100,3,FALSE)</f>
        <v>10.8934</v>
      </c>
      <c r="F54" s="5">
        <v>1000000</v>
      </c>
      <c r="G54" s="4">
        <f t="shared" si="17"/>
        <v>10893400</v>
      </c>
      <c r="H54" s="7">
        <f t="shared" si="18"/>
        <v>9893400</v>
      </c>
      <c r="I54" s="8">
        <f t="shared" si="13"/>
        <v>9.8933999999999997</v>
      </c>
      <c r="J54" s="3" t="e">
        <f t="shared" si="14"/>
        <v>#N/A</v>
      </c>
      <c r="K54" s="98">
        <f>+'Port Model'!D17</f>
        <v>0.1</v>
      </c>
      <c r="L54" s="4">
        <f>+'Port Model'!E17</f>
        <v>0</v>
      </c>
      <c r="M54" s="99">
        <f t="shared" si="15"/>
        <v>-10893400</v>
      </c>
      <c r="N54" t="s">
        <v>52</v>
      </c>
      <c r="O54" t="s">
        <v>53</v>
      </c>
    </row>
    <row r="55" spans="1:16" x14ac:dyDescent="0.25">
      <c r="A55" s="15" t="s">
        <v>54</v>
      </c>
      <c r="B55" s="5">
        <v>1000000</v>
      </c>
      <c r="C55" s="81">
        <f t="shared" si="16"/>
        <v>1</v>
      </c>
      <c r="D55" s="87" t="str">
        <f>VLOOKUP(A55,'NAV Data'!$B$2:$D$100,2,FALSE)</f>
        <v>2023-02-02</v>
      </c>
      <c r="E55" s="81">
        <f>VLOOKUP(A55,'NAV Data'!$B$2:$D$100,3,FALSE)</f>
        <v>9.0409000000000006</v>
      </c>
      <c r="F55" s="5">
        <v>1000000</v>
      </c>
      <c r="G55" s="82">
        <f t="shared" si="17"/>
        <v>9040900</v>
      </c>
      <c r="H55" s="83">
        <f t="shared" si="18"/>
        <v>8040900</v>
      </c>
      <c r="I55" s="84">
        <f t="shared" si="13"/>
        <v>8.0409000000000006</v>
      </c>
      <c r="J55" s="85" t="e">
        <f t="shared" si="14"/>
        <v>#N/A</v>
      </c>
      <c r="K55" s="100">
        <f>+'Port Model'!D18</f>
        <v>0.1</v>
      </c>
      <c r="L55" s="82">
        <f>+'Port Model'!E18</f>
        <v>0</v>
      </c>
      <c r="M55" s="101">
        <f t="shared" si="15"/>
        <v>-9040900</v>
      </c>
      <c r="N55" s="15" t="s">
        <v>55</v>
      </c>
      <c r="O55" s="15" t="s">
        <v>53</v>
      </c>
    </row>
    <row r="56" spans="1:16" x14ac:dyDescent="0.25">
      <c r="A56" t="s">
        <v>56</v>
      </c>
      <c r="B56" s="5">
        <v>1000000</v>
      </c>
      <c r="C56" s="5">
        <f t="shared" si="16"/>
        <v>1</v>
      </c>
      <c r="D56" s="86" t="str">
        <f>VLOOKUP(A56,'NAV Data'!$B$2:$D$100,2,FALSE)</f>
        <v>2023-02-03</v>
      </c>
      <c r="E56" s="5">
        <f>VLOOKUP(A56,'NAV Data'!$B$2:$D$100,3,FALSE)</f>
        <v>13.31</v>
      </c>
      <c r="F56" s="5">
        <v>1000000</v>
      </c>
      <c r="G56" s="4">
        <f t="shared" si="17"/>
        <v>13310000</v>
      </c>
      <c r="H56" s="7">
        <f t="shared" si="18"/>
        <v>12310000</v>
      </c>
      <c r="I56" s="8">
        <f t="shared" si="13"/>
        <v>12.31</v>
      </c>
      <c r="J56" s="3" t="e">
        <f t="shared" si="14"/>
        <v>#N/A</v>
      </c>
      <c r="K56" s="98">
        <f>+'Port Model'!D19</f>
        <v>0.1</v>
      </c>
      <c r="L56" s="4">
        <f>+'Port Model'!E19</f>
        <v>0</v>
      </c>
      <c r="M56" s="99">
        <f t="shared" si="15"/>
        <v>-13310000</v>
      </c>
      <c r="N56" t="s">
        <v>57</v>
      </c>
      <c r="O56" t="s">
        <v>53</v>
      </c>
    </row>
    <row r="57" spans="1:16" x14ac:dyDescent="0.25">
      <c r="A57" s="15" t="s">
        <v>62</v>
      </c>
      <c r="B57" s="5">
        <v>1000000</v>
      </c>
      <c r="C57" s="81">
        <f t="shared" si="16"/>
        <v>1</v>
      </c>
      <c r="D57" s="87" t="str">
        <f>VLOOKUP(A57,'NAV Data'!$B$2:$D$100,2,FALSE)</f>
        <v>2023-02-03</v>
      </c>
      <c r="E57" s="81">
        <f>VLOOKUP(A57,'NAV Data'!$B$2:$D$100,3,FALSE)</f>
        <v>11.798400000000001</v>
      </c>
      <c r="F57" s="5">
        <v>1000000</v>
      </c>
      <c r="G57" s="82">
        <f t="shared" si="17"/>
        <v>11798400</v>
      </c>
      <c r="H57" s="83">
        <f t="shared" si="18"/>
        <v>10798400</v>
      </c>
      <c r="I57" s="84">
        <f t="shared" si="13"/>
        <v>10.798400000000001</v>
      </c>
      <c r="J57" s="85">
        <f>G57/$G$97</f>
        <v>0.19113313580230915</v>
      </c>
      <c r="K57" s="100">
        <f>+'Port Model'!D21</f>
        <v>0.05</v>
      </c>
      <c r="L57" s="82">
        <f>+'Port Model'!E21</f>
        <v>0</v>
      </c>
      <c r="M57" s="101">
        <f t="shared" si="15"/>
        <v>-11798400</v>
      </c>
      <c r="N57" s="15" t="s">
        <v>63</v>
      </c>
      <c r="O57" s="15" t="s">
        <v>64</v>
      </c>
    </row>
    <row r="58" spans="1:16" x14ac:dyDescent="0.25">
      <c r="A58" s="15" t="s">
        <v>65</v>
      </c>
      <c r="B58" s="5">
        <v>1000000</v>
      </c>
      <c r="C58" s="81">
        <f t="shared" si="16"/>
        <v>1</v>
      </c>
      <c r="D58" s="87" t="str">
        <f>VLOOKUP(A58,'NAV Data'!$B$2:$D$100,2,FALSE)</f>
        <v>2023-02-02</v>
      </c>
      <c r="E58" s="81">
        <f>VLOOKUP(A58,'NAV Data'!$B$2:$D$100,3,FALSE)</f>
        <v>5.4786000000000001</v>
      </c>
      <c r="F58" s="5">
        <v>1000000</v>
      </c>
      <c r="G58" s="82">
        <f t="shared" si="17"/>
        <v>5478600</v>
      </c>
      <c r="H58" s="83">
        <f t="shared" si="18"/>
        <v>4478600</v>
      </c>
      <c r="I58" s="84">
        <f t="shared" si="13"/>
        <v>4.4786000000000001</v>
      </c>
      <c r="J58" s="85">
        <f>G58/$G$97</f>
        <v>8.8752881560765093E-2</v>
      </c>
      <c r="K58" s="100">
        <f>+'Port Model'!D22</f>
        <v>0.05</v>
      </c>
      <c r="L58" s="82">
        <f>+'Port Model'!E22</f>
        <v>0</v>
      </c>
      <c r="M58" s="101">
        <f t="shared" si="15"/>
        <v>-5478600</v>
      </c>
      <c r="N58" s="15" t="s">
        <v>66</v>
      </c>
      <c r="O58" s="15" t="s">
        <v>64</v>
      </c>
    </row>
    <row r="59" spans="1:16" x14ac:dyDescent="0.25">
      <c r="A59" s="15" t="s">
        <v>67</v>
      </c>
      <c r="B59" s="5">
        <v>1000000</v>
      </c>
      <c r="C59" s="81">
        <f t="shared" si="16"/>
        <v>1</v>
      </c>
      <c r="D59" s="87" t="str">
        <f>VLOOKUP(A59,'NAV Data'!$B$2:$D$100,2,FALSE)</f>
        <v>2023-02-02</v>
      </c>
      <c r="E59" s="81">
        <f>VLOOKUP(A59,'NAV Data'!$B$2:$D$100,3,FALSE)</f>
        <v>7.5590000000000002</v>
      </c>
      <c r="F59" s="5">
        <v>1000000</v>
      </c>
      <c r="G59" s="82">
        <f t="shared" si="17"/>
        <v>7559000</v>
      </c>
      <c r="H59" s="83">
        <f t="shared" si="18"/>
        <v>6559000</v>
      </c>
      <c r="I59" s="84">
        <f t="shared" si="13"/>
        <v>6.5590000000000002</v>
      </c>
      <c r="J59" s="85">
        <f>G59/$G$97</f>
        <v>0.12245519507133634</v>
      </c>
      <c r="K59" s="100">
        <f>+'Port Model'!D23</f>
        <v>0.05</v>
      </c>
      <c r="L59" s="82">
        <f>+'Port Model'!E23</f>
        <v>0</v>
      </c>
      <c r="M59" s="101">
        <f t="shared" si="15"/>
        <v>-7559000</v>
      </c>
      <c r="N59" s="15" t="s">
        <v>68</v>
      </c>
      <c r="O59" s="15" t="s">
        <v>64</v>
      </c>
    </row>
    <row r="60" spans="1:16" ht="15.75" customHeight="1" thickBot="1" x14ac:dyDescent="0.3">
      <c r="A60" s="44"/>
      <c r="B60" s="44"/>
      <c r="C60" s="154"/>
      <c r="D60" s="44"/>
      <c r="E60" s="154"/>
      <c r="F60" s="45">
        <f>SUM(F37:F56)</f>
        <v>20000000</v>
      </c>
      <c r="G60" s="46" t="e">
        <f>SUM(G37:G56)</f>
        <v>#N/A</v>
      </c>
      <c r="H60" s="47" t="e">
        <f>SUM(H37:H56)</f>
        <v>#N/A</v>
      </c>
      <c r="I60" s="48" t="e">
        <f t="shared" si="13"/>
        <v>#N/A</v>
      </c>
      <c r="J60" s="48" t="e">
        <f>SUM(J37:J56)</f>
        <v>#N/A</v>
      </c>
      <c r="K60" s="102">
        <f>SUM(K37:K59)</f>
        <v>1</v>
      </c>
      <c r="L60" s="103">
        <f>SUM(L37:L59)</f>
        <v>0</v>
      </c>
      <c r="M60" s="104"/>
      <c r="N60" s="44"/>
      <c r="O60" s="44"/>
    </row>
    <row r="61" spans="1:16" ht="6" customHeight="1" thickBot="1" x14ac:dyDescent="0.3">
      <c r="A61" s="14"/>
      <c r="B61" s="14"/>
      <c r="C61" s="155"/>
      <c r="D61" s="14"/>
      <c r="E61" s="155"/>
      <c r="F61" s="14"/>
      <c r="G61" s="49"/>
      <c r="H61" s="14"/>
      <c r="I61" s="14"/>
      <c r="J61" s="14"/>
      <c r="K61" s="14"/>
      <c r="L61" s="14"/>
      <c r="M61" s="14"/>
      <c r="N61" s="14"/>
      <c r="O61" s="14"/>
    </row>
    <row r="62" spans="1:16" ht="30" customHeight="1" x14ac:dyDescent="0.25">
      <c r="A62" s="43" t="s">
        <v>71</v>
      </c>
      <c r="B62" s="43" t="s">
        <v>1</v>
      </c>
      <c r="C62" s="156" t="s">
        <v>2</v>
      </c>
      <c r="D62" s="43" t="s">
        <v>3</v>
      </c>
      <c r="E62" s="156" t="s">
        <v>4</v>
      </c>
      <c r="F62" s="43" t="s">
        <v>5</v>
      </c>
      <c r="G62" s="43" t="s">
        <v>6</v>
      </c>
      <c r="H62" s="43" t="s">
        <v>7</v>
      </c>
      <c r="I62" s="43" t="s">
        <v>8</v>
      </c>
      <c r="J62" s="43" t="s">
        <v>70</v>
      </c>
      <c r="K62" s="175" t="s">
        <v>72</v>
      </c>
      <c r="L62" s="176"/>
      <c r="M62" s="105">
        <v>10000</v>
      </c>
      <c r="N62" s="43" t="s">
        <v>11</v>
      </c>
      <c r="O62" s="43" t="s">
        <v>12</v>
      </c>
      <c r="P62" s="43" t="s">
        <v>73</v>
      </c>
    </row>
    <row r="63" spans="1:16" ht="15" customHeight="1" x14ac:dyDescent="0.25">
      <c r="A63" s="163" t="s">
        <v>31</v>
      </c>
      <c r="B63" s="5">
        <v>1000000</v>
      </c>
      <c r="C63" s="5">
        <f>F63/B63</f>
        <v>1</v>
      </c>
      <c r="D63" s="86" t="str">
        <f>VLOOKUP(A63,'NAV Data'!$B$2:$D$100,2,FALSE)</f>
        <v>2023-02-02</v>
      </c>
      <c r="E63" s="5">
        <f>VLOOKUP(A63,'NAV Data'!$B$2:$D$100,3,FALSE)</f>
        <v>13.8794</v>
      </c>
      <c r="F63" s="5">
        <v>1000000</v>
      </c>
      <c r="G63" s="4">
        <f>B63*E63</f>
        <v>13879400</v>
      </c>
      <c r="H63" s="7">
        <f>G63-F63</f>
        <v>12879400</v>
      </c>
      <c r="I63" s="8">
        <f>H63/F63</f>
        <v>12.8794</v>
      </c>
      <c r="J63" s="3">
        <f>G63/$G$68</f>
        <v>0.45272593240131259</v>
      </c>
      <c r="K63" s="98">
        <v>0.5</v>
      </c>
      <c r="L63" s="4">
        <v>1000000</v>
      </c>
      <c r="M63" s="106">
        <f>(G63+L63)/($G$68+$L$68)</f>
        <v>0.45562108434841719</v>
      </c>
      <c r="N63" t="s">
        <v>30</v>
      </c>
      <c r="O63" t="s">
        <v>16</v>
      </c>
      <c r="P63" s="78">
        <v>0.47</v>
      </c>
    </row>
    <row r="64" spans="1:16" ht="15" customHeight="1" x14ac:dyDescent="0.25">
      <c r="A64" s="163" t="s">
        <v>18</v>
      </c>
      <c r="B64" s="5">
        <v>1000000</v>
      </c>
      <c r="C64" s="5">
        <f>F64/B64</f>
        <v>1</v>
      </c>
      <c r="D64" s="86" t="str">
        <f>VLOOKUP(A64,'NAV Data'!$B$2:$D$100,2,FALSE)</f>
        <v>2023-02-02</v>
      </c>
      <c r="E64" s="5">
        <f>VLOOKUP(A64,'NAV Data'!$B$2:$D$100,3,FALSE)</f>
        <v>16.777999999999999</v>
      </c>
      <c r="F64" s="5">
        <v>1000000</v>
      </c>
      <c r="G64" s="4">
        <f>B64*E64</f>
        <v>16778000</v>
      </c>
      <c r="H64" s="7">
        <f>G64-F64</f>
        <v>15778000</v>
      </c>
      <c r="I64" s="8">
        <f>H64/F64</f>
        <v>15.778</v>
      </c>
      <c r="J64" s="3">
        <f>G64/$G$68</f>
        <v>0.54727406759868746</v>
      </c>
      <c r="K64" s="98">
        <v>0.5</v>
      </c>
      <c r="L64" s="4">
        <v>1000000</v>
      </c>
      <c r="M64" s="106">
        <f>(G64+L64)/($G$68+$L$68)</f>
        <v>0.54437891565158281</v>
      </c>
      <c r="N64" t="s">
        <v>15</v>
      </c>
      <c r="O64" t="s">
        <v>16</v>
      </c>
      <c r="P64" s="78">
        <v>0.45</v>
      </c>
    </row>
    <row r="65" spans="1:16" ht="15" customHeight="1" x14ac:dyDescent="0.25">
      <c r="A65" s="142" t="s">
        <v>74</v>
      </c>
      <c r="B65" s="5">
        <v>1000000</v>
      </c>
      <c r="C65" s="143">
        <f>F65/B65</f>
        <v>1</v>
      </c>
      <c r="D65" s="144" t="e">
        <f>VLOOKUP(A65,'NAV Data'!$B$2:$D$100,2,FALSE)</f>
        <v>#N/A</v>
      </c>
      <c r="E65" s="143" t="e">
        <f>VLOOKUP(A65,'NAV Data'!$B$2:$D$100,3,FALSE)</f>
        <v>#N/A</v>
      </c>
      <c r="F65" s="5">
        <v>1000000</v>
      </c>
      <c r="G65" s="4" t="e">
        <f t="shared" ref="G65:G67" si="19">B65*E65</f>
        <v>#N/A</v>
      </c>
      <c r="H65" s="146">
        <v>-2170.4900000000021</v>
      </c>
      <c r="I65" s="147">
        <f>H65/F65</f>
        <v>-2.1704900000000019E-3</v>
      </c>
      <c r="J65" s="148"/>
      <c r="K65" s="149">
        <v>0</v>
      </c>
      <c r="L65" s="145"/>
      <c r="M65" s="150"/>
      <c r="N65" t="s">
        <v>52</v>
      </c>
      <c r="O65" t="s">
        <v>53</v>
      </c>
      <c r="P65" s="78">
        <v>0.08</v>
      </c>
    </row>
    <row r="66" spans="1:16" ht="15" customHeight="1" x14ac:dyDescent="0.25">
      <c r="A66" s="142" t="s">
        <v>75</v>
      </c>
      <c r="B66" s="5">
        <v>1000000</v>
      </c>
      <c r="C66" s="143">
        <f>F66/B66</f>
        <v>1</v>
      </c>
      <c r="D66" s="144" t="s">
        <v>76</v>
      </c>
      <c r="E66" s="143">
        <v>13.2766</v>
      </c>
      <c r="F66" s="5">
        <v>1000000</v>
      </c>
      <c r="G66" s="4">
        <f t="shared" si="19"/>
        <v>13276600</v>
      </c>
      <c r="H66" s="146">
        <v>0.14999999999999861</v>
      </c>
      <c r="I66" s="147">
        <f>H66/F66</f>
        <v>1.4999999999999862E-7</v>
      </c>
      <c r="J66" s="148"/>
      <c r="K66" s="149">
        <v>0</v>
      </c>
      <c r="L66" s="145"/>
      <c r="M66" s="150"/>
      <c r="N66" t="s">
        <v>57</v>
      </c>
      <c r="O66" t="s">
        <v>53</v>
      </c>
      <c r="P66" s="44"/>
    </row>
    <row r="67" spans="1:16" ht="15" customHeight="1" x14ac:dyDescent="0.25">
      <c r="A67" s="142" t="s">
        <v>77</v>
      </c>
      <c r="B67" s="5">
        <v>1000000</v>
      </c>
      <c r="C67" s="143">
        <f>F67/B67</f>
        <v>1</v>
      </c>
      <c r="D67" s="144" t="s">
        <v>76</v>
      </c>
      <c r="E67" s="143">
        <v>12.5785</v>
      </c>
      <c r="F67" s="5">
        <v>1000000</v>
      </c>
      <c r="G67" s="4">
        <f t="shared" si="19"/>
        <v>12578500</v>
      </c>
      <c r="H67" s="146">
        <v>0.25</v>
      </c>
      <c r="I67" s="147">
        <f>H67/F67</f>
        <v>2.4999999999999999E-7</v>
      </c>
      <c r="J67" s="148"/>
      <c r="K67" s="149">
        <v>0</v>
      </c>
      <c r="L67" s="145"/>
      <c r="M67" s="150"/>
      <c r="N67" t="s">
        <v>57</v>
      </c>
      <c r="O67" t="s">
        <v>53</v>
      </c>
      <c r="P67" s="44"/>
    </row>
    <row r="68" spans="1:16" ht="15" customHeight="1" thickBot="1" x14ac:dyDescent="0.3">
      <c r="A68" s="80"/>
      <c r="B68" s="80"/>
      <c r="C68" s="157"/>
      <c r="D68" s="80"/>
      <c r="E68" s="157"/>
      <c r="F68" s="45">
        <f>+F63+F64</f>
        <v>2000000</v>
      </c>
      <c r="G68" s="45">
        <f>+G63+G64</f>
        <v>30657400</v>
      </c>
      <c r="H68" s="47">
        <f>SUM(H63:H67)</f>
        <v>28655229.91</v>
      </c>
      <c r="I68" s="48">
        <f>+H68/F68</f>
        <v>14.327614955</v>
      </c>
      <c r="J68" s="79">
        <f>SUM(J63:J67)</f>
        <v>1</v>
      </c>
      <c r="K68" s="107">
        <f>SUM(K63:K66)</f>
        <v>1</v>
      </c>
      <c r="L68" s="108">
        <f>SUM(L63:L66)</f>
        <v>2000000</v>
      </c>
      <c r="M68" s="109">
        <f>SUM(M63:M66)</f>
        <v>1</v>
      </c>
      <c r="N68" s="80"/>
      <c r="O68" s="80"/>
      <c r="P68" s="79">
        <f>SUM(P63:P65)</f>
        <v>0.99999999999999989</v>
      </c>
    </row>
    <row r="69" spans="1:16" ht="6" customHeight="1" x14ac:dyDescent="0.25">
      <c r="A69" s="14"/>
      <c r="B69" s="14"/>
      <c r="C69" s="155"/>
      <c r="D69" s="14"/>
      <c r="E69" s="155"/>
      <c r="F69" s="14"/>
      <c r="G69" s="49"/>
      <c r="H69" s="14"/>
      <c r="I69" s="14"/>
      <c r="J69" s="14"/>
      <c r="K69" s="14"/>
      <c r="L69" s="14"/>
      <c r="M69" s="14"/>
      <c r="N69" s="14"/>
      <c r="O69" s="14"/>
    </row>
    <row r="70" spans="1:16" ht="30" customHeight="1" x14ac:dyDescent="0.25">
      <c r="A70" s="50" t="s">
        <v>78</v>
      </c>
      <c r="B70" s="50" t="s">
        <v>1</v>
      </c>
      <c r="C70" s="153" t="s">
        <v>2</v>
      </c>
      <c r="D70" s="50" t="s">
        <v>3</v>
      </c>
      <c r="E70" s="153" t="s">
        <v>4</v>
      </c>
      <c r="F70" s="50" t="s">
        <v>5</v>
      </c>
      <c r="G70" s="50" t="s">
        <v>6</v>
      </c>
      <c r="H70" s="50" t="s">
        <v>7</v>
      </c>
      <c r="I70" s="50" t="s">
        <v>8</v>
      </c>
      <c r="J70" s="50" t="s">
        <v>70</v>
      </c>
      <c r="K70" s="50"/>
      <c r="L70" s="50"/>
      <c r="M70" s="50"/>
      <c r="N70" s="50" t="s">
        <v>11</v>
      </c>
      <c r="O70" s="50" t="s">
        <v>12</v>
      </c>
    </row>
    <row r="71" spans="1:16" x14ac:dyDescent="0.25">
      <c r="A71" t="s">
        <v>19</v>
      </c>
      <c r="B71" s="5">
        <v>1000000</v>
      </c>
      <c r="C71" s="5">
        <f>F71/B71</f>
        <v>1</v>
      </c>
      <c r="D71" s="86" t="str">
        <f>VLOOKUP(A71,'NAV Data'!$B$2:$D$100,2,FALSE)</f>
        <v>2023-02-02</v>
      </c>
      <c r="E71" s="5">
        <f>VLOOKUP(A71,'NAV Data'!$B$2:$D$100,3,FALSE)</f>
        <v>11.367599999999999</v>
      </c>
      <c r="F71" s="5">
        <v>1000000</v>
      </c>
      <c r="G71" s="4">
        <f>B71*E71</f>
        <v>11367600</v>
      </c>
      <c r="H71" s="7">
        <f>G71-F71</f>
        <v>10367600</v>
      </c>
      <c r="I71" s="8">
        <f t="shared" ref="I71:I81" si="20">H71/F71</f>
        <v>10.367599999999999</v>
      </c>
      <c r="J71" s="3" t="e">
        <f t="shared" ref="J71:J81" si="21">G71/$G$82</f>
        <v>#N/A</v>
      </c>
      <c r="K71" s="3"/>
      <c r="L71" s="3"/>
      <c r="M71" s="3"/>
      <c r="N71" t="s">
        <v>15</v>
      </c>
      <c r="O71" t="s">
        <v>16</v>
      </c>
    </row>
    <row r="72" spans="1:16" x14ac:dyDescent="0.25">
      <c r="A72" t="s">
        <v>20</v>
      </c>
      <c r="B72" s="5">
        <v>1000000</v>
      </c>
      <c r="C72" s="5">
        <f>F72/B72</f>
        <v>1</v>
      </c>
      <c r="D72" s="86" t="str">
        <f>VLOOKUP(A72,'NAV Data'!$B$2:$D$100,2,FALSE)</f>
        <v>2023-02-02</v>
      </c>
      <c r="E72" s="5">
        <f>VLOOKUP(A72,'NAV Data'!$B$2:$D$100,3,FALSE)</f>
        <v>23.486799999999999</v>
      </c>
      <c r="F72" s="5">
        <v>1000000</v>
      </c>
      <c r="G72" s="4">
        <f>B72*E72</f>
        <v>23486800</v>
      </c>
      <c r="H72" s="7">
        <f>G72-F72</f>
        <v>22486800</v>
      </c>
      <c r="I72" s="8">
        <f t="shared" si="20"/>
        <v>22.486799999999999</v>
      </c>
      <c r="J72" s="3" t="e">
        <f t="shared" si="21"/>
        <v>#N/A</v>
      </c>
      <c r="K72" s="3"/>
      <c r="L72" s="3"/>
      <c r="M72" s="3"/>
      <c r="N72" t="s">
        <v>21</v>
      </c>
      <c r="O72" t="s">
        <v>16</v>
      </c>
    </row>
    <row r="73" spans="1:16" x14ac:dyDescent="0.25">
      <c r="A73" t="s">
        <v>22</v>
      </c>
      <c r="B73" s="5">
        <v>1000000</v>
      </c>
      <c r="C73" s="5">
        <f>F73/B73</f>
        <v>1</v>
      </c>
      <c r="D73" s="86" t="e">
        <f>VLOOKUP(A73,'NAV Data'!$B$2:$D$100,2,FALSE)</f>
        <v>#N/A</v>
      </c>
      <c r="E73" s="5" t="e">
        <f>VLOOKUP(A73,'NAV Data'!$B$2:$D$100,3,FALSE)</f>
        <v>#N/A</v>
      </c>
      <c r="F73" s="5">
        <v>1000000</v>
      </c>
      <c r="G73" s="4" t="e">
        <f>B73*E73</f>
        <v>#N/A</v>
      </c>
      <c r="H73" s="7" t="e">
        <f>G73-F73</f>
        <v>#N/A</v>
      </c>
      <c r="I73" s="8" t="e">
        <f t="shared" si="20"/>
        <v>#N/A</v>
      </c>
      <c r="J73" s="3" t="e">
        <f t="shared" si="21"/>
        <v>#N/A</v>
      </c>
      <c r="K73" s="3"/>
      <c r="L73" s="3"/>
      <c r="M73" s="3"/>
      <c r="N73" t="s">
        <v>21</v>
      </c>
      <c r="O73" t="s">
        <v>16</v>
      </c>
    </row>
    <row r="74" spans="1:16" x14ac:dyDescent="0.25">
      <c r="A74" t="s">
        <v>23</v>
      </c>
      <c r="B74" s="5">
        <v>1000000</v>
      </c>
      <c r="C74" s="5">
        <f>F74/B74</f>
        <v>1</v>
      </c>
      <c r="D74" s="86" t="str">
        <f>VLOOKUP(A74,'NAV Data'!$B$2:$D$100,2,FALSE)</f>
        <v>2023-02-02</v>
      </c>
      <c r="E74" s="5">
        <f>VLOOKUP(A74,'NAV Data'!$B$2:$D$100,3,FALSE)</f>
        <v>16.0184</v>
      </c>
      <c r="F74" s="5">
        <v>1000000</v>
      </c>
      <c r="G74" s="4">
        <f>B74*E74</f>
        <v>16018400</v>
      </c>
      <c r="H74" s="7">
        <f>G74-F74</f>
        <v>15018400</v>
      </c>
      <c r="I74" s="8">
        <f t="shared" si="20"/>
        <v>15.0184</v>
      </c>
      <c r="J74" s="3" t="e">
        <f t="shared" si="21"/>
        <v>#N/A</v>
      </c>
      <c r="K74" s="3"/>
      <c r="L74" s="3"/>
      <c r="M74" s="3"/>
      <c r="N74" t="s">
        <v>24</v>
      </c>
      <c r="O74" t="s">
        <v>16</v>
      </c>
    </row>
    <row r="75" spans="1:16" x14ac:dyDescent="0.25">
      <c r="A75" t="s">
        <v>25</v>
      </c>
      <c r="B75" s="5">
        <v>1000000</v>
      </c>
      <c r="C75" s="5">
        <f>F75/B75</f>
        <v>1</v>
      </c>
      <c r="D75" s="86" t="str">
        <f>VLOOKUP(A75,'NAV Data'!$B$2:$D$100,2,FALSE)</f>
        <v>2023-02-02</v>
      </c>
      <c r="E75" s="5">
        <f>VLOOKUP(A75,'NAV Data'!$B$2:$D$100,3,FALSE)</f>
        <v>12.9132</v>
      </c>
      <c r="F75" s="5">
        <v>1000000</v>
      </c>
      <c r="G75" s="4">
        <f>B75*E75</f>
        <v>12913200</v>
      </c>
      <c r="H75" s="7">
        <f>G75-F75</f>
        <v>11913200</v>
      </c>
      <c r="I75" s="8">
        <f t="shared" si="20"/>
        <v>11.9132</v>
      </c>
      <c r="J75" s="3" t="e">
        <f t="shared" si="21"/>
        <v>#N/A</v>
      </c>
      <c r="K75" s="3"/>
      <c r="L75" s="3"/>
      <c r="M75" s="3"/>
      <c r="N75" t="s">
        <v>24</v>
      </c>
      <c r="O75" t="s">
        <v>16</v>
      </c>
    </row>
    <row r="76" spans="1:16" x14ac:dyDescent="0.25">
      <c r="A76" t="s">
        <v>26</v>
      </c>
      <c r="B76" s="5">
        <v>1000000</v>
      </c>
      <c r="C76" s="5">
        <f>F76/B76</f>
        <v>1</v>
      </c>
      <c r="D76" s="86" t="e">
        <f>VLOOKUP(A76,'NAV Data'!$B$2:$D$100,2,FALSE)</f>
        <v>#N/A</v>
      </c>
      <c r="E76" s="5" t="e">
        <f>VLOOKUP(A76,'NAV Data'!$B$2:$D$100,3,FALSE)</f>
        <v>#N/A</v>
      </c>
      <c r="F76" s="5">
        <v>1000000</v>
      </c>
      <c r="G76" s="4">
        <v>48887.569977960004</v>
      </c>
      <c r="H76" s="7">
        <v>-1112.4300220400039</v>
      </c>
      <c r="I76" s="8">
        <f t="shared" si="20"/>
        <v>-1.1124300220400039E-3</v>
      </c>
      <c r="J76" s="3" t="e">
        <f t="shared" si="21"/>
        <v>#N/A</v>
      </c>
      <c r="K76" s="3"/>
      <c r="L76" s="3"/>
      <c r="M76" s="3"/>
      <c r="N76" t="s">
        <v>28</v>
      </c>
      <c r="O76" t="s">
        <v>16</v>
      </c>
    </row>
    <row r="77" spans="1:16" x14ac:dyDescent="0.25">
      <c r="A77" t="s">
        <v>29</v>
      </c>
      <c r="B77" s="5">
        <v>1000000</v>
      </c>
      <c r="C77" s="5">
        <f>F77/B77</f>
        <v>1</v>
      </c>
      <c r="D77" s="86" t="str">
        <f>VLOOKUP(A77,'NAV Data'!$B$2:$D$100,2,FALSE)</f>
        <v>2023-02-02</v>
      </c>
      <c r="E77" s="5">
        <f>VLOOKUP(A77,'NAV Data'!$B$2:$D$100,3,FALSE)</f>
        <v>7.7397</v>
      </c>
      <c r="F77" s="5">
        <v>1000000</v>
      </c>
      <c r="G77" s="4">
        <f>B77*E77</f>
        <v>7739700</v>
      </c>
      <c r="H77" s="7">
        <f>G77-F77</f>
        <v>6739700</v>
      </c>
      <c r="I77" s="8">
        <f t="shared" si="20"/>
        <v>6.7397</v>
      </c>
      <c r="J77" s="3" t="e">
        <f t="shared" si="21"/>
        <v>#N/A</v>
      </c>
      <c r="K77" s="3"/>
      <c r="L77" s="3"/>
      <c r="M77" s="3"/>
      <c r="N77" t="s">
        <v>30</v>
      </c>
      <c r="O77" t="s">
        <v>16</v>
      </c>
    </row>
    <row r="78" spans="1:16" x14ac:dyDescent="0.25">
      <c r="A78" t="s">
        <v>32</v>
      </c>
      <c r="B78" s="5">
        <v>1000000</v>
      </c>
      <c r="C78" s="5">
        <f>F78/B78</f>
        <v>1</v>
      </c>
      <c r="D78" s="86" t="str">
        <f>VLOOKUP(A78,'NAV Data'!$B$2:$D$100,2,FALSE)</f>
        <v>2023-02-03</v>
      </c>
      <c r="E78" s="5">
        <f>VLOOKUP(A78,'NAV Data'!$B$2:$D$100,3,FALSE)</f>
        <v>11.8202</v>
      </c>
      <c r="F78" s="5">
        <v>1000000</v>
      </c>
      <c r="G78" s="4">
        <f>B78*E78</f>
        <v>11820200</v>
      </c>
      <c r="H78" s="7">
        <f>G78-F78</f>
        <v>10820200</v>
      </c>
      <c r="I78" s="8">
        <f t="shared" si="20"/>
        <v>10.8202</v>
      </c>
      <c r="J78" s="3" t="e">
        <f t="shared" si="21"/>
        <v>#N/A</v>
      </c>
      <c r="K78" s="3"/>
      <c r="L78" s="3"/>
      <c r="M78" s="3"/>
      <c r="N78" t="s">
        <v>33</v>
      </c>
      <c r="O78" t="s">
        <v>16</v>
      </c>
    </row>
    <row r="79" spans="1:16" x14ac:dyDescent="0.25">
      <c r="A79" t="s">
        <v>37</v>
      </c>
      <c r="B79" s="5">
        <v>1000000</v>
      </c>
      <c r="C79" s="5">
        <f>F79/B79</f>
        <v>1</v>
      </c>
      <c r="D79" s="86" t="str">
        <f>VLOOKUP(A79,'NAV Data'!$B$2:$D$100,2,FALSE)</f>
        <v>2023-02-03</v>
      </c>
      <c r="E79" s="5">
        <f>VLOOKUP(A79,'NAV Data'!$B$2:$D$100,3,FALSE)</f>
        <v>11.381500000000001</v>
      </c>
      <c r="F79" s="5">
        <v>1000000</v>
      </c>
      <c r="G79" s="4">
        <f>B79*E79</f>
        <v>11381500</v>
      </c>
      <c r="H79" s="7">
        <f>G79-F79</f>
        <v>10381500</v>
      </c>
      <c r="I79" s="8">
        <f t="shared" si="20"/>
        <v>10.381500000000001</v>
      </c>
      <c r="J79" s="3" t="e">
        <f t="shared" si="21"/>
        <v>#N/A</v>
      </c>
      <c r="K79" s="3"/>
      <c r="L79" s="3"/>
      <c r="M79" s="3"/>
      <c r="N79" t="s">
        <v>38</v>
      </c>
      <c r="O79" t="s">
        <v>16</v>
      </c>
    </row>
    <row r="80" spans="1:16" x14ac:dyDescent="0.25">
      <c r="A80" t="s">
        <v>40</v>
      </c>
      <c r="B80" s="5">
        <v>1000000</v>
      </c>
      <c r="C80" s="5">
        <f>F80/B80</f>
        <v>1</v>
      </c>
      <c r="D80" s="86" t="str">
        <f>VLOOKUP(A80,'NAV Data'!$B$2:$D$100,2,FALSE)</f>
        <v>2023-02-02</v>
      </c>
      <c r="E80" s="5">
        <f>VLOOKUP(A80,'NAV Data'!$B$2:$D$100,3,FALSE)</f>
        <v>13.920400000000001</v>
      </c>
      <c r="F80" s="5">
        <v>1000000</v>
      </c>
      <c r="G80" s="4">
        <f>B80*E80</f>
        <v>13920400</v>
      </c>
      <c r="H80" s="7">
        <f>G80-F80</f>
        <v>12920400</v>
      </c>
      <c r="I80" s="8">
        <f t="shared" si="20"/>
        <v>12.920400000000001</v>
      </c>
      <c r="J80" s="3" t="e">
        <f t="shared" si="21"/>
        <v>#N/A</v>
      </c>
      <c r="K80" s="3"/>
      <c r="L80" s="3"/>
      <c r="M80" s="3"/>
      <c r="N80" t="s">
        <v>41</v>
      </c>
      <c r="O80" t="s">
        <v>16</v>
      </c>
    </row>
    <row r="81" spans="1:15" x14ac:dyDescent="0.25">
      <c r="A81" t="s">
        <v>44</v>
      </c>
      <c r="B81" s="5">
        <v>1000000</v>
      </c>
      <c r="C81" s="5">
        <f>F81/B81</f>
        <v>1</v>
      </c>
      <c r="D81" s="86" t="str">
        <f>VLOOKUP(A81,'NAV Data'!$B$2:$D$100,2,FALSE)</f>
        <v>2023-02-02</v>
      </c>
      <c r="E81" s="5">
        <f>VLOOKUP(A81,'NAV Data'!$B$2:$D$100,3,FALSE)</f>
        <v>18.633299999999998</v>
      </c>
      <c r="F81" s="5">
        <v>1000000</v>
      </c>
      <c r="G81" s="4">
        <f>B81*E81</f>
        <v>18633300</v>
      </c>
      <c r="H81" s="7">
        <f>G81-F81</f>
        <v>17633300</v>
      </c>
      <c r="I81" s="8">
        <f t="shared" si="20"/>
        <v>17.633299999999998</v>
      </c>
      <c r="J81" s="3" t="e">
        <f t="shared" si="21"/>
        <v>#N/A</v>
      </c>
      <c r="K81" s="3"/>
      <c r="L81" s="3"/>
      <c r="M81" s="3"/>
      <c r="N81" t="s">
        <v>79</v>
      </c>
      <c r="O81" t="s">
        <v>16</v>
      </c>
    </row>
    <row r="82" spans="1:15" x14ac:dyDescent="0.25">
      <c r="A82" s="54"/>
      <c r="B82" s="55"/>
      <c r="C82" s="55"/>
      <c r="D82" s="55"/>
      <c r="E82" s="55"/>
      <c r="F82" s="56">
        <f>SUM(F71:F81)</f>
        <v>11000000</v>
      </c>
      <c r="G82" s="56" t="e">
        <f>SUM(G71:G81)</f>
        <v>#N/A</v>
      </c>
      <c r="H82" s="57" t="e">
        <f>SUM(H71:H81)</f>
        <v>#N/A</v>
      </c>
      <c r="I82" s="58" t="e">
        <f>+H82/F82</f>
        <v>#N/A</v>
      </c>
      <c r="J82" s="59" t="e">
        <f>SUM(J71:J81)</f>
        <v>#N/A</v>
      </c>
      <c r="K82" s="59"/>
      <c r="L82" s="59"/>
      <c r="M82" s="59"/>
      <c r="N82" s="54"/>
      <c r="O82" s="54"/>
    </row>
    <row r="83" spans="1:15" ht="30" customHeight="1" x14ac:dyDescent="0.25">
      <c r="A83" s="50" t="s">
        <v>80</v>
      </c>
      <c r="B83" s="50" t="s">
        <v>1</v>
      </c>
      <c r="C83" s="153" t="s">
        <v>2</v>
      </c>
      <c r="D83" s="50" t="s">
        <v>3</v>
      </c>
      <c r="E83" s="153" t="s">
        <v>4</v>
      </c>
      <c r="F83" s="50" t="s">
        <v>5</v>
      </c>
      <c r="G83" s="50" t="s">
        <v>6</v>
      </c>
      <c r="H83" s="50" t="s">
        <v>7</v>
      </c>
      <c r="I83" s="50" t="s">
        <v>8</v>
      </c>
      <c r="J83" s="50" t="s">
        <v>70</v>
      </c>
      <c r="K83" s="50"/>
      <c r="L83" s="50"/>
      <c r="M83" s="50"/>
      <c r="N83" s="50" t="s">
        <v>81</v>
      </c>
      <c r="O83" s="50" t="s">
        <v>12</v>
      </c>
    </row>
    <row r="84" spans="1:15" x14ac:dyDescent="0.25">
      <c r="A84" t="s">
        <v>82</v>
      </c>
      <c r="B84" s="5">
        <v>1000000</v>
      </c>
      <c r="C84" s="5">
        <f>F84/B84</f>
        <v>1</v>
      </c>
      <c r="D84" s="86" t="str">
        <f>VLOOKUP(A84,'NAV Data'!$B$2:$D$100,2,FALSE)</f>
        <v>2023-02-03</v>
      </c>
      <c r="E84" s="5">
        <f>VLOOKUP(A84,'NAV Data'!$B$2:$D$100,3,FALSE)</f>
        <v>12.1723</v>
      </c>
      <c r="F84" s="5">
        <v>1000000</v>
      </c>
      <c r="G84" s="4">
        <f>B84*E84</f>
        <v>12172300</v>
      </c>
      <c r="H84" s="7">
        <f>G84-F84</f>
        <v>11172300</v>
      </c>
      <c r="I84" s="8">
        <f t="shared" ref="I84:I90" si="22">H84/F84</f>
        <v>11.1723</v>
      </c>
      <c r="J84" s="3">
        <f>G84/$G$89</f>
        <v>0.18052560546961899</v>
      </c>
      <c r="K84" s="3"/>
      <c r="L84" s="3"/>
      <c r="M84" s="3"/>
      <c r="N84" t="s">
        <v>83</v>
      </c>
      <c r="O84" t="s">
        <v>16</v>
      </c>
    </row>
    <row r="85" spans="1:15" x14ac:dyDescent="0.25">
      <c r="A85" t="s">
        <v>84</v>
      </c>
      <c r="B85" s="5">
        <v>1000000</v>
      </c>
      <c r="C85" s="5">
        <f>F85/B85</f>
        <v>1</v>
      </c>
      <c r="D85" s="86" t="str">
        <f>VLOOKUP(A85,'NAV Data'!$B$2:$D$100,2,FALSE)</f>
        <v>2023-02-03</v>
      </c>
      <c r="E85" s="5">
        <f>VLOOKUP(A85,'NAV Data'!$B$2:$D$100,3,FALSE)</f>
        <v>17.0046</v>
      </c>
      <c r="F85" s="5">
        <v>1000000</v>
      </c>
      <c r="G85" s="4">
        <f>B85*E85</f>
        <v>17004600</v>
      </c>
      <c r="H85" s="7">
        <f>G85-F85</f>
        <v>16004600</v>
      </c>
      <c r="I85" s="8">
        <f t="shared" si="22"/>
        <v>16.0046</v>
      </c>
      <c r="J85" s="3">
        <f>G85/$G$89</f>
        <v>0.25219274177999912</v>
      </c>
      <c r="K85" s="3"/>
      <c r="L85" s="3"/>
      <c r="M85" s="3"/>
      <c r="N85" t="s">
        <v>85</v>
      </c>
      <c r="O85" t="s">
        <v>16</v>
      </c>
    </row>
    <row r="86" spans="1:15" x14ac:dyDescent="0.25">
      <c r="A86" t="s">
        <v>86</v>
      </c>
      <c r="B86" s="5">
        <v>1000000</v>
      </c>
      <c r="C86" s="5">
        <f>F86/B86</f>
        <v>1</v>
      </c>
      <c r="D86" s="86" t="str">
        <f>VLOOKUP(A86,'NAV Data'!$B$2:$D$100,2,FALSE)</f>
        <v>2023-02-02</v>
      </c>
      <c r="E86" s="5">
        <f>VLOOKUP(A86,'NAV Data'!$B$2:$D$100,3,FALSE)</f>
        <v>12.8177</v>
      </c>
      <c r="F86" s="5">
        <v>1000000</v>
      </c>
      <c r="G86" s="4">
        <f>B86*E86</f>
        <v>12817700</v>
      </c>
      <c r="H86" s="7">
        <f>G86-F86</f>
        <v>11817700</v>
      </c>
      <c r="I86" s="8">
        <f t="shared" si="22"/>
        <v>11.8177</v>
      </c>
      <c r="J86" s="3">
        <f>G86/$G$89</f>
        <v>0.1900974387114954</v>
      </c>
      <c r="K86" s="3"/>
      <c r="L86" s="3"/>
      <c r="M86" s="3"/>
      <c r="N86" t="s">
        <v>87</v>
      </c>
      <c r="O86" t="s">
        <v>16</v>
      </c>
    </row>
    <row r="87" spans="1:15" x14ac:dyDescent="0.25">
      <c r="A87" t="s">
        <v>88</v>
      </c>
      <c r="B87" s="5">
        <v>1000000</v>
      </c>
      <c r="C87" s="5">
        <f>F87/B87</f>
        <v>1</v>
      </c>
      <c r="D87" s="86" t="str">
        <f>VLOOKUP(A87,'NAV Data'!$B$2:$D$100,2,FALSE)</f>
        <v>2023-02-02</v>
      </c>
      <c r="E87" s="5">
        <f>VLOOKUP(A87,'NAV Data'!$B$2:$D$100,3,FALSE)</f>
        <v>6.8167</v>
      </c>
      <c r="F87" s="5">
        <v>1000000</v>
      </c>
      <c r="G87" s="4">
        <f>B87*E87</f>
        <v>6816700</v>
      </c>
      <c r="H87" s="7">
        <f>G87-F87</f>
        <v>5816700</v>
      </c>
      <c r="I87" s="8">
        <f t="shared" si="22"/>
        <v>5.8167</v>
      </c>
      <c r="J87" s="3">
        <f>G87/$G$89</f>
        <v>0.10109748320405772</v>
      </c>
      <c r="K87" s="3"/>
      <c r="L87" s="3"/>
      <c r="M87" s="3"/>
      <c r="N87" t="s">
        <v>87</v>
      </c>
      <c r="O87" t="s">
        <v>16</v>
      </c>
    </row>
    <row r="88" spans="1:15" x14ac:dyDescent="0.25">
      <c r="A88" t="s">
        <v>89</v>
      </c>
      <c r="B88" s="5">
        <v>1000000</v>
      </c>
      <c r="C88" s="5">
        <f>F88/B88</f>
        <v>1</v>
      </c>
      <c r="D88" s="86" t="str">
        <f>VLOOKUP(A88,'NAV Data'!$B$2:$D$100,2,FALSE)</f>
        <v>2023-02-02</v>
      </c>
      <c r="E88" s="5">
        <f>VLOOKUP(A88,'NAV Data'!$B$2:$D$100,3,FALSE)</f>
        <v>18.6157</v>
      </c>
      <c r="F88" s="5">
        <v>1000000</v>
      </c>
      <c r="G88" s="4">
        <f>B88*E88</f>
        <v>18615700</v>
      </c>
      <c r="H88" s="7">
        <f>G88-F88</f>
        <v>17615700</v>
      </c>
      <c r="I88" s="8">
        <f t="shared" si="22"/>
        <v>17.6157</v>
      </c>
      <c r="J88" s="3">
        <f>G88/$G$89</f>
        <v>0.27608673083482876</v>
      </c>
      <c r="K88" s="3"/>
      <c r="L88" s="3"/>
      <c r="M88" s="3"/>
      <c r="N88" t="s">
        <v>87</v>
      </c>
      <c r="O88" t="s">
        <v>16</v>
      </c>
    </row>
    <row r="89" spans="1:15" x14ac:dyDescent="0.25">
      <c r="A89" s="51"/>
      <c r="B89" s="52"/>
      <c r="C89" s="52"/>
      <c r="D89" s="52"/>
      <c r="E89" s="52"/>
      <c r="F89" s="56">
        <f>SUM(F84:F88)</f>
        <v>5000000</v>
      </c>
      <c r="G89" s="56">
        <f>SUM(G84:G88)</f>
        <v>67427000</v>
      </c>
      <c r="H89" s="57">
        <f>SUM(H84:H88)</f>
        <v>62427000</v>
      </c>
      <c r="I89" s="58">
        <f t="shared" si="22"/>
        <v>12.4854</v>
      </c>
      <c r="J89" s="53">
        <f>SUM(J84:J88)</f>
        <v>1</v>
      </c>
      <c r="K89" s="53"/>
      <c r="L89" s="53"/>
      <c r="M89" s="53"/>
      <c r="N89" s="51"/>
      <c r="O89" s="51"/>
    </row>
    <row r="90" spans="1:15" ht="15.75" customHeight="1" thickBot="1" x14ac:dyDescent="0.3">
      <c r="A90" s="51"/>
      <c r="B90" s="51"/>
      <c r="C90" s="52"/>
      <c r="D90" s="51"/>
      <c r="E90" s="52"/>
      <c r="F90" s="60">
        <f>+F89+F82</f>
        <v>16000000</v>
      </c>
      <c r="G90" s="60" t="e">
        <f>+G89+G82</f>
        <v>#N/A</v>
      </c>
      <c r="H90" s="61" t="e">
        <f>+H89+H82</f>
        <v>#N/A</v>
      </c>
      <c r="I90" s="62" t="e">
        <f t="shared" si="22"/>
        <v>#N/A</v>
      </c>
      <c r="J90" s="51"/>
      <c r="K90" s="51"/>
      <c r="L90" s="51"/>
      <c r="M90" s="51"/>
      <c r="N90" s="51"/>
      <c r="O90" s="51"/>
    </row>
    <row r="91" spans="1:15" ht="6.75" customHeight="1" thickTop="1" x14ac:dyDescent="0.25">
      <c r="A91" s="14"/>
      <c r="B91" s="14"/>
      <c r="C91" s="155"/>
      <c r="D91" s="14"/>
      <c r="E91" s="155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spans="1:15" ht="30" customHeight="1" x14ac:dyDescent="0.25">
      <c r="A92" s="63" t="s">
        <v>90</v>
      </c>
      <c r="B92" s="63" t="s">
        <v>1</v>
      </c>
      <c r="C92" s="158" t="s">
        <v>2</v>
      </c>
      <c r="D92" s="63" t="s">
        <v>3</v>
      </c>
      <c r="E92" s="158" t="s">
        <v>4</v>
      </c>
      <c r="F92" s="63" t="s">
        <v>5</v>
      </c>
      <c r="G92" s="63" t="s">
        <v>6</v>
      </c>
      <c r="H92" s="63" t="s">
        <v>7</v>
      </c>
      <c r="I92" s="63" t="s">
        <v>8</v>
      </c>
      <c r="J92" s="63" t="s">
        <v>70</v>
      </c>
      <c r="K92" s="63"/>
      <c r="L92" s="63"/>
      <c r="M92" s="63"/>
      <c r="N92" s="63" t="s">
        <v>11</v>
      </c>
      <c r="O92" s="63" t="s">
        <v>12</v>
      </c>
    </row>
    <row r="93" spans="1:15" x14ac:dyDescent="0.25">
      <c r="A93" t="s">
        <v>42</v>
      </c>
      <c r="B93" s="5">
        <v>1000000</v>
      </c>
      <c r="C93" s="5">
        <f>F93/B93</f>
        <v>1</v>
      </c>
      <c r="D93" s="86" t="str">
        <f>VLOOKUP(A93,'NAV Data'!$B$2:$D$100,2,FALSE)</f>
        <v>2023-02-02</v>
      </c>
      <c r="E93" s="5">
        <f>VLOOKUP(A93,'NAV Data'!$B$2:$D$100,3,FALSE)</f>
        <v>13.3489</v>
      </c>
      <c r="F93" s="5">
        <v>1000000</v>
      </c>
      <c r="G93" s="4">
        <f>B93*E93</f>
        <v>13348900</v>
      </c>
      <c r="H93" s="7">
        <f>G93-F93</f>
        <v>12348900</v>
      </c>
      <c r="I93" s="8">
        <f>H93/F93</f>
        <v>12.3489</v>
      </c>
      <c r="J93" s="3">
        <f>G93/$G$97</f>
        <v>0.21625111171950812</v>
      </c>
      <c r="K93" s="3"/>
      <c r="L93" s="3"/>
      <c r="M93" s="3"/>
      <c r="N93" t="s">
        <v>43</v>
      </c>
      <c r="O93" t="s">
        <v>16</v>
      </c>
    </row>
    <row r="94" spans="1:15" x14ac:dyDescent="0.25">
      <c r="A94" t="s">
        <v>91</v>
      </c>
      <c r="B94" s="5">
        <v>1000000</v>
      </c>
      <c r="C94" s="5">
        <f>F94/B94</f>
        <v>1</v>
      </c>
      <c r="D94" s="86" t="str">
        <f>VLOOKUP(A94,'NAV Data'!$B$2:$D$100,2,FALSE)</f>
        <v>2023-02-03</v>
      </c>
      <c r="E94" s="5">
        <f>VLOOKUP(A94,'NAV Data'!$B$2:$D$100,3,FALSE)</f>
        <v>22.944700000000001</v>
      </c>
      <c r="F94" s="5">
        <v>1000000</v>
      </c>
      <c r="G94" s="4">
        <f>B94*E94</f>
        <v>22944700</v>
      </c>
      <c r="H94" s="7">
        <f>G94-F94</f>
        <v>21944700</v>
      </c>
      <c r="I94" s="8">
        <f>H94/F94</f>
        <v>21.944700000000001</v>
      </c>
      <c r="J94" s="3">
        <f>G94/$G$97</f>
        <v>0.37170230379061925</v>
      </c>
      <c r="K94" s="3"/>
      <c r="L94" s="3"/>
      <c r="M94" s="3"/>
      <c r="N94" t="s">
        <v>85</v>
      </c>
      <c r="O94" t="s">
        <v>16</v>
      </c>
    </row>
    <row r="95" spans="1:15" x14ac:dyDescent="0.25">
      <c r="A95" t="s">
        <v>92</v>
      </c>
      <c r="B95" s="5">
        <v>1000000</v>
      </c>
      <c r="C95" s="5">
        <f>F95/B95</f>
        <v>1</v>
      </c>
      <c r="D95" s="86" t="str">
        <f>VLOOKUP(A95,'NAV Data'!$B$2:$D$100,2,FALSE)</f>
        <v>2023-02-03</v>
      </c>
      <c r="E95" s="5">
        <f>VLOOKUP(A95,'NAV Data'!$B$2:$D$100,3,FALSE)</f>
        <v>19.5641</v>
      </c>
      <c r="F95" s="5">
        <v>1000000</v>
      </c>
      <c r="G95" s="4">
        <f>B95*E95</f>
        <v>19564100</v>
      </c>
      <c r="H95" s="7">
        <f>G95-F95</f>
        <v>18564100</v>
      </c>
      <c r="I95" s="8">
        <f>H95/F95</f>
        <v>18.5641</v>
      </c>
      <c r="J95" s="3">
        <f>G95/$G$97</f>
        <v>0.31693685433193958</v>
      </c>
      <c r="K95" s="3"/>
      <c r="L95" s="3"/>
      <c r="M95" s="3"/>
      <c r="N95" t="s">
        <v>83</v>
      </c>
      <c r="O95" t="s">
        <v>16</v>
      </c>
    </row>
    <row r="96" spans="1:15" x14ac:dyDescent="0.25">
      <c r="A96" t="s">
        <v>93</v>
      </c>
      <c r="B96" s="5">
        <v>1000000</v>
      </c>
      <c r="C96" s="5">
        <f>F96/B96</f>
        <v>1</v>
      </c>
      <c r="D96" s="86" t="str">
        <f>VLOOKUP(A96,'NAV Data'!$B$2:$D$100,2,FALSE)</f>
        <v>2023-02-02</v>
      </c>
      <c r="E96" s="5">
        <f>VLOOKUP(A96,'NAV Data'!$B$2:$D$100,3,FALSE)</f>
        <v>5.8710000000000004</v>
      </c>
      <c r="F96" s="5">
        <v>1000000</v>
      </c>
      <c r="G96" s="4">
        <f>B96*E96</f>
        <v>5871000</v>
      </c>
      <c r="H96" s="7">
        <f>G96-F96</f>
        <v>4871000</v>
      </c>
      <c r="I96" s="8">
        <f>H96/F96</f>
        <v>4.8710000000000004</v>
      </c>
      <c r="J96" s="3">
        <f>G96/$G$97</f>
        <v>9.5109730157933017E-2</v>
      </c>
      <c r="K96" s="3"/>
      <c r="L96" s="3"/>
      <c r="M96" s="3"/>
      <c r="N96" t="s">
        <v>15</v>
      </c>
      <c r="O96" t="s">
        <v>16</v>
      </c>
    </row>
    <row r="97" spans="1:15" x14ac:dyDescent="0.25">
      <c r="A97" s="64"/>
      <c r="B97" s="65"/>
      <c r="C97" s="65"/>
      <c r="D97" s="65"/>
      <c r="E97" s="65"/>
      <c r="F97" s="66">
        <f>SUM(F93:F96)</f>
        <v>4000000</v>
      </c>
      <c r="G97" s="66">
        <f>SUM(G93:G96)</f>
        <v>61728700</v>
      </c>
      <c r="H97" s="67">
        <f>SUM(H93:H96)</f>
        <v>57728700</v>
      </c>
      <c r="I97" s="68">
        <f>H97/F97</f>
        <v>14.432175000000001</v>
      </c>
      <c r="J97" s="69">
        <f>G97/$G$97</f>
        <v>1</v>
      </c>
      <c r="K97" s="69"/>
      <c r="L97" s="69"/>
      <c r="M97" s="69"/>
      <c r="N97" s="64"/>
      <c r="O97" s="64"/>
    </row>
    <row r="98" spans="1:15" ht="7.5" customHeight="1" x14ac:dyDescent="0.25">
      <c r="A98" s="14"/>
      <c r="B98" s="14"/>
      <c r="C98" s="155"/>
      <c r="D98" s="14"/>
      <c r="E98" s="155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30" customHeight="1" x14ac:dyDescent="0.25">
      <c r="A99" s="70" t="s">
        <v>94</v>
      </c>
      <c r="B99" s="70" t="s">
        <v>1</v>
      </c>
      <c r="C99" s="159" t="s">
        <v>2</v>
      </c>
      <c r="D99" s="70" t="s">
        <v>3</v>
      </c>
      <c r="E99" s="159" t="s">
        <v>4</v>
      </c>
      <c r="F99" s="70" t="s">
        <v>5</v>
      </c>
      <c r="G99" s="70" t="s">
        <v>6</v>
      </c>
      <c r="H99" s="70" t="s">
        <v>7</v>
      </c>
      <c r="I99" s="70" t="s">
        <v>8</v>
      </c>
      <c r="J99" s="70" t="s">
        <v>70</v>
      </c>
      <c r="K99" s="70"/>
      <c r="L99" s="70"/>
      <c r="M99" s="70"/>
      <c r="N99" s="70" t="s">
        <v>11</v>
      </c>
      <c r="O99" s="70" t="s">
        <v>12</v>
      </c>
    </row>
    <row r="100" spans="1:15" x14ac:dyDescent="0.25">
      <c r="A100" t="s">
        <v>95</v>
      </c>
      <c r="B100" s="5">
        <v>1000000</v>
      </c>
      <c r="C100" s="5">
        <f>F100/B100</f>
        <v>1</v>
      </c>
      <c r="D100" s="86" t="str">
        <f>VLOOKUP(A100,'NAV Data'!$B$2:$D$100,2,FALSE)</f>
        <v>2023-02-02</v>
      </c>
      <c r="E100" s="5">
        <f>VLOOKUP(A100,'NAV Data'!$B$2:$D$100,3,FALSE)</f>
        <v>10.8917</v>
      </c>
      <c r="F100" s="5">
        <v>1000000</v>
      </c>
      <c r="G100" s="4">
        <f>B100*E100</f>
        <v>10891700</v>
      </c>
      <c r="H100" s="7">
        <f>G100-F100</f>
        <v>9891700</v>
      </c>
      <c r="I100" s="8">
        <f t="shared" ref="I100:I105" si="23">H100/F100</f>
        <v>9.8917000000000002</v>
      </c>
      <c r="J100" s="3">
        <f t="shared" ref="J100:J105" si="24">G100/$G$97</f>
        <v>0.17644466836333828</v>
      </c>
      <c r="K100" s="3"/>
      <c r="L100" s="3"/>
      <c r="M100" s="3"/>
      <c r="N100" t="s">
        <v>87</v>
      </c>
      <c r="O100" t="s">
        <v>53</v>
      </c>
    </row>
    <row r="101" spans="1:15" x14ac:dyDescent="0.25">
      <c r="A101" t="s">
        <v>96</v>
      </c>
      <c r="B101" s="5">
        <v>1000000</v>
      </c>
      <c r="C101" s="5">
        <f>F101/B101</f>
        <v>1</v>
      </c>
      <c r="D101" s="86" t="str">
        <f>VLOOKUP(A101,'NAV Data'!$B$2:$D$100,2,FALSE)</f>
        <v>2023-02-03</v>
      </c>
      <c r="E101" s="5">
        <f>VLOOKUP(A101,'NAV Data'!$B$2:$D$100,3,FALSE)</f>
        <v>19.087199999999999</v>
      </c>
      <c r="F101" s="5">
        <v>1000000</v>
      </c>
      <c r="G101" s="4">
        <f>B101*E101</f>
        <v>19087200</v>
      </c>
      <c r="H101" s="7">
        <f>G101-F101</f>
        <v>18087200</v>
      </c>
      <c r="I101" s="8">
        <f t="shared" si="23"/>
        <v>18.087199999999999</v>
      </c>
      <c r="J101" s="3">
        <f t="shared" si="24"/>
        <v>0.30921111249710426</v>
      </c>
      <c r="K101" s="3"/>
      <c r="L101" s="3"/>
      <c r="M101" s="3"/>
      <c r="N101" t="s">
        <v>85</v>
      </c>
      <c r="O101" t="s">
        <v>16</v>
      </c>
    </row>
    <row r="102" spans="1:15" x14ac:dyDescent="0.25">
      <c r="A102" t="s">
        <v>97</v>
      </c>
      <c r="B102" s="5">
        <v>1000000</v>
      </c>
      <c r="C102" s="5">
        <f>F102/B102</f>
        <v>1</v>
      </c>
      <c r="D102" s="86" t="str">
        <f>VLOOKUP(A102,'NAV Data'!$B$2:$D$100,2,FALSE)</f>
        <v>2023-02-03</v>
      </c>
      <c r="E102" s="5">
        <f>VLOOKUP(A102,'NAV Data'!$B$2:$D$100,3,FALSE)</f>
        <v>24.681000000000001</v>
      </c>
      <c r="F102" s="5">
        <v>1000000</v>
      </c>
      <c r="G102" s="4">
        <f>B102*E102</f>
        <v>24681000</v>
      </c>
      <c r="H102" s="7">
        <f>G102-F102</f>
        <v>23681000</v>
      </c>
      <c r="I102" s="8">
        <f t="shared" si="23"/>
        <v>23.681000000000001</v>
      </c>
      <c r="J102" s="3">
        <f t="shared" si="24"/>
        <v>0.3998302248386893</v>
      </c>
      <c r="K102" s="3"/>
      <c r="L102" s="3"/>
      <c r="M102" s="3"/>
      <c r="N102" t="s">
        <v>85</v>
      </c>
      <c r="O102" t="s">
        <v>16</v>
      </c>
    </row>
    <row r="103" spans="1:15" x14ac:dyDescent="0.25">
      <c r="A103" t="s">
        <v>59</v>
      </c>
      <c r="B103" s="5">
        <v>1000000</v>
      </c>
      <c r="C103" s="5">
        <f>F103/B103</f>
        <v>1</v>
      </c>
      <c r="D103" s="86" t="str">
        <f>VLOOKUP(A103,'NAV Data'!$B$2:$D$100,2,FALSE)</f>
        <v>2023-02-03</v>
      </c>
      <c r="E103" s="5">
        <f>VLOOKUP(A103,'NAV Data'!$B$2:$D$100,3,FALSE)</f>
        <v>11.919700000000001</v>
      </c>
      <c r="F103" s="5">
        <v>1000000</v>
      </c>
      <c r="G103" s="4">
        <f>B103*E103</f>
        <v>11919700</v>
      </c>
      <c r="H103" s="7">
        <f>G103-F103</f>
        <v>10919700</v>
      </c>
      <c r="I103" s="8">
        <f t="shared" si="23"/>
        <v>10.919700000000001</v>
      </c>
      <c r="J103" s="3">
        <f t="shared" si="24"/>
        <v>0.19309818609496068</v>
      </c>
      <c r="K103" s="3"/>
      <c r="L103" s="3"/>
      <c r="M103" s="3"/>
      <c r="N103" t="s">
        <v>57</v>
      </c>
      <c r="O103" t="s">
        <v>53</v>
      </c>
    </row>
    <row r="104" spans="1:15" x14ac:dyDescent="0.25">
      <c r="A104" t="s">
        <v>60</v>
      </c>
      <c r="B104" s="5">
        <v>1000000</v>
      </c>
      <c r="C104" s="5">
        <f>F104/B104</f>
        <v>1</v>
      </c>
      <c r="D104" s="86" t="str">
        <f>VLOOKUP(A104,'NAV Data'!$B$2:$D$100,2,FALSE)</f>
        <v>2023-02-03</v>
      </c>
      <c r="E104" s="5">
        <f>VLOOKUP(A104,'NAV Data'!$B$2:$D$100,3,FALSE)</f>
        <v>12.9931</v>
      </c>
      <c r="F104" s="5">
        <v>1000000</v>
      </c>
      <c r="G104" s="4">
        <f>B104*E104</f>
        <v>12993100</v>
      </c>
      <c r="H104" s="7">
        <f>G104-F104</f>
        <v>11993100</v>
      </c>
      <c r="I104" s="8">
        <f t="shared" si="23"/>
        <v>11.9931</v>
      </c>
      <c r="J104" s="3">
        <f t="shared" si="24"/>
        <v>0.21048718019332985</v>
      </c>
      <c r="K104" s="3"/>
      <c r="L104" s="3"/>
      <c r="M104" s="3"/>
      <c r="N104" t="s">
        <v>61</v>
      </c>
      <c r="O104" t="s">
        <v>53</v>
      </c>
    </row>
    <row r="105" spans="1:15" x14ac:dyDescent="0.25">
      <c r="A105" s="71"/>
      <c r="B105" s="72"/>
      <c r="C105" s="72"/>
      <c r="D105" s="72"/>
      <c r="E105" s="72"/>
      <c r="F105" s="73">
        <f>SUM(F100:F104)</f>
        <v>5000000</v>
      </c>
      <c r="G105" s="73">
        <f>SUM(G100:G104)</f>
        <v>79572700</v>
      </c>
      <c r="H105" s="74">
        <f>SUM(H100:H104)</f>
        <v>74572700</v>
      </c>
      <c r="I105" s="75">
        <f t="shared" si="23"/>
        <v>14.914540000000001</v>
      </c>
      <c r="J105" s="76">
        <f t="shared" si="24"/>
        <v>1.2890713719874223</v>
      </c>
      <c r="K105" s="76"/>
      <c r="L105" s="76"/>
      <c r="M105" s="76"/>
      <c r="N105" s="77"/>
      <c r="O105" s="77"/>
    </row>
    <row r="106" spans="1:15" ht="5.45" customHeight="1" thickBot="1" x14ac:dyDescent="0.3">
      <c r="C106" s="5"/>
      <c r="E106" s="5"/>
    </row>
    <row r="107" spans="1:15" ht="30" customHeight="1" x14ac:dyDescent="0.25">
      <c r="A107" s="43" t="s">
        <v>98</v>
      </c>
      <c r="B107" s="43" t="s">
        <v>1</v>
      </c>
      <c r="C107" s="156" t="s">
        <v>2</v>
      </c>
      <c r="D107" s="43" t="s">
        <v>3</v>
      </c>
      <c r="E107" s="156" t="s">
        <v>4</v>
      </c>
      <c r="F107" s="43" t="s">
        <v>5</v>
      </c>
      <c r="G107" s="43" t="s">
        <v>6</v>
      </c>
      <c r="H107" s="43" t="s">
        <v>7</v>
      </c>
      <c r="I107" s="43" t="s">
        <v>8</v>
      </c>
      <c r="J107" s="43" t="s">
        <v>70</v>
      </c>
      <c r="K107" s="175" t="s">
        <v>72</v>
      </c>
      <c r="L107" s="176"/>
      <c r="M107" s="105">
        <v>44000</v>
      </c>
      <c r="N107" s="43" t="s">
        <v>11</v>
      </c>
      <c r="O107" s="43" t="s">
        <v>12</v>
      </c>
    </row>
    <row r="108" spans="1:15" x14ac:dyDescent="0.25">
      <c r="A108" s="163" t="s">
        <v>99</v>
      </c>
      <c r="B108" s="5">
        <v>1000000</v>
      </c>
      <c r="C108" s="5">
        <f>F108/B108</f>
        <v>1</v>
      </c>
      <c r="D108" s="86" t="str">
        <f>VLOOKUP(A108,'NAV Data'!$B$2:$D$100,2,FALSE)</f>
        <v>2023-02-02</v>
      </c>
      <c r="E108" s="5">
        <f>VLOOKUP(A108,'NAV Data'!$B$2:$D$100,3,FALSE)</f>
        <v>5.4560000000000004</v>
      </c>
      <c r="F108" s="5">
        <v>1000000</v>
      </c>
      <c r="G108" s="4">
        <f>B108*E108</f>
        <v>5456000</v>
      </c>
      <c r="H108" s="7">
        <f>G108-F108</f>
        <v>4456000</v>
      </c>
      <c r="I108" s="8">
        <f>H108/F108</f>
        <v>4.4560000000000004</v>
      </c>
      <c r="J108" s="3">
        <f>G108/$G$113</f>
        <v>0.10699864486686944</v>
      </c>
      <c r="K108" s="98">
        <f>+F108/F113</f>
        <v>0.2</v>
      </c>
      <c r="L108" s="5">
        <v>1000000</v>
      </c>
      <c r="M108" s="106">
        <f>(G108+L108)/($G$113+$L$113)</f>
        <v>0.11530362752784808</v>
      </c>
      <c r="N108" t="s">
        <v>100</v>
      </c>
      <c r="O108" t="s">
        <v>16</v>
      </c>
    </row>
    <row r="109" spans="1:15" x14ac:dyDescent="0.25">
      <c r="A109" s="163" t="s">
        <v>101</v>
      </c>
      <c r="B109" s="5">
        <v>1000000</v>
      </c>
      <c r="C109" s="5">
        <f>F109/B109</f>
        <v>1</v>
      </c>
      <c r="D109" s="86" t="str">
        <f>VLOOKUP(A109,'NAV Data'!$B$2:$D$100,2,FALSE)</f>
        <v>2023-02-01</v>
      </c>
      <c r="E109" s="5">
        <f>VLOOKUP(A109,'NAV Data'!$B$2:$D$100,3,FALSE)</f>
        <v>18.565300000000001</v>
      </c>
      <c r="F109" s="5">
        <v>1000000</v>
      </c>
      <c r="G109" s="4">
        <f>B109*E109</f>
        <v>18565300</v>
      </c>
      <c r="H109" s="7">
        <f>G109-F109</f>
        <v>17565300</v>
      </c>
      <c r="I109" s="8">
        <f>H109/F109</f>
        <v>17.565300000000001</v>
      </c>
      <c r="J109" s="3">
        <f>G109/$G$113</f>
        <v>0.36408759925712819</v>
      </c>
      <c r="K109" s="98" t="e">
        <f>+F109/F114</f>
        <v>#DIV/0!</v>
      </c>
      <c r="L109" s="5">
        <v>1000000</v>
      </c>
      <c r="M109" s="106">
        <f>(G109+L109)/($G$113+$L$113)</f>
        <v>0.34943464431081256</v>
      </c>
      <c r="N109" t="s">
        <v>102</v>
      </c>
      <c r="O109" t="s">
        <v>16</v>
      </c>
    </row>
    <row r="110" spans="1:15" x14ac:dyDescent="0.25">
      <c r="A110" s="163" t="s">
        <v>103</v>
      </c>
      <c r="B110" s="5">
        <v>1000000</v>
      </c>
      <c r="C110" s="5">
        <f>F110/B110</f>
        <v>1</v>
      </c>
      <c r="D110" s="86" t="str">
        <f>VLOOKUP(A110,'NAV Data'!$B$2:$D$100,2,FALSE)</f>
        <v>2023-02-02</v>
      </c>
      <c r="E110" s="5">
        <f>VLOOKUP(A110,'NAV Data'!$B$2:$D$100,3,FALSE)</f>
        <v>5.8444000000000003</v>
      </c>
      <c r="F110" s="5">
        <v>1000000</v>
      </c>
      <c r="G110" s="4">
        <f>B110*E110</f>
        <v>5844400</v>
      </c>
      <c r="H110" s="7">
        <f>G110-F110</f>
        <v>4844400</v>
      </c>
      <c r="I110" s="8">
        <f>H110/F110</f>
        <v>4.8444000000000003</v>
      </c>
      <c r="J110" s="3">
        <f>G110/$G$113</f>
        <v>0.11461563050951828</v>
      </c>
      <c r="K110" s="98" t="e">
        <f>+F110/F115</f>
        <v>#DIV/0!</v>
      </c>
      <c r="L110" s="5">
        <v>1000000</v>
      </c>
      <c r="M110" s="106">
        <f>(G110+L110)/($G$113+$L$113)</f>
        <v>0.12224041949374277</v>
      </c>
      <c r="N110" t="s">
        <v>104</v>
      </c>
      <c r="O110" t="s">
        <v>16</v>
      </c>
    </row>
    <row r="111" spans="1:15" x14ac:dyDescent="0.25">
      <c r="A111" s="163" t="s">
        <v>105</v>
      </c>
      <c r="B111" s="5">
        <v>1000000</v>
      </c>
      <c r="C111" s="5">
        <f>F111/B111</f>
        <v>1</v>
      </c>
      <c r="D111" s="86" t="str">
        <f>VLOOKUP(A111,'NAV Data'!$B$2:$D$100,2,FALSE)</f>
        <v>2023-02-02</v>
      </c>
      <c r="E111" s="5">
        <f>VLOOKUP(A111,'NAV Data'!$B$2:$D$100,3,FALSE)</f>
        <v>6.9347000000000003</v>
      </c>
      <c r="F111" s="5">
        <v>1000000</v>
      </c>
      <c r="G111" s="4">
        <f>B111*E111</f>
        <v>6934700</v>
      </c>
      <c r="H111" s="7">
        <f>G111-F111</f>
        <v>5934700</v>
      </c>
      <c r="I111" s="8">
        <f>H111/F111</f>
        <v>5.9347000000000003</v>
      </c>
      <c r="J111" s="3">
        <f>G111/$G$113</f>
        <v>0.13599770941317441</v>
      </c>
      <c r="K111" s="98" t="e">
        <f>+F111/F116</f>
        <v>#DIV/0!</v>
      </c>
      <c r="L111" s="5">
        <v>1000000</v>
      </c>
      <c r="M111" s="106">
        <f>(G111+L111)/($G$113+$L$113)</f>
        <v>0.14171308756896162</v>
      </c>
      <c r="N111" t="s">
        <v>106</v>
      </c>
      <c r="O111" t="s">
        <v>16</v>
      </c>
    </row>
    <row r="112" spans="1:15" x14ac:dyDescent="0.25">
      <c r="A112" s="163" t="s">
        <v>107</v>
      </c>
      <c r="B112" s="5">
        <v>1000000</v>
      </c>
      <c r="C112" s="5">
        <f>F112/B112</f>
        <v>1</v>
      </c>
      <c r="D112" s="86" t="str">
        <f>VLOOKUP(A112,'NAV Data'!$B$2:$D$100,2,FALSE)</f>
        <v>2023-02-02</v>
      </c>
      <c r="E112" s="5">
        <f>VLOOKUP(A112,'NAV Data'!$B$2:$D$100,3,FALSE)</f>
        <v>14.190899999999999</v>
      </c>
      <c r="F112" s="5">
        <v>1000000</v>
      </c>
      <c r="G112" s="4">
        <f>B112*E112</f>
        <v>14190900</v>
      </c>
      <c r="H112" s="7">
        <f>G112-F112</f>
        <v>13190900</v>
      </c>
      <c r="I112" s="8">
        <f>H112/F112</f>
        <v>13.190899999999999</v>
      </c>
      <c r="J112" s="3">
        <f>G112/$G$113</f>
        <v>0.27830041595330968</v>
      </c>
      <c r="K112" s="98">
        <f>+F112/F113</f>
        <v>0.2</v>
      </c>
      <c r="L112" s="5">
        <v>1000000</v>
      </c>
      <c r="M112" s="106">
        <f>(G112+L112)/($G$113+$L$113)</f>
        <v>0.27130822109863495</v>
      </c>
      <c r="N112" t="s">
        <v>108</v>
      </c>
      <c r="O112" t="s">
        <v>109</v>
      </c>
    </row>
    <row r="113" spans="1:15" ht="15.75" customHeight="1" thickBot="1" x14ac:dyDescent="0.3">
      <c r="A113" s="165" t="s">
        <v>110</v>
      </c>
      <c r="B113" s="80"/>
      <c r="C113" s="80"/>
      <c r="D113" s="80"/>
      <c r="E113" s="157"/>
      <c r="F113" s="45">
        <f>SUM(F108:F112)</f>
        <v>5000000</v>
      </c>
      <c r="G113" s="45">
        <f>SUM(G108:G112)</f>
        <v>50991300</v>
      </c>
      <c r="H113" s="47">
        <f>SUM(H108:H112)</f>
        <v>45991300</v>
      </c>
      <c r="I113" s="48">
        <f>+H113/F113</f>
        <v>9.1982599999999994</v>
      </c>
      <c r="J113" s="79">
        <f>SUM(J108:J112)</f>
        <v>0.99999999999999989</v>
      </c>
      <c r="K113" s="107" t="e">
        <f>SUM(K108:K112)</f>
        <v>#DIV/0!</v>
      </c>
      <c r="L113" s="108">
        <f>SUM(L108:L112)</f>
        <v>5000000</v>
      </c>
      <c r="M113" s="109">
        <f>SUM(M108:M112)</f>
        <v>1</v>
      </c>
      <c r="N113" s="80"/>
      <c r="O113" s="80"/>
    </row>
  </sheetData>
  <mergeCells count="4">
    <mergeCell ref="K1:M1"/>
    <mergeCell ref="K36:M36"/>
    <mergeCell ref="K62:L62"/>
    <mergeCell ref="K107:L107"/>
  </mergeCells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8" r:id="rId6" xr:uid="{00000000-0004-0000-0000-000006000000}"/>
    <hyperlink ref="A9" r:id="rId7" xr:uid="{00000000-0004-0000-0000-000007000000}"/>
    <hyperlink ref="A11" r:id="rId8" xr:uid="{00000000-0004-0000-0000-000009000000}"/>
    <hyperlink ref="A12" r:id="rId9" xr:uid="{00000000-0004-0000-0000-00000A000000}"/>
    <hyperlink ref="A13" r:id="rId10" xr:uid="{00000000-0004-0000-0000-00000B000000}"/>
    <hyperlink ref="A14" r:id="rId11" xr:uid="{00000000-0004-0000-0000-00000C000000}"/>
    <hyperlink ref="A15" r:id="rId12" xr:uid="{00000000-0004-0000-0000-00000D000000}"/>
    <hyperlink ref="A16" r:id="rId13" xr:uid="{00000000-0004-0000-0000-00000E000000}"/>
    <hyperlink ref="A17" r:id="rId14" xr:uid="{00000000-0004-0000-0000-00000F000000}"/>
    <hyperlink ref="A18" r:id="rId15" xr:uid="{00000000-0004-0000-0000-000010000000}"/>
    <hyperlink ref="A19" r:id="rId16" xr:uid="{00000000-0004-0000-0000-000011000000}"/>
    <hyperlink ref="A20" r:id="rId17" xr:uid="{00000000-0004-0000-0000-000012000000}"/>
    <hyperlink ref="A21" r:id="rId18" xr:uid="{00000000-0004-0000-0000-000013000000}"/>
    <hyperlink ref="A22" r:id="rId19" xr:uid="{00000000-0004-0000-0000-000014000000}"/>
    <hyperlink ref="A24" r:id="rId20" xr:uid="{00000000-0004-0000-0000-000016000000}"/>
    <hyperlink ref="A25" r:id="rId21" xr:uid="{00000000-0004-0000-0000-000017000000}"/>
    <hyperlink ref="A26" r:id="rId22" location="/" xr:uid="{00000000-0004-0000-0000-000018000000}"/>
    <hyperlink ref="A31" r:id="rId23" xr:uid="{00000000-0004-0000-0000-000019000000}"/>
    <hyperlink ref="A32" r:id="rId24" xr:uid="{00000000-0004-0000-0000-00001A000000}"/>
    <hyperlink ref="A33" r:id="rId25" xr:uid="{00000000-0004-0000-0000-00001B000000}"/>
    <hyperlink ref="A63" r:id="rId26" xr:uid="{00000000-0004-0000-0000-00001C000000}"/>
    <hyperlink ref="A64" r:id="rId27" xr:uid="{00000000-0004-0000-0000-00001D000000}"/>
    <hyperlink ref="A108" r:id="rId28" xr:uid="{00000000-0004-0000-0000-00001E000000}"/>
    <hyperlink ref="A109" r:id="rId29" xr:uid="{00000000-0004-0000-0000-00001F000000}"/>
    <hyperlink ref="A110" r:id="rId30" xr:uid="{00000000-0004-0000-0000-000020000000}"/>
    <hyperlink ref="A111" r:id="rId31" xr:uid="{00000000-0004-0000-0000-000021000000}"/>
    <hyperlink ref="A112" r:id="rId32" xr:uid="{00000000-0004-0000-0000-000022000000}"/>
    <hyperlink ref="A113" r:id="rId33" xr:uid="{00000000-0004-0000-0000-000023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0"/>
  <sheetViews>
    <sheetView tabSelected="1" zoomScale="120" zoomScaleNormal="120" workbookViewId="0">
      <selection activeCell="G11" sqref="G11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10.140625" bestFit="1" customWidth="1"/>
    <col min="4" max="4" width="9.42578125" bestFit="1" customWidth="1"/>
  </cols>
  <sheetData>
    <row r="1" spans="1:4" ht="30" customHeight="1" x14ac:dyDescent="0.25">
      <c r="A1" s="88"/>
      <c r="B1" s="89" t="s">
        <v>0</v>
      </c>
      <c r="C1" s="89" t="s">
        <v>3</v>
      </c>
      <c r="D1" s="90" t="s">
        <v>4</v>
      </c>
    </row>
    <row r="2" spans="1:4" x14ac:dyDescent="0.25">
      <c r="A2" s="91">
        <v>1</v>
      </c>
      <c r="B2" t="s">
        <v>14</v>
      </c>
      <c r="C2" s="141" t="s">
        <v>111</v>
      </c>
      <c r="D2" s="93">
        <v>22.866900000000001</v>
      </c>
    </row>
    <row r="3" spans="1:4" x14ac:dyDescent="0.25">
      <c r="A3" s="91">
        <v>2</v>
      </c>
      <c r="B3" t="s">
        <v>17</v>
      </c>
      <c r="C3" s="141" t="s">
        <v>111</v>
      </c>
      <c r="D3" s="93">
        <v>5.5716000000000001</v>
      </c>
    </row>
    <row r="4" spans="1:4" x14ac:dyDescent="0.25">
      <c r="A4" s="91">
        <v>3</v>
      </c>
      <c r="B4" t="s">
        <v>18</v>
      </c>
      <c r="C4" s="141" t="s">
        <v>111</v>
      </c>
      <c r="D4" s="93">
        <v>16.777999999999999</v>
      </c>
    </row>
    <row r="5" spans="1:4" x14ac:dyDescent="0.25">
      <c r="A5" s="91">
        <v>4</v>
      </c>
      <c r="B5" t="s">
        <v>19</v>
      </c>
      <c r="C5" s="141" t="s">
        <v>111</v>
      </c>
      <c r="D5" s="93">
        <v>11.367599999999999</v>
      </c>
    </row>
    <row r="6" spans="1:4" x14ac:dyDescent="0.25">
      <c r="A6" s="91">
        <v>5</v>
      </c>
      <c r="B6" t="s">
        <v>20</v>
      </c>
      <c r="C6" s="141" t="s">
        <v>111</v>
      </c>
      <c r="D6" s="93">
        <v>23.486799999999999</v>
      </c>
    </row>
    <row r="7" spans="1:4" x14ac:dyDescent="0.25">
      <c r="A7" s="91">
        <v>6</v>
      </c>
      <c r="B7" t="s">
        <v>112</v>
      </c>
      <c r="C7" s="141" t="s">
        <v>111</v>
      </c>
      <c r="D7" s="93">
        <v>9.4760000000000009</v>
      </c>
    </row>
    <row r="8" spans="1:4" x14ac:dyDescent="0.25">
      <c r="A8" s="91">
        <v>7</v>
      </c>
      <c r="B8" t="s">
        <v>23</v>
      </c>
      <c r="C8" s="141" t="s">
        <v>111</v>
      </c>
      <c r="D8" s="93">
        <v>16.0184</v>
      </c>
    </row>
    <row r="9" spans="1:4" x14ac:dyDescent="0.25">
      <c r="A9" s="91">
        <v>8</v>
      </c>
      <c r="B9" t="s">
        <v>25</v>
      </c>
      <c r="C9" s="141" t="s">
        <v>111</v>
      </c>
      <c r="D9" s="93">
        <v>12.9132</v>
      </c>
    </row>
    <row r="10" spans="1:4" x14ac:dyDescent="0.25">
      <c r="A10" s="91">
        <v>9</v>
      </c>
      <c r="B10" s="15" t="s">
        <v>113</v>
      </c>
      <c r="C10" s="151" t="s">
        <v>114</v>
      </c>
      <c r="D10" s="94">
        <v>15.219200000000001</v>
      </c>
    </row>
    <row r="11" spans="1:4" x14ac:dyDescent="0.25">
      <c r="A11" s="91">
        <v>10</v>
      </c>
      <c r="B11" t="s">
        <v>29</v>
      </c>
      <c r="C11" s="141" t="s">
        <v>111</v>
      </c>
      <c r="D11" s="93">
        <v>7.7397</v>
      </c>
    </row>
    <row r="12" spans="1:4" x14ac:dyDescent="0.25">
      <c r="A12" s="91">
        <v>11</v>
      </c>
      <c r="B12" t="s">
        <v>31</v>
      </c>
      <c r="C12" s="141" t="s">
        <v>111</v>
      </c>
      <c r="D12" s="93">
        <v>13.8794</v>
      </c>
    </row>
    <row r="13" spans="1:4" x14ac:dyDescent="0.25">
      <c r="A13" s="91">
        <v>12</v>
      </c>
      <c r="B13" s="15" t="s">
        <v>32</v>
      </c>
      <c r="C13" s="151" t="s">
        <v>114</v>
      </c>
      <c r="D13" s="94">
        <v>11.8202</v>
      </c>
    </row>
    <row r="14" spans="1:4" x14ac:dyDescent="0.25">
      <c r="A14" s="91">
        <v>13</v>
      </c>
      <c r="B14" t="s">
        <v>115</v>
      </c>
      <c r="C14" s="141" t="s">
        <v>111</v>
      </c>
      <c r="D14" s="93">
        <v>8.7264999999999997</v>
      </c>
    </row>
    <row r="15" spans="1:4" x14ac:dyDescent="0.25">
      <c r="A15" s="91">
        <v>14</v>
      </c>
      <c r="B15" t="s">
        <v>35</v>
      </c>
      <c r="C15" s="141" t="s">
        <v>111</v>
      </c>
      <c r="D15" s="93">
        <v>6.7912999999999997</v>
      </c>
    </row>
    <row r="16" spans="1:4" x14ac:dyDescent="0.25">
      <c r="A16" s="91">
        <v>15</v>
      </c>
      <c r="B16" t="s">
        <v>36</v>
      </c>
      <c r="C16" s="141" t="s">
        <v>111</v>
      </c>
      <c r="D16" s="93">
        <v>8.3923000000000005</v>
      </c>
    </row>
    <row r="17" spans="1:4" x14ac:dyDescent="0.25">
      <c r="A17" s="91">
        <v>16</v>
      </c>
      <c r="B17" s="15" t="s">
        <v>37</v>
      </c>
      <c r="C17" s="151" t="s">
        <v>114</v>
      </c>
      <c r="D17" s="94">
        <v>11.381500000000001</v>
      </c>
    </row>
    <row r="18" spans="1:4" x14ac:dyDescent="0.25">
      <c r="A18" s="91">
        <v>17</v>
      </c>
      <c r="B18" s="15" t="s">
        <v>39</v>
      </c>
      <c r="C18" s="151" t="s">
        <v>114</v>
      </c>
      <c r="D18" s="94">
        <v>10.610300000000001</v>
      </c>
    </row>
    <row r="19" spans="1:4" x14ac:dyDescent="0.25">
      <c r="A19" s="91">
        <v>18</v>
      </c>
      <c r="B19" t="s">
        <v>40</v>
      </c>
      <c r="C19" s="141" t="s">
        <v>111</v>
      </c>
      <c r="D19" s="93">
        <v>13.920400000000001</v>
      </c>
    </row>
    <row r="20" spans="1:4" x14ac:dyDescent="0.25">
      <c r="A20" s="91">
        <v>19</v>
      </c>
      <c r="B20" t="s">
        <v>42</v>
      </c>
      <c r="C20" s="141" t="s">
        <v>111</v>
      </c>
      <c r="D20" s="93">
        <v>13.3489</v>
      </c>
    </row>
    <row r="21" spans="1:4" x14ac:dyDescent="0.25">
      <c r="A21" s="91">
        <v>20</v>
      </c>
      <c r="B21" t="s">
        <v>44</v>
      </c>
      <c r="C21" s="141" t="s">
        <v>111</v>
      </c>
      <c r="D21" s="93">
        <v>18.633299999999998</v>
      </c>
    </row>
    <row r="22" spans="1:4" x14ac:dyDescent="0.25">
      <c r="A22" s="91">
        <v>21</v>
      </c>
      <c r="B22" t="s">
        <v>45</v>
      </c>
      <c r="C22" s="141" t="s">
        <v>111</v>
      </c>
      <c r="D22" s="93">
        <v>9.4023000000000003</v>
      </c>
    </row>
    <row r="23" spans="1:4" x14ac:dyDescent="0.25">
      <c r="A23" s="91">
        <v>22</v>
      </c>
      <c r="B23" t="s">
        <v>116</v>
      </c>
      <c r="C23" s="141" t="s">
        <v>111</v>
      </c>
      <c r="D23" s="93">
        <v>24.3155</v>
      </c>
    </row>
    <row r="24" spans="1:4" x14ac:dyDescent="0.25">
      <c r="A24" s="91">
        <v>23</v>
      </c>
      <c r="B24" t="s">
        <v>51</v>
      </c>
      <c r="C24" s="141" t="s">
        <v>111</v>
      </c>
      <c r="D24" s="93">
        <v>10.8934</v>
      </c>
    </row>
    <row r="25" spans="1:4" x14ac:dyDescent="0.25">
      <c r="A25" s="91">
        <v>24</v>
      </c>
      <c r="B25" s="11" t="s">
        <v>56</v>
      </c>
      <c r="C25" s="166" t="s">
        <v>114</v>
      </c>
      <c r="D25" s="167">
        <v>13.31</v>
      </c>
    </row>
    <row r="26" spans="1:4" x14ac:dyDescent="0.25">
      <c r="A26" s="91">
        <v>25</v>
      </c>
      <c r="B26" s="11" t="s">
        <v>59</v>
      </c>
      <c r="C26" s="166" t="s">
        <v>114</v>
      </c>
      <c r="D26" s="167">
        <v>11.919700000000001</v>
      </c>
    </row>
    <row r="27" spans="1:4" x14ac:dyDescent="0.25">
      <c r="A27" s="91">
        <v>26</v>
      </c>
      <c r="B27" s="11" t="s">
        <v>60</v>
      </c>
      <c r="C27" s="166" t="s">
        <v>114</v>
      </c>
      <c r="D27" s="167">
        <v>12.9931</v>
      </c>
    </row>
    <row r="28" spans="1:4" x14ac:dyDescent="0.25">
      <c r="A28" s="91">
        <v>27</v>
      </c>
      <c r="B28" s="15" t="s">
        <v>62</v>
      </c>
      <c r="C28" s="151" t="s">
        <v>114</v>
      </c>
      <c r="D28" s="94">
        <v>11.798400000000001</v>
      </c>
    </row>
    <row r="29" spans="1:4" x14ac:dyDescent="0.25">
      <c r="A29" s="91">
        <v>28</v>
      </c>
      <c r="B29" t="s">
        <v>65</v>
      </c>
      <c r="C29" s="141" t="s">
        <v>111</v>
      </c>
      <c r="D29" s="93">
        <v>5.4786000000000001</v>
      </c>
    </row>
    <row r="30" spans="1:4" x14ac:dyDescent="0.25">
      <c r="A30" s="91">
        <v>29</v>
      </c>
      <c r="B30" t="s">
        <v>67</v>
      </c>
      <c r="C30" s="141" t="s">
        <v>111</v>
      </c>
      <c r="D30" s="93">
        <v>7.5590000000000002</v>
      </c>
    </row>
    <row r="31" spans="1:4" x14ac:dyDescent="0.25">
      <c r="A31" s="91">
        <v>30</v>
      </c>
      <c r="B31" s="11" t="s">
        <v>82</v>
      </c>
      <c r="C31" s="166" t="s">
        <v>114</v>
      </c>
      <c r="D31" s="167">
        <v>12.1723</v>
      </c>
    </row>
    <row r="32" spans="1:4" x14ac:dyDescent="0.25">
      <c r="A32" s="91">
        <v>31</v>
      </c>
      <c r="B32" s="11" t="s">
        <v>84</v>
      </c>
      <c r="C32" s="166" t="s">
        <v>114</v>
      </c>
      <c r="D32" s="167">
        <v>17.0046</v>
      </c>
    </row>
    <row r="33" spans="1:4" x14ac:dyDescent="0.25">
      <c r="A33" s="91">
        <v>32</v>
      </c>
      <c r="B33" t="s">
        <v>86</v>
      </c>
      <c r="C33" s="141" t="s">
        <v>111</v>
      </c>
      <c r="D33" s="93">
        <v>12.8177</v>
      </c>
    </row>
    <row r="34" spans="1:4" x14ac:dyDescent="0.25">
      <c r="A34" s="91">
        <v>33</v>
      </c>
      <c r="B34" t="s">
        <v>88</v>
      </c>
      <c r="C34" s="141" t="s">
        <v>111</v>
      </c>
      <c r="D34" s="93">
        <v>6.8167</v>
      </c>
    </row>
    <row r="35" spans="1:4" x14ac:dyDescent="0.25">
      <c r="A35" s="91">
        <v>34</v>
      </c>
      <c r="B35" t="s">
        <v>89</v>
      </c>
      <c r="C35" s="141" t="s">
        <v>111</v>
      </c>
      <c r="D35" s="93">
        <v>18.6157</v>
      </c>
    </row>
    <row r="36" spans="1:4" x14ac:dyDescent="0.25">
      <c r="A36" s="91">
        <v>35</v>
      </c>
      <c r="B36" s="11" t="s">
        <v>91</v>
      </c>
      <c r="C36" s="166" t="s">
        <v>114</v>
      </c>
      <c r="D36" s="167">
        <v>22.944700000000001</v>
      </c>
    </row>
    <row r="37" spans="1:4" x14ac:dyDescent="0.25">
      <c r="A37" s="91">
        <v>36</v>
      </c>
      <c r="B37" s="11" t="s">
        <v>92</v>
      </c>
      <c r="C37" s="166" t="s">
        <v>114</v>
      </c>
      <c r="D37" s="167">
        <v>19.5641</v>
      </c>
    </row>
    <row r="38" spans="1:4" x14ac:dyDescent="0.25">
      <c r="A38" s="91">
        <v>37</v>
      </c>
      <c r="B38" t="s">
        <v>93</v>
      </c>
      <c r="C38" s="141" t="s">
        <v>111</v>
      </c>
      <c r="D38" s="93">
        <v>5.8710000000000004</v>
      </c>
    </row>
    <row r="39" spans="1:4" x14ac:dyDescent="0.25">
      <c r="A39" s="91">
        <v>38</v>
      </c>
      <c r="B39" t="s">
        <v>95</v>
      </c>
      <c r="C39" s="141" t="s">
        <v>111</v>
      </c>
      <c r="D39" s="93">
        <v>10.8917</v>
      </c>
    </row>
    <row r="40" spans="1:4" x14ac:dyDescent="0.25">
      <c r="A40" s="91">
        <v>39</v>
      </c>
      <c r="B40" s="11" t="s">
        <v>96</v>
      </c>
      <c r="C40" s="166" t="s">
        <v>114</v>
      </c>
      <c r="D40" s="167">
        <v>19.087199999999999</v>
      </c>
    </row>
    <row r="41" spans="1:4" x14ac:dyDescent="0.25">
      <c r="A41" s="91">
        <v>40</v>
      </c>
      <c r="B41" s="11" t="s">
        <v>97</v>
      </c>
      <c r="C41" s="166" t="s">
        <v>114</v>
      </c>
      <c r="D41" s="167">
        <v>24.681000000000001</v>
      </c>
    </row>
    <row r="42" spans="1:4" x14ac:dyDescent="0.25">
      <c r="A42" s="91">
        <v>41</v>
      </c>
      <c r="B42" t="s">
        <v>54</v>
      </c>
      <c r="C42" s="141" t="s">
        <v>111</v>
      </c>
      <c r="D42" s="93">
        <v>9.0409000000000006</v>
      </c>
    </row>
    <row r="43" spans="1:4" x14ac:dyDescent="0.25">
      <c r="A43" s="91">
        <v>42</v>
      </c>
      <c r="B43" t="s">
        <v>49</v>
      </c>
      <c r="C43" s="141" t="s">
        <v>111</v>
      </c>
      <c r="D43" s="93">
        <v>11.513999999999999</v>
      </c>
    </row>
    <row r="44" spans="1:4" x14ac:dyDescent="0.25">
      <c r="A44" s="91">
        <v>43</v>
      </c>
      <c r="B44" s="11" t="s">
        <v>58</v>
      </c>
      <c r="C44" s="166" t="s">
        <v>114</v>
      </c>
      <c r="D44" s="167">
        <v>12.603300000000001</v>
      </c>
    </row>
    <row r="45" spans="1:4" x14ac:dyDescent="0.25">
      <c r="A45" s="91">
        <v>44</v>
      </c>
      <c r="B45" t="s">
        <v>99</v>
      </c>
      <c r="C45" s="141" t="s">
        <v>111</v>
      </c>
      <c r="D45" s="93">
        <v>5.4560000000000004</v>
      </c>
    </row>
    <row r="46" spans="1:4" x14ac:dyDescent="0.25">
      <c r="A46" s="91">
        <v>45</v>
      </c>
      <c r="B46" s="160" t="s">
        <v>101</v>
      </c>
      <c r="C46" s="161" t="s">
        <v>117</v>
      </c>
      <c r="D46" s="162">
        <v>18.565300000000001</v>
      </c>
    </row>
    <row r="47" spans="1:4" x14ac:dyDescent="0.25">
      <c r="A47" s="91">
        <v>46</v>
      </c>
      <c r="B47" t="s">
        <v>103</v>
      </c>
      <c r="C47" s="141" t="s">
        <v>111</v>
      </c>
      <c r="D47" s="93">
        <v>5.8444000000000003</v>
      </c>
    </row>
    <row r="48" spans="1:4" x14ac:dyDescent="0.25">
      <c r="A48" s="91">
        <v>47</v>
      </c>
      <c r="B48" t="s">
        <v>105</v>
      </c>
      <c r="C48" s="141" t="str">
        <f>+C47</f>
        <v>2023-02-02</v>
      </c>
      <c r="D48" s="93">
        <v>6.9347000000000003</v>
      </c>
    </row>
    <row r="49" spans="1:4" x14ac:dyDescent="0.25">
      <c r="A49" s="91">
        <v>48</v>
      </c>
      <c r="B49" t="s">
        <v>107</v>
      </c>
      <c r="C49" s="141" t="str">
        <f>+C48</f>
        <v>2023-02-02</v>
      </c>
      <c r="D49" s="93">
        <v>14.190899999999999</v>
      </c>
    </row>
    <row r="50" spans="1:4" x14ac:dyDescent="0.25">
      <c r="A50" s="91">
        <v>49</v>
      </c>
      <c r="C50" s="92"/>
      <c r="D50" s="93"/>
    </row>
    <row r="51" spans="1:4" x14ac:dyDescent="0.25">
      <c r="A51" s="91">
        <v>50</v>
      </c>
      <c r="C51" s="92"/>
      <c r="D51" s="93"/>
    </row>
    <row r="52" spans="1:4" x14ac:dyDescent="0.25">
      <c r="A52" s="91">
        <v>51</v>
      </c>
      <c r="C52" s="92"/>
      <c r="D52" s="93"/>
    </row>
    <row r="53" spans="1:4" x14ac:dyDescent="0.25">
      <c r="A53" s="91">
        <v>52</v>
      </c>
      <c r="C53" s="92"/>
      <c r="D53" s="93"/>
    </row>
    <row r="54" spans="1:4" x14ac:dyDescent="0.25">
      <c r="A54" s="91">
        <v>53</v>
      </c>
      <c r="C54" s="92"/>
      <c r="D54" s="93"/>
    </row>
    <row r="55" spans="1:4" x14ac:dyDescent="0.25">
      <c r="A55" s="91">
        <v>54</v>
      </c>
      <c r="C55" s="92"/>
      <c r="D55" s="93"/>
    </row>
    <row r="56" spans="1:4" x14ac:dyDescent="0.25">
      <c r="A56" s="91">
        <v>55</v>
      </c>
      <c r="C56" s="92"/>
      <c r="D56" s="93"/>
    </row>
    <row r="57" spans="1:4" x14ac:dyDescent="0.25">
      <c r="A57" s="91">
        <v>56</v>
      </c>
      <c r="C57" s="92"/>
      <c r="D57" s="93"/>
    </row>
    <row r="58" spans="1:4" x14ac:dyDescent="0.25">
      <c r="A58" s="91">
        <v>57</v>
      </c>
      <c r="C58" s="92"/>
      <c r="D58" s="93"/>
    </row>
    <row r="59" spans="1:4" x14ac:dyDescent="0.25">
      <c r="A59" s="91">
        <v>58</v>
      </c>
      <c r="C59" s="92"/>
      <c r="D59" s="93"/>
    </row>
    <row r="60" spans="1:4" x14ac:dyDescent="0.25">
      <c r="A60" s="91">
        <v>59</v>
      </c>
      <c r="C60" s="92"/>
      <c r="D60" s="93"/>
    </row>
    <row r="61" spans="1:4" x14ac:dyDescent="0.25">
      <c r="A61" s="91">
        <v>60</v>
      </c>
      <c r="C61" s="92"/>
      <c r="D61" s="93"/>
    </row>
    <row r="62" spans="1:4" x14ac:dyDescent="0.25">
      <c r="A62" s="91">
        <v>61</v>
      </c>
      <c r="C62" s="92"/>
      <c r="D62" s="93"/>
    </row>
    <row r="63" spans="1:4" x14ac:dyDescent="0.25">
      <c r="A63" s="91">
        <v>62</v>
      </c>
      <c r="C63" s="92"/>
      <c r="D63" s="93"/>
    </row>
    <row r="64" spans="1:4" x14ac:dyDescent="0.25">
      <c r="A64" s="91">
        <v>63</v>
      </c>
      <c r="C64" s="92"/>
      <c r="D64" s="93"/>
    </row>
    <row r="65" spans="1:4" x14ac:dyDescent="0.25">
      <c r="A65" s="91">
        <v>64</v>
      </c>
      <c r="C65" s="92"/>
      <c r="D65" s="93"/>
    </row>
    <row r="66" spans="1:4" x14ac:dyDescent="0.25">
      <c r="A66" s="91">
        <v>65</v>
      </c>
      <c r="C66" s="92"/>
      <c r="D66" s="93"/>
    </row>
    <row r="67" spans="1:4" x14ac:dyDescent="0.25">
      <c r="A67" s="91">
        <v>66</v>
      </c>
      <c r="C67" s="92"/>
      <c r="D67" s="93"/>
    </row>
    <row r="68" spans="1:4" x14ac:dyDescent="0.25">
      <c r="A68" s="91">
        <v>67</v>
      </c>
      <c r="C68" s="92"/>
      <c r="D68" s="93"/>
    </row>
    <row r="69" spans="1:4" x14ac:dyDescent="0.25">
      <c r="A69" s="91">
        <v>68</v>
      </c>
      <c r="C69" s="92"/>
      <c r="D69" s="93"/>
    </row>
    <row r="70" spans="1:4" x14ac:dyDescent="0.25">
      <c r="A70" s="91">
        <v>69</v>
      </c>
      <c r="C70" s="92"/>
      <c r="D70" s="93"/>
    </row>
    <row r="71" spans="1:4" x14ac:dyDescent="0.25">
      <c r="A71" s="91">
        <v>70</v>
      </c>
      <c r="C71" s="92"/>
      <c r="D71" s="93"/>
    </row>
    <row r="72" spans="1:4" x14ac:dyDescent="0.25">
      <c r="A72" s="91">
        <v>71</v>
      </c>
      <c r="C72" s="92"/>
      <c r="D72" s="93"/>
    </row>
    <row r="73" spans="1:4" x14ac:dyDescent="0.25">
      <c r="A73" s="91">
        <v>72</v>
      </c>
      <c r="C73" s="92"/>
      <c r="D73" s="93"/>
    </row>
    <row r="74" spans="1:4" x14ac:dyDescent="0.25">
      <c r="A74" s="91">
        <v>73</v>
      </c>
      <c r="C74" s="92"/>
      <c r="D74" s="93"/>
    </row>
    <row r="75" spans="1:4" x14ac:dyDescent="0.25">
      <c r="A75" s="91">
        <v>74</v>
      </c>
      <c r="C75" s="92"/>
      <c r="D75" s="93"/>
    </row>
    <row r="76" spans="1:4" x14ac:dyDescent="0.25">
      <c r="A76" s="91">
        <v>75</v>
      </c>
      <c r="C76" s="92"/>
      <c r="D76" s="93"/>
    </row>
    <row r="77" spans="1:4" x14ac:dyDescent="0.25">
      <c r="A77" s="91">
        <v>76</v>
      </c>
      <c r="C77" s="92"/>
      <c r="D77" s="93"/>
    </row>
    <row r="78" spans="1:4" x14ac:dyDescent="0.25">
      <c r="A78" s="91">
        <v>77</v>
      </c>
      <c r="C78" s="92"/>
      <c r="D78" s="93"/>
    </row>
    <row r="79" spans="1:4" x14ac:dyDescent="0.25">
      <c r="A79" s="91">
        <v>78</v>
      </c>
      <c r="C79" s="92"/>
      <c r="D79" s="93"/>
    </row>
    <row r="80" spans="1:4" x14ac:dyDescent="0.25">
      <c r="A80" s="91">
        <v>79</v>
      </c>
      <c r="C80" s="92"/>
      <c r="D80" s="93"/>
    </row>
    <row r="81" spans="1:4" x14ac:dyDescent="0.25">
      <c r="A81" s="91">
        <v>80</v>
      </c>
      <c r="C81" s="92"/>
      <c r="D81" s="93"/>
    </row>
    <row r="82" spans="1:4" x14ac:dyDescent="0.25">
      <c r="A82" s="91">
        <v>81</v>
      </c>
      <c r="C82" s="92"/>
      <c r="D82" s="93"/>
    </row>
    <row r="83" spans="1:4" x14ac:dyDescent="0.25">
      <c r="A83" s="91">
        <v>82</v>
      </c>
      <c r="C83" s="92"/>
      <c r="D83" s="93"/>
    </row>
    <row r="84" spans="1:4" x14ac:dyDescent="0.25">
      <c r="A84" s="91">
        <v>83</v>
      </c>
      <c r="C84" s="92"/>
      <c r="D84" s="93"/>
    </row>
    <row r="85" spans="1:4" x14ac:dyDescent="0.25">
      <c r="A85" s="91">
        <v>84</v>
      </c>
      <c r="C85" s="92"/>
      <c r="D85" s="93"/>
    </row>
    <row r="86" spans="1:4" x14ac:dyDescent="0.25">
      <c r="A86" s="91">
        <v>85</v>
      </c>
      <c r="C86" s="92"/>
      <c r="D86" s="93"/>
    </row>
    <row r="87" spans="1:4" x14ac:dyDescent="0.25">
      <c r="A87" s="91">
        <v>86</v>
      </c>
      <c r="C87" s="92"/>
      <c r="D87" s="93"/>
    </row>
    <row r="88" spans="1:4" x14ac:dyDescent="0.25">
      <c r="A88" s="91">
        <v>87</v>
      </c>
      <c r="C88" s="92"/>
      <c r="D88" s="93"/>
    </row>
    <row r="89" spans="1:4" x14ac:dyDescent="0.25">
      <c r="A89" s="91">
        <v>88</v>
      </c>
      <c r="C89" s="92"/>
      <c r="D89" s="93"/>
    </row>
    <row r="90" spans="1:4" x14ac:dyDescent="0.25">
      <c r="A90" s="91">
        <v>89</v>
      </c>
      <c r="C90" s="92"/>
      <c r="D90" s="93"/>
    </row>
    <row r="91" spans="1:4" x14ac:dyDescent="0.25">
      <c r="A91" s="91">
        <v>90</v>
      </c>
      <c r="C91" s="92"/>
      <c r="D91" s="93"/>
    </row>
    <row r="92" spans="1:4" x14ac:dyDescent="0.25">
      <c r="A92" s="91">
        <v>91</v>
      </c>
      <c r="C92" s="92"/>
      <c r="D92" s="93"/>
    </row>
    <row r="93" spans="1:4" x14ac:dyDescent="0.25">
      <c r="A93" s="91">
        <v>92</v>
      </c>
      <c r="C93" s="92"/>
      <c r="D93" s="93"/>
    </row>
    <row r="94" spans="1:4" x14ac:dyDescent="0.25">
      <c r="A94" s="91">
        <v>93</v>
      </c>
      <c r="C94" s="92"/>
      <c r="D94" s="93"/>
    </row>
    <row r="95" spans="1:4" x14ac:dyDescent="0.25">
      <c r="A95" s="91">
        <v>94</v>
      </c>
      <c r="C95" s="92"/>
      <c r="D95" s="93"/>
    </row>
    <row r="96" spans="1:4" x14ac:dyDescent="0.25">
      <c r="A96" s="91">
        <v>95</v>
      </c>
      <c r="C96" s="92"/>
      <c r="D96" s="93"/>
    </row>
    <row r="97" spans="1:4" x14ac:dyDescent="0.25">
      <c r="A97" s="91">
        <v>96</v>
      </c>
      <c r="C97" s="92"/>
      <c r="D97" s="93"/>
    </row>
    <row r="98" spans="1:4" x14ac:dyDescent="0.25">
      <c r="A98" s="91">
        <v>97</v>
      </c>
      <c r="C98" s="92"/>
      <c r="D98" s="93"/>
    </row>
    <row r="99" spans="1:4" x14ac:dyDescent="0.25">
      <c r="A99" s="91">
        <v>98</v>
      </c>
      <c r="C99" s="92"/>
      <c r="D99" s="93"/>
    </row>
    <row r="100" spans="1:4" ht="15.75" customHeight="1" thickBot="1" x14ac:dyDescent="0.3">
      <c r="A100" s="91">
        <v>99</v>
      </c>
      <c r="B100" s="95"/>
      <c r="C100" s="96"/>
      <c r="D100" s="9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26"/>
  <sheetViews>
    <sheetView workbookViewId="0">
      <selection activeCell="E23" sqref="E23"/>
    </sheetView>
  </sheetViews>
  <sheetFormatPr defaultRowHeight="15" x14ac:dyDescent="0.25"/>
  <cols>
    <col min="1" max="1" width="12.85546875" bestFit="1" customWidth="1"/>
    <col min="2" max="2" width="22.28515625" bestFit="1" customWidth="1"/>
    <col min="3" max="3" width="18.140625" bestFit="1" customWidth="1"/>
    <col min="5" max="5" width="13.28515625" bestFit="1" customWidth="1"/>
  </cols>
  <sheetData>
    <row r="1" spans="1:5" x14ac:dyDescent="0.25">
      <c r="A1" s="41" t="s">
        <v>118</v>
      </c>
      <c r="B1" s="41" t="s">
        <v>12</v>
      </c>
      <c r="C1" s="41" t="s">
        <v>119</v>
      </c>
      <c r="D1" s="41" t="s">
        <v>120</v>
      </c>
      <c r="E1" s="42"/>
    </row>
    <row r="2" spans="1:5" x14ac:dyDescent="0.25">
      <c r="A2" s="30" t="s">
        <v>16</v>
      </c>
      <c r="B2" s="1" t="s">
        <v>121</v>
      </c>
      <c r="C2" s="1" t="s">
        <v>17</v>
      </c>
      <c r="D2" s="110">
        <v>0.05</v>
      </c>
      <c r="E2" s="16"/>
    </row>
    <row r="3" spans="1:5" x14ac:dyDescent="0.25">
      <c r="A3" s="31">
        <v>0.55000000000000004</v>
      </c>
      <c r="B3" s="1" t="s">
        <v>121</v>
      </c>
      <c r="C3" s="1" t="s">
        <v>18</v>
      </c>
      <c r="D3" s="110">
        <v>0.05</v>
      </c>
      <c r="E3" s="16"/>
    </row>
    <row r="4" spans="1:5" x14ac:dyDescent="0.25">
      <c r="A4" s="32"/>
      <c r="B4" s="1" t="s">
        <v>122</v>
      </c>
      <c r="C4" s="1" t="s">
        <v>22</v>
      </c>
      <c r="D4" s="110">
        <v>0.05</v>
      </c>
      <c r="E4" s="16"/>
    </row>
    <row r="5" spans="1:5" x14ac:dyDescent="0.25">
      <c r="A5" s="32"/>
      <c r="B5" s="1" t="s">
        <v>123</v>
      </c>
      <c r="C5" s="1"/>
      <c r="D5" s="1"/>
      <c r="E5" s="1"/>
    </row>
    <row r="6" spans="1:5" x14ac:dyDescent="0.25">
      <c r="A6" s="32"/>
      <c r="B6" s="1" t="s">
        <v>124</v>
      </c>
      <c r="C6" s="1"/>
      <c r="D6" s="1"/>
      <c r="E6" s="1"/>
    </row>
    <row r="7" spans="1:5" x14ac:dyDescent="0.25">
      <c r="A7" s="32"/>
      <c r="B7" s="1" t="s">
        <v>125</v>
      </c>
      <c r="C7" s="1" t="s">
        <v>31</v>
      </c>
      <c r="D7" s="110">
        <v>0.05</v>
      </c>
      <c r="E7" s="16"/>
    </row>
    <row r="8" spans="1:5" x14ac:dyDescent="0.25">
      <c r="A8" s="32"/>
      <c r="B8" s="1" t="s">
        <v>126</v>
      </c>
      <c r="C8" s="1" t="s">
        <v>34</v>
      </c>
      <c r="D8" s="110">
        <v>0.05</v>
      </c>
      <c r="E8" s="16"/>
    </row>
    <row r="9" spans="1:5" x14ac:dyDescent="0.25">
      <c r="A9" s="32"/>
      <c r="B9" s="1" t="s">
        <v>126</v>
      </c>
      <c r="C9" s="1" t="s">
        <v>36</v>
      </c>
      <c r="D9" s="110">
        <v>2.5000000000000001E-2</v>
      </c>
      <c r="E9" s="16"/>
    </row>
    <row r="10" spans="1:5" x14ac:dyDescent="0.25">
      <c r="A10" s="32"/>
      <c r="B10" s="1" t="s">
        <v>127</v>
      </c>
      <c r="C10" s="1" t="s">
        <v>39</v>
      </c>
      <c r="D10" s="110">
        <v>7.4999999999999997E-2</v>
      </c>
      <c r="E10" s="16"/>
    </row>
    <row r="11" spans="1:5" x14ac:dyDescent="0.25">
      <c r="A11" s="32"/>
      <c r="B11" s="1" t="s">
        <v>128</v>
      </c>
      <c r="C11" s="1"/>
      <c r="D11" s="110"/>
      <c r="E11" s="1"/>
    </row>
    <row r="12" spans="1:5" x14ac:dyDescent="0.25">
      <c r="A12" s="32"/>
      <c r="B12" s="1" t="s">
        <v>43</v>
      </c>
      <c r="C12" s="1" t="s">
        <v>42</v>
      </c>
      <c r="D12" s="110">
        <v>0.05</v>
      </c>
      <c r="E12" s="16"/>
    </row>
    <row r="13" spans="1:5" x14ac:dyDescent="0.25">
      <c r="A13" s="32"/>
      <c r="B13" s="1" t="s">
        <v>129</v>
      </c>
      <c r="C13" s="1" t="s">
        <v>45</v>
      </c>
      <c r="D13" s="110">
        <v>0.05</v>
      </c>
      <c r="E13" s="16"/>
    </row>
    <row r="14" spans="1:5" x14ac:dyDescent="0.25">
      <c r="A14" s="32"/>
      <c r="B14" s="1" t="s">
        <v>130</v>
      </c>
      <c r="C14" s="1" t="s">
        <v>47</v>
      </c>
      <c r="D14" s="110">
        <v>0.05</v>
      </c>
      <c r="E14" s="16"/>
    </row>
    <row r="15" spans="1:5" x14ac:dyDescent="0.25">
      <c r="A15" s="32"/>
      <c r="B15" s="1" t="s">
        <v>131</v>
      </c>
      <c r="C15" s="1" t="s">
        <v>132</v>
      </c>
      <c r="D15" s="110">
        <v>0.05</v>
      </c>
      <c r="E15" s="111"/>
    </row>
    <row r="16" spans="1:5" x14ac:dyDescent="0.25">
      <c r="A16" s="30"/>
      <c r="B16" s="18"/>
      <c r="C16" s="19"/>
      <c r="D16" s="20">
        <f>SUM(D2:D15)</f>
        <v>0.55000000000000004</v>
      </c>
      <c r="E16" s="21"/>
    </row>
    <row r="17" spans="1:5" x14ac:dyDescent="0.25">
      <c r="A17" s="33" t="s">
        <v>133</v>
      </c>
      <c r="B17" s="1" t="s">
        <v>134</v>
      </c>
      <c r="C17" s="1" t="s">
        <v>51</v>
      </c>
      <c r="D17" s="110">
        <v>0.1</v>
      </c>
      <c r="E17" s="16"/>
    </row>
    <row r="18" spans="1:5" x14ac:dyDescent="0.25">
      <c r="A18" s="34">
        <v>0.3</v>
      </c>
      <c r="B18" s="1" t="s">
        <v>135</v>
      </c>
      <c r="C18" s="1" t="s">
        <v>54</v>
      </c>
      <c r="D18" s="110">
        <v>0.1</v>
      </c>
      <c r="E18" s="16"/>
    </row>
    <row r="19" spans="1:5" x14ac:dyDescent="0.25">
      <c r="A19" s="35"/>
      <c r="B19" s="1" t="s">
        <v>136</v>
      </c>
      <c r="C19" s="1" t="s">
        <v>56</v>
      </c>
      <c r="D19" s="110">
        <v>0.1</v>
      </c>
      <c r="E19" s="16"/>
    </row>
    <row r="20" spans="1:5" x14ac:dyDescent="0.25">
      <c r="A20" s="36"/>
      <c r="B20" s="22"/>
      <c r="C20" s="23"/>
      <c r="D20" s="24">
        <f>SUM(D17:D19)</f>
        <v>0.30000000000000004</v>
      </c>
      <c r="E20" s="25"/>
    </row>
    <row r="21" spans="1:5" x14ac:dyDescent="0.25">
      <c r="A21" s="37" t="s">
        <v>64</v>
      </c>
      <c r="B21" s="1" t="s">
        <v>137</v>
      </c>
      <c r="C21" s="1" t="s">
        <v>62</v>
      </c>
      <c r="D21" s="110">
        <v>0.05</v>
      </c>
      <c r="E21" s="16"/>
    </row>
    <row r="22" spans="1:5" x14ac:dyDescent="0.25">
      <c r="A22" s="38">
        <v>0.15</v>
      </c>
      <c r="B22" s="1" t="s">
        <v>138</v>
      </c>
      <c r="C22" s="1" t="s">
        <v>65</v>
      </c>
      <c r="D22" s="110">
        <v>0.05</v>
      </c>
      <c r="E22" s="16"/>
    </row>
    <row r="23" spans="1:5" x14ac:dyDescent="0.25">
      <c r="A23" s="39"/>
      <c r="B23" s="1" t="s">
        <v>68</v>
      </c>
      <c r="C23" s="1" t="s">
        <v>67</v>
      </c>
      <c r="D23" s="110">
        <v>0.05</v>
      </c>
      <c r="E23" s="16"/>
    </row>
    <row r="24" spans="1:5" x14ac:dyDescent="0.25">
      <c r="A24" s="39"/>
      <c r="B24" s="1" t="s">
        <v>139</v>
      </c>
      <c r="C24" s="1" t="s">
        <v>140</v>
      </c>
      <c r="D24" s="1"/>
      <c r="E24" s="1"/>
    </row>
    <row r="25" spans="1:5" x14ac:dyDescent="0.25">
      <c r="A25" s="39"/>
      <c r="B25" s="17"/>
      <c r="C25" s="17"/>
      <c r="D25" s="26">
        <f>SUM(D21:D24)</f>
        <v>0.15000000000000002</v>
      </c>
      <c r="E25" s="27"/>
    </row>
    <row r="26" spans="1:5" x14ac:dyDescent="0.25">
      <c r="A26" s="40">
        <f>+A3+A18+A22</f>
        <v>1</v>
      </c>
      <c r="B26" s="28"/>
      <c r="C26" s="28"/>
      <c r="D26" s="28"/>
      <c r="E26" s="29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108"/>
  <sheetViews>
    <sheetView zoomScale="120" zoomScaleNormal="120" workbookViewId="0">
      <pane xSplit="1" ySplit="2" topLeftCell="B36" activePane="bottomRight" state="frozen"/>
      <selection activeCell="E23" sqref="E23"/>
      <selection pane="topRight" activeCell="E23" sqref="E23"/>
      <selection pane="bottomLeft" activeCell="E23" sqref="E23"/>
      <selection pane="bottomRight" activeCell="D13" sqref="D13"/>
    </sheetView>
  </sheetViews>
  <sheetFormatPr defaultRowHeight="15" x14ac:dyDescent="0.25"/>
  <cols>
    <col min="1" max="1" width="18.5703125" bestFit="1" customWidth="1"/>
    <col min="2" max="2" width="11.140625" bestFit="1" customWidth="1"/>
    <col min="3" max="3" width="11.85546875" bestFit="1" customWidth="1"/>
    <col min="4" max="4" width="14.42578125" bestFit="1" customWidth="1"/>
    <col min="5" max="5" width="17.85546875" bestFit="1" customWidth="1"/>
    <col min="6" max="6" width="17" bestFit="1" customWidth="1"/>
    <col min="7" max="7" width="8.7109375" customWidth="1"/>
    <col min="8" max="8" width="55" bestFit="1" customWidth="1"/>
    <col min="9" max="9" width="28.42578125" bestFit="1" customWidth="1"/>
  </cols>
  <sheetData>
    <row r="1" spans="1:9" x14ac:dyDescent="0.25">
      <c r="A1" s="179" t="s">
        <v>141</v>
      </c>
      <c r="B1" s="6" t="s">
        <v>142</v>
      </c>
      <c r="C1" s="179" t="s">
        <v>143</v>
      </c>
      <c r="D1" s="179" t="s">
        <v>144</v>
      </c>
      <c r="E1" s="177" t="s">
        <v>145</v>
      </c>
      <c r="F1" s="177" t="s">
        <v>146</v>
      </c>
      <c r="G1" s="177" t="s">
        <v>147</v>
      </c>
      <c r="H1" s="6" t="s">
        <v>11</v>
      </c>
      <c r="I1" s="6" t="s">
        <v>12</v>
      </c>
    </row>
    <row r="2" spans="1:9" x14ac:dyDescent="0.25">
      <c r="A2" s="178"/>
      <c r="B2" s="9">
        <v>242983</v>
      </c>
      <c r="C2" s="178"/>
      <c r="D2" s="178"/>
      <c r="E2" s="178"/>
      <c r="F2" s="178"/>
      <c r="G2" s="178"/>
      <c r="H2" s="6"/>
      <c r="I2" s="6"/>
    </row>
    <row r="3" spans="1:9" x14ac:dyDescent="0.25">
      <c r="A3" t="s">
        <v>148</v>
      </c>
      <c r="B3" s="5">
        <v>11.277200000000001</v>
      </c>
      <c r="C3" s="5">
        <v>11.277200000000001</v>
      </c>
      <c r="D3" s="5">
        <v>11.458299999999999</v>
      </c>
      <c r="E3" s="8">
        <f t="shared" ref="E3:E34" si="0">(D3-B3)/B3</f>
        <v>1.6058950803390818E-2</v>
      </c>
      <c r="F3" s="8">
        <f t="shared" ref="F3:F34" si="1">(C3-B3)/C3</f>
        <v>0</v>
      </c>
      <c r="G3" s="8">
        <v>1.0699999999999999E-2</v>
      </c>
      <c r="H3" t="s">
        <v>149</v>
      </c>
      <c r="I3" t="s">
        <v>150</v>
      </c>
    </row>
    <row r="4" spans="1:9" x14ac:dyDescent="0.25">
      <c r="A4" t="s">
        <v>19</v>
      </c>
      <c r="B4" s="5">
        <v>12.416700000000001</v>
      </c>
      <c r="C4" s="5">
        <v>12.398099999999999</v>
      </c>
      <c r="D4" s="5">
        <v>12.4292</v>
      </c>
      <c r="E4" s="8">
        <f t="shared" si="0"/>
        <v>1.0067087068222063E-3</v>
      </c>
      <c r="F4" s="8">
        <f t="shared" si="1"/>
        <v>-1.5002298739323816E-3</v>
      </c>
      <c r="G4" s="8">
        <v>5.4000000000000003E-3</v>
      </c>
      <c r="H4" t="s">
        <v>15</v>
      </c>
      <c r="I4" t="s">
        <v>16</v>
      </c>
    </row>
    <row r="5" spans="1:9" x14ac:dyDescent="0.25">
      <c r="A5" t="s">
        <v>18</v>
      </c>
      <c r="B5" s="5">
        <v>19.4207</v>
      </c>
      <c r="C5" s="5">
        <v>19.4207</v>
      </c>
      <c r="D5" s="5">
        <v>19.7121</v>
      </c>
      <c r="E5" s="8">
        <f t="shared" si="0"/>
        <v>1.5004608484761076E-2</v>
      </c>
      <c r="F5" s="8">
        <f t="shared" si="1"/>
        <v>0</v>
      </c>
      <c r="G5" s="8">
        <v>1.61E-2</v>
      </c>
      <c r="H5" t="s">
        <v>15</v>
      </c>
      <c r="I5" t="s">
        <v>16</v>
      </c>
    </row>
    <row r="6" spans="1:9" x14ac:dyDescent="0.25">
      <c r="A6" t="s">
        <v>14</v>
      </c>
      <c r="B6" s="5">
        <v>27.828399999999998</v>
      </c>
      <c r="C6" s="5">
        <v>27.828399999999998</v>
      </c>
      <c r="D6" s="5">
        <v>28.245899999999999</v>
      </c>
      <c r="E6" s="8">
        <f t="shared" si="0"/>
        <v>1.5002659153957843E-2</v>
      </c>
      <c r="F6" s="8">
        <f t="shared" si="1"/>
        <v>0</v>
      </c>
      <c r="G6" s="8">
        <v>1.18E-2</v>
      </c>
      <c r="H6" t="s">
        <v>15</v>
      </c>
      <c r="I6" t="s">
        <v>16</v>
      </c>
    </row>
    <row r="7" spans="1:9" x14ac:dyDescent="0.25">
      <c r="A7" t="s">
        <v>17</v>
      </c>
      <c r="B7" s="5">
        <v>6.9242999999999997</v>
      </c>
      <c r="C7" s="5">
        <v>6.9242999999999997</v>
      </c>
      <c r="D7" s="5">
        <v>7.0282999999999998</v>
      </c>
      <c r="E7" s="8">
        <f t="shared" si="0"/>
        <v>1.5019568765073739E-2</v>
      </c>
      <c r="F7" s="8">
        <f t="shared" si="1"/>
        <v>0</v>
      </c>
      <c r="G7" s="8">
        <v>9.4000000000000004E-3</v>
      </c>
      <c r="H7" t="s">
        <v>15</v>
      </c>
      <c r="I7" t="s">
        <v>16</v>
      </c>
    </row>
    <row r="8" spans="1:9" x14ac:dyDescent="0.25">
      <c r="A8" t="s">
        <v>44</v>
      </c>
      <c r="B8" s="5">
        <v>20.638200000000001</v>
      </c>
      <c r="C8" s="5">
        <v>20.638200000000001</v>
      </c>
      <c r="D8" s="5">
        <v>20.947900000000001</v>
      </c>
      <c r="E8" s="8">
        <f t="shared" si="0"/>
        <v>1.5006153637429591E-2</v>
      </c>
      <c r="F8" s="8">
        <f t="shared" si="1"/>
        <v>0</v>
      </c>
      <c r="G8" s="8">
        <v>1.2800000000000001E-2</v>
      </c>
      <c r="H8" t="s">
        <v>15</v>
      </c>
      <c r="I8" t="s">
        <v>16</v>
      </c>
    </row>
    <row r="9" spans="1:9" x14ac:dyDescent="0.25">
      <c r="A9" t="s">
        <v>20</v>
      </c>
      <c r="B9" s="5">
        <v>28.091100000000001</v>
      </c>
      <c r="C9" s="5">
        <v>28.048999999999999</v>
      </c>
      <c r="D9" s="5">
        <v>28.119299999999999</v>
      </c>
      <c r="E9" s="8">
        <f t="shared" si="0"/>
        <v>1.0038766726827438E-3</v>
      </c>
      <c r="F9" s="8">
        <f t="shared" si="1"/>
        <v>-1.5009447752148512E-3</v>
      </c>
      <c r="G9" s="8">
        <v>5.4000000000000003E-3</v>
      </c>
      <c r="H9" t="s">
        <v>21</v>
      </c>
      <c r="I9" t="s">
        <v>16</v>
      </c>
    </row>
    <row r="10" spans="1:9" x14ac:dyDescent="0.25">
      <c r="A10" t="s">
        <v>22</v>
      </c>
      <c r="B10" s="5">
        <v>10.428800000000001</v>
      </c>
      <c r="C10" s="5">
        <v>10.4132</v>
      </c>
      <c r="D10" s="5">
        <v>10.439299999999999</v>
      </c>
      <c r="E10" s="8">
        <f t="shared" si="0"/>
        <v>1.0068272476218376E-3</v>
      </c>
      <c r="F10" s="8">
        <f t="shared" si="1"/>
        <v>-1.4980985672032562E-3</v>
      </c>
      <c r="G10" s="8">
        <v>5.4000000000000003E-3</v>
      </c>
      <c r="H10" t="s">
        <v>21</v>
      </c>
      <c r="I10" t="s">
        <v>16</v>
      </c>
    </row>
    <row r="11" spans="1:9" x14ac:dyDescent="0.25">
      <c r="A11" t="s">
        <v>151</v>
      </c>
      <c r="B11" s="5">
        <v>26.193999999999999</v>
      </c>
      <c r="C11" s="5">
        <v>26.1678</v>
      </c>
      <c r="D11" s="5">
        <v>26.351299999999998</v>
      </c>
      <c r="E11" s="8">
        <f t="shared" si="0"/>
        <v>6.0051920287088395E-3</v>
      </c>
      <c r="F11" s="8">
        <f t="shared" si="1"/>
        <v>-1.0012305199519767E-3</v>
      </c>
      <c r="G11" s="8">
        <v>0.01</v>
      </c>
      <c r="H11" t="s">
        <v>21</v>
      </c>
      <c r="I11" t="s">
        <v>16</v>
      </c>
    </row>
    <row r="12" spans="1:9" x14ac:dyDescent="0.25">
      <c r="A12" t="s">
        <v>152</v>
      </c>
      <c r="B12" s="5">
        <v>19.599699999999999</v>
      </c>
      <c r="C12" s="5">
        <v>19.599699999999999</v>
      </c>
      <c r="D12" s="5">
        <v>19.893799999999999</v>
      </c>
      <c r="E12" s="8">
        <f t="shared" si="0"/>
        <v>1.5005331714260946E-2</v>
      </c>
      <c r="F12" s="8">
        <f t="shared" si="1"/>
        <v>0</v>
      </c>
      <c r="G12" s="8">
        <v>1.2800000000000001E-2</v>
      </c>
      <c r="H12" t="s">
        <v>21</v>
      </c>
      <c r="I12" t="s">
        <v>16</v>
      </c>
    </row>
    <row r="13" spans="1:9" x14ac:dyDescent="0.25">
      <c r="A13" t="s">
        <v>23</v>
      </c>
      <c r="B13" s="5">
        <v>14.443300000000001</v>
      </c>
      <c r="C13" s="5">
        <v>14.4216</v>
      </c>
      <c r="D13" s="5">
        <v>14.457800000000001</v>
      </c>
      <c r="E13" s="8">
        <f t="shared" si="0"/>
        <v>1.0039256956512678E-3</v>
      </c>
      <c r="F13" s="8">
        <f t="shared" si="1"/>
        <v>-1.504687413324523E-3</v>
      </c>
      <c r="G13" s="8">
        <v>5.4000000000000003E-3</v>
      </c>
      <c r="H13" t="s">
        <v>24</v>
      </c>
      <c r="I13" t="s">
        <v>16</v>
      </c>
    </row>
    <row r="14" spans="1:9" x14ac:dyDescent="0.25">
      <c r="A14" t="s">
        <v>25</v>
      </c>
      <c r="B14" s="5">
        <v>13.3644</v>
      </c>
      <c r="C14" s="5">
        <v>13.3644</v>
      </c>
      <c r="D14" s="5">
        <v>13.565</v>
      </c>
      <c r="E14" s="8">
        <f t="shared" si="0"/>
        <v>1.5010026637933591E-2</v>
      </c>
      <c r="F14" s="8">
        <f t="shared" si="1"/>
        <v>0</v>
      </c>
      <c r="G14" s="8">
        <v>1.2800000000000001E-2</v>
      </c>
      <c r="H14" t="s">
        <v>24</v>
      </c>
      <c r="I14" t="s">
        <v>16</v>
      </c>
    </row>
    <row r="15" spans="1:9" x14ac:dyDescent="0.25">
      <c r="A15" t="s">
        <v>153</v>
      </c>
      <c r="B15" s="5">
        <v>17.768000000000001</v>
      </c>
      <c r="C15" s="5">
        <v>17.768000000000001</v>
      </c>
      <c r="D15" s="5">
        <v>18.034600000000001</v>
      </c>
      <c r="E15" s="8">
        <f t="shared" si="0"/>
        <v>1.500450247636202E-2</v>
      </c>
      <c r="F15" s="8">
        <f t="shared" si="1"/>
        <v>0</v>
      </c>
      <c r="G15" s="8">
        <v>1.0699999999999999E-2</v>
      </c>
      <c r="H15" t="s">
        <v>24</v>
      </c>
      <c r="I15" t="s">
        <v>16</v>
      </c>
    </row>
    <row r="16" spans="1:9" x14ac:dyDescent="0.25">
      <c r="A16" t="s">
        <v>26</v>
      </c>
      <c r="B16" s="5">
        <v>14.627800000000001</v>
      </c>
      <c r="C16" s="5">
        <v>14.6059</v>
      </c>
      <c r="D16" s="5">
        <v>14.6425</v>
      </c>
      <c r="E16" s="8">
        <f t="shared" si="0"/>
        <v>1.004935807161671E-3</v>
      </c>
      <c r="F16" s="8">
        <f t="shared" si="1"/>
        <v>-1.4993940804743614E-3</v>
      </c>
      <c r="G16" s="8">
        <v>5.4000000000000003E-3</v>
      </c>
      <c r="H16" t="s">
        <v>28</v>
      </c>
      <c r="I16" t="s">
        <v>16</v>
      </c>
    </row>
    <row r="17" spans="1:9" x14ac:dyDescent="0.25">
      <c r="A17" t="s">
        <v>154</v>
      </c>
      <c r="B17" s="5">
        <v>14.3421</v>
      </c>
      <c r="C17" s="5">
        <v>14.3421</v>
      </c>
      <c r="D17" s="5">
        <v>14.5573</v>
      </c>
      <c r="E17" s="8">
        <f t="shared" si="0"/>
        <v>1.5004776148541663E-2</v>
      </c>
      <c r="F17" s="8">
        <f t="shared" si="1"/>
        <v>0</v>
      </c>
      <c r="G17" s="8">
        <v>8.6E-3</v>
      </c>
      <c r="H17" t="s">
        <v>28</v>
      </c>
      <c r="I17" t="s">
        <v>16</v>
      </c>
    </row>
    <row r="18" spans="1:9" x14ac:dyDescent="0.25">
      <c r="A18" t="s">
        <v>155</v>
      </c>
      <c r="B18" s="5">
        <v>12.1755</v>
      </c>
      <c r="C18" s="5">
        <v>12.1572</v>
      </c>
      <c r="D18" s="5">
        <v>12.2547</v>
      </c>
      <c r="E18" s="8">
        <f t="shared" si="0"/>
        <v>6.5048663299248624E-3</v>
      </c>
      <c r="F18" s="8">
        <f t="shared" si="1"/>
        <v>-1.5052808212417319E-3</v>
      </c>
      <c r="G18" s="8">
        <v>8.0000000000000002E-3</v>
      </c>
      <c r="H18" t="s">
        <v>28</v>
      </c>
      <c r="I18" t="s">
        <v>16</v>
      </c>
    </row>
    <row r="19" spans="1:9" x14ac:dyDescent="0.25">
      <c r="A19" t="s">
        <v>29</v>
      </c>
      <c r="B19" s="5">
        <v>8.4587000000000003</v>
      </c>
      <c r="C19" s="5">
        <v>8.4459999999999997</v>
      </c>
      <c r="D19" s="5">
        <v>8.4672999999999998</v>
      </c>
      <c r="E19" s="8">
        <f t="shared" si="0"/>
        <v>1.0167046945747569E-3</v>
      </c>
      <c r="F19" s="8">
        <f t="shared" si="1"/>
        <v>-1.5036703765096615E-3</v>
      </c>
      <c r="G19" s="8">
        <v>5.4000000000000003E-3</v>
      </c>
      <c r="H19" t="s">
        <v>30</v>
      </c>
      <c r="I19" t="s">
        <v>16</v>
      </c>
    </row>
    <row r="20" spans="1:9" x14ac:dyDescent="0.25">
      <c r="A20" t="s">
        <v>31</v>
      </c>
      <c r="B20" s="5">
        <v>14.850099999999999</v>
      </c>
      <c r="C20" s="5">
        <v>14.850099999999999</v>
      </c>
      <c r="D20" s="5">
        <v>15.073</v>
      </c>
      <c r="E20" s="8">
        <f t="shared" si="0"/>
        <v>1.5009999932660454E-2</v>
      </c>
      <c r="F20" s="8">
        <f t="shared" si="1"/>
        <v>0</v>
      </c>
      <c r="G20" s="8">
        <v>1.61E-2</v>
      </c>
      <c r="H20" t="s">
        <v>30</v>
      </c>
      <c r="I20" t="s">
        <v>16</v>
      </c>
    </row>
    <row r="21" spans="1:9" x14ac:dyDescent="0.25">
      <c r="A21" t="s">
        <v>156</v>
      </c>
      <c r="B21" s="5">
        <v>11.5646</v>
      </c>
      <c r="C21" s="5">
        <v>11.553000000000001</v>
      </c>
      <c r="D21" s="5">
        <v>11.5763</v>
      </c>
      <c r="E21" s="8">
        <f t="shared" si="0"/>
        <v>1.0117081438181499E-3</v>
      </c>
      <c r="F21" s="8">
        <f t="shared" si="1"/>
        <v>-1.0040682073919856E-3</v>
      </c>
      <c r="G21" s="8">
        <v>0.01</v>
      </c>
      <c r="H21" t="s">
        <v>157</v>
      </c>
      <c r="I21" t="s">
        <v>16</v>
      </c>
    </row>
    <row r="22" spans="1:9" x14ac:dyDescent="0.25">
      <c r="A22" t="s">
        <v>158</v>
      </c>
      <c r="B22" s="5">
        <v>10.360200000000001</v>
      </c>
      <c r="C22" s="5">
        <v>10.360200000000001</v>
      </c>
      <c r="D22" s="5">
        <v>10.515700000000001</v>
      </c>
      <c r="E22" s="8">
        <f t="shared" si="0"/>
        <v>1.500936275361479E-2</v>
      </c>
      <c r="F22" s="8">
        <f t="shared" si="1"/>
        <v>0</v>
      </c>
      <c r="G22" s="8">
        <v>1.2800000000000001E-2</v>
      </c>
      <c r="H22" t="s">
        <v>157</v>
      </c>
      <c r="I22" t="s">
        <v>16</v>
      </c>
    </row>
    <row r="23" spans="1:9" x14ac:dyDescent="0.25">
      <c r="A23" t="s">
        <v>156</v>
      </c>
      <c r="B23" s="5">
        <v>11.5646</v>
      </c>
      <c r="C23" s="5">
        <v>11.553000000000001</v>
      </c>
      <c r="D23" s="5">
        <v>11.5763</v>
      </c>
      <c r="E23" s="8">
        <f t="shared" si="0"/>
        <v>1.0117081438181499E-3</v>
      </c>
      <c r="F23" s="8">
        <f t="shared" si="1"/>
        <v>-1.0040682073919856E-3</v>
      </c>
      <c r="G23" s="8">
        <v>0.01</v>
      </c>
      <c r="H23" t="s">
        <v>157</v>
      </c>
      <c r="I23" t="s">
        <v>16</v>
      </c>
    </row>
    <row r="24" spans="1:9" x14ac:dyDescent="0.25">
      <c r="A24" t="s">
        <v>32</v>
      </c>
      <c r="B24" s="5">
        <v>12.2502</v>
      </c>
      <c r="C24" s="5">
        <v>12.2318</v>
      </c>
      <c r="D24" s="5">
        <v>12.262600000000001</v>
      </c>
      <c r="E24" s="8">
        <f t="shared" si="0"/>
        <v>1.0122283717817913E-3</v>
      </c>
      <c r="F24" s="8">
        <f t="shared" si="1"/>
        <v>-1.5042757402835029E-3</v>
      </c>
      <c r="G24" s="8">
        <v>5.4000000000000003E-3</v>
      </c>
      <c r="H24" t="s">
        <v>33</v>
      </c>
      <c r="I24" t="s">
        <v>16</v>
      </c>
    </row>
    <row r="25" spans="1:9" x14ac:dyDescent="0.25">
      <c r="A25" t="s">
        <v>36</v>
      </c>
      <c r="B25" s="5">
        <v>9.7574000000000005</v>
      </c>
      <c r="C25" s="5">
        <v>9.7559000000000005</v>
      </c>
      <c r="D25" s="5">
        <v>9.9053000000000004</v>
      </c>
      <c r="E25" s="8">
        <f t="shared" si="0"/>
        <v>1.5157726443519782E-2</v>
      </c>
      <c r="F25" s="8">
        <f t="shared" si="1"/>
        <v>-1.5375311350055421E-4</v>
      </c>
      <c r="G25" s="8">
        <v>1.61E-2</v>
      </c>
      <c r="H25" t="s">
        <v>33</v>
      </c>
      <c r="I25" t="s">
        <v>16</v>
      </c>
    </row>
    <row r="26" spans="1:9" x14ac:dyDescent="0.25">
      <c r="A26" t="s">
        <v>35</v>
      </c>
      <c r="B26" s="5">
        <v>7.1630000000000003</v>
      </c>
      <c r="C26" s="5">
        <v>7.1630000000000003</v>
      </c>
      <c r="D26" s="5">
        <v>7.2705000000000002</v>
      </c>
      <c r="E26" s="8">
        <f t="shared" si="0"/>
        <v>1.5007678347061277E-2</v>
      </c>
      <c r="F26" s="8">
        <f t="shared" si="1"/>
        <v>0</v>
      </c>
      <c r="G26" s="8">
        <v>1.0699999999999999E-2</v>
      </c>
      <c r="H26" t="s">
        <v>33</v>
      </c>
      <c r="I26" t="s">
        <v>16</v>
      </c>
    </row>
    <row r="27" spans="1:9" x14ac:dyDescent="0.25">
      <c r="A27" t="s">
        <v>34</v>
      </c>
      <c r="B27" s="5">
        <v>10.4451</v>
      </c>
      <c r="C27" s="5">
        <v>10.4451</v>
      </c>
      <c r="D27" s="5">
        <v>10.601900000000001</v>
      </c>
      <c r="E27" s="8">
        <f t="shared" si="0"/>
        <v>1.5011823725957673E-2</v>
      </c>
      <c r="F27" s="8">
        <f t="shared" si="1"/>
        <v>0</v>
      </c>
      <c r="G27" s="8">
        <v>1.0699999999999999E-2</v>
      </c>
      <c r="H27" t="s">
        <v>33</v>
      </c>
      <c r="I27" t="s">
        <v>16</v>
      </c>
    </row>
    <row r="28" spans="1:9" x14ac:dyDescent="0.25">
      <c r="A28" t="s">
        <v>159</v>
      </c>
      <c r="B28" s="5">
        <v>11.045</v>
      </c>
      <c r="C28" s="5">
        <v>11.045</v>
      </c>
      <c r="D28" s="5">
        <v>11.210800000000001</v>
      </c>
      <c r="E28" s="8">
        <f t="shared" si="0"/>
        <v>1.501131733816214E-2</v>
      </c>
      <c r="F28" s="8">
        <f t="shared" si="1"/>
        <v>0</v>
      </c>
      <c r="G28" s="8">
        <v>8.0000000000000002E-3</v>
      </c>
      <c r="H28" t="s">
        <v>33</v>
      </c>
      <c r="I28" t="s">
        <v>16</v>
      </c>
    </row>
    <row r="29" spans="1:9" x14ac:dyDescent="0.25">
      <c r="A29" t="s">
        <v>37</v>
      </c>
      <c r="B29" s="5">
        <v>15.535500000000001</v>
      </c>
      <c r="C29" s="5">
        <v>15.535500000000001</v>
      </c>
      <c r="D29" s="5">
        <v>15.768599999999999</v>
      </c>
      <c r="E29" s="8">
        <f t="shared" si="0"/>
        <v>1.5004344887515595E-2</v>
      </c>
      <c r="F29" s="8">
        <f t="shared" si="1"/>
        <v>0</v>
      </c>
      <c r="G29" s="8">
        <v>1.61E-2</v>
      </c>
      <c r="H29" t="s">
        <v>38</v>
      </c>
      <c r="I29" t="s">
        <v>16</v>
      </c>
    </row>
    <row r="30" spans="1:9" x14ac:dyDescent="0.25">
      <c r="A30" t="s">
        <v>39</v>
      </c>
      <c r="B30" s="5">
        <v>14.8461</v>
      </c>
      <c r="C30" s="5">
        <v>14.8461</v>
      </c>
      <c r="D30" s="5">
        <v>15.068899999999999</v>
      </c>
      <c r="E30" s="8">
        <f t="shared" si="0"/>
        <v>1.5007308316662251E-2</v>
      </c>
      <c r="F30" s="8">
        <f t="shared" si="1"/>
        <v>0</v>
      </c>
      <c r="G30" s="8">
        <v>1.61E-2</v>
      </c>
      <c r="H30" t="s">
        <v>38</v>
      </c>
      <c r="I30" t="s">
        <v>16</v>
      </c>
    </row>
    <row r="31" spans="1:9" x14ac:dyDescent="0.25">
      <c r="A31" t="s">
        <v>40</v>
      </c>
      <c r="B31" s="5">
        <v>15.600199999999999</v>
      </c>
      <c r="C31" s="5">
        <v>15.5768</v>
      </c>
      <c r="D31" s="5">
        <v>15.6159</v>
      </c>
      <c r="E31" s="8">
        <f t="shared" si="0"/>
        <v>1.0063973538801242E-3</v>
      </c>
      <c r="F31" s="8">
        <f t="shared" si="1"/>
        <v>-1.5022340917260769E-3</v>
      </c>
      <c r="G31" s="8">
        <v>5.4000000000000003E-3</v>
      </c>
      <c r="H31" t="s">
        <v>41</v>
      </c>
      <c r="I31" t="s">
        <v>16</v>
      </c>
    </row>
    <row r="32" spans="1:9" x14ac:dyDescent="0.25">
      <c r="A32" t="s">
        <v>160</v>
      </c>
      <c r="B32" s="5">
        <v>11.5381</v>
      </c>
      <c r="C32" s="5">
        <v>11.5381</v>
      </c>
      <c r="D32" s="5">
        <v>11.7113</v>
      </c>
      <c r="E32" s="8">
        <f t="shared" si="0"/>
        <v>1.5011137015626452E-2</v>
      </c>
      <c r="F32" s="8">
        <f t="shared" si="1"/>
        <v>0</v>
      </c>
      <c r="G32" s="8">
        <v>8.0000000000000002E-3</v>
      </c>
      <c r="H32" t="s">
        <v>41</v>
      </c>
      <c r="I32" t="s">
        <v>16</v>
      </c>
    </row>
    <row r="33" spans="1:9" x14ac:dyDescent="0.25">
      <c r="A33" t="s">
        <v>161</v>
      </c>
      <c r="B33" s="5">
        <v>19.2088</v>
      </c>
      <c r="C33" s="5">
        <v>19.2088</v>
      </c>
      <c r="D33" s="5">
        <v>19.497</v>
      </c>
      <c r="E33" s="8">
        <f t="shared" si="0"/>
        <v>1.5003540044146422E-2</v>
      </c>
      <c r="F33" s="8">
        <f t="shared" si="1"/>
        <v>0</v>
      </c>
      <c r="G33" s="8">
        <v>8.0000000000000002E-3</v>
      </c>
      <c r="H33" t="s">
        <v>41</v>
      </c>
      <c r="I33" t="s">
        <v>16</v>
      </c>
    </row>
    <row r="34" spans="1:9" x14ac:dyDescent="0.25">
      <c r="A34" t="s">
        <v>42</v>
      </c>
      <c r="B34" s="5">
        <v>14.9008</v>
      </c>
      <c r="C34" s="5">
        <v>14.9008</v>
      </c>
      <c r="D34" s="5">
        <v>15.1244</v>
      </c>
      <c r="E34" s="8">
        <f t="shared" si="0"/>
        <v>1.5005905723182604E-2</v>
      </c>
      <c r="F34" s="8">
        <f t="shared" si="1"/>
        <v>0</v>
      </c>
      <c r="G34" s="8">
        <v>8.0000000000000002E-3</v>
      </c>
      <c r="H34" t="s">
        <v>43</v>
      </c>
      <c r="I34" t="s">
        <v>16</v>
      </c>
    </row>
    <row r="35" spans="1:9" x14ac:dyDescent="0.25">
      <c r="A35" t="s">
        <v>162</v>
      </c>
      <c r="B35" s="5">
        <v>4.1867000000000001</v>
      </c>
      <c r="C35" s="5">
        <v>4.1803999999999997</v>
      </c>
      <c r="D35" s="5">
        <v>4.2286999999999999</v>
      </c>
      <c r="E35" s="8">
        <f t="shared" ref="E35:E66" si="2">(D35-B35)/B35</f>
        <v>1.0031767262999454E-2</v>
      </c>
      <c r="F35" s="8">
        <f t="shared" ref="F35:F66" si="3">(C35-B35)/C35</f>
        <v>-1.5070328198259536E-3</v>
      </c>
      <c r="G35" s="8">
        <v>1.0699999999999999E-2</v>
      </c>
      <c r="H35" t="s">
        <v>43</v>
      </c>
      <c r="I35" t="s">
        <v>16</v>
      </c>
    </row>
    <row r="36" spans="1:9" x14ac:dyDescent="0.25">
      <c r="A36" t="s">
        <v>47</v>
      </c>
      <c r="B36" s="5">
        <v>23.957699999999999</v>
      </c>
      <c r="C36" s="5">
        <v>23.957699999999999</v>
      </c>
      <c r="D36" s="5">
        <v>24.3172</v>
      </c>
      <c r="E36" s="8">
        <f t="shared" si="2"/>
        <v>1.5005614061449998E-2</v>
      </c>
      <c r="F36" s="8">
        <f t="shared" si="3"/>
        <v>0</v>
      </c>
      <c r="G36" s="8">
        <v>8.0000000000000002E-3</v>
      </c>
      <c r="H36" t="s">
        <v>48</v>
      </c>
      <c r="I36" t="s">
        <v>16</v>
      </c>
    </row>
    <row r="37" spans="1:9" x14ac:dyDescent="0.25">
      <c r="A37" t="s">
        <v>163</v>
      </c>
      <c r="B37" s="5">
        <v>6.3228</v>
      </c>
      <c r="C37" s="5">
        <v>6.3228</v>
      </c>
      <c r="D37" s="5">
        <v>6.3860999999999999</v>
      </c>
      <c r="E37" s="8">
        <f t="shared" si="2"/>
        <v>1.0011387360030353E-2</v>
      </c>
      <c r="F37" s="8">
        <f t="shared" si="3"/>
        <v>0</v>
      </c>
      <c r="G37" s="8">
        <v>1.0699999999999999E-2</v>
      </c>
      <c r="H37" t="s">
        <v>46</v>
      </c>
      <c r="I37" t="s">
        <v>16</v>
      </c>
    </row>
    <row r="38" spans="1:9" x14ac:dyDescent="0.25">
      <c r="A38" t="s">
        <v>164</v>
      </c>
      <c r="B38" s="5">
        <v>7.3090999999999999</v>
      </c>
      <c r="C38" s="5">
        <v>7.2980999999999998</v>
      </c>
      <c r="D38" s="5">
        <v>7.3822999999999999</v>
      </c>
      <c r="E38" s="8">
        <f t="shared" si="2"/>
        <v>1.0014912916774969E-2</v>
      </c>
      <c r="F38" s="8">
        <f t="shared" si="3"/>
        <v>-1.5072416108302326E-3</v>
      </c>
      <c r="G38" s="8">
        <v>1.0699999999999999E-2</v>
      </c>
      <c r="H38" t="s">
        <v>46</v>
      </c>
      <c r="I38" t="s">
        <v>16</v>
      </c>
    </row>
    <row r="39" spans="1:9" x14ac:dyDescent="0.25">
      <c r="A39" s="11" t="s">
        <v>45</v>
      </c>
      <c r="B39" s="12">
        <v>10.0824</v>
      </c>
      <c r="C39" s="12">
        <v>10.0824</v>
      </c>
      <c r="D39" s="12">
        <v>10.0825</v>
      </c>
      <c r="E39" s="13">
        <f t="shared" si="2"/>
        <v>9.9182734269387195E-6</v>
      </c>
      <c r="F39" s="13">
        <f t="shared" si="3"/>
        <v>0</v>
      </c>
      <c r="G39" s="13">
        <v>8.0000000000000002E-3</v>
      </c>
      <c r="H39" s="11" t="s">
        <v>46</v>
      </c>
      <c r="I39" s="11" t="s">
        <v>16</v>
      </c>
    </row>
    <row r="40" spans="1:9" x14ac:dyDescent="0.25">
      <c r="A40" t="s">
        <v>165</v>
      </c>
      <c r="B40" s="5">
        <v>8.8192000000000004</v>
      </c>
      <c r="C40" s="5">
        <v>8.8192000000000004</v>
      </c>
      <c r="D40" s="5">
        <v>8.9515999999999991</v>
      </c>
      <c r="E40" s="8">
        <f t="shared" si="2"/>
        <v>1.5012699564586214E-2</v>
      </c>
      <c r="F40" s="8">
        <f t="shared" si="3"/>
        <v>0</v>
      </c>
      <c r="G40" s="8">
        <v>8.6E-3</v>
      </c>
      <c r="H40" t="s">
        <v>46</v>
      </c>
      <c r="I40" t="s">
        <v>16</v>
      </c>
    </row>
    <row r="41" spans="1:9" x14ac:dyDescent="0.25">
      <c r="A41" t="s">
        <v>67</v>
      </c>
      <c r="B41" s="5">
        <v>8.5625999999999998</v>
      </c>
      <c r="C41" s="5">
        <v>8.5625999999999998</v>
      </c>
      <c r="D41" s="5">
        <v>8.6911000000000005</v>
      </c>
      <c r="E41" s="8">
        <f t="shared" si="2"/>
        <v>1.5007124004391274E-2</v>
      </c>
      <c r="F41" s="8">
        <f t="shared" si="3"/>
        <v>0</v>
      </c>
      <c r="G41" s="8">
        <v>8.0000000000000002E-3</v>
      </c>
      <c r="H41" t="s">
        <v>166</v>
      </c>
      <c r="I41" t="s">
        <v>16</v>
      </c>
    </row>
    <row r="42" spans="1:9" x14ac:dyDescent="0.25">
      <c r="A42" t="s">
        <v>140</v>
      </c>
      <c r="B42" s="5">
        <v>10.726000000000001</v>
      </c>
      <c r="C42" s="5">
        <v>10.726000000000001</v>
      </c>
      <c r="D42" s="5">
        <v>10.887</v>
      </c>
      <c r="E42" s="8">
        <f t="shared" si="2"/>
        <v>1.5010255454036879E-2</v>
      </c>
      <c r="F42" s="8">
        <f t="shared" si="3"/>
        <v>0</v>
      </c>
      <c r="G42" s="8">
        <v>9.4000000000000004E-3</v>
      </c>
      <c r="H42" t="s">
        <v>167</v>
      </c>
      <c r="I42" t="s">
        <v>16</v>
      </c>
    </row>
    <row r="43" spans="1:9" x14ac:dyDescent="0.25">
      <c r="A43" t="s">
        <v>91</v>
      </c>
      <c r="B43" s="5">
        <v>22.4695</v>
      </c>
      <c r="C43" s="5">
        <v>22.4695</v>
      </c>
      <c r="D43" s="5">
        <v>22.4695</v>
      </c>
      <c r="E43" s="8">
        <f t="shared" si="2"/>
        <v>0</v>
      </c>
      <c r="F43" s="8">
        <f t="shared" si="3"/>
        <v>0</v>
      </c>
      <c r="G43" s="8">
        <v>2.1399999999999999E-2</v>
      </c>
      <c r="H43" t="s">
        <v>168</v>
      </c>
      <c r="I43" t="s">
        <v>16</v>
      </c>
    </row>
    <row r="44" spans="1:9" x14ac:dyDescent="0.25">
      <c r="A44" t="s">
        <v>97</v>
      </c>
      <c r="B44" s="5">
        <v>25.297999999999998</v>
      </c>
      <c r="C44" s="5">
        <v>25.297999999999998</v>
      </c>
      <c r="D44" s="5">
        <v>25.298100000000002</v>
      </c>
      <c r="E44" s="8">
        <f t="shared" si="2"/>
        <v>3.9528816508545995E-6</v>
      </c>
      <c r="F44" s="8">
        <f t="shared" si="3"/>
        <v>0</v>
      </c>
      <c r="G44" s="8">
        <v>2.1399999999999999E-2</v>
      </c>
      <c r="H44" t="s">
        <v>168</v>
      </c>
      <c r="I44" t="s">
        <v>16</v>
      </c>
    </row>
    <row r="45" spans="1:9" x14ac:dyDescent="0.25">
      <c r="A45" t="s">
        <v>84</v>
      </c>
      <c r="B45" s="5">
        <v>17.158100000000001</v>
      </c>
      <c r="C45" s="5">
        <v>17.158100000000001</v>
      </c>
      <c r="D45" s="5">
        <v>17.158200000000001</v>
      </c>
      <c r="E45" s="8">
        <f t="shared" si="2"/>
        <v>5.8281511356016651E-6</v>
      </c>
      <c r="F45" s="8">
        <f t="shared" si="3"/>
        <v>0</v>
      </c>
      <c r="G45" s="8">
        <v>1.8700000000000001E-2</v>
      </c>
      <c r="H45" t="s">
        <v>169</v>
      </c>
      <c r="I45" t="s">
        <v>16</v>
      </c>
    </row>
    <row r="46" spans="1:9" x14ac:dyDescent="0.25">
      <c r="A46" t="s">
        <v>92</v>
      </c>
      <c r="B46" s="5">
        <v>20.780100000000001</v>
      </c>
      <c r="C46" s="5">
        <v>20.676200000000001</v>
      </c>
      <c r="D46" s="5">
        <v>20.780100000000001</v>
      </c>
      <c r="E46" s="8">
        <f t="shared" si="2"/>
        <v>0</v>
      </c>
      <c r="F46" s="8">
        <f t="shared" si="3"/>
        <v>-5.0251013242278283E-3</v>
      </c>
      <c r="G46" s="8">
        <v>2.1399999999999999E-2</v>
      </c>
      <c r="H46" t="s">
        <v>169</v>
      </c>
      <c r="I46" t="s">
        <v>16</v>
      </c>
    </row>
    <row r="47" spans="1:9" x14ac:dyDescent="0.25">
      <c r="A47" t="s">
        <v>96</v>
      </c>
      <c r="B47" s="5">
        <v>19.04</v>
      </c>
      <c r="C47" s="5">
        <v>19.04</v>
      </c>
      <c r="D47" s="5">
        <v>19.040099999999999</v>
      </c>
      <c r="E47" s="8">
        <f t="shared" si="2"/>
        <v>5.2521008403238941E-6</v>
      </c>
      <c r="F47" s="8">
        <f t="shared" si="3"/>
        <v>0</v>
      </c>
      <c r="G47" s="8">
        <v>2.1399999999999999E-2</v>
      </c>
      <c r="H47" t="s">
        <v>169</v>
      </c>
      <c r="I47" t="s">
        <v>16</v>
      </c>
    </row>
    <row r="48" spans="1:9" x14ac:dyDescent="0.25">
      <c r="A48" t="s">
        <v>82</v>
      </c>
      <c r="B48" s="5">
        <v>11.922499999999999</v>
      </c>
      <c r="C48" s="5">
        <v>11.922499999999999</v>
      </c>
      <c r="D48" s="5">
        <v>11.922599999999999</v>
      </c>
      <c r="E48" s="8">
        <f t="shared" si="2"/>
        <v>8.3875026210750224E-6</v>
      </c>
      <c r="F48" s="8">
        <f t="shared" si="3"/>
        <v>0</v>
      </c>
      <c r="G48" s="8">
        <v>5.4000000000000003E-3</v>
      </c>
      <c r="H48" t="s">
        <v>170</v>
      </c>
      <c r="I48" t="s">
        <v>16</v>
      </c>
    </row>
    <row r="49" spans="1:9" x14ac:dyDescent="0.25">
      <c r="A49" t="s">
        <v>93</v>
      </c>
      <c r="B49" s="5"/>
      <c r="C49" s="5"/>
      <c r="D49" s="5"/>
      <c r="E49" s="8" t="e">
        <f t="shared" si="2"/>
        <v>#DIV/0!</v>
      </c>
      <c r="F49" s="8" t="e">
        <f t="shared" si="3"/>
        <v>#DIV/0!</v>
      </c>
      <c r="G49" s="8"/>
      <c r="H49" t="s">
        <v>15</v>
      </c>
      <c r="I49" t="s">
        <v>16</v>
      </c>
    </row>
    <row r="50" spans="1:9" x14ac:dyDescent="0.25">
      <c r="A50" t="s">
        <v>86</v>
      </c>
      <c r="B50" s="5">
        <v>18.2822</v>
      </c>
      <c r="C50" s="5">
        <v>18.2822</v>
      </c>
      <c r="D50" s="5">
        <v>18.282299999999999</v>
      </c>
      <c r="E50" s="8">
        <f t="shared" si="2"/>
        <v>5.4698012274106475E-6</v>
      </c>
      <c r="F50" s="8">
        <f t="shared" si="3"/>
        <v>0</v>
      </c>
      <c r="G50" s="8">
        <v>1.2800000000000001E-2</v>
      </c>
      <c r="H50" t="s">
        <v>21</v>
      </c>
      <c r="I50" t="s">
        <v>16</v>
      </c>
    </row>
    <row r="51" spans="1:9" x14ac:dyDescent="0.25">
      <c r="A51" t="s">
        <v>89</v>
      </c>
      <c r="B51" s="5">
        <v>20.6218</v>
      </c>
      <c r="C51" s="5">
        <v>20.6218</v>
      </c>
      <c r="D51" s="5">
        <v>20.6219</v>
      </c>
      <c r="E51" s="10">
        <f t="shared" si="2"/>
        <v>4.8492372149747814E-6</v>
      </c>
      <c r="F51" s="10">
        <f t="shared" si="3"/>
        <v>0</v>
      </c>
      <c r="G51" s="8">
        <v>1.2800000000000001E-2</v>
      </c>
      <c r="H51" t="s">
        <v>15</v>
      </c>
      <c r="I51" t="s">
        <v>16</v>
      </c>
    </row>
    <row r="52" spans="1:9" x14ac:dyDescent="0.25">
      <c r="A52" t="s">
        <v>88</v>
      </c>
      <c r="B52" s="5">
        <v>7.1929999999999996</v>
      </c>
      <c r="C52" s="5">
        <v>7.1929999999999996</v>
      </c>
      <c r="D52" s="5">
        <v>7.1931000000000003</v>
      </c>
      <c r="E52" s="8">
        <f t="shared" si="2"/>
        <v>1.390240511617616E-5</v>
      </c>
      <c r="F52" s="8">
        <f t="shared" si="3"/>
        <v>0</v>
      </c>
      <c r="G52" s="8">
        <v>1.0699999999999999E-2</v>
      </c>
      <c r="H52" t="s">
        <v>33</v>
      </c>
      <c r="I52" t="s">
        <v>16</v>
      </c>
    </row>
    <row r="53" spans="1:9" x14ac:dyDescent="0.25">
      <c r="A53" t="s">
        <v>95</v>
      </c>
      <c r="B53" s="5">
        <v>11.0525</v>
      </c>
      <c r="C53" s="5">
        <v>11.0525</v>
      </c>
      <c r="D53" s="5">
        <v>11.0526</v>
      </c>
      <c r="E53" s="8">
        <f t="shared" si="2"/>
        <v>9.0477267586308029E-6</v>
      </c>
      <c r="F53" s="8">
        <f t="shared" si="3"/>
        <v>0</v>
      </c>
      <c r="G53" s="8">
        <v>8.0000000000000002E-3</v>
      </c>
      <c r="H53" t="s">
        <v>52</v>
      </c>
      <c r="I53" t="s">
        <v>53</v>
      </c>
    </row>
    <row r="54" spans="1:9" x14ac:dyDescent="0.25">
      <c r="A54" t="s">
        <v>51</v>
      </c>
      <c r="B54" s="5">
        <v>11.053800000000001</v>
      </c>
      <c r="C54" s="5">
        <v>11.053800000000001</v>
      </c>
      <c r="D54" s="5">
        <v>11.164400000000001</v>
      </c>
      <c r="E54" s="8">
        <f t="shared" si="2"/>
        <v>1.0005608930865386E-2</v>
      </c>
      <c r="F54" s="8">
        <f t="shared" si="3"/>
        <v>0</v>
      </c>
      <c r="G54" s="8">
        <v>8.0000000000000002E-3</v>
      </c>
      <c r="H54" t="s">
        <v>52</v>
      </c>
      <c r="I54" t="s">
        <v>53</v>
      </c>
    </row>
    <row r="55" spans="1:9" x14ac:dyDescent="0.25">
      <c r="A55" t="s">
        <v>171</v>
      </c>
      <c r="B55" s="5">
        <v>11.573600000000001</v>
      </c>
      <c r="C55" s="5">
        <v>11.573600000000001</v>
      </c>
      <c r="D55" s="5">
        <v>11.660500000000001</v>
      </c>
      <c r="E55" s="8">
        <f t="shared" si="2"/>
        <v>7.5084675468307157E-3</v>
      </c>
      <c r="F55" s="8">
        <f t="shared" si="3"/>
        <v>0</v>
      </c>
      <c r="G55" s="8">
        <v>8.0000000000000002E-3</v>
      </c>
      <c r="H55" t="s">
        <v>52</v>
      </c>
      <c r="I55" t="s">
        <v>53</v>
      </c>
    </row>
    <row r="56" spans="1:9" x14ac:dyDescent="0.25">
      <c r="A56" t="s">
        <v>172</v>
      </c>
      <c r="B56" s="5">
        <v>10.3363</v>
      </c>
      <c r="C56" s="5">
        <v>10.3363</v>
      </c>
      <c r="D56" s="5">
        <v>10.4193</v>
      </c>
      <c r="E56" s="8">
        <f t="shared" si="2"/>
        <v>8.0299526910016343E-3</v>
      </c>
      <c r="F56" s="8">
        <f t="shared" si="3"/>
        <v>0</v>
      </c>
      <c r="G56" s="8">
        <v>9.1000000000000004E-3</v>
      </c>
      <c r="H56" t="s">
        <v>52</v>
      </c>
      <c r="I56" t="s">
        <v>53</v>
      </c>
    </row>
    <row r="57" spans="1:9" x14ac:dyDescent="0.25">
      <c r="A57" t="s">
        <v>173</v>
      </c>
      <c r="B57" s="5">
        <v>10.7096</v>
      </c>
      <c r="C57" s="5">
        <v>10.7096</v>
      </c>
      <c r="D57" s="5">
        <v>10.79</v>
      </c>
      <c r="E57" s="8">
        <f t="shared" si="2"/>
        <v>7.5072831851795713E-3</v>
      </c>
      <c r="F57" s="8">
        <f t="shared" si="3"/>
        <v>0</v>
      </c>
      <c r="G57" s="8">
        <v>8.0000000000000002E-3</v>
      </c>
      <c r="H57" t="s">
        <v>174</v>
      </c>
      <c r="I57" t="s">
        <v>53</v>
      </c>
    </row>
    <row r="58" spans="1:9" x14ac:dyDescent="0.25">
      <c r="A58" t="s">
        <v>175</v>
      </c>
      <c r="B58" s="5">
        <v>22.807700000000001</v>
      </c>
      <c r="C58" s="5">
        <v>22.807700000000001</v>
      </c>
      <c r="D58" s="5">
        <v>23.035900000000002</v>
      </c>
      <c r="E58" s="8">
        <f t="shared" si="2"/>
        <v>1.0005392915550497E-2</v>
      </c>
      <c r="F58" s="8">
        <f t="shared" si="3"/>
        <v>0</v>
      </c>
      <c r="G58" s="8">
        <v>1.0699999999999999E-2</v>
      </c>
      <c r="H58" t="s">
        <v>55</v>
      </c>
      <c r="I58" t="s">
        <v>53</v>
      </c>
    </row>
    <row r="59" spans="1:9" x14ac:dyDescent="0.25">
      <c r="A59" t="s">
        <v>54</v>
      </c>
      <c r="B59" s="5">
        <v>9.8109999999999999</v>
      </c>
      <c r="C59" s="5">
        <v>9.8109999999999999</v>
      </c>
      <c r="D59" s="5">
        <v>9.8847000000000005</v>
      </c>
      <c r="E59" s="8">
        <f t="shared" si="2"/>
        <v>7.5119763530731368E-3</v>
      </c>
      <c r="F59" s="8">
        <f t="shared" si="3"/>
        <v>0</v>
      </c>
      <c r="G59" s="8">
        <v>4.3E-3</v>
      </c>
      <c r="H59" t="s">
        <v>55</v>
      </c>
      <c r="I59" t="s">
        <v>53</v>
      </c>
    </row>
    <row r="60" spans="1:9" x14ac:dyDescent="0.25">
      <c r="A60" t="s">
        <v>176</v>
      </c>
      <c r="B60" s="5">
        <v>11.5587</v>
      </c>
      <c r="C60" s="5">
        <v>11.552899999999999</v>
      </c>
      <c r="D60" s="5">
        <v>11.5761</v>
      </c>
      <c r="E60" s="8">
        <f t="shared" si="2"/>
        <v>1.5053595992629192E-3</v>
      </c>
      <c r="F60" s="8">
        <f t="shared" si="3"/>
        <v>-5.0203844922060213E-4</v>
      </c>
      <c r="G60" s="8">
        <v>3.2000000000000002E-3</v>
      </c>
      <c r="H60" t="s">
        <v>177</v>
      </c>
      <c r="I60" t="s">
        <v>53</v>
      </c>
    </row>
    <row r="61" spans="1:9" x14ac:dyDescent="0.25">
      <c r="A61" t="s">
        <v>178</v>
      </c>
      <c r="B61" s="5">
        <v>12.8825</v>
      </c>
      <c r="C61" s="5">
        <v>12.8825</v>
      </c>
      <c r="D61" s="5">
        <v>12.8826</v>
      </c>
      <c r="E61" s="8">
        <f t="shared" si="2"/>
        <v>7.762468464953769E-6</v>
      </c>
      <c r="F61" s="8">
        <f t="shared" si="3"/>
        <v>0</v>
      </c>
      <c r="G61" s="8">
        <v>4.3E-3</v>
      </c>
      <c r="H61" t="s">
        <v>177</v>
      </c>
      <c r="I61" t="s">
        <v>53</v>
      </c>
    </row>
    <row r="62" spans="1:9" x14ac:dyDescent="0.25">
      <c r="A62" t="s">
        <v>179</v>
      </c>
      <c r="B62" s="5">
        <v>12.345499999999999</v>
      </c>
      <c r="C62" s="5">
        <v>12.345499999999999</v>
      </c>
      <c r="D62" s="5">
        <v>12.345599999999999</v>
      </c>
      <c r="E62" s="8">
        <f t="shared" si="2"/>
        <v>8.1001174516841719E-6</v>
      </c>
      <c r="F62" s="8">
        <f t="shared" si="3"/>
        <v>0</v>
      </c>
      <c r="G62" s="8">
        <v>5.4000000000000003E-3</v>
      </c>
      <c r="H62" t="s">
        <v>180</v>
      </c>
      <c r="I62" t="s">
        <v>53</v>
      </c>
    </row>
    <row r="63" spans="1:9" x14ac:dyDescent="0.25">
      <c r="A63" t="s">
        <v>56</v>
      </c>
      <c r="B63" s="5">
        <v>13.258900000000001</v>
      </c>
      <c r="C63" s="5">
        <v>13.258900000000001</v>
      </c>
      <c r="D63" s="5">
        <v>13.259</v>
      </c>
      <c r="E63" s="8">
        <f t="shared" si="2"/>
        <v>7.5421037944148413E-6</v>
      </c>
      <c r="F63" s="8">
        <f t="shared" si="3"/>
        <v>0</v>
      </c>
      <c r="G63" s="8">
        <v>1.1000000000000001E-3</v>
      </c>
      <c r="H63" t="s">
        <v>57</v>
      </c>
      <c r="I63" t="s">
        <v>53</v>
      </c>
    </row>
    <row r="64" spans="1:9" x14ac:dyDescent="0.25">
      <c r="A64" t="s">
        <v>60</v>
      </c>
      <c r="B64" s="5">
        <v>12.9445</v>
      </c>
      <c r="C64" s="5">
        <v>12.9445</v>
      </c>
      <c r="D64" s="5">
        <v>12.944599999999999</v>
      </c>
      <c r="E64" s="8">
        <f t="shared" si="2"/>
        <v>7.7252887326483789E-6</v>
      </c>
      <c r="F64" s="8">
        <f t="shared" si="3"/>
        <v>0</v>
      </c>
      <c r="G64" s="8">
        <v>5.0000000000000001E-4</v>
      </c>
      <c r="H64" t="s">
        <v>57</v>
      </c>
      <c r="I64" t="s">
        <v>53</v>
      </c>
    </row>
    <row r="65" spans="1:9" x14ac:dyDescent="0.25">
      <c r="A65" t="s">
        <v>59</v>
      </c>
      <c r="B65" s="5">
        <v>11.886200000000001</v>
      </c>
      <c r="C65" s="5">
        <v>11.886200000000001</v>
      </c>
      <c r="D65" s="5">
        <v>11.8863</v>
      </c>
      <c r="E65" s="8">
        <f t="shared" si="2"/>
        <v>8.4131177331499509E-6</v>
      </c>
      <c r="F65" s="8">
        <f t="shared" si="3"/>
        <v>0</v>
      </c>
      <c r="G65" s="8">
        <v>3.3E-3</v>
      </c>
      <c r="H65" t="s">
        <v>61</v>
      </c>
      <c r="I65" t="s">
        <v>53</v>
      </c>
    </row>
    <row r="66" spans="1:9" x14ac:dyDescent="0.25">
      <c r="A66" t="s">
        <v>181</v>
      </c>
      <c r="B66" s="5">
        <v>10.8908</v>
      </c>
      <c r="C66" s="5">
        <v>10.879899999999999</v>
      </c>
      <c r="D66" s="5">
        <v>10.9998</v>
      </c>
      <c r="E66" s="8">
        <f t="shared" si="2"/>
        <v>1.0008447496969919E-2</v>
      </c>
      <c r="F66" s="8">
        <f t="shared" si="3"/>
        <v>-1.0018474434508812E-3</v>
      </c>
      <c r="G66" s="8">
        <v>1.0699999999999999E-2</v>
      </c>
      <c r="H66" t="s">
        <v>182</v>
      </c>
      <c r="I66" t="s">
        <v>183</v>
      </c>
    </row>
    <row r="67" spans="1:9" x14ac:dyDescent="0.25">
      <c r="A67" t="s">
        <v>184</v>
      </c>
      <c r="B67" s="5">
        <v>10.229799999999999</v>
      </c>
      <c r="C67" s="5">
        <v>10.214499999999999</v>
      </c>
      <c r="D67" s="5">
        <v>10.299899999999999</v>
      </c>
      <c r="E67" s="8">
        <f t="shared" ref="E67:E98" si="4">(D67-B67)/B67</f>
        <v>6.8525288861952388E-3</v>
      </c>
      <c r="F67" s="8">
        <f t="shared" ref="F67:F96" si="5">(C67-B67)/C67</f>
        <v>-1.4978706740417906E-3</v>
      </c>
      <c r="G67" s="8">
        <v>4.4000000000000003E-3</v>
      </c>
      <c r="H67" t="s">
        <v>63</v>
      </c>
      <c r="I67" t="s">
        <v>64</v>
      </c>
    </row>
    <row r="68" spans="1:9" x14ac:dyDescent="0.25">
      <c r="A68" t="s">
        <v>62</v>
      </c>
      <c r="B68" s="5">
        <v>12.303000000000001</v>
      </c>
      <c r="C68" s="5">
        <v>12.290699999999999</v>
      </c>
      <c r="D68" s="5">
        <v>12.3154</v>
      </c>
      <c r="E68" s="8">
        <f t="shared" si="4"/>
        <v>1.0078842558725125E-3</v>
      </c>
      <c r="F68" s="8">
        <f t="shared" si="5"/>
        <v>-1.0007566696771976E-3</v>
      </c>
      <c r="G68" s="8">
        <v>5.4000000000000003E-3</v>
      </c>
      <c r="H68" t="s">
        <v>63</v>
      </c>
      <c r="I68" t="s">
        <v>64</v>
      </c>
    </row>
    <row r="69" spans="1:9" x14ac:dyDescent="0.25">
      <c r="A69" t="s">
        <v>65</v>
      </c>
      <c r="B69" s="5">
        <v>6.7805999999999997</v>
      </c>
      <c r="C69" s="5">
        <v>6.7704000000000004</v>
      </c>
      <c r="D69" s="5">
        <v>6.7874999999999996</v>
      </c>
      <c r="E69" s="8">
        <f t="shared" si="4"/>
        <v>1.0176090611450177E-3</v>
      </c>
      <c r="F69" s="8">
        <f t="shared" si="5"/>
        <v>-1.506557958170761E-3</v>
      </c>
      <c r="G69" s="8">
        <v>5.4000000000000003E-3</v>
      </c>
      <c r="H69" t="s">
        <v>66</v>
      </c>
      <c r="I69" t="s">
        <v>64</v>
      </c>
    </row>
    <row r="70" spans="1:9" x14ac:dyDescent="0.25">
      <c r="A70" t="s">
        <v>185</v>
      </c>
      <c r="B70" s="5">
        <v>5.2369000000000003</v>
      </c>
      <c r="C70" s="5">
        <v>5.2290000000000001</v>
      </c>
      <c r="D70" s="5">
        <v>5.2449000000000003</v>
      </c>
      <c r="E70" s="8">
        <f t="shared" si="4"/>
        <v>1.5276213026790672E-3</v>
      </c>
      <c r="F70" s="8">
        <f t="shared" si="5"/>
        <v>-1.5108051252630025E-3</v>
      </c>
      <c r="G70" s="8">
        <v>5.4000000000000003E-3</v>
      </c>
      <c r="H70" t="s">
        <v>186</v>
      </c>
      <c r="I70" t="s">
        <v>64</v>
      </c>
    </row>
    <row r="71" spans="1:9" x14ac:dyDescent="0.25">
      <c r="A71" t="s">
        <v>187</v>
      </c>
      <c r="B71" s="5">
        <v>10.2279</v>
      </c>
      <c r="C71" s="5">
        <v>10.2279</v>
      </c>
      <c r="D71" s="5">
        <v>10.337400000000001</v>
      </c>
      <c r="E71" s="8">
        <f t="shared" si="4"/>
        <v>1.0706010031384799E-2</v>
      </c>
      <c r="F71" s="8">
        <f t="shared" si="5"/>
        <v>0</v>
      </c>
      <c r="G71" s="8">
        <v>2.7000000000000001E-3</v>
      </c>
      <c r="H71" t="s">
        <v>186</v>
      </c>
      <c r="I71" t="s">
        <v>64</v>
      </c>
    </row>
    <row r="72" spans="1:9" x14ac:dyDescent="0.25">
      <c r="A72" t="s">
        <v>49</v>
      </c>
      <c r="B72" s="5">
        <v>11.294700000000001</v>
      </c>
      <c r="C72" s="5">
        <v>11.294700000000001</v>
      </c>
      <c r="D72" s="5">
        <v>11.4642</v>
      </c>
      <c r="E72" s="8">
        <f t="shared" si="4"/>
        <v>1.5007038699566993E-2</v>
      </c>
      <c r="F72" s="8">
        <f t="shared" si="5"/>
        <v>0</v>
      </c>
      <c r="G72" s="8">
        <v>9.4000000000000004E-3</v>
      </c>
      <c r="H72" t="s">
        <v>188</v>
      </c>
      <c r="I72" t="s">
        <v>16</v>
      </c>
    </row>
    <row r="73" spans="1:9" x14ac:dyDescent="0.25">
      <c r="B73" s="5"/>
      <c r="C73" s="5"/>
      <c r="D73" s="5"/>
      <c r="E73" s="8" t="e">
        <f t="shared" si="4"/>
        <v>#DIV/0!</v>
      </c>
      <c r="F73" s="8" t="e">
        <f t="shared" si="5"/>
        <v>#DIV/0!</v>
      </c>
      <c r="G73" s="8"/>
    </row>
    <row r="74" spans="1:9" x14ac:dyDescent="0.25">
      <c r="B74" s="5"/>
      <c r="C74" s="5"/>
      <c r="D74" s="5"/>
      <c r="E74" s="8" t="e">
        <f t="shared" si="4"/>
        <v>#DIV/0!</v>
      </c>
      <c r="F74" s="8" t="e">
        <f t="shared" si="5"/>
        <v>#DIV/0!</v>
      </c>
      <c r="G74" s="8"/>
    </row>
    <row r="75" spans="1:9" x14ac:dyDescent="0.25">
      <c r="B75" s="5"/>
      <c r="C75" s="5"/>
      <c r="D75" s="5"/>
      <c r="E75" s="8" t="e">
        <f t="shared" si="4"/>
        <v>#DIV/0!</v>
      </c>
      <c r="F75" s="8" t="e">
        <f t="shared" si="5"/>
        <v>#DIV/0!</v>
      </c>
      <c r="G75" s="8"/>
    </row>
    <row r="76" spans="1:9" x14ac:dyDescent="0.25">
      <c r="B76" s="5"/>
      <c r="C76" s="5"/>
      <c r="D76" s="5"/>
      <c r="E76" s="8" t="e">
        <f t="shared" si="4"/>
        <v>#DIV/0!</v>
      </c>
      <c r="F76" s="8" t="e">
        <f t="shared" si="5"/>
        <v>#DIV/0!</v>
      </c>
      <c r="G76" s="8"/>
    </row>
    <row r="77" spans="1:9" x14ac:dyDescent="0.25">
      <c r="B77" s="5"/>
      <c r="C77" s="5"/>
      <c r="D77" s="5"/>
      <c r="E77" s="8" t="e">
        <f t="shared" si="4"/>
        <v>#DIV/0!</v>
      </c>
      <c r="F77" s="8" t="e">
        <f t="shared" si="5"/>
        <v>#DIV/0!</v>
      </c>
      <c r="G77" s="8"/>
    </row>
    <row r="78" spans="1:9" x14ac:dyDescent="0.25">
      <c r="B78" s="5"/>
      <c r="C78" s="5"/>
      <c r="D78" s="5"/>
      <c r="E78" s="8" t="e">
        <f t="shared" si="4"/>
        <v>#DIV/0!</v>
      </c>
      <c r="F78" s="8" t="e">
        <f t="shared" si="5"/>
        <v>#DIV/0!</v>
      </c>
      <c r="G78" s="8"/>
    </row>
    <row r="79" spans="1:9" x14ac:dyDescent="0.25">
      <c r="B79" s="5"/>
      <c r="C79" s="5"/>
      <c r="D79" s="5"/>
      <c r="E79" s="8" t="e">
        <f t="shared" si="4"/>
        <v>#DIV/0!</v>
      </c>
      <c r="F79" s="8" t="e">
        <f t="shared" si="5"/>
        <v>#DIV/0!</v>
      </c>
      <c r="G79" s="8"/>
    </row>
    <row r="80" spans="1:9" x14ac:dyDescent="0.25">
      <c r="B80" s="5"/>
      <c r="C80" s="5"/>
      <c r="D80" s="5"/>
      <c r="E80" s="8" t="e">
        <f t="shared" si="4"/>
        <v>#DIV/0!</v>
      </c>
      <c r="F80" s="8" t="e">
        <f t="shared" si="5"/>
        <v>#DIV/0!</v>
      </c>
      <c r="G80" s="8"/>
    </row>
    <row r="81" spans="2:7" x14ac:dyDescent="0.25">
      <c r="B81" s="5"/>
      <c r="C81" s="5"/>
      <c r="D81" s="5"/>
      <c r="E81" s="8" t="e">
        <f t="shared" si="4"/>
        <v>#DIV/0!</v>
      </c>
      <c r="F81" s="8" t="e">
        <f t="shared" si="5"/>
        <v>#DIV/0!</v>
      </c>
      <c r="G81" s="8"/>
    </row>
    <row r="82" spans="2:7" x14ac:dyDescent="0.25">
      <c r="B82" s="5"/>
      <c r="C82" s="5"/>
      <c r="D82" s="5"/>
      <c r="E82" s="8" t="e">
        <f t="shared" si="4"/>
        <v>#DIV/0!</v>
      </c>
      <c r="F82" s="8" t="e">
        <f t="shared" si="5"/>
        <v>#DIV/0!</v>
      </c>
      <c r="G82" s="8"/>
    </row>
    <row r="83" spans="2:7" x14ac:dyDescent="0.25">
      <c r="B83" s="5"/>
      <c r="C83" s="5"/>
      <c r="D83" s="5"/>
      <c r="E83" s="8" t="e">
        <f t="shared" si="4"/>
        <v>#DIV/0!</v>
      </c>
      <c r="F83" s="8" t="e">
        <f t="shared" si="5"/>
        <v>#DIV/0!</v>
      </c>
      <c r="G83" s="8"/>
    </row>
    <row r="84" spans="2:7" x14ac:dyDescent="0.25">
      <c r="B84" s="5"/>
      <c r="C84" s="5"/>
      <c r="D84" s="5"/>
      <c r="E84" s="8" t="e">
        <f t="shared" si="4"/>
        <v>#DIV/0!</v>
      </c>
      <c r="F84" s="8" t="e">
        <f t="shared" si="5"/>
        <v>#DIV/0!</v>
      </c>
      <c r="G84" s="8"/>
    </row>
    <row r="85" spans="2:7" x14ac:dyDescent="0.25">
      <c r="B85" s="5"/>
      <c r="C85" s="5"/>
      <c r="D85" s="5"/>
      <c r="E85" s="8" t="e">
        <f t="shared" si="4"/>
        <v>#DIV/0!</v>
      </c>
      <c r="F85" s="8" t="e">
        <f t="shared" si="5"/>
        <v>#DIV/0!</v>
      </c>
      <c r="G85" s="8"/>
    </row>
    <row r="86" spans="2:7" x14ac:dyDescent="0.25">
      <c r="B86" s="5"/>
      <c r="C86" s="5"/>
      <c r="D86" s="5"/>
      <c r="E86" s="8" t="e">
        <f t="shared" si="4"/>
        <v>#DIV/0!</v>
      </c>
      <c r="F86" s="8" t="e">
        <f t="shared" si="5"/>
        <v>#DIV/0!</v>
      </c>
      <c r="G86" s="8"/>
    </row>
    <row r="87" spans="2:7" x14ac:dyDescent="0.25">
      <c r="B87" s="5"/>
      <c r="C87" s="5"/>
      <c r="D87" s="5"/>
      <c r="E87" s="8" t="e">
        <f t="shared" si="4"/>
        <v>#DIV/0!</v>
      </c>
      <c r="F87" s="8" t="e">
        <f t="shared" si="5"/>
        <v>#DIV/0!</v>
      </c>
      <c r="G87" s="8"/>
    </row>
    <row r="88" spans="2:7" x14ac:dyDescent="0.25">
      <c r="B88" s="5"/>
      <c r="C88" s="5"/>
      <c r="D88" s="5"/>
      <c r="E88" s="8" t="e">
        <f t="shared" si="4"/>
        <v>#DIV/0!</v>
      </c>
      <c r="F88" s="8" t="e">
        <f t="shared" si="5"/>
        <v>#DIV/0!</v>
      </c>
      <c r="G88" s="8"/>
    </row>
    <row r="89" spans="2:7" x14ac:dyDescent="0.25">
      <c r="B89" s="5"/>
      <c r="C89" s="5"/>
      <c r="D89" s="5"/>
      <c r="E89" s="8" t="e">
        <f t="shared" si="4"/>
        <v>#DIV/0!</v>
      </c>
      <c r="F89" s="8" t="e">
        <f t="shared" si="5"/>
        <v>#DIV/0!</v>
      </c>
      <c r="G89" s="8"/>
    </row>
    <row r="90" spans="2:7" x14ac:dyDescent="0.25">
      <c r="B90" s="5"/>
      <c r="C90" s="5"/>
      <c r="D90" s="5"/>
      <c r="E90" s="8" t="e">
        <f t="shared" si="4"/>
        <v>#DIV/0!</v>
      </c>
      <c r="F90" s="8" t="e">
        <f t="shared" si="5"/>
        <v>#DIV/0!</v>
      </c>
      <c r="G90" s="8"/>
    </row>
    <row r="91" spans="2:7" x14ac:dyDescent="0.25">
      <c r="B91" s="5"/>
      <c r="C91" s="5"/>
      <c r="D91" s="5"/>
      <c r="E91" s="8" t="e">
        <f t="shared" si="4"/>
        <v>#DIV/0!</v>
      </c>
      <c r="F91" s="8" t="e">
        <f t="shared" si="5"/>
        <v>#DIV/0!</v>
      </c>
      <c r="G91" s="8"/>
    </row>
    <row r="92" spans="2:7" x14ac:dyDescent="0.25">
      <c r="B92" s="5"/>
      <c r="C92" s="5"/>
      <c r="D92" s="5"/>
      <c r="E92" s="8" t="e">
        <f t="shared" si="4"/>
        <v>#DIV/0!</v>
      </c>
      <c r="F92" s="8" t="e">
        <f t="shared" si="5"/>
        <v>#DIV/0!</v>
      </c>
      <c r="G92" s="8"/>
    </row>
    <row r="93" spans="2:7" x14ac:dyDescent="0.25">
      <c r="B93" s="5"/>
      <c r="C93" s="5"/>
      <c r="D93" s="5"/>
      <c r="E93" s="8" t="e">
        <f t="shared" si="4"/>
        <v>#DIV/0!</v>
      </c>
      <c r="F93" s="8" t="e">
        <f t="shared" si="5"/>
        <v>#DIV/0!</v>
      </c>
      <c r="G93" s="8"/>
    </row>
    <row r="94" spans="2:7" x14ac:dyDescent="0.25">
      <c r="B94" s="5"/>
      <c r="C94" s="5"/>
      <c r="D94" s="5"/>
      <c r="E94" s="8" t="e">
        <f t="shared" si="4"/>
        <v>#DIV/0!</v>
      </c>
      <c r="F94" s="8" t="e">
        <f t="shared" si="5"/>
        <v>#DIV/0!</v>
      </c>
      <c r="G94" s="8"/>
    </row>
    <row r="95" spans="2:7" x14ac:dyDescent="0.25">
      <c r="B95" s="5"/>
      <c r="C95" s="5"/>
      <c r="D95" s="5"/>
      <c r="E95" s="8" t="e">
        <f t="shared" si="4"/>
        <v>#DIV/0!</v>
      </c>
      <c r="F95" s="8" t="e">
        <f t="shared" si="5"/>
        <v>#DIV/0!</v>
      </c>
      <c r="G95" s="8"/>
    </row>
    <row r="96" spans="2:7" x14ac:dyDescent="0.25">
      <c r="B96" s="5"/>
      <c r="C96" s="5"/>
      <c r="D96" s="5"/>
      <c r="E96" s="8" t="e">
        <f t="shared" si="4"/>
        <v>#DIV/0!</v>
      </c>
      <c r="F96" s="8" t="e">
        <f t="shared" si="5"/>
        <v>#DIV/0!</v>
      </c>
      <c r="G96" s="8"/>
    </row>
    <row r="107" spans="5:7" x14ac:dyDescent="0.25">
      <c r="E107" s="2"/>
      <c r="G107" s="2"/>
    </row>
    <row r="108" spans="5:7" x14ac:dyDescent="0.25">
      <c r="E108" s="2"/>
      <c r="G108" s="2"/>
    </row>
  </sheetData>
  <autoFilter ref="A1:I96" xr:uid="{00000000-0009-0000-0000-000005000000}"/>
  <mergeCells count="6">
    <mergeCell ref="G1:G2"/>
    <mergeCell ref="A1:A2"/>
    <mergeCell ref="C1:C2"/>
    <mergeCell ref="D1:D2"/>
    <mergeCell ref="E1:E2"/>
    <mergeCell ref="F1:F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12"/>
  <sheetViews>
    <sheetView workbookViewId="0">
      <selection activeCell="E23" sqref="E23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4" max="4" width="8.7109375" bestFit="1" customWidth="1"/>
    <col min="5" max="5" width="31.7109375" bestFit="1" customWidth="1"/>
    <col min="6" max="6" width="46.42578125" bestFit="1" customWidth="1"/>
    <col min="7" max="7" width="13.28515625" bestFit="1" customWidth="1"/>
  </cols>
  <sheetData>
    <row r="1" spans="1:7" ht="16.5" customHeight="1" thickBot="1" x14ac:dyDescent="0.3">
      <c r="A1" s="138" t="s">
        <v>189</v>
      </c>
      <c r="B1" s="137" t="s">
        <v>190</v>
      </c>
      <c r="C1" s="139" t="s">
        <v>191</v>
      </c>
      <c r="D1" s="137" t="s">
        <v>192</v>
      </c>
      <c r="E1" s="137" t="s">
        <v>193</v>
      </c>
      <c r="F1" s="137" t="s">
        <v>194</v>
      </c>
      <c r="G1" s="137" t="s">
        <v>195</v>
      </c>
    </row>
    <row r="2" spans="1:7" x14ac:dyDescent="0.25">
      <c r="A2" s="15" t="s">
        <v>196</v>
      </c>
      <c r="B2" t="s">
        <v>197</v>
      </c>
      <c r="C2" s="140">
        <v>9988</v>
      </c>
      <c r="D2" t="s">
        <v>198</v>
      </c>
      <c r="E2" t="s">
        <v>199</v>
      </c>
      <c r="F2" t="s">
        <v>200</v>
      </c>
      <c r="G2" t="s">
        <v>201</v>
      </c>
    </row>
    <row r="3" spans="1:7" x14ac:dyDescent="0.25">
      <c r="A3" s="15" t="s">
        <v>202</v>
      </c>
      <c r="B3" t="s">
        <v>203</v>
      </c>
      <c r="C3" s="140">
        <v>1211</v>
      </c>
      <c r="D3" t="s">
        <v>198</v>
      </c>
      <c r="E3" t="s">
        <v>204</v>
      </c>
      <c r="F3" t="s">
        <v>205</v>
      </c>
      <c r="G3" t="s">
        <v>201</v>
      </c>
    </row>
    <row r="4" spans="1:7" x14ac:dyDescent="0.25">
      <c r="A4" s="15" t="s">
        <v>206</v>
      </c>
      <c r="B4" t="s">
        <v>207</v>
      </c>
      <c r="C4" s="140">
        <v>700</v>
      </c>
      <c r="D4" t="s">
        <v>198</v>
      </c>
      <c r="E4" t="s">
        <v>208</v>
      </c>
      <c r="F4" t="s">
        <v>209</v>
      </c>
      <c r="G4" t="s">
        <v>201</v>
      </c>
    </row>
    <row r="5" spans="1:7" x14ac:dyDescent="0.25">
      <c r="A5" s="15" t="s">
        <v>210</v>
      </c>
      <c r="B5" t="s">
        <v>211</v>
      </c>
      <c r="C5" s="140">
        <v>1810</v>
      </c>
      <c r="D5" t="s">
        <v>198</v>
      </c>
      <c r="E5" t="s">
        <v>212</v>
      </c>
      <c r="F5" t="s">
        <v>213</v>
      </c>
      <c r="G5" t="s">
        <v>201</v>
      </c>
    </row>
    <row r="6" spans="1:7" x14ac:dyDescent="0.25">
      <c r="A6" s="15"/>
      <c r="C6" s="140"/>
    </row>
    <row r="7" spans="1:7" x14ac:dyDescent="0.25">
      <c r="A7" s="15" t="s">
        <v>214</v>
      </c>
      <c r="B7" t="s">
        <v>215</v>
      </c>
      <c r="C7" s="140">
        <v>3188</v>
      </c>
      <c r="D7" t="s">
        <v>198</v>
      </c>
      <c r="E7" t="s">
        <v>216</v>
      </c>
      <c r="F7" t="s">
        <v>217</v>
      </c>
      <c r="G7" t="s">
        <v>218</v>
      </c>
    </row>
    <row r="8" spans="1:7" x14ac:dyDescent="0.25">
      <c r="A8" s="15" t="s">
        <v>219</v>
      </c>
      <c r="B8" t="s">
        <v>220</v>
      </c>
      <c r="C8" s="140">
        <v>3088</v>
      </c>
      <c r="D8" t="s">
        <v>198</v>
      </c>
      <c r="E8" t="s">
        <v>221</v>
      </c>
      <c r="F8" t="s">
        <v>222</v>
      </c>
      <c r="G8" t="s">
        <v>218</v>
      </c>
    </row>
    <row r="9" spans="1:7" x14ac:dyDescent="0.25">
      <c r="A9" s="15" t="s">
        <v>223</v>
      </c>
      <c r="B9" t="s">
        <v>224</v>
      </c>
      <c r="C9" s="140" t="s">
        <v>224</v>
      </c>
      <c r="D9" t="s">
        <v>225</v>
      </c>
      <c r="E9" t="s">
        <v>226</v>
      </c>
      <c r="F9" t="s">
        <v>227</v>
      </c>
      <c r="G9" t="s">
        <v>218</v>
      </c>
    </row>
    <row r="10" spans="1:7" x14ac:dyDescent="0.25">
      <c r="A10" s="15" t="s">
        <v>228</v>
      </c>
      <c r="B10" t="s">
        <v>229</v>
      </c>
      <c r="C10" s="140" t="s">
        <v>229</v>
      </c>
      <c r="D10" t="s">
        <v>225</v>
      </c>
      <c r="E10" t="s">
        <v>230</v>
      </c>
      <c r="F10" t="s">
        <v>231</v>
      </c>
      <c r="G10" t="s">
        <v>218</v>
      </c>
    </row>
    <row r="11" spans="1:7" x14ac:dyDescent="0.25">
      <c r="A11" s="15" t="s">
        <v>232</v>
      </c>
      <c r="B11" t="s">
        <v>233</v>
      </c>
      <c r="C11" s="140">
        <v>3086</v>
      </c>
      <c r="D11" t="s">
        <v>198</v>
      </c>
      <c r="E11" t="s">
        <v>233</v>
      </c>
      <c r="F11" t="s">
        <v>234</v>
      </c>
      <c r="G11" t="s">
        <v>218</v>
      </c>
    </row>
    <row r="12" spans="1:7" x14ac:dyDescent="0.25">
      <c r="A12" s="15" t="s">
        <v>235</v>
      </c>
      <c r="B12" t="s">
        <v>236</v>
      </c>
      <c r="C12" s="140">
        <v>3151</v>
      </c>
      <c r="D12" t="s">
        <v>198</v>
      </c>
      <c r="E12" t="s">
        <v>237</v>
      </c>
      <c r="F12" t="s">
        <v>238</v>
      </c>
      <c r="G12" t="s">
        <v>218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InvPort</vt:lpstr>
      <vt:lpstr>NAV Data</vt:lpstr>
      <vt:lpstr>Port Model</vt:lpstr>
      <vt:lpstr>Fund List</vt:lpstr>
      <vt:lpstr>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Mydad Kongdan</dc:creator>
  <cp:lastModifiedBy>Pongpisut Kongdan</cp:lastModifiedBy>
  <dcterms:created xsi:type="dcterms:W3CDTF">2022-04-06T06:00:47Z</dcterms:created>
  <dcterms:modified xsi:type="dcterms:W3CDTF">2023-02-07T03:11:48Z</dcterms:modified>
</cp:coreProperties>
</file>