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HOTELS" sheetId="1" r:id="rId4"/>
    <sheet state="visible" name="Data Explotion" sheetId="2" r:id="rId5"/>
    <sheet state="visible" name="Q-Q Plot" sheetId="3" r:id="rId6"/>
    <sheet state="visible" name="Chi-Squre" sheetId="4" r:id="rId7"/>
    <sheet state="visible" name="Shapiro-wilk test" sheetId="5" r:id="rId8"/>
    <sheet state="visible" name="Normality Test" sheetId="6" r:id="rId9"/>
    <sheet state="visible" name="Anova" sheetId="7" r:id="rId10"/>
  </sheets>
  <definedNames>
    <definedName name="agoda">'Normality Test'!$C$4:$D$8</definedName>
    <definedName name="Traveloka">'Normality Test'!$C$24:$D$28</definedName>
    <definedName name="Booking">'Normality Test'!$C$41:$D$45</definedName>
    <definedName hidden="1" localSheetId="0" name="_xlnm._FilterDatabase">'DATA HOTELS'!$A$1:$J$31</definedName>
    <definedName hidden="1" localSheetId="3" name="_xlnm._FilterDatabase">'Chi-Squre'!$J$1:$J$91</definedName>
  </definedNames>
  <calcPr/>
</workbook>
</file>

<file path=xl/sharedStrings.xml><?xml version="1.0" encoding="utf-8"?>
<sst xmlns="http://schemas.openxmlformats.org/spreadsheetml/2006/main" count="237" uniqueCount="119">
  <si>
    <t>Search Date</t>
  </si>
  <si>
    <t>Check-in Date</t>
  </si>
  <si>
    <t>Pool Villa Name</t>
  </si>
  <si>
    <t>Location</t>
  </si>
  <si>
    <t>Bedrooms</t>
  </si>
  <si>
    <t>Bathrooms</t>
  </si>
  <si>
    <t>Capacity</t>
  </si>
  <si>
    <t>Agoda Price</t>
  </si>
  <si>
    <t>Traveloka Price</t>
  </si>
  <si>
    <t>booking Price</t>
  </si>
  <si>
    <t>Mona Lisa pool villa</t>
  </si>
  <si>
    <t>Chonburi</t>
  </si>
  <si>
    <t>Chivani Pattaya</t>
  </si>
  <si>
    <t>AnB Poolvilla Grand Modern 3BR Jomtien</t>
  </si>
  <si>
    <t>Colibri Pool Villa Pattaya</t>
  </si>
  <si>
    <t>The Lodge Pattaya</t>
  </si>
  <si>
    <t>Itz Time Hua Hin Pool Villa</t>
  </si>
  <si>
    <t>Prachuap Khiri Khan</t>
  </si>
  <si>
    <t>Birds and Bees Resort</t>
  </si>
  <si>
    <t>EL MAR POOL VILLA</t>
  </si>
  <si>
    <t>Dojo Pool Villa</t>
  </si>
  <si>
    <t>Avoca Pool Villas</t>
  </si>
  <si>
    <t>Siam Pool Villa Pattaya</t>
  </si>
  <si>
    <t>Simantra Cha am Private Villas</t>
  </si>
  <si>
    <t>Chaum Haus Pool Villas</t>
  </si>
  <si>
    <t>Phetchaburi</t>
  </si>
  <si>
    <t>Thepprasit Cosy</t>
  </si>
  <si>
    <t>Cross Pattaya Pratamnak - SHA Plus</t>
  </si>
  <si>
    <t>PARADISE Pool Villa Pattaya in Tropicana Village</t>
  </si>
  <si>
    <t>NP Pool Villa Hua Hin</t>
  </si>
  <si>
    <t>JOOPLAND Luxury Pool Villa Pattaya Walking Street 6 Bedrooms</t>
  </si>
  <si>
    <t>Exquisite Pool Villa I</t>
  </si>
  <si>
    <t>HIDELAND Luxury Pool Villa Pattaya Walking Street 5 Bedrooms</t>
  </si>
  <si>
    <t>SS Pool Villa Hill</t>
  </si>
  <si>
    <t>Temmy Pool Villa</t>
  </si>
  <si>
    <t>WOWLAND Luxury Pool Villa Pattaya Walking Street 6 Bedrooms</t>
  </si>
  <si>
    <t>Movenpick Luxury Villa2FL/Private Pool</t>
  </si>
  <si>
    <t>Sunset View Luxury Pool Villa</t>
  </si>
  <si>
    <t>PX POOL VILLA PATTAYA</t>
  </si>
  <si>
    <t>La Miniera Pool Villas Pattaya</t>
  </si>
  <si>
    <t>GOLDLAND Luxury Pool Villa Pattaya Walking Street 8 Bedrooms</t>
  </si>
  <si>
    <t>Rawayana Central Park Villas</t>
  </si>
  <si>
    <t>Phuket</t>
  </si>
  <si>
    <t>CASABAY Luxury Pool Villas by STAY</t>
  </si>
  <si>
    <t xml:space="preserve">1. ทำ Histrogram </t>
  </si>
  <si>
    <t>2.histrogram normal dis</t>
  </si>
  <si>
    <t xml:space="preserve">3. std and mean </t>
  </si>
  <si>
    <t>4. Chi square</t>
  </si>
  <si>
    <t>Q-Q Plot Agoda</t>
  </si>
  <si>
    <t>Q-Q Plot Traveloka</t>
  </si>
  <si>
    <t>Q-Q Plot Booking</t>
  </si>
  <si>
    <t>RANK</t>
  </si>
  <si>
    <t>Percentile</t>
  </si>
  <si>
    <t>Z-Score</t>
  </si>
  <si>
    <t>Booking Price</t>
  </si>
  <si>
    <t>Mix otas</t>
  </si>
  <si>
    <t>OTA/Price Range</t>
  </si>
  <si>
    <t>Bin1</t>
  </si>
  <si>
    <t>Bin2</t>
  </si>
  <si>
    <t>Bin3</t>
  </si>
  <si>
    <t>Bin4</t>
  </si>
  <si>
    <t>Bin5</t>
  </si>
  <si>
    <t>Total</t>
  </si>
  <si>
    <t>Agoda</t>
  </si>
  <si>
    <t>H0: OTA และช่วงราคา ไม่มีความสัมพันธ์กัน (เป็นอิสระต่อกัน) : P value &gt;= 0.05</t>
  </si>
  <si>
    <t>Traveloka</t>
  </si>
  <si>
    <t>Ha: OTA และช่วงราคา มีความสัมพันธ์กัน : P value &lt; 0.05</t>
  </si>
  <si>
    <t>Booking</t>
  </si>
  <si>
    <t>Expected Frequency(E)</t>
  </si>
  <si>
    <t>Trip.com</t>
  </si>
  <si>
    <t>Sigma (O - E)^2 / E =</t>
  </si>
  <si>
    <t>critical value</t>
  </si>
  <si>
    <t>p value</t>
  </si>
  <si>
    <t>ANS: fail to reject</t>
  </si>
  <si>
    <t>df:(row-1)*(col-1)=</t>
  </si>
  <si>
    <t>H0 (null hypothesis): assumes that the price distribution follows a normal distribution</t>
  </si>
  <si>
    <t>Ha (alternative hypothesis): assumes it does not.</t>
  </si>
  <si>
    <t>BIN</t>
  </si>
  <si>
    <t>Lowest</t>
  </si>
  <si>
    <t>Highest</t>
  </si>
  <si>
    <t>Observe(O) Frequency</t>
  </si>
  <si>
    <t>Expected Frequency (E)</t>
  </si>
  <si>
    <t>(O - E)</t>
  </si>
  <si>
    <t>(O - E)^2</t>
  </si>
  <si>
    <t>(O - E)^2 / E</t>
  </si>
  <si>
    <t>Sigma (O - E)^2 / E</t>
  </si>
  <si>
    <t>BIN1</t>
  </si>
  <si>
    <t>TOTAL</t>
  </si>
  <si>
    <t>BIN2</t>
  </si>
  <si>
    <t>BIN3</t>
  </si>
  <si>
    <t>BIN4</t>
  </si>
  <si>
    <t>BIN5</t>
  </si>
  <si>
    <t>max</t>
  </si>
  <si>
    <t>H0: The prices for agoda follow a normal distribution. -&gt; p value &gt;= 0.05</t>
  </si>
  <si>
    <t>min</t>
  </si>
  <si>
    <t>p-value</t>
  </si>
  <si>
    <t>Ha: The prices for agoda don't follow a normal distribution. -&gt; p value &lt; 0.05</t>
  </si>
  <si>
    <t>median</t>
  </si>
  <si>
    <t>s.d.</t>
  </si>
  <si>
    <t>ANS: p value =</t>
  </si>
  <si>
    <t>so it's success to reject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</si>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</sst>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0.0000000000"/>
  </numFmts>
  <fonts count="24">
    <font>
      <sz val="10.0"/>
      <color rgb="FF000000"/>
      <name val="Arial"/>
      <scheme val="minor"/>
    </font>
    <font>
      <b/>
      <color rgb="FFFFFFFF"/>
      <name val="Work Sans"/>
    </font>
    <font>
      <color rgb="FF000000"/>
      <name val="Arial"/>
      <scheme val="minor"/>
    </font>
    <font>
      <color theme="1"/>
      <name val="Arial"/>
      <scheme val="minor"/>
    </font>
    <font>
      <sz val="10.0"/>
      <color rgb="FF1A1A1A"/>
      <name val="Arial"/>
      <scheme val="minor"/>
    </font>
    <font>
      <sz val="10.0"/>
      <color rgb="FF03121A"/>
      <name val="Arial"/>
    </font>
    <font>
      <color rgb="FF000000"/>
      <name val="Arial"/>
    </font>
    <font>
      <sz val="8.0"/>
      <color rgb="FF000000"/>
      <name val="Helvetica"/>
    </font>
    <font>
      <sz val="11.0"/>
      <color rgb="FF000000"/>
      <name val="Tahoma"/>
    </font>
    <font>
      <b/>
      <sz val="10.0"/>
      <color theme="1"/>
      <name val="&quot;Work Sans&quot;"/>
    </font>
    <font>
      <b/>
      <sz val="10.0"/>
      <color rgb="FF000000"/>
      <name val="Tahoma"/>
    </font>
    <font>
      <b/>
      <sz val="10.0"/>
      <color theme="1"/>
      <name val="Tahoma"/>
    </font>
    <font>
      <b/>
      <sz val="11.0"/>
      <color theme="1"/>
      <name val="Tahoma"/>
    </font>
    <font>
      <sz val="10.0"/>
      <color rgb="FF1A1A1A"/>
      <name val="Arial"/>
    </font>
    <font>
      <sz val="10.0"/>
      <color rgb="FF000000"/>
      <name val="Arial"/>
    </font>
    <font>
      <sz val="10.0"/>
      <color rgb="FF000000"/>
      <name val="Tahoma"/>
    </font>
    <font>
      <color theme="1"/>
      <name val="Arial"/>
    </font>
    <font>
      <u/>
      <color rgb="FF000000"/>
      <name val="Arial"/>
    </font>
    <font>
      <color rgb="FFEA4335"/>
      <name val="Arial"/>
    </font>
    <font>
      <b/>
      <color theme="1"/>
      <name val="Arial"/>
      <scheme val="minor"/>
    </font>
    <font/>
    <font>
      <b/>
      <color theme="1"/>
      <name val="Arial"/>
    </font>
    <font>
      <b/>
      <sz val="11.0"/>
      <color rgb="FF000000"/>
      <name val="Tahoma"/>
    </font>
    <font>
      <b/>
      <i/>
      <sz val="11.0"/>
      <color rgb="FF000000"/>
      <name val="Tahoma"/>
    </font>
  </fonts>
  <fills count="1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D9E7FD"/>
        <bgColor rgb="FFD9E7FD"/>
      </patternFill>
    </fill>
    <fill>
      <patternFill patternType="solid">
        <fgColor rgb="FFFFC599"/>
        <bgColor rgb="FFFFC5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7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readingOrder="0" vertical="bottom"/>
    </xf>
    <xf borderId="0" fillId="0" fontId="2" numFmtId="0" xfId="0" applyFont="1"/>
    <xf borderId="0" fillId="3" fontId="3" numFmtId="165" xfId="0" applyAlignment="1" applyFill="1" applyFont="1" applyNumberFormat="1">
      <alignment readingOrder="0"/>
    </xf>
    <xf borderId="0" fillId="3" fontId="3" numFmtId="0" xfId="0" applyAlignment="1" applyFont="1">
      <alignment readingOrder="0"/>
    </xf>
    <xf borderId="0" fillId="3" fontId="4" numFmtId="4" xfId="0" applyAlignment="1" applyFont="1" applyNumberFormat="1">
      <alignment horizontal="right" readingOrder="0" shrinkToFit="0" wrapText="0"/>
    </xf>
    <xf borderId="0" fillId="3" fontId="3" numFmtId="4" xfId="0" applyAlignment="1" applyFont="1" applyNumberFormat="1">
      <alignment readingOrder="0"/>
    </xf>
    <xf borderId="0" fillId="3" fontId="5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4" fontId="6" numFmtId="165" xfId="0" applyAlignment="1" applyFill="1" applyFont="1" applyNumberFormat="1">
      <alignment horizontal="right" readingOrder="0"/>
    </xf>
    <xf borderId="0" fillId="3" fontId="4" numFmtId="0" xfId="0" applyAlignment="1" applyFont="1">
      <alignment readingOrder="0"/>
    </xf>
    <xf borderId="0" fillId="3" fontId="3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" fillId="5" fontId="8" numFmtId="0" xfId="0" applyAlignment="1" applyBorder="1" applyFont="1">
      <alignment horizontal="left" readingOrder="0" shrinkToFit="0" vertical="bottom" wrapText="0"/>
    </xf>
    <xf borderId="2" fillId="6" fontId="9" numFmtId="4" xfId="0" applyAlignment="1" applyBorder="1" applyFill="1" applyFont="1" applyNumberFormat="1">
      <alignment horizontal="center" readingOrder="0" vertical="bottom"/>
    </xf>
    <xf borderId="2" fillId="0" fontId="10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2" fillId="6" fontId="9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shrinkToFit="0" vertical="bottom" wrapText="0"/>
    </xf>
    <xf borderId="2" fillId="6" fontId="9" numFmtId="0" xfId="0" applyAlignment="1" applyBorder="1" applyFont="1">
      <alignment horizontal="left" readingOrder="0" vertical="bottom"/>
    </xf>
    <xf borderId="2" fillId="6" fontId="13" numFmtId="4" xfId="0" applyAlignment="1" applyBorder="1" applyFont="1" applyNumberFormat="1">
      <alignment horizontal="center" readingOrder="0" vertical="bottom"/>
    </xf>
    <xf borderId="2" fillId="0" fontId="14" numFmtId="0" xfId="0" applyAlignment="1" applyBorder="1" applyFont="1">
      <alignment horizontal="center" readingOrder="0" shrinkToFit="0" vertical="bottom" wrapText="0"/>
    </xf>
    <xf borderId="2" fillId="0" fontId="15" numFmtId="166" xfId="0" applyAlignment="1" applyBorder="1" applyFont="1" applyNumberFormat="1">
      <alignment horizontal="right"/>
    </xf>
    <xf borderId="2" fillId="0" fontId="15" numFmtId="0" xfId="0" applyAlignment="1" applyBorder="1" applyFont="1">
      <alignment horizontal="center" readingOrder="0" shrinkToFit="0" vertical="bottom" wrapText="0"/>
    </xf>
    <xf borderId="2" fillId="6" fontId="14" numFmtId="4" xfId="0" applyAlignment="1" applyBorder="1" applyFont="1" applyNumberFormat="1">
      <alignment horizontal="center" readingOrder="0" vertical="bottom"/>
    </xf>
    <xf borderId="2" fillId="0" fontId="15" numFmtId="166" xfId="0" applyAlignment="1" applyBorder="1" applyFont="1" applyNumberFormat="1">
      <alignment horizontal="left"/>
    </xf>
    <xf borderId="0" fillId="7" fontId="3" numFmtId="0" xfId="0" applyAlignment="1" applyFill="1" applyFont="1">
      <alignment readingOrder="0"/>
    </xf>
    <xf borderId="2" fillId="0" fontId="3" numFmtId="0" xfId="0" applyAlignment="1" applyBorder="1" applyFont="1">
      <alignment readingOrder="0"/>
    </xf>
    <xf borderId="2" fillId="8" fontId="3" numFmtId="0" xfId="0" applyAlignment="1" applyBorder="1" applyFill="1" applyFont="1">
      <alignment readingOrder="0"/>
    </xf>
    <xf borderId="2" fillId="9" fontId="3" numFmtId="0" xfId="0" applyAlignment="1" applyBorder="1" applyFill="1" applyFont="1">
      <alignment readingOrder="0"/>
    </xf>
    <xf borderId="2" fillId="10" fontId="3" numFmtId="0" xfId="0" applyAlignment="1" applyBorder="1" applyFill="1" applyFont="1">
      <alignment readingOrder="0"/>
    </xf>
    <xf borderId="2" fillId="11" fontId="3" numFmtId="0" xfId="0" applyBorder="1" applyFill="1" applyFont="1"/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11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/>
    </xf>
    <xf borderId="2" fillId="9" fontId="16" numFmtId="0" xfId="0" applyAlignment="1" applyBorder="1" applyFont="1">
      <alignment horizontal="left" readingOrder="0" vertical="bottom"/>
    </xf>
    <xf borderId="2" fillId="9" fontId="3" numFmtId="0" xfId="0" applyAlignment="1" applyBorder="1" applyFont="1">
      <alignment horizontal="left" readingOrder="0"/>
    </xf>
    <xf borderId="2" fillId="10" fontId="16" numFmtId="0" xfId="0" applyAlignment="1" applyBorder="1" applyFont="1">
      <alignment horizontal="right" readingOrder="0"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6" fontId="16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12" fontId="6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left" readingOrder="0" shrinkToFit="0" vertical="bottom" wrapText="0"/>
    </xf>
    <xf borderId="0" fillId="13" fontId="6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4" fontId="6" numFmtId="0" xfId="0" applyAlignment="1" applyFill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readingOrder="0"/>
    </xf>
    <xf borderId="3" fillId="14" fontId="3" numFmtId="0" xfId="0" applyAlignment="1" applyBorder="1" applyFont="1">
      <alignment horizontal="center" readingOrder="0"/>
    </xf>
    <xf borderId="4" fillId="0" fontId="20" numFmtId="0" xfId="0" applyBorder="1" applyFont="1"/>
    <xf borderId="5" fillId="0" fontId="20" numFmtId="0" xfId="0" applyBorder="1" applyFont="1"/>
    <xf borderId="2" fillId="15" fontId="3" numFmtId="0" xfId="0" applyAlignment="1" applyBorder="1" applyFill="1" applyFont="1">
      <alignment readingOrder="0"/>
    </xf>
    <xf borderId="2" fillId="15" fontId="6" numFmtId="0" xfId="0" applyAlignment="1" applyBorder="1" applyFont="1">
      <alignment readingOrder="0" vertical="bottom"/>
    </xf>
    <xf borderId="2" fillId="0" fontId="21" numFmtId="0" xfId="0" applyAlignment="1" applyBorder="1" applyFont="1">
      <alignment horizontal="center" vertical="bottom"/>
    </xf>
    <xf borderId="2" fillId="0" fontId="21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vertical="bottom"/>
    </xf>
    <xf borderId="2" fillId="0" fontId="3" numFmtId="2" xfId="0" applyAlignment="1" applyBorder="1" applyFont="1" applyNumberFormat="1">
      <alignment readingOrder="0"/>
    </xf>
    <xf borderId="2" fillId="0" fontId="6" numFmtId="0" xfId="0" applyAlignment="1" applyBorder="1" applyFont="1">
      <alignment horizontal="right" readingOrder="0" vertical="bottom"/>
    </xf>
    <xf borderId="2" fillId="0" fontId="21" numFmtId="0" xfId="0" applyAlignment="1" applyBorder="1" applyFont="1">
      <alignment readingOrder="0" vertical="bottom"/>
    </xf>
    <xf borderId="2" fillId="0" fontId="16" numFmtId="0" xfId="0" applyAlignment="1" applyBorder="1" applyFont="1">
      <alignment horizontal="right" readingOrder="0" vertical="bottom"/>
    </xf>
    <xf borderId="2" fillId="0" fontId="16" numFmtId="0" xfId="0" applyAlignment="1" applyBorder="1" applyFont="1">
      <alignment horizontal="right" vertical="bottom"/>
    </xf>
    <xf borderId="2" fillId="6" fontId="16" numFmtId="0" xfId="0" applyAlignment="1" applyBorder="1" applyFont="1">
      <alignment horizontal="right" readingOrder="0" vertical="bottom"/>
    </xf>
    <xf borderId="0" fillId="7" fontId="3" numFmtId="2" xfId="0" applyFont="1" applyNumberFormat="1"/>
    <xf borderId="0" fillId="0" fontId="3" numFmtId="0" xfId="0" applyFont="1"/>
    <xf borderId="0" fillId="3" fontId="3" numFmtId="0" xfId="0" applyFont="1"/>
    <xf borderId="0" fillId="7" fontId="3" numFmtId="0" xfId="0" applyFont="1"/>
    <xf borderId="0" fillId="0" fontId="19" numFmtId="0" xfId="0" applyFont="1"/>
    <xf borderId="3" fillId="16" fontId="3" numFmtId="0" xfId="0" applyAlignment="1" applyBorder="1" applyFill="1" applyFont="1">
      <alignment horizontal="center" readingOrder="0"/>
    </xf>
    <xf borderId="0" fillId="0" fontId="16" numFmtId="0" xfId="0" applyAlignment="1" applyFont="1">
      <alignment vertical="bottom"/>
    </xf>
    <xf borderId="3" fillId="2" fontId="3" numFmtId="0" xfId="0" applyAlignment="1" applyBorder="1" applyFont="1">
      <alignment horizontal="center" readingOrder="0"/>
    </xf>
    <xf borderId="0" fillId="0" fontId="22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shrinkToFit="0" vertical="bottom" wrapText="0"/>
    </xf>
    <xf borderId="4" fillId="0" fontId="23" numFmtId="0" xfId="0" applyAlignment="1" applyBorder="1" applyFont="1">
      <alignment horizontal="center"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6" fillId="0" fontId="22" numFmtId="0" xfId="0" applyAlignment="1" applyBorder="1" applyFont="1">
      <alignment horizontal="left" readingOrder="0" shrinkToFit="0" vertical="bottom" wrapText="0"/>
    </xf>
    <xf borderId="6" fillId="0" fontId="22" numFmtId="0" xfId="0" applyAlignment="1" applyBorder="1" applyFont="1">
      <alignment horizontal="right" readingOrder="0" shrinkToFit="0" vertical="bottom" wrapText="0"/>
    </xf>
    <xf borderId="0" fillId="0" fontId="22" numFmtId="11" xfId="0" applyAlignment="1" applyFont="1" applyNumberFormat="1">
      <alignment horizontal="right" readingOrder="0" shrinkToFit="0" vertical="bottom" wrapText="0"/>
    </xf>
    <xf borderId="6" fillId="0" fontId="22" numFmtId="11" xfId="0" applyAlignment="1" applyBorder="1" applyFont="1" applyNumberFormat="1">
      <alignment horizontal="right" readingOrder="0" shrinkToFit="0" vertical="bottom" wrapText="0"/>
    </xf>
    <xf borderId="6" fillId="0" fontId="2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21</xdr:row>
      <xdr:rowOff>123825</xdr:rowOff>
    </xdr:from>
    <xdr:ext cx="6781800" cy="44196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942975</xdr:colOff>
      <xdr:row>44</xdr:row>
      <xdr:rowOff>161925</xdr:rowOff>
    </xdr:from>
    <xdr:ext cx="5924550" cy="38004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876300</xdr:colOff>
      <xdr:row>2</xdr:row>
      <xdr:rowOff>123825</xdr:rowOff>
    </xdr:from>
    <xdr:ext cx="5229225" cy="31242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2</xdr:row>
      <xdr:rowOff>133350</xdr:rowOff>
    </xdr:from>
    <xdr:ext cx="4486275" cy="26670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2</xdr:row>
      <xdr:rowOff>38100</xdr:rowOff>
    </xdr:from>
    <xdr:ext cx="4638675" cy="27622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36</xdr:row>
      <xdr:rowOff>38100</xdr:rowOff>
    </xdr:from>
    <xdr:ext cx="5010150" cy="3238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35</xdr:row>
      <xdr:rowOff>114300</xdr:rowOff>
    </xdr:from>
    <xdr:ext cx="5010150" cy="31908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704850</xdr:colOff>
      <xdr:row>35</xdr:row>
      <xdr:rowOff>47625</xdr:rowOff>
    </xdr:from>
    <xdr:ext cx="5010150" cy="31908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2</xdr:row>
      <xdr:rowOff>76200</xdr:rowOff>
    </xdr:from>
    <xdr:ext cx="8734425" cy="35337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21</xdr:row>
      <xdr:rowOff>200025</xdr:rowOff>
    </xdr:from>
    <xdr:ext cx="6838950" cy="21621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3</xdr:row>
      <xdr:rowOff>66675</xdr:rowOff>
    </xdr:from>
    <xdr:ext cx="4772025" cy="2838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19</xdr:row>
      <xdr:rowOff>47625</xdr:rowOff>
    </xdr:from>
    <xdr:ext cx="4486275" cy="26670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37</xdr:row>
      <xdr:rowOff>38100</xdr:rowOff>
    </xdr:from>
    <xdr:ext cx="5229225" cy="31242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rip.co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5.13"/>
    <col customWidth="1" min="3" max="3" width="49.5"/>
    <col customWidth="1" min="4" max="4" width="18.88"/>
    <col customWidth="1" min="5" max="5" width="22.0"/>
    <col customWidth="1" min="9" max="9" width="15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243811.0</v>
      </c>
      <c r="B2" s="6">
        <v>244319.0</v>
      </c>
      <c r="C2" s="7" t="s">
        <v>10</v>
      </c>
      <c r="D2" s="7" t="s">
        <v>11</v>
      </c>
      <c r="E2" s="7">
        <v>2.0</v>
      </c>
      <c r="F2" s="7">
        <v>3.0</v>
      </c>
      <c r="G2" s="7">
        <v>6.0</v>
      </c>
      <c r="H2" s="8">
        <v>4253.0</v>
      </c>
      <c r="I2" s="9">
        <v>3642.6</v>
      </c>
      <c r="J2" s="9">
        <v>4050.0</v>
      </c>
    </row>
    <row r="3">
      <c r="A3" s="6">
        <v>243811.0</v>
      </c>
      <c r="B3" s="6">
        <v>244319.0</v>
      </c>
      <c r="C3" s="10" t="s">
        <v>12</v>
      </c>
      <c r="D3" s="7" t="s">
        <v>11</v>
      </c>
      <c r="E3" s="7">
        <v>3.0</v>
      </c>
      <c r="F3" s="7">
        <v>4.0</v>
      </c>
      <c r="G3" s="7">
        <v>6.0</v>
      </c>
      <c r="H3" s="9">
        <v>4520.0</v>
      </c>
      <c r="I3" s="9">
        <v>4182.98</v>
      </c>
      <c r="J3" s="9">
        <v>5564.0</v>
      </c>
      <c r="U3" s="11">
        <v>6.0</v>
      </c>
    </row>
    <row r="4">
      <c r="A4" s="6">
        <v>243811.0</v>
      </c>
      <c r="B4" s="6">
        <v>244319.0</v>
      </c>
      <c r="C4" s="7" t="s">
        <v>13</v>
      </c>
      <c r="D4" s="7" t="s">
        <v>11</v>
      </c>
      <c r="E4" s="7">
        <v>3.0</v>
      </c>
      <c r="F4" s="7">
        <v>3.0</v>
      </c>
      <c r="G4" s="7">
        <v>8.0</v>
      </c>
      <c r="H4" s="9">
        <v>7209.94</v>
      </c>
      <c r="I4" s="9">
        <v>5900.43</v>
      </c>
      <c r="J4" s="9">
        <v>6210.0</v>
      </c>
    </row>
    <row r="5">
      <c r="A5" s="12">
        <v>243811.0</v>
      </c>
      <c r="B5" s="6">
        <v>244319.0</v>
      </c>
      <c r="C5" s="7" t="s">
        <v>14</v>
      </c>
      <c r="D5" s="7" t="s">
        <v>11</v>
      </c>
      <c r="E5" s="7">
        <v>2.0</v>
      </c>
      <c r="F5" s="7">
        <v>2.0</v>
      </c>
      <c r="G5" s="7">
        <v>6.0</v>
      </c>
      <c r="H5" s="9">
        <v>6399.87</v>
      </c>
      <c r="I5" s="9">
        <v>6887.2</v>
      </c>
      <c r="J5" s="9">
        <v>6560.0</v>
      </c>
    </row>
    <row r="6">
      <c r="A6" s="12">
        <v>243811.0</v>
      </c>
      <c r="B6" s="6">
        <v>244319.0</v>
      </c>
      <c r="C6" s="7" t="s">
        <v>15</v>
      </c>
      <c r="D6" s="7" t="s">
        <v>11</v>
      </c>
      <c r="E6" s="7">
        <v>1.0</v>
      </c>
      <c r="F6" s="7">
        <v>2.0</v>
      </c>
      <c r="G6" s="7">
        <v>6.0</v>
      </c>
      <c r="H6" s="9">
        <v>5899.43</v>
      </c>
      <c r="I6" s="9">
        <v>6590.53</v>
      </c>
      <c r="J6" s="9">
        <v>6809.0</v>
      </c>
    </row>
    <row r="7">
      <c r="A7" s="12">
        <v>243811.0</v>
      </c>
      <c r="B7" s="6">
        <v>244319.0</v>
      </c>
      <c r="C7" s="7" t="s">
        <v>16</v>
      </c>
      <c r="D7" s="7" t="s">
        <v>17</v>
      </c>
      <c r="E7" s="7">
        <v>3.0</v>
      </c>
      <c r="F7" s="7">
        <v>4.0</v>
      </c>
      <c r="G7" s="7">
        <v>6.0</v>
      </c>
      <c r="H7" s="9">
        <v>7085.63</v>
      </c>
      <c r="I7" s="9">
        <v>7040.68</v>
      </c>
      <c r="J7" s="9">
        <v>7430.0</v>
      </c>
    </row>
    <row r="8">
      <c r="A8" s="12">
        <v>243811.0</v>
      </c>
      <c r="B8" s="6">
        <v>244319.0</v>
      </c>
      <c r="C8" s="7" t="s">
        <v>18</v>
      </c>
      <c r="D8" s="7" t="s">
        <v>11</v>
      </c>
      <c r="E8" s="7">
        <v>2.0</v>
      </c>
      <c r="F8" s="7">
        <v>3.0</v>
      </c>
      <c r="G8" s="7">
        <v>6.0</v>
      </c>
      <c r="H8" s="9">
        <v>7673.94</v>
      </c>
      <c r="I8" s="9">
        <v>7323.12</v>
      </c>
      <c r="J8" s="9">
        <v>8100.0</v>
      </c>
    </row>
    <row r="9">
      <c r="A9" s="12">
        <v>243811.0</v>
      </c>
      <c r="B9" s="6">
        <v>244319.0</v>
      </c>
      <c r="C9" s="7" t="s">
        <v>19</v>
      </c>
      <c r="D9" s="7" t="s">
        <v>17</v>
      </c>
      <c r="E9" s="7">
        <v>3.0</v>
      </c>
      <c r="F9" s="7">
        <v>3.0</v>
      </c>
      <c r="G9" s="7">
        <v>10.0</v>
      </c>
      <c r="H9" s="9">
        <v>9186.37</v>
      </c>
      <c r="I9" s="9">
        <v>8615.88</v>
      </c>
      <c r="J9" s="9">
        <v>8247.0</v>
      </c>
    </row>
    <row r="10">
      <c r="A10" s="12">
        <v>243811.0</v>
      </c>
      <c r="B10" s="6">
        <v>244319.0</v>
      </c>
      <c r="C10" s="7" t="s">
        <v>20</v>
      </c>
      <c r="D10" s="7" t="s">
        <v>11</v>
      </c>
      <c r="E10" s="7">
        <v>2.0</v>
      </c>
      <c r="F10" s="7">
        <v>3.0</v>
      </c>
      <c r="G10" s="7">
        <v>6.0</v>
      </c>
      <c r="H10" s="9">
        <v>8328.85</v>
      </c>
      <c r="I10" s="9">
        <v>7951.89</v>
      </c>
      <c r="J10" s="9">
        <v>8400.0</v>
      </c>
    </row>
    <row r="11">
      <c r="A11" s="12">
        <v>243811.0</v>
      </c>
      <c r="B11" s="6">
        <v>244319.0</v>
      </c>
      <c r="C11" s="7" t="s">
        <v>21</v>
      </c>
      <c r="D11" s="7" t="s">
        <v>11</v>
      </c>
      <c r="E11" s="7">
        <v>8.0</v>
      </c>
      <c r="F11" s="7">
        <v>8.0</v>
      </c>
      <c r="G11" s="7">
        <v>16.0</v>
      </c>
      <c r="H11" s="9">
        <v>9000.0</v>
      </c>
      <c r="I11" s="9">
        <v>8997.62</v>
      </c>
      <c r="J11" s="9">
        <v>9000.0</v>
      </c>
    </row>
    <row r="12">
      <c r="A12" s="12">
        <v>243811.0</v>
      </c>
      <c r="B12" s="6">
        <v>244319.0</v>
      </c>
      <c r="C12" s="7" t="s">
        <v>22</v>
      </c>
      <c r="D12" s="7" t="s">
        <v>11</v>
      </c>
      <c r="E12" s="7">
        <v>4.0</v>
      </c>
      <c r="F12" s="7">
        <v>4.0</v>
      </c>
      <c r="G12" s="7">
        <v>12.0</v>
      </c>
      <c r="H12" s="9">
        <v>10461.03</v>
      </c>
      <c r="I12" s="9">
        <v>9625.52</v>
      </c>
      <c r="J12" s="9">
        <v>9900.0</v>
      </c>
    </row>
    <row r="13">
      <c r="A13" s="12">
        <v>243811.0</v>
      </c>
      <c r="B13" s="6">
        <v>244319.0</v>
      </c>
      <c r="C13" s="7" t="s">
        <v>23</v>
      </c>
      <c r="D13" s="7" t="s">
        <v>17</v>
      </c>
      <c r="E13" s="7">
        <v>3.0</v>
      </c>
      <c r="F13" s="7">
        <v>4.0</v>
      </c>
      <c r="G13" s="7">
        <v>6.0</v>
      </c>
      <c r="H13" s="9">
        <v>9715.82</v>
      </c>
      <c r="I13" s="9">
        <v>9180.0</v>
      </c>
      <c r="J13" s="9">
        <v>10800.0</v>
      </c>
    </row>
    <row r="14">
      <c r="A14" s="12">
        <v>243811.0</v>
      </c>
      <c r="B14" s="6">
        <v>244319.0</v>
      </c>
      <c r="C14" s="7" t="s">
        <v>24</v>
      </c>
      <c r="D14" s="7" t="s">
        <v>25</v>
      </c>
      <c r="E14" s="7">
        <v>3.0</v>
      </c>
      <c r="F14" s="7">
        <v>2.0</v>
      </c>
      <c r="G14" s="7">
        <v>8.0</v>
      </c>
      <c r="H14" s="9">
        <v>9097.27</v>
      </c>
      <c r="I14" s="9">
        <v>13500.0</v>
      </c>
      <c r="J14" s="9">
        <v>11440.0</v>
      </c>
    </row>
    <row r="15">
      <c r="A15" s="12">
        <v>243811.0</v>
      </c>
      <c r="B15" s="6">
        <v>244319.0</v>
      </c>
      <c r="C15" s="7" t="s">
        <v>26</v>
      </c>
      <c r="D15" s="7" t="s">
        <v>11</v>
      </c>
      <c r="E15" s="7">
        <v>5.0</v>
      </c>
      <c r="F15" s="7">
        <v>6.0</v>
      </c>
      <c r="G15" s="7">
        <v>10.0</v>
      </c>
      <c r="H15" s="9">
        <v>9300.59</v>
      </c>
      <c r="I15" s="9">
        <v>8823.63</v>
      </c>
      <c r="J15" s="9">
        <v>12000.0</v>
      </c>
    </row>
    <row r="16">
      <c r="A16" s="12">
        <v>243811.0</v>
      </c>
      <c r="B16" s="6">
        <v>244319.0</v>
      </c>
      <c r="C16" s="7" t="s">
        <v>27</v>
      </c>
      <c r="D16" s="7" t="s">
        <v>11</v>
      </c>
      <c r="E16" s="7">
        <v>2.0</v>
      </c>
      <c r="F16" s="7">
        <v>2.0</v>
      </c>
      <c r="G16" s="7">
        <v>6.0</v>
      </c>
      <c r="H16" s="9">
        <v>13446.23</v>
      </c>
      <c r="I16" s="9">
        <v>12618.89</v>
      </c>
      <c r="J16" s="9">
        <v>12876.0</v>
      </c>
    </row>
    <row r="17">
      <c r="A17" s="12">
        <v>243811.0</v>
      </c>
      <c r="B17" s="6">
        <v>244319.0</v>
      </c>
      <c r="C17" s="7" t="s">
        <v>28</v>
      </c>
      <c r="D17" s="7" t="s">
        <v>11</v>
      </c>
      <c r="E17" s="7">
        <v>6.0</v>
      </c>
      <c r="F17" s="7">
        <v>5.0</v>
      </c>
      <c r="G17" s="7">
        <v>6.0</v>
      </c>
      <c r="H17" s="9">
        <v>13013.01</v>
      </c>
      <c r="I17" s="9">
        <v>15422.59</v>
      </c>
      <c r="J17" s="9">
        <v>13013.0</v>
      </c>
    </row>
    <row r="18">
      <c r="A18" s="12">
        <v>243811.0</v>
      </c>
      <c r="B18" s="6">
        <v>244319.0</v>
      </c>
      <c r="C18" s="7" t="s">
        <v>29</v>
      </c>
      <c r="D18" s="7" t="s">
        <v>17</v>
      </c>
      <c r="E18" s="7">
        <v>4.0</v>
      </c>
      <c r="F18" s="7">
        <v>4.0</v>
      </c>
      <c r="G18" s="7">
        <v>16.0</v>
      </c>
      <c r="H18" s="9">
        <v>11693.05</v>
      </c>
      <c r="I18" s="9">
        <v>18216.41</v>
      </c>
      <c r="J18" s="9">
        <v>13426.0</v>
      </c>
    </row>
    <row r="19">
      <c r="A19" s="12">
        <v>243811.0</v>
      </c>
      <c r="B19" s="6">
        <v>244319.0</v>
      </c>
      <c r="C19" s="13" t="s">
        <v>30</v>
      </c>
      <c r="D19" s="7" t="s">
        <v>11</v>
      </c>
      <c r="E19" s="7">
        <v>6.0</v>
      </c>
      <c r="F19" s="7">
        <v>7.0</v>
      </c>
      <c r="G19" s="7">
        <v>12.0</v>
      </c>
      <c r="H19" s="9">
        <v>13900.0</v>
      </c>
      <c r="I19" s="9">
        <v>13896.33</v>
      </c>
      <c r="J19" s="9">
        <v>13900.0</v>
      </c>
    </row>
    <row r="20">
      <c r="A20" s="12">
        <v>243811.0</v>
      </c>
      <c r="B20" s="6">
        <v>244319.0</v>
      </c>
      <c r="C20" s="7" t="s">
        <v>31</v>
      </c>
      <c r="D20" s="7" t="s">
        <v>11</v>
      </c>
      <c r="E20" s="7">
        <v>4.0</v>
      </c>
      <c r="F20" s="7">
        <v>4.0</v>
      </c>
      <c r="G20" s="7">
        <v>10.0</v>
      </c>
      <c r="H20" s="9">
        <v>11726.13</v>
      </c>
      <c r="I20" s="9">
        <v>10397.25</v>
      </c>
      <c r="J20" s="9">
        <v>14000.0</v>
      </c>
    </row>
    <row r="21">
      <c r="A21" s="12">
        <v>243811.0</v>
      </c>
      <c r="B21" s="6">
        <v>244319.0</v>
      </c>
      <c r="C21" s="7" t="s">
        <v>32</v>
      </c>
      <c r="D21" s="7" t="s">
        <v>11</v>
      </c>
      <c r="E21" s="7">
        <v>5.0</v>
      </c>
      <c r="F21" s="7">
        <v>6.0</v>
      </c>
      <c r="G21" s="7">
        <v>10.0</v>
      </c>
      <c r="H21" s="9">
        <v>14900.0</v>
      </c>
      <c r="I21" s="9">
        <v>15376.49</v>
      </c>
      <c r="J21" s="9">
        <v>14900.0</v>
      </c>
    </row>
    <row r="22">
      <c r="A22" s="12">
        <v>243811.0</v>
      </c>
      <c r="B22" s="6">
        <v>244319.0</v>
      </c>
      <c r="C22" s="7" t="s">
        <v>33</v>
      </c>
      <c r="D22" s="7" t="s">
        <v>11</v>
      </c>
      <c r="E22" s="7">
        <v>2.0</v>
      </c>
      <c r="F22" s="7">
        <v>1.0</v>
      </c>
      <c r="G22" s="7">
        <v>12.0</v>
      </c>
      <c r="H22" s="9">
        <v>14694.78</v>
      </c>
      <c r="I22" s="9">
        <v>11981.97</v>
      </c>
      <c r="J22" s="9">
        <v>15185.0</v>
      </c>
    </row>
    <row r="23">
      <c r="A23" s="12">
        <v>243811.0</v>
      </c>
      <c r="B23" s="6">
        <v>244319.0</v>
      </c>
      <c r="C23" s="7" t="s">
        <v>34</v>
      </c>
      <c r="D23" s="7" t="s">
        <v>25</v>
      </c>
      <c r="E23" s="7">
        <v>3.0</v>
      </c>
      <c r="F23" s="7">
        <v>3.0</v>
      </c>
      <c r="G23" s="7">
        <v>6.0</v>
      </c>
      <c r="H23" s="9">
        <v>27412.31</v>
      </c>
      <c r="I23" s="9">
        <v>23843.7</v>
      </c>
      <c r="J23" s="9">
        <v>15400.0</v>
      </c>
    </row>
    <row r="24">
      <c r="A24" s="12">
        <v>243811.0</v>
      </c>
      <c r="B24" s="6">
        <v>244319.0</v>
      </c>
      <c r="C24" s="7" t="s">
        <v>35</v>
      </c>
      <c r="D24" s="7" t="s">
        <v>11</v>
      </c>
      <c r="E24" s="7">
        <v>6.0</v>
      </c>
      <c r="F24" s="7">
        <v>7.0</v>
      </c>
      <c r="G24" s="7">
        <v>12.0</v>
      </c>
      <c r="H24" s="9">
        <v>15900.0</v>
      </c>
      <c r="I24" s="9">
        <v>15895.8</v>
      </c>
      <c r="J24" s="9">
        <v>15900.0</v>
      </c>
    </row>
    <row r="25">
      <c r="A25" s="12">
        <v>243811.0</v>
      </c>
      <c r="B25" s="6">
        <v>244319.0</v>
      </c>
      <c r="C25" s="7" t="s">
        <v>36</v>
      </c>
      <c r="D25" s="7" t="s">
        <v>11</v>
      </c>
      <c r="E25" s="7">
        <v>3.0</v>
      </c>
      <c r="F25" s="7">
        <v>3.0</v>
      </c>
      <c r="G25" s="7">
        <v>6.0</v>
      </c>
      <c r="H25" s="9">
        <v>15766.0</v>
      </c>
      <c r="I25" s="9">
        <v>11881.59</v>
      </c>
      <c r="J25" s="9">
        <v>17400.0</v>
      </c>
    </row>
    <row r="26">
      <c r="A26" s="12">
        <v>243811.0</v>
      </c>
      <c r="B26" s="6">
        <v>244319.0</v>
      </c>
      <c r="C26" s="7" t="s">
        <v>37</v>
      </c>
      <c r="D26" s="7" t="s">
        <v>11</v>
      </c>
      <c r="E26" s="7">
        <v>4.0</v>
      </c>
      <c r="F26" s="7">
        <v>4.0</v>
      </c>
      <c r="G26" s="7">
        <v>10.0</v>
      </c>
      <c r="H26" s="9">
        <v>18995.06</v>
      </c>
      <c r="I26" s="9">
        <v>16768.68</v>
      </c>
      <c r="J26" s="9">
        <v>19000.0</v>
      </c>
    </row>
    <row r="27">
      <c r="A27" s="12">
        <v>243811.0</v>
      </c>
      <c r="B27" s="6">
        <v>244319.0</v>
      </c>
      <c r="C27" s="7" t="s">
        <v>38</v>
      </c>
      <c r="D27" s="7" t="s">
        <v>11</v>
      </c>
      <c r="E27" s="7">
        <v>6.0</v>
      </c>
      <c r="F27" s="7">
        <v>9.0</v>
      </c>
      <c r="G27" s="7">
        <v>30.0</v>
      </c>
      <c r="H27" s="9">
        <v>19794.06</v>
      </c>
      <c r="I27" s="9">
        <v>14625.62</v>
      </c>
      <c r="J27" s="9">
        <v>19800.0</v>
      </c>
    </row>
    <row r="28">
      <c r="A28" s="12">
        <v>243811.0</v>
      </c>
      <c r="B28" s="6">
        <v>244319.0</v>
      </c>
      <c r="C28" s="7" t="s">
        <v>39</v>
      </c>
      <c r="D28" s="7" t="s">
        <v>11</v>
      </c>
      <c r="E28" s="7">
        <v>3.0</v>
      </c>
      <c r="F28" s="7">
        <v>3.0</v>
      </c>
      <c r="G28" s="7">
        <v>6.0</v>
      </c>
      <c r="H28" s="9">
        <v>22866.66</v>
      </c>
      <c r="I28" s="9">
        <v>23485.58</v>
      </c>
      <c r="J28" s="9">
        <v>20646.0</v>
      </c>
    </row>
    <row r="29">
      <c r="A29" s="12">
        <v>243811.0</v>
      </c>
      <c r="B29" s="6">
        <v>244319.0</v>
      </c>
      <c r="C29" s="14" t="s">
        <v>40</v>
      </c>
      <c r="D29" s="7" t="s">
        <v>11</v>
      </c>
      <c r="E29" s="7">
        <v>8.0</v>
      </c>
      <c r="F29" s="7">
        <v>8.0</v>
      </c>
      <c r="G29" s="7">
        <v>16.0</v>
      </c>
      <c r="H29" s="9">
        <v>24970.09</v>
      </c>
      <c r="I29" s="9">
        <v>21336.16</v>
      </c>
      <c r="J29" s="9">
        <v>21900.0</v>
      </c>
    </row>
    <row r="30">
      <c r="A30" s="12">
        <v>243811.0</v>
      </c>
      <c r="B30" s="6">
        <v>244319.0</v>
      </c>
      <c r="C30" s="7" t="s">
        <v>41</v>
      </c>
      <c r="D30" s="7" t="s">
        <v>42</v>
      </c>
      <c r="E30" s="7">
        <v>3.0</v>
      </c>
      <c r="F30" s="7">
        <v>3.0</v>
      </c>
      <c r="G30" s="7">
        <v>6.0</v>
      </c>
      <c r="H30" s="9">
        <v>19136.59</v>
      </c>
      <c r="I30" s="9">
        <v>21952.73</v>
      </c>
      <c r="J30" s="9">
        <v>23023.0</v>
      </c>
    </row>
    <row r="31">
      <c r="A31" s="12">
        <v>243811.0</v>
      </c>
      <c r="B31" s="6">
        <v>244319.0</v>
      </c>
      <c r="C31" s="7" t="s">
        <v>43</v>
      </c>
      <c r="D31" s="7" t="s">
        <v>42</v>
      </c>
      <c r="E31" s="7">
        <v>4.0</v>
      </c>
      <c r="F31" s="7">
        <v>4.0</v>
      </c>
      <c r="G31" s="7">
        <v>8.0</v>
      </c>
      <c r="H31" s="9">
        <v>26287.12</v>
      </c>
      <c r="I31" s="9">
        <v>39523.64</v>
      </c>
      <c r="J31" s="9">
        <v>27667.0</v>
      </c>
    </row>
  </sheetData>
  <autoFilter ref="$A$1:$J$31">
    <sortState ref="A1:J31">
      <sortCondition ref="J1:J3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1" t="s">
        <v>44</v>
      </c>
    </row>
    <row r="15">
      <c r="J15" s="15"/>
    </row>
    <row r="21">
      <c r="A21" s="11" t="s">
        <v>45</v>
      </c>
    </row>
    <row r="46">
      <c r="A46" s="11" t="s">
        <v>46</v>
      </c>
    </row>
    <row r="66">
      <c r="A66" s="11" t="s">
        <v>47</v>
      </c>
    </row>
  </sheetData>
  <mergeCells count="1">
    <mergeCell ref="A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8" max="8" width="17.13"/>
    <col customWidth="1" min="13" max="13" width="15.88"/>
  </cols>
  <sheetData>
    <row r="1">
      <c r="A1" s="16" t="s">
        <v>48</v>
      </c>
      <c r="B1" s="17"/>
      <c r="D1" s="18"/>
      <c r="E1" s="18"/>
      <c r="F1" s="18"/>
      <c r="G1" s="18"/>
      <c r="H1" s="16" t="s">
        <v>49</v>
      </c>
      <c r="I1" s="18"/>
      <c r="J1" s="18"/>
      <c r="K1" s="18"/>
      <c r="L1" s="18"/>
      <c r="M1" s="19" t="s">
        <v>50</v>
      </c>
      <c r="N1" s="18"/>
      <c r="O1" s="18"/>
      <c r="P1" s="18"/>
    </row>
    <row r="2">
      <c r="A2" s="20" t="s">
        <v>7</v>
      </c>
      <c r="B2" s="21" t="s">
        <v>51</v>
      </c>
      <c r="C2" s="21" t="s">
        <v>52</v>
      </c>
      <c r="D2" s="22" t="s">
        <v>53</v>
      </c>
      <c r="E2" s="23" t="s">
        <v>7</v>
      </c>
      <c r="F2" s="18"/>
      <c r="G2" s="18"/>
      <c r="H2" s="21" t="s">
        <v>53</v>
      </c>
      <c r="I2" s="23" t="s">
        <v>8</v>
      </c>
      <c r="J2" s="21" t="s">
        <v>51</v>
      </c>
      <c r="K2" s="21" t="s">
        <v>52</v>
      </c>
      <c r="L2" s="24"/>
      <c r="M2" s="21" t="s">
        <v>53</v>
      </c>
      <c r="N2" s="25" t="s">
        <v>54</v>
      </c>
      <c r="O2" s="21" t="s">
        <v>51</v>
      </c>
      <c r="P2" s="21" t="s">
        <v>52</v>
      </c>
    </row>
    <row r="3">
      <c r="A3" s="26">
        <v>4253.0</v>
      </c>
      <c r="B3" s="27">
        <v>1.0</v>
      </c>
      <c r="C3" s="28">
        <f t="shared" ref="C3:C32" si="1">(B3-0.5)/COUNT($B$3:$B$32)</f>
        <v>0.01666666667</v>
      </c>
      <c r="D3" s="29">
        <f t="shared" ref="D3:D32" si="2">_xlfn.NORM.S.INV(C3)</f>
        <v>-2.128045232</v>
      </c>
      <c r="E3" s="26">
        <v>4253.0</v>
      </c>
      <c r="F3" s="18"/>
      <c r="G3" s="18"/>
      <c r="H3" s="29">
        <f t="shared" ref="H3:H32" si="3">_xlfn.NORM.S.INV(K3)</f>
        <v>-2.128045232</v>
      </c>
      <c r="I3" s="30">
        <v>3642.6</v>
      </c>
      <c r="J3" s="29">
        <v>1.0</v>
      </c>
      <c r="K3" s="31">
        <f t="shared" ref="K3:K32" si="4">(J3-0.5)/COUNT($J$3:$J$32)</f>
        <v>0.01666666667</v>
      </c>
      <c r="L3" s="18"/>
      <c r="M3" s="29">
        <f t="shared" ref="M3:M32" si="5">_xlfn.NORM.S.INV(P3)</f>
        <v>-2.128045232</v>
      </c>
      <c r="N3" s="30">
        <v>4050.0</v>
      </c>
      <c r="O3" s="29">
        <v>1.0</v>
      </c>
      <c r="P3" s="29">
        <f t="shared" ref="P3:P32" si="6">(O3-0.5)/COUNT($O$3:$O$32)</f>
        <v>0.01666666667</v>
      </c>
    </row>
    <row r="4">
      <c r="A4" s="30">
        <v>4520.0</v>
      </c>
      <c r="B4" s="27">
        <v>2.0</v>
      </c>
      <c r="C4" s="28">
        <f t="shared" si="1"/>
        <v>0.05</v>
      </c>
      <c r="D4" s="29">
        <f t="shared" si="2"/>
        <v>-1.644853625</v>
      </c>
      <c r="E4" s="30">
        <v>4520.0</v>
      </c>
      <c r="F4" s="18"/>
      <c r="G4" s="18"/>
      <c r="H4" s="29">
        <f t="shared" si="3"/>
        <v>-1.644853625</v>
      </c>
      <c r="I4" s="30">
        <v>4182.98</v>
      </c>
      <c r="J4" s="29">
        <v>2.0</v>
      </c>
      <c r="K4" s="31">
        <f t="shared" si="4"/>
        <v>0.05</v>
      </c>
      <c r="L4" s="18"/>
      <c r="M4" s="29">
        <f t="shared" si="5"/>
        <v>-1.644853625</v>
      </c>
      <c r="N4" s="30">
        <v>5564.0</v>
      </c>
      <c r="O4" s="29">
        <v>2.0</v>
      </c>
      <c r="P4" s="29">
        <f t="shared" si="6"/>
        <v>0.05</v>
      </c>
    </row>
    <row r="5">
      <c r="A5" s="30">
        <v>5899.43</v>
      </c>
      <c r="B5" s="27">
        <v>3.0</v>
      </c>
      <c r="C5" s="28">
        <f t="shared" si="1"/>
        <v>0.08333333333</v>
      </c>
      <c r="D5" s="29">
        <f t="shared" si="2"/>
        <v>-1.382994127</v>
      </c>
      <c r="E5" s="30">
        <v>5899.43</v>
      </c>
      <c r="F5" s="18"/>
      <c r="G5" s="18"/>
      <c r="H5" s="29">
        <f t="shared" si="3"/>
        <v>-1.382994127</v>
      </c>
      <c r="I5" s="30">
        <v>5900.43</v>
      </c>
      <c r="J5" s="29">
        <v>3.0</v>
      </c>
      <c r="K5" s="31">
        <f t="shared" si="4"/>
        <v>0.08333333333</v>
      </c>
      <c r="L5" s="18"/>
      <c r="M5" s="29">
        <f t="shared" si="5"/>
        <v>-1.382994127</v>
      </c>
      <c r="N5" s="30">
        <v>6210.0</v>
      </c>
      <c r="O5" s="29">
        <v>3.0</v>
      </c>
      <c r="P5" s="29">
        <f t="shared" si="6"/>
        <v>0.08333333333</v>
      </c>
    </row>
    <row r="6">
      <c r="A6" s="30">
        <v>6399.87</v>
      </c>
      <c r="B6" s="27">
        <v>4.0</v>
      </c>
      <c r="C6" s="28">
        <f t="shared" si="1"/>
        <v>0.1166666667</v>
      </c>
      <c r="D6" s="29">
        <f t="shared" si="2"/>
        <v>-1.191816171</v>
      </c>
      <c r="E6" s="30">
        <v>6399.87</v>
      </c>
      <c r="F6" s="18"/>
      <c r="G6" s="18"/>
      <c r="H6" s="29">
        <f t="shared" si="3"/>
        <v>-1.191816171</v>
      </c>
      <c r="I6" s="30">
        <v>6590.53</v>
      </c>
      <c r="J6" s="29">
        <v>4.0</v>
      </c>
      <c r="K6" s="31">
        <f t="shared" si="4"/>
        <v>0.1166666667</v>
      </c>
      <c r="L6" s="18"/>
      <c r="M6" s="29">
        <f t="shared" si="5"/>
        <v>-1.191816171</v>
      </c>
      <c r="N6" s="30">
        <v>6560.0</v>
      </c>
      <c r="O6" s="29">
        <v>4.0</v>
      </c>
      <c r="P6" s="29">
        <f t="shared" si="6"/>
        <v>0.1166666667</v>
      </c>
    </row>
    <row r="7">
      <c r="A7" s="30">
        <v>7085.63</v>
      </c>
      <c r="B7" s="27">
        <v>5.0</v>
      </c>
      <c r="C7" s="28">
        <f t="shared" si="1"/>
        <v>0.15</v>
      </c>
      <c r="D7" s="29">
        <f t="shared" si="2"/>
        <v>-1.036433391</v>
      </c>
      <c r="E7" s="30">
        <v>7085.63</v>
      </c>
      <c r="F7" s="18"/>
      <c r="G7" s="18"/>
      <c r="H7" s="29">
        <f t="shared" si="3"/>
        <v>-1.036433391</v>
      </c>
      <c r="I7" s="30">
        <v>6887.2</v>
      </c>
      <c r="J7" s="29">
        <v>5.0</v>
      </c>
      <c r="K7" s="31">
        <f t="shared" si="4"/>
        <v>0.15</v>
      </c>
      <c r="L7" s="18"/>
      <c r="M7" s="29">
        <f t="shared" si="5"/>
        <v>-1.036433391</v>
      </c>
      <c r="N7" s="30">
        <v>6809.0</v>
      </c>
      <c r="O7" s="29">
        <v>5.0</v>
      </c>
      <c r="P7" s="29">
        <f t="shared" si="6"/>
        <v>0.15</v>
      </c>
    </row>
    <row r="8">
      <c r="A8" s="30">
        <v>7209.94</v>
      </c>
      <c r="B8" s="27">
        <v>6.0</v>
      </c>
      <c r="C8" s="28">
        <f t="shared" si="1"/>
        <v>0.1833333333</v>
      </c>
      <c r="D8" s="29">
        <f t="shared" si="2"/>
        <v>-0.9027347913</v>
      </c>
      <c r="E8" s="30">
        <v>7209.94</v>
      </c>
      <c r="F8" s="18"/>
      <c r="G8" s="18"/>
      <c r="H8" s="29">
        <f t="shared" si="3"/>
        <v>-0.9027347913</v>
      </c>
      <c r="I8" s="30">
        <v>7040.68</v>
      </c>
      <c r="J8" s="29">
        <v>6.0</v>
      </c>
      <c r="K8" s="31">
        <f t="shared" si="4"/>
        <v>0.1833333333</v>
      </c>
      <c r="L8" s="18"/>
      <c r="M8" s="29">
        <f t="shared" si="5"/>
        <v>-0.9027347913</v>
      </c>
      <c r="N8" s="30">
        <v>7430.0</v>
      </c>
      <c r="O8" s="29">
        <v>6.0</v>
      </c>
      <c r="P8" s="29">
        <f t="shared" si="6"/>
        <v>0.1833333333</v>
      </c>
    </row>
    <row r="9">
      <c r="A9" s="30">
        <v>7673.94</v>
      </c>
      <c r="B9" s="27">
        <v>7.0</v>
      </c>
      <c r="C9" s="28">
        <f t="shared" si="1"/>
        <v>0.2166666667</v>
      </c>
      <c r="D9" s="29">
        <f t="shared" si="2"/>
        <v>-0.7835003745</v>
      </c>
      <c r="E9" s="30">
        <v>7673.94</v>
      </c>
      <c r="F9" s="18"/>
      <c r="G9" s="18"/>
      <c r="H9" s="29">
        <f t="shared" si="3"/>
        <v>-0.7835003745</v>
      </c>
      <c r="I9" s="30">
        <v>7323.12</v>
      </c>
      <c r="J9" s="29">
        <v>7.0</v>
      </c>
      <c r="K9" s="31">
        <f t="shared" si="4"/>
        <v>0.2166666667</v>
      </c>
      <c r="L9" s="18"/>
      <c r="M9" s="29">
        <f t="shared" si="5"/>
        <v>-0.7835003745</v>
      </c>
      <c r="N9" s="30">
        <v>8100.0</v>
      </c>
      <c r="O9" s="29">
        <v>7.0</v>
      </c>
      <c r="P9" s="29">
        <f t="shared" si="6"/>
        <v>0.2166666667</v>
      </c>
    </row>
    <row r="10">
      <c r="A10" s="30">
        <v>8328.85</v>
      </c>
      <c r="B10" s="27">
        <v>8.0</v>
      </c>
      <c r="C10" s="28">
        <f t="shared" si="1"/>
        <v>0.25</v>
      </c>
      <c r="D10" s="29">
        <f t="shared" si="2"/>
        <v>-0.6744897502</v>
      </c>
      <c r="E10" s="30">
        <v>8328.85</v>
      </c>
      <c r="F10" s="18"/>
      <c r="G10" s="18"/>
      <c r="H10" s="29">
        <f t="shared" si="3"/>
        <v>-0.6744897502</v>
      </c>
      <c r="I10" s="30">
        <v>7951.89</v>
      </c>
      <c r="J10" s="29">
        <v>8.0</v>
      </c>
      <c r="K10" s="31">
        <f t="shared" si="4"/>
        <v>0.25</v>
      </c>
      <c r="L10" s="18"/>
      <c r="M10" s="29">
        <f t="shared" si="5"/>
        <v>-0.6744897502</v>
      </c>
      <c r="N10" s="30">
        <v>8247.0</v>
      </c>
      <c r="O10" s="29">
        <v>8.0</v>
      </c>
      <c r="P10" s="29">
        <f t="shared" si="6"/>
        <v>0.25</v>
      </c>
    </row>
    <row r="11">
      <c r="A11" s="30">
        <v>9000.0</v>
      </c>
      <c r="B11" s="27">
        <v>9.0</v>
      </c>
      <c r="C11" s="28">
        <f t="shared" si="1"/>
        <v>0.2833333333</v>
      </c>
      <c r="D11" s="29">
        <f t="shared" si="2"/>
        <v>-0.5729675491</v>
      </c>
      <c r="E11" s="30">
        <v>9000.0</v>
      </c>
      <c r="F11" s="18"/>
      <c r="G11" s="18"/>
      <c r="H11" s="29">
        <f t="shared" si="3"/>
        <v>-0.5729675491</v>
      </c>
      <c r="I11" s="30">
        <v>8615.88</v>
      </c>
      <c r="J11" s="29">
        <v>9.0</v>
      </c>
      <c r="K11" s="31">
        <f t="shared" si="4"/>
        <v>0.2833333333</v>
      </c>
      <c r="L11" s="18"/>
      <c r="M11" s="29">
        <f t="shared" si="5"/>
        <v>-0.5729675491</v>
      </c>
      <c r="N11" s="30">
        <v>8400.0</v>
      </c>
      <c r="O11" s="29">
        <v>9.0</v>
      </c>
      <c r="P11" s="29">
        <f t="shared" si="6"/>
        <v>0.2833333333</v>
      </c>
    </row>
    <row r="12">
      <c r="A12" s="30">
        <v>9097.27</v>
      </c>
      <c r="B12" s="27">
        <v>10.0</v>
      </c>
      <c r="C12" s="28">
        <f t="shared" si="1"/>
        <v>0.3166666667</v>
      </c>
      <c r="D12" s="29">
        <f t="shared" si="2"/>
        <v>-0.4770404289</v>
      </c>
      <c r="E12" s="30">
        <v>9097.27</v>
      </c>
      <c r="F12" s="18"/>
      <c r="G12" s="18"/>
      <c r="H12" s="29">
        <f t="shared" si="3"/>
        <v>-0.4770404289</v>
      </c>
      <c r="I12" s="30">
        <v>8823.63</v>
      </c>
      <c r="J12" s="29">
        <v>10.0</v>
      </c>
      <c r="K12" s="31">
        <f t="shared" si="4"/>
        <v>0.3166666667</v>
      </c>
      <c r="L12" s="18"/>
      <c r="M12" s="29">
        <f t="shared" si="5"/>
        <v>-0.4770404289</v>
      </c>
      <c r="N12" s="30">
        <v>9000.0</v>
      </c>
      <c r="O12" s="29">
        <v>10.0</v>
      </c>
      <c r="P12" s="29">
        <f t="shared" si="6"/>
        <v>0.3166666667</v>
      </c>
    </row>
    <row r="13">
      <c r="A13" s="30">
        <v>9186.37</v>
      </c>
      <c r="B13" s="27">
        <v>11.0</v>
      </c>
      <c r="C13" s="28">
        <f t="shared" si="1"/>
        <v>0.35</v>
      </c>
      <c r="D13" s="29">
        <f t="shared" si="2"/>
        <v>-0.3853204663</v>
      </c>
      <c r="E13" s="30">
        <v>9186.37</v>
      </c>
      <c r="F13" s="18"/>
      <c r="G13" s="18"/>
      <c r="H13" s="29">
        <f t="shared" si="3"/>
        <v>-0.3853204663</v>
      </c>
      <c r="I13" s="30">
        <v>8997.62</v>
      </c>
      <c r="J13" s="29">
        <v>11.0</v>
      </c>
      <c r="K13" s="31">
        <f t="shared" si="4"/>
        <v>0.35</v>
      </c>
      <c r="L13" s="18"/>
      <c r="M13" s="29">
        <f t="shared" si="5"/>
        <v>-0.3853204663</v>
      </c>
      <c r="N13" s="30">
        <v>9900.0</v>
      </c>
      <c r="O13" s="29">
        <v>11.0</v>
      </c>
      <c r="P13" s="29">
        <f t="shared" si="6"/>
        <v>0.35</v>
      </c>
    </row>
    <row r="14">
      <c r="A14" s="30">
        <v>9300.59</v>
      </c>
      <c r="B14" s="27">
        <v>12.0</v>
      </c>
      <c r="C14" s="28">
        <f t="shared" si="1"/>
        <v>0.3833333333</v>
      </c>
      <c r="D14" s="29">
        <f t="shared" si="2"/>
        <v>-0.2967378379</v>
      </c>
      <c r="E14" s="30">
        <v>9300.59</v>
      </c>
      <c r="F14" s="18"/>
      <c r="G14" s="18"/>
      <c r="H14" s="29">
        <f t="shared" si="3"/>
        <v>-0.2967378379</v>
      </c>
      <c r="I14" s="30">
        <v>9180.0</v>
      </c>
      <c r="J14" s="29">
        <v>12.0</v>
      </c>
      <c r="K14" s="31">
        <f t="shared" si="4"/>
        <v>0.3833333333</v>
      </c>
      <c r="L14" s="18"/>
      <c r="M14" s="29">
        <f t="shared" si="5"/>
        <v>-0.2967378379</v>
      </c>
      <c r="N14" s="30">
        <v>10800.0</v>
      </c>
      <c r="O14" s="29">
        <v>12.0</v>
      </c>
      <c r="P14" s="29">
        <f t="shared" si="6"/>
        <v>0.3833333333</v>
      </c>
    </row>
    <row r="15">
      <c r="A15" s="30">
        <v>9715.82</v>
      </c>
      <c r="B15" s="27">
        <v>13.0</v>
      </c>
      <c r="C15" s="28">
        <f t="shared" si="1"/>
        <v>0.4166666667</v>
      </c>
      <c r="D15" s="29">
        <f t="shared" si="2"/>
        <v>-0.2104283941</v>
      </c>
      <c r="E15" s="30">
        <v>9715.82</v>
      </c>
      <c r="F15" s="18"/>
      <c r="G15" s="18"/>
      <c r="H15" s="29">
        <f t="shared" si="3"/>
        <v>-0.2104283941</v>
      </c>
      <c r="I15" s="30">
        <v>9625.52</v>
      </c>
      <c r="J15" s="29">
        <v>13.0</v>
      </c>
      <c r="K15" s="31">
        <f t="shared" si="4"/>
        <v>0.4166666667</v>
      </c>
      <c r="L15" s="18"/>
      <c r="M15" s="29">
        <f t="shared" si="5"/>
        <v>-0.2104283941</v>
      </c>
      <c r="N15" s="30">
        <v>11440.0</v>
      </c>
      <c r="O15" s="29">
        <v>13.0</v>
      </c>
      <c r="P15" s="29">
        <f t="shared" si="6"/>
        <v>0.4166666667</v>
      </c>
    </row>
    <row r="16">
      <c r="A16" s="30">
        <v>10461.03</v>
      </c>
      <c r="B16" s="27">
        <v>14.0</v>
      </c>
      <c r="C16" s="28">
        <f t="shared" si="1"/>
        <v>0.45</v>
      </c>
      <c r="D16" s="29">
        <f t="shared" si="2"/>
        <v>-0.1256613469</v>
      </c>
      <c r="E16" s="30">
        <v>10461.03</v>
      </c>
      <c r="F16" s="18"/>
      <c r="G16" s="18"/>
      <c r="H16" s="29">
        <f t="shared" si="3"/>
        <v>-0.1256613469</v>
      </c>
      <c r="I16" s="30">
        <v>10397.25</v>
      </c>
      <c r="J16" s="29">
        <v>14.0</v>
      </c>
      <c r="K16" s="31">
        <f t="shared" si="4"/>
        <v>0.45</v>
      </c>
      <c r="L16" s="18"/>
      <c r="M16" s="29">
        <f t="shared" si="5"/>
        <v>-0.1256613469</v>
      </c>
      <c r="N16" s="30">
        <v>12000.0</v>
      </c>
      <c r="O16" s="29">
        <v>14.0</v>
      </c>
      <c r="P16" s="29">
        <f t="shared" si="6"/>
        <v>0.45</v>
      </c>
    </row>
    <row r="17">
      <c r="A17" s="30">
        <v>11693.05</v>
      </c>
      <c r="B17" s="27">
        <v>15.0</v>
      </c>
      <c r="C17" s="28">
        <f t="shared" si="1"/>
        <v>0.4833333333</v>
      </c>
      <c r="D17" s="29">
        <f t="shared" si="2"/>
        <v>-0.04178929786</v>
      </c>
      <c r="E17" s="30">
        <v>11693.05</v>
      </c>
      <c r="F17" s="18"/>
      <c r="G17" s="18"/>
      <c r="H17" s="29">
        <f t="shared" si="3"/>
        <v>-0.04178929786</v>
      </c>
      <c r="I17" s="30">
        <v>11881.59</v>
      </c>
      <c r="J17" s="29">
        <v>15.0</v>
      </c>
      <c r="K17" s="31">
        <f t="shared" si="4"/>
        <v>0.4833333333</v>
      </c>
      <c r="L17" s="18"/>
      <c r="M17" s="29">
        <f t="shared" si="5"/>
        <v>-0.04178929786</v>
      </c>
      <c r="N17" s="30">
        <v>12876.0</v>
      </c>
      <c r="O17" s="29">
        <v>15.0</v>
      </c>
      <c r="P17" s="29">
        <f t="shared" si="6"/>
        <v>0.4833333333</v>
      </c>
    </row>
    <row r="18">
      <c r="A18" s="30">
        <v>11726.13</v>
      </c>
      <c r="B18" s="27">
        <v>16.0</v>
      </c>
      <c r="C18" s="28">
        <f t="shared" si="1"/>
        <v>0.5166666667</v>
      </c>
      <c r="D18" s="29">
        <f t="shared" si="2"/>
        <v>0.04178929786</v>
      </c>
      <c r="E18" s="30">
        <v>11726.13</v>
      </c>
      <c r="F18" s="18"/>
      <c r="G18" s="18"/>
      <c r="H18" s="29">
        <f t="shared" si="3"/>
        <v>0.04178929786</v>
      </c>
      <c r="I18" s="30">
        <v>11981.97</v>
      </c>
      <c r="J18" s="29">
        <v>16.0</v>
      </c>
      <c r="K18" s="31">
        <f t="shared" si="4"/>
        <v>0.5166666667</v>
      </c>
      <c r="L18" s="18"/>
      <c r="M18" s="29">
        <f t="shared" si="5"/>
        <v>0.04178929786</v>
      </c>
      <c r="N18" s="30">
        <v>13013.0</v>
      </c>
      <c r="O18" s="29">
        <v>16.0</v>
      </c>
      <c r="P18" s="29">
        <f t="shared" si="6"/>
        <v>0.5166666667</v>
      </c>
    </row>
    <row r="19">
      <c r="A19" s="30">
        <v>13013.01</v>
      </c>
      <c r="B19" s="27">
        <v>17.0</v>
      </c>
      <c r="C19" s="28">
        <f t="shared" si="1"/>
        <v>0.55</v>
      </c>
      <c r="D19" s="29">
        <f t="shared" si="2"/>
        <v>0.1256613469</v>
      </c>
      <c r="E19" s="30">
        <v>13013.01</v>
      </c>
      <c r="F19" s="18"/>
      <c r="G19" s="18"/>
      <c r="H19" s="29">
        <f t="shared" si="3"/>
        <v>0.1256613469</v>
      </c>
      <c r="I19" s="30">
        <v>12618.89</v>
      </c>
      <c r="J19" s="29">
        <v>17.0</v>
      </c>
      <c r="K19" s="31">
        <f t="shared" si="4"/>
        <v>0.55</v>
      </c>
      <c r="L19" s="18"/>
      <c r="M19" s="29">
        <f t="shared" si="5"/>
        <v>0.1256613469</v>
      </c>
      <c r="N19" s="30">
        <v>13426.0</v>
      </c>
      <c r="O19" s="29">
        <v>17.0</v>
      </c>
      <c r="P19" s="29">
        <f t="shared" si="6"/>
        <v>0.55</v>
      </c>
    </row>
    <row r="20">
      <c r="A20" s="30">
        <v>13446.23</v>
      </c>
      <c r="B20" s="27">
        <v>18.0</v>
      </c>
      <c r="C20" s="28">
        <f t="shared" si="1"/>
        <v>0.5833333333</v>
      </c>
      <c r="D20" s="29">
        <f t="shared" si="2"/>
        <v>0.2104283941</v>
      </c>
      <c r="E20" s="30">
        <v>13446.23</v>
      </c>
      <c r="F20" s="18"/>
      <c r="G20" s="18"/>
      <c r="H20" s="29">
        <f t="shared" si="3"/>
        <v>0.2104283941</v>
      </c>
      <c r="I20" s="30">
        <v>13500.0</v>
      </c>
      <c r="J20" s="29">
        <v>18.0</v>
      </c>
      <c r="K20" s="31">
        <f t="shared" si="4"/>
        <v>0.5833333333</v>
      </c>
      <c r="L20" s="18"/>
      <c r="M20" s="29">
        <f t="shared" si="5"/>
        <v>0.2104283941</v>
      </c>
      <c r="N20" s="30">
        <v>13900.0</v>
      </c>
      <c r="O20" s="29">
        <v>18.0</v>
      </c>
      <c r="P20" s="29">
        <f t="shared" si="6"/>
        <v>0.5833333333</v>
      </c>
    </row>
    <row r="21">
      <c r="A21" s="30">
        <v>13900.0</v>
      </c>
      <c r="B21" s="27">
        <v>19.0</v>
      </c>
      <c r="C21" s="28">
        <f t="shared" si="1"/>
        <v>0.6166666667</v>
      </c>
      <c r="D21" s="29">
        <f t="shared" si="2"/>
        <v>0.2967378379</v>
      </c>
      <c r="E21" s="30">
        <v>13900.0</v>
      </c>
      <c r="F21" s="18"/>
      <c r="G21" s="18"/>
      <c r="H21" s="29">
        <f t="shared" si="3"/>
        <v>0.2967378379</v>
      </c>
      <c r="I21" s="30">
        <v>13896.33</v>
      </c>
      <c r="J21" s="29">
        <v>19.0</v>
      </c>
      <c r="K21" s="31">
        <f t="shared" si="4"/>
        <v>0.6166666667</v>
      </c>
      <c r="L21" s="18"/>
      <c r="M21" s="29">
        <f t="shared" si="5"/>
        <v>0.2967378379</v>
      </c>
      <c r="N21" s="30">
        <v>14000.0</v>
      </c>
      <c r="O21" s="29">
        <v>19.0</v>
      </c>
      <c r="P21" s="29">
        <f t="shared" si="6"/>
        <v>0.6166666667</v>
      </c>
    </row>
    <row r="22">
      <c r="A22" s="30">
        <v>14694.78</v>
      </c>
      <c r="B22" s="27">
        <v>20.0</v>
      </c>
      <c r="C22" s="28">
        <f t="shared" si="1"/>
        <v>0.65</v>
      </c>
      <c r="D22" s="29">
        <f t="shared" si="2"/>
        <v>0.3853204663</v>
      </c>
      <c r="E22" s="30">
        <v>14694.78</v>
      </c>
      <c r="F22" s="18"/>
      <c r="G22" s="18"/>
      <c r="H22" s="29">
        <f t="shared" si="3"/>
        <v>0.3853204663</v>
      </c>
      <c r="I22" s="30">
        <v>14625.62</v>
      </c>
      <c r="J22" s="29">
        <v>20.0</v>
      </c>
      <c r="K22" s="31">
        <f t="shared" si="4"/>
        <v>0.65</v>
      </c>
      <c r="L22" s="18"/>
      <c r="M22" s="29">
        <f t="shared" si="5"/>
        <v>0.3853204663</v>
      </c>
      <c r="N22" s="30">
        <v>14900.0</v>
      </c>
      <c r="O22" s="29">
        <v>20.0</v>
      </c>
      <c r="P22" s="29">
        <f t="shared" si="6"/>
        <v>0.65</v>
      </c>
    </row>
    <row r="23">
      <c r="A23" s="30">
        <v>14900.0</v>
      </c>
      <c r="B23" s="27">
        <v>21.0</v>
      </c>
      <c r="C23" s="28">
        <f t="shared" si="1"/>
        <v>0.6833333333</v>
      </c>
      <c r="D23" s="29">
        <f t="shared" si="2"/>
        <v>0.4770404289</v>
      </c>
      <c r="E23" s="30">
        <v>14900.0</v>
      </c>
      <c r="F23" s="18"/>
      <c r="G23" s="18"/>
      <c r="H23" s="29">
        <f t="shared" si="3"/>
        <v>0.4770404289</v>
      </c>
      <c r="I23" s="30">
        <v>15376.49</v>
      </c>
      <c r="J23" s="29">
        <v>21.0</v>
      </c>
      <c r="K23" s="31">
        <f t="shared" si="4"/>
        <v>0.6833333333</v>
      </c>
      <c r="L23" s="18"/>
      <c r="M23" s="29">
        <f t="shared" si="5"/>
        <v>0.4770404289</v>
      </c>
      <c r="N23" s="30">
        <v>15185.0</v>
      </c>
      <c r="O23" s="29">
        <v>21.0</v>
      </c>
      <c r="P23" s="29">
        <f t="shared" si="6"/>
        <v>0.6833333333</v>
      </c>
    </row>
    <row r="24">
      <c r="A24" s="30">
        <v>15766.0</v>
      </c>
      <c r="B24" s="27">
        <v>22.0</v>
      </c>
      <c r="C24" s="28">
        <f t="shared" si="1"/>
        <v>0.7166666667</v>
      </c>
      <c r="D24" s="29">
        <f t="shared" si="2"/>
        <v>0.5729675491</v>
      </c>
      <c r="E24" s="30">
        <v>15766.0</v>
      </c>
      <c r="F24" s="18"/>
      <c r="G24" s="18"/>
      <c r="H24" s="29">
        <f t="shared" si="3"/>
        <v>0.5729675491</v>
      </c>
      <c r="I24" s="30">
        <v>15422.59</v>
      </c>
      <c r="J24" s="29">
        <v>22.0</v>
      </c>
      <c r="K24" s="31">
        <f t="shared" si="4"/>
        <v>0.7166666667</v>
      </c>
      <c r="L24" s="18"/>
      <c r="M24" s="29">
        <f t="shared" si="5"/>
        <v>0.5729675491</v>
      </c>
      <c r="N24" s="30">
        <v>15400.0</v>
      </c>
      <c r="O24" s="29">
        <v>22.0</v>
      </c>
      <c r="P24" s="29">
        <f t="shared" si="6"/>
        <v>0.7166666667</v>
      </c>
    </row>
    <row r="25">
      <c r="A25" s="30">
        <v>15900.0</v>
      </c>
      <c r="B25" s="27">
        <v>23.0</v>
      </c>
      <c r="C25" s="28">
        <f t="shared" si="1"/>
        <v>0.75</v>
      </c>
      <c r="D25" s="29">
        <f t="shared" si="2"/>
        <v>0.6744897502</v>
      </c>
      <c r="E25" s="30">
        <v>15900.0</v>
      </c>
      <c r="F25" s="18"/>
      <c r="G25" s="18"/>
      <c r="H25" s="29">
        <f t="shared" si="3"/>
        <v>0.6744897502</v>
      </c>
      <c r="I25" s="30">
        <v>15895.8</v>
      </c>
      <c r="J25" s="29">
        <v>23.0</v>
      </c>
      <c r="K25" s="31">
        <f t="shared" si="4"/>
        <v>0.75</v>
      </c>
      <c r="L25" s="18"/>
      <c r="M25" s="29">
        <f t="shared" si="5"/>
        <v>0.6744897502</v>
      </c>
      <c r="N25" s="30">
        <v>15900.0</v>
      </c>
      <c r="O25" s="29">
        <v>23.0</v>
      </c>
      <c r="P25" s="29">
        <f t="shared" si="6"/>
        <v>0.75</v>
      </c>
    </row>
    <row r="26">
      <c r="A26" s="30">
        <v>18995.06</v>
      </c>
      <c r="B26" s="27">
        <v>24.0</v>
      </c>
      <c r="C26" s="28">
        <f t="shared" si="1"/>
        <v>0.7833333333</v>
      </c>
      <c r="D26" s="29">
        <f t="shared" si="2"/>
        <v>0.7835003745</v>
      </c>
      <c r="E26" s="30">
        <v>18995.06</v>
      </c>
      <c r="F26" s="18"/>
      <c r="G26" s="18"/>
      <c r="H26" s="29">
        <f t="shared" si="3"/>
        <v>0.7835003745</v>
      </c>
      <c r="I26" s="30">
        <v>16768.68</v>
      </c>
      <c r="J26" s="29">
        <v>24.0</v>
      </c>
      <c r="K26" s="31">
        <f t="shared" si="4"/>
        <v>0.7833333333</v>
      </c>
      <c r="L26" s="18"/>
      <c r="M26" s="29">
        <f t="shared" si="5"/>
        <v>0.7835003745</v>
      </c>
      <c r="N26" s="30">
        <v>17400.0</v>
      </c>
      <c r="O26" s="29">
        <v>24.0</v>
      </c>
      <c r="P26" s="29">
        <f t="shared" si="6"/>
        <v>0.7833333333</v>
      </c>
    </row>
    <row r="27">
      <c r="A27" s="30">
        <v>19136.59</v>
      </c>
      <c r="B27" s="27">
        <v>25.0</v>
      </c>
      <c r="C27" s="28">
        <f t="shared" si="1"/>
        <v>0.8166666667</v>
      </c>
      <c r="D27" s="29">
        <f t="shared" si="2"/>
        <v>0.9027347913</v>
      </c>
      <c r="E27" s="30">
        <v>19136.59</v>
      </c>
      <c r="F27" s="18"/>
      <c r="G27" s="18"/>
      <c r="H27" s="29">
        <f t="shared" si="3"/>
        <v>0.9027347913</v>
      </c>
      <c r="I27" s="30">
        <v>18216.41</v>
      </c>
      <c r="J27" s="29">
        <v>25.0</v>
      </c>
      <c r="K27" s="31">
        <f t="shared" si="4"/>
        <v>0.8166666667</v>
      </c>
      <c r="L27" s="18"/>
      <c r="M27" s="29">
        <f t="shared" si="5"/>
        <v>0.9027347913</v>
      </c>
      <c r="N27" s="30">
        <v>19000.0</v>
      </c>
      <c r="O27" s="29">
        <v>25.0</v>
      </c>
      <c r="P27" s="29">
        <f t="shared" si="6"/>
        <v>0.8166666667</v>
      </c>
    </row>
    <row r="28">
      <c r="A28" s="30">
        <v>19794.06</v>
      </c>
      <c r="B28" s="27">
        <v>26.0</v>
      </c>
      <c r="C28" s="28">
        <f t="shared" si="1"/>
        <v>0.85</v>
      </c>
      <c r="D28" s="29">
        <f t="shared" si="2"/>
        <v>1.036433391</v>
      </c>
      <c r="E28" s="30">
        <v>19794.06</v>
      </c>
      <c r="F28" s="18"/>
      <c r="G28" s="18"/>
      <c r="H28" s="29">
        <f t="shared" si="3"/>
        <v>1.036433391</v>
      </c>
      <c r="I28" s="30">
        <v>21336.16</v>
      </c>
      <c r="J28" s="29">
        <v>26.0</v>
      </c>
      <c r="K28" s="31">
        <f t="shared" si="4"/>
        <v>0.85</v>
      </c>
      <c r="L28" s="18"/>
      <c r="M28" s="29">
        <f t="shared" si="5"/>
        <v>1.036433391</v>
      </c>
      <c r="N28" s="30">
        <v>19800.0</v>
      </c>
      <c r="O28" s="29">
        <v>26.0</v>
      </c>
      <c r="P28" s="29">
        <f t="shared" si="6"/>
        <v>0.85</v>
      </c>
    </row>
    <row r="29">
      <c r="A29" s="30">
        <v>22866.66</v>
      </c>
      <c r="B29" s="27">
        <v>27.0</v>
      </c>
      <c r="C29" s="28">
        <f t="shared" si="1"/>
        <v>0.8833333333</v>
      </c>
      <c r="D29" s="29">
        <f t="shared" si="2"/>
        <v>1.191816171</v>
      </c>
      <c r="E29" s="30">
        <v>22866.66</v>
      </c>
      <c r="F29" s="18"/>
      <c r="G29" s="18"/>
      <c r="H29" s="29">
        <f t="shared" si="3"/>
        <v>1.191816171</v>
      </c>
      <c r="I29" s="30">
        <v>21952.73</v>
      </c>
      <c r="J29" s="29">
        <v>27.0</v>
      </c>
      <c r="K29" s="31">
        <f t="shared" si="4"/>
        <v>0.8833333333</v>
      </c>
      <c r="L29" s="18"/>
      <c r="M29" s="29">
        <f t="shared" si="5"/>
        <v>1.191816171</v>
      </c>
      <c r="N29" s="30">
        <v>20646.0</v>
      </c>
      <c r="O29" s="29">
        <v>27.0</v>
      </c>
      <c r="P29" s="29">
        <f t="shared" si="6"/>
        <v>0.8833333333</v>
      </c>
    </row>
    <row r="30">
      <c r="A30" s="30">
        <v>24970.09</v>
      </c>
      <c r="B30" s="27">
        <v>28.0</v>
      </c>
      <c r="C30" s="28">
        <f t="shared" si="1"/>
        <v>0.9166666667</v>
      </c>
      <c r="D30" s="29">
        <f t="shared" si="2"/>
        <v>1.382994127</v>
      </c>
      <c r="E30" s="30">
        <v>24970.09</v>
      </c>
      <c r="F30" s="18"/>
      <c r="G30" s="18"/>
      <c r="H30" s="29">
        <f t="shared" si="3"/>
        <v>1.382994127</v>
      </c>
      <c r="I30" s="30">
        <v>23485.58</v>
      </c>
      <c r="J30" s="29">
        <v>28.0</v>
      </c>
      <c r="K30" s="31">
        <f t="shared" si="4"/>
        <v>0.9166666667</v>
      </c>
      <c r="L30" s="18"/>
      <c r="M30" s="29">
        <f t="shared" si="5"/>
        <v>1.382994127</v>
      </c>
      <c r="N30" s="30">
        <v>21900.0</v>
      </c>
      <c r="O30" s="29">
        <v>28.0</v>
      </c>
      <c r="P30" s="29">
        <f t="shared" si="6"/>
        <v>0.9166666667</v>
      </c>
    </row>
    <row r="31">
      <c r="A31" s="30">
        <v>26287.12</v>
      </c>
      <c r="B31" s="27">
        <v>29.0</v>
      </c>
      <c r="C31" s="28">
        <f t="shared" si="1"/>
        <v>0.95</v>
      </c>
      <c r="D31" s="29">
        <f t="shared" si="2"/>
        <v>1.644853625</v>
      </c>
      <c r="E31" s="30">
        <v>26287.12</v>
      </c>
      <c r="F31" s="18"/>
      <c r="G31" s="18"/>
      <c r="H31" s="29">
        <f t="shared" si="3"/>
        <v>1.644853625</v>
      </c>
      <c r="I31" s="30">
        <v>23843.7</v>
      </c>
      <c r="J31" s="29">
        <v>29.0</v>
      </c>
      <c r="K31" s="31">
        <f t="shared" si="4"/>
        <v>0.95</v>
      </c>
      <c r="L31" s="18"/>
      <c r="M31" s="29">
        <f t="shared" si="5"/>
        <v>1.644853625</v>
      </c>
      <c r="N31" s="30">
        <v>23023.0</v>
      </c>
      <c r="O31" s="29">
        <v>29.0</v>
      </c>
      <c r="P31" s="29">
        <f t="shared" si="6"/>
        <v>0.95</v>
      </c>
    </row>
    <row r="32">
      <c r="A32" s="30">
        <v>27412.31</v>
      </c>
      <c r="B32" s="27">
        <v>30.0</v>
      </c>
      <c r="C32" s="28">
        <f t="shared" si="1"/>
        <v>0.9833333333</v>
      </c>
      <c r="D32" s="29">
        <f t="shared" si="2"/>
        <v>2.128045232</v>
      </c>
      <c r="E32" s="30">
        <v>27412.31</v>
      </c>
      <c r="F32" s="18"/>
      <c r="G32" s="18"/>
      <c r="H32" s="29">
        <f t="shared" si="3"/>
        <v>2.128045232</v>
      </c>
      <c r="I32" s="30">
        <v>39523.64</v>
      </c>
      <c r="J32" s="29">
        <v>30.0</v>
      </c>
      <c r="K32" s="31">
        <f t="shared" si="4"/>
        <v>0.9833333333</v>
      </c>
      <c r="L32" s="18"/>
      <c r="M32" s="29">
        <f t="shared" si="5"/>
        <v>2.128045232</v>
      </c>
      <c r="N32" s="30">
        <v>27667.0</v>
      </c>
      <c r="O32" s="29">
        <v>30.0</v>
      </c>
      <c r="P32" s="29">
        <f t="shared" si="6"/>
        <v>0.9833333333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15.0"/>
    <col customWidth="1" min="10" max="10" width="14.63"/>
    <col customWidth="1" min="14" max="14" width="19.5"/>
    <col customWidth="1" min="15" max="15" width="19.0"/>
  </cols>
  <sheetData>
    <row r="1">
      <c r="J1" s="32" t="s">
        <v>55</v>
      </c>
    </row>
    <row r="2">
      <c r="B2" s="33" t="s">
        <v>56</v>
      </c>
      <c r="C2" s="34" t="s">
        <v>57</v>
      </c>
      <c r="D2" s="34" t="s">
        <v>58</v>
      </c>
      <c r="E2" s="34" t="s">
        <v>59</v>
      </c>
      <c r="F2" s="34" t="s">
        <v>60</v>
      </c>
      <c r="G2" s="34" t="s">
        <v>61</v>
      </c>
      <c r="H2" s="34" t="s">
        <v>62</v>
      </c>
      <c r="J2" s="9">
        <v>3642.6</v>
      </c>
    </row>
    <row r="3">
      <c r="B3" s="35" t="s">
        <v>63</v>
      </c>
      <c r="C3" s="36">
        <v>8.0</v>
      </c>
      <c r="D3" s="36">
        <v>10.0</v>
      </c>
      <c r="E3" s="36">
        <v>5.0</v>
      </c>
      <c r="F3" s="36">
        <v>3.0</v>
      </c>
      <c r="G3" s="36">
        <v>4.0</v>
      </c>
      <c r="H3" s="37">
        <f t="shared" ref="H3:H6" si="1">SUM(C3:G3)</f>
        <v>30</v>
      </c>
      <c r="J3" s="9">
        <v>4050.0</v>
      </c>
      <c r="L3" s="38" t="s">
        <v>64</v>
      </c>
    </row>
    <row r="4">
      <c r="B4" s="35" t="s">
        <v>65</v>
      </c>
      <c r="C4" s="36">
        <v>14.0</v>
      </c>
      <c r="D4" s="36">
        <v>10.0</v>
      </c>
      <c r="E4" s="36">
        <v>5.0</v>
      </c>
      <c r="F4" s="36">
        <v>0.0</v>
      </c>
      <c r="G4" s="36">
        <v>1.0</v>
      </c>
      <c r="H4" s="37">
        <f t="shared" si="1"/>
        <v>30</v>
      </c>
      <c r="J4" s="9">
        <v>4182.98</v>
      </c>
      <c r="L4" s="38" t="s">
        <v>66</v>
      </c>
      <c r="O4" s="39"/>
    </row>
    <row r="5">
      <c r="B5" s="35" t="s">
        <v>67</v>
      </c>
      <c r="C5" s="36">
        <v>9.0</v>
      </c>
      <c r="D5" s="36">
        <v>8.0</v>
      </c>
      <c r="E5" s="36">
        <v>7.0</v>
      </c>
      <c r="F5" s="36">
        <v>4.0</v>
      </c>
      <c r="G5" s="36">
        <v>2.0</v>
      </c>
      <c r="H5" s="37">
        <f t="shared" si="1"/>
        <v>30</v>
      </c>
      <c r="J5" s="8">
        <v>4253.0</v>
      </c>
    </row>
    <row r="6">
      <c r="B6" s="35" t="s">
        <v>62</v>
      </c>
      <c r="C6" s="40">
        <f t="shared" ref="C6:G6" si="2">SUM(C3:C5)</f>
        <v>31</v>
      </c>
      <c r="D6" s="40">
        <f t="shared" si="2"/>
        <v>28</v>
      </c>
      <c r="E6" s="40">
        <f t="shared" si="2"/>
        <v>17</v>
      </c>
      <c r="F6" s="40">
        <f t="shared" si="2"/>
        <v>7</v>
      </c>
      <c r="G6" s="40">
        <f t="shared" si="2"/>
        <v>7</v>
      </c>
      <c r="H6" s="37">
        <f t="shared" si="1"/>
        <v>90</v>
      </c>
      <c r="J6" s="9">
        <v>4520.0</v>
      </c>
    </row>
    <row r="7">
      <c r="C7" s="11"/>
      <c r="J7" s="9">
        <v>5564.0</v>
      </c>
    </row>
    <row r="8">
      <c r="J8" s="9">
        <v>5899.43</v>
      </c>
    </row>
    <row r="9">
      <c r="B9" s="41" t="s">
        <v>68</v>
      </c>
      <c r="C9" s="42" t="s">
        <v>57</v>
      </c>
      <c r="D9" s="43" t="s">
        <v>58</v>
      </c>
      <c r="E9" s="43" t="s">
        <v>59</v>
      </c>
      <c r="F9" s="43" t="s">
        <v>60</v>
      </c>
      <c r="G9" s="43" t="s">
        <v>61</v>
      </c>
      <c r="J9" s="9">
        <v>5900.43</v>
      </c>
    </row>
    <row r="10">
      <c r="B10" s="35" t="s">
        <v>63</v>
      </c>
      <c r="C10" s="44">
        <f t="shared" ref="C10:G10" si="3">(C$6*$H$3)/$H$6</f>
        <v>10.33333333</v>
      </c>
      <c r="D10" s="44">
        <f t="shared" si="3"/>
        <v>9.333333333</v>
      </c>
      <c r="E10" s="44">
        <f t="shared" si="3"/>
        <v>5.666666667</v>
      </c>
      <c r="F10" s="44">
        <f t="shared" si="3"/>
        <v>2.333333333</v>
      </c>
      <c r="G10" s="44">
        <f t="shared" si="3"/>
        <v>2.333333333</v>
      </c>
      <c r="J10" s="9">
        <v>6210.0</v>
      </c>
    </row>
    <row r="11">
      <c r="B11" s="35" t="s">
        <v>65</v>
      </c>
      <c r="C11" s="44">
        <f t="shared" ref="C11:G11" si="4">(C$6*$H$4)/$H$6</f>
        <v>10.33333333</v>
      </c>
      <c r="D11" s="44">
        <f t="shared" si="4"/>
        <v>9.333333333</v>
      </c>
      <c r="E11" s="44">
        <f t="shared" si="4"/>
        <v>5.666666667</v>
      </c>
      <c r="F11" s="44">
        <f t="shared" si="4"/>
        <v>2.333333333</v>
      </c>
      <c r="G11" s="44">
        <f t="shared" si="4"/>
        <v>2.333333333</v>
      </c>
      <c r="J11" s="9">
        <v>6399.87</v>
      </c>
    </row>
    <row r="12">
      <c r="B12" s="35" t="s">
        <v>67</v>
      </c>
      <c r="C12" s="44">
        <f t="shared" ref="C12:G12" si="5">(C$6*$H$3)/$H$6</f>
        <v>10.33333333</v>
      </c>
      <c r="D12" s="44">
        <f t="shared" si="5"/>
        <v>9.333333333</v>
      </c>
      <c r="E12" s="44">
        <f t="shared" si="5"/>
        <v>5.666666667</v>
      </c>
      <c r="F12" s="44">
        <f t="shared" si="5"/>
        <v>2.333333333</v>
      </c>
      <c r="G12" s="44">
        <f t="shared" si="5"/>
        <v>2.333333333</v>
      </c>
      <c r="J12" s="9">
        <v>6560.0</v>
      </c>
    </row>
    <row r="13">
      <c r="C13" s="45"/>
      <c r="D13" s="46"/>
      <c r="J13" s="9">
        <v>6590.53</v>
      </c>
    </row>
    <row r="14">
      <c r="D14" s="47"/>
      <c r="J14" s="9">
        <v>6809.0</v>
      </c>
    </row>
    <row r="15">
      <c r="B15" s="48"/>
      <c r="C15" s="49" t="s">
        <v>57</v>
      </c>
      <c r="D15" s="49" t="s">
        <v>58</v>
      </c>
      <c r="E15" s="49" t="s">
        <v>59</v>
      </c>
      <c r="F15" s="49" t="s">
        <v>60</v>
      </c>
      <c r="G15" s="49" t="s">
        <v>61</v>
      </c>
      <c r="J15" s="9">
        <v>6887.2</v>
      </c>
    </row>
    <row r="16">
      <c r="B16" s="49" t="s">
        <v>63</v>
      </c>
      <c r="C16" s="50">
        <v>0.005649718</v>
      </c>
      <c r="D16" s="50">
        <v>0.0</v>
      </c>
      <c r="E16" s="50">
        <v>0.166666667</v>
      </c>
      <c r="F16" s="50">
        <v>0.066666667</v>
      </c>
      <c r="G16" s="50">
        <v>0.0</v>
      </c>
      <c r="J16" s="9">
        <v>7040.68</v>
      </c>
    </row>
    <row r="17">
      <c r="B17" s="49" t="s">
        <v>65</v>
      </c>
      <c r="C17" s="50">
        <v>0.09039548</v>
      </c>
      <c r="D17" s="50">
        <v>0.125</v>
      </c>
      <c r="E17" s="50">
        <v>0.166666667</v>
      </c>
      <c r="F17" s="50">
        <v>0.066666667</v>
      </c>
      <c r="G17" s="50">
        <v>0.0</v>
      </c>
      <c r="J17" s="9">
        <v>7085.63</v>
      </c>
    </row>
    <row r="18">
      <c r="B18" s="51" t="s">
        <v>69</v>
      </c>
      <c r="C18" s="50">
        <v>0.141242938</v>
      </c>
      <c r="D18" s="50">
        <v>0.125</v>
      </c>
      <c r="E18" s="50">
        <v>0.666666667</v>
      </c>
      <c r="F18" s="50">
        <v>0.266666667</v>
      </c>
      <c r="G18" s="50">
        <v>0.0</v>
      </c>
      <c r="J18" s="9">
        <v>7209.94</v>
      </c>
    </row>
    <row r="19">
      <c r="J19" s="9">
        <v>7323.12</v>
      </c>
    </row>
    <row r="20">
      <c r="J20" s="9">
        <v>7430.0</v>
      </c>
    </row>
    <row r="21">
      <c r="B21" s="52" t="s">
        <v>70</v>
      </c>
      <c r="C21" s="53">
        <f>sum(C16:G18)</f>
        <v>1.887288138</v>
      </c>
      <c r="J21" s="9">
        <v>7673.94</v>
      </c>
    </row>
    <row r="22">
      <c r="B22" s="54" t="s">
        <v>71</v>
      </c>
      <c r="C22" s="50">
        <f>_xlfn.CHISQ.INV(0.95,C25)</f>
        <v>15.50731306</v>
      </c>
      <c r="J22" s="9">
        <v>7951.89</v>
      </c>
    </row>
    <row r="23">
      <c r="B23" s="54" t="s">
        <v>72</v>
      </c>
      <c r="C23" s="50">
        <f>_xlfn.CHISQ.DIST.RT(C21, C25)</f>
        <v>0.9842744099</v>
      </c>
      <c r="D23" s="55" t="s">
        <v>73</v>
      </c>
      <c r="J23" s="9">
        <v>8100.0</v>
      </c>
    </row>
    <row r="24">
      <c r="J24" s="9">
        <v>8247.0</v>
      </c>
    </row>
    <row r="25">
      <c r="B25" s="38" t="s">
        <v>74</v>
      </c>
      <c r="C25" s="11">
        <v>8.0</v>
      </c>
      <c r="J25" s="9">
        <v>8328.85</v>
      </c>
    </row>
    <row r="26">
      <c r="J26" s="9">
        <v>8400.0</v>
      </c>
    </row>
    <row r="27">
      <c r="J27" s="9">
        <v>8615.88</v>
      </c>
    </row>
    <row r="28">
      <c r="J28" s="9">
        <v>8823.63</v>
      </c>
    </row>
    <row r="29">
      <c r="J29" s="9">
        <v>8997.62</v>
      </c>
    </row>
    <row r="30">
      <c r="J30" s="9">
        <v>9000.0</v>
      </c>
    </row>
    <row r="31">
      <c r="J31" s="9">
        <v>9000.0</v>
      </c>
    </row>
    <row r="32">
      <c r="J32" s="9">
        <v>9097.27</v>
      </c>
    </row>
    <row r="33">
      <c r="J33" s="9">
        <v>9180.0</v>
      </c>
    </row>
    <row r="34">
      <c r="J34" s="9">
        <v>9186.37</v>
      </c>
    </row>
    <row r="35">
      <c r="J35" s="9">
        <v>9300.59</v>
      </c>
    </row>
    <row r="36">
      <c r="J36" s="9">
        <v>9625.52</v>
      </c>
    </row>
    <row r="37">
      <c r="J37" s="9">
        <v>9715.82</v>
      </c>
    </row>
    <row r="38">
      <c r="J38" s="9">
        <v>9900.0</v>
      </c>
    </row>
    <row r="39">
      <c r="J39" s="9">
        <v>10397.25</v>
      </c>
    </row>
    <row r="40">
      <c r="J40" s="9">
        <v>10461.03</v>
      </c>
    </row>
    <row r="41">
      <c r="J41" s="9">
        <v>10800.0</v>
      </c>
    </row>
    <row r="42">
      <c r="J42" s="9">
        <v>11440.0</v>
      </c>
    </row>
    <row r="43">
      <c r="J43" s="9">
        <v>11693.05</v>
      </c>
    </row>
    <row r="44">
      <c r="J44" s="9">
        <v>11726.13</v>
      </c>
    </row>
    <row r="45">
      <c r="J45" s="9">
        <v>11881.59</v>
      </c>
    </row>
    <row r="46">
      <c r="J46" s="9">
        <v>11981.97</v>
      </c>
    </row>
    <row r="47">
      <c r="J47" s="9">
        <v>12000.0</v>
      </c>
    </row>
    <row r="48">
      <c r="J48" s="9">
        <v>12618.89</v>
      </c>
    </row>
    <row r="49">
      <c r="J49" s="9">
        <v>12876.0</v>
      </c>
    </row>
    <row r="50">
      <c r="J50" s="9">
        <v>13013.0</v>
      </c>
    </row>
    <row r="51">
      <c r="J51" s="9">
        <v>13013.01</v>
      </c>
    </row>
    <row r="52">
      <c r="J52" s="9">
        <v>13426.0</v>
      </c>
    </row>
    <row r="53">
      <c r="J53" s="9">
        <v>13446.23</v>
      </c>
    </row>
    <row r="54">
      <c r="J54" s="9">
        <v>13500.0</v>
      </c>
    </row>
    <row r="55">
      <c r="J55" s="9">
        <v>13896.33</v>
      </c>
    </row>
    <row r="56">
      <c r="J56" s="9">
        <v>13900.0</v>
      </c>
    </row>
    <row r="57">
      <c r="J57" s="9">
        <v>13900.0</v>
      </c>
    </row>
    <row r="58">
      <c r="J58" s="9">
        <v>14000.0</v>
      </c>
    </row>
    <row r="59">
      <c r="J59" s="9">
        <v>14625.62</v>
      </c>
    </row>
    <row r="60">
      <c r="J60" s="9">
        <v>14694.78</v>
      </c>
    </row>
    <row r="61">
      <c r="J61" s="9">
        <v>14900.0</v>
      </c>
    </row>
    <row r="62">
      <c r="J62" s="9">
        <v>14900.0</v>
      </c>
    </row>
    <row r="63">
      <c r="J63" s="9">
        <v>15185.0</v>
      </c>
    </row>
    <row r="64">
      <c r="J64" s="9">
        <v>15376.49</v>
      </c>
    </row>
    <row r="65">
      <c r="J65" s="9">
        <v>15400.0</v>
      </c>
    </row>
    <row r="66">
      <c r="J66" s="9">
        <v>15422.59</v>
      </c>
    </row>
    <row r="67">
      <c r="J67" s="9">
        <v>15766.0</v>
      </c>
    </row>
    <row r="68">
      <c r="J68" s="9">
        <v>15895.8</v>
      </c>
    </row>
    <row r="69">
      <c r="J69" s="9">
        <v>15900.0</v>
      </c>
    </row>
    <row r="70">
      <c r="J70" s="9">
        <v>15900.0</v>
      </c>
    </row>
    <row r="71">
      <c r="J71" s="9">
        <v>16768.68</v>
      </c>
    </row>
    <row r="72">
      <c r="J72" s="9">
        <v>17400.0</v>
      </c>
    </row>
    <row r="73">
      <c r="J73" s="9">
        <v>18216.41</v>
      </c>
    </row>
    <row r="74">
      <c r="J74" s="9">
        <v>18995.06</v>
      </c>
    </row>
    <row r="75">
      <c r="J75" s="9">
        <v>19000.0</v>
      </c>
    </row>
    <row r="76">
      <c r="J76" s="9">
        <v>19136.59</v>
      </c>
    </row>
    <row r="77">
      <c r="J77" s="9">
        <v>19794.06</v>
      </c>
    </row>
    <row r="78">
      <c r="J78" s="9">
        <v>19800.0</v>
      </c>
    </row>
    <row r="79">
      <c r="J79" s="9">
        <v>20646.0</v>
      </c>
    </row>
    <row r="80">
      <c r="J80" s="9">
        <v>21336.16</v>
      </c>
    </row>
    <row r="81">
      <c r="J81" s="9">
        <v>21900.0</v>
      </c>
    </row>
    <row r="82">
      <c r="J82" s="9">
        <v>21952.73</v>
      </c>
    </row>
    <row r="83">
      <c r="J83" s="9">
        <v>22866.66</v>
      </c>
    </row>
    <row r="84">
      <c r="J84" s="9">
        <v>23023.0</v>
      </c>
    </row>
    <row r="85">
      <c r="J85" s="9">
        <v>23485.58</v>
      </c>
    </row>
    <row r="86">
      <c r="J86" s="9">
        <v>23843.7</v>
      </c>
    </row>
    <row r="87">
      <c r="J87" s="9">
        <v>24970.09</v>
      </c>
    </row>
    <row r="88">
      <c r="J88" s="9">
        <v>26287.12</v>
      </c>
    </row>
    <row r="89">
      <c r="J89" s="9">
        <v>27412.31</v>
      </c>
    </row>
    <row r="90">
      <c r="J90" s="9">
        <v>27667.0</v>
      </c>
    </row>
    <row r="91">
      <c r="J91" s="9">
        <v>39523.64</v>
      </c>
    </row>
  </sheetData>
  <autoFilter ref="$J$1:$J$91">
    <sortState ref="J1:J91">
      <sortCondition ref="J1:J91"/>
    </sortState>
  </autoFilter>
  <mergeCells count="2">
    <mergeCell ref="L3:O3"/>
    <mergeCell ref="L4:N4"/>
  </mergeCells>
  <hyperlinks>
    <hyperlink r:id="rId1" ref="B1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75"/>
    <col customWidth="1" min="2" max="2" width="25.25"/>
    <col customWidth="1" min="4" max="4" width="15.5"/>
    <col customWidth="1" min="5" max="5" width="18.5"/>
    <col customWidth="1" min="6" max="6" width="20.63"/>
    <col customWidth="1" min="7" max="7" width="20.25"/>
    <col customWidth="1" min="8" max="8" width="21.88"/>
    <col customWidth="1" min="9" max="9" width="20.25"/>
    <col customWidth="1" min="10" max="10" width="20.5"/>
    <col customWidth="1" min="11" max="11" width="10.0"/>
    <col customWidth="1" min="12" max="12" width="24.25"/>
  </cols>
  <sheetData>
    <row r="1">
      <c r="A1" s="56" t="s">
        <v>75</v>
      </c>
    </row>
    <row r="2">
      <c r="A2" s="56" t="s">
        <v>76</v>
      </c>
      <c r="B2" s="57" t="s">
        <v>63</v>
      </c>
      <c r="C2" s="58"/>
      <c r="D2" s="59"/>
    </row>
    <row r="3">
      <c r="B3" s="60" t="s">
        <v>77</v>
      </c>
      <c r="C3" s="60" t="s">
        <v>78</v>
      </c>
      <c r="D3" s="60" t="s">
        <v>79</v>
      </c>
      <c r="E3" s="60" t="s">
        <v>80</v>
      </c>
      <c r="F3" s="61" t="s">
        <v>81</v>
      </c>
      <c r="G3" s="61" t="s">
        <v>82</v>
      </c>
      <c r="H3" s="61" t="s">
        <v>83</v>
      </c>
      <c r="I3" s="61" t="s">
        <v>84</v>
      </c>
      <c r="J3" s="61" t="s">
        <v>85</v>
      </c>
      <c r="L3" s="62" t="s">
        <v>80</v>
      </c>
      <c r="M3" s="62" t="s">
        <v>80</v>
      </c>
      <c r="N3" s="63" t="s">
        <v>80</v>
      </c>
      <c r="O3" s="64"/>
    </row>
    <row r="4">
      <c r="B4" s="33" t="s">
        <v>86</v>
      </c>
      <c r="C4" s="65">
        <v>4253.0</v>
      </c>
      <c r="D4" s="65">
        <v>8884.86</v>
      </c>
      <c r="E4" s="33">
        <v>8.0</v>
      </c>
      <c r="F4" s="66">
        <f t="shared" ref="F4:F8" si="1">(_xlfn.NORM.DIST(D4,$C$14,$C$13,TRUE) - _xlfn.NORM.DIST(C4,$C$14,$C$13,TRUE)) *35</f>
        <v>4.062100449</v>
      </c>
      <c r="G4" s="66">
        <f t="shared" ref="G4:G8" si="2">E4-F4</f>
        <v>3.937899551</v>
      </c>
      <c r="H4" s="66">
        <f t="shared" ref="H4:H8" si="3">G4^2</f>
        <v>15.50705287</v>
      </c>
      <c r="I4" s="66">
        <f t="shared" ref="I4:I8" si="4">H4/F4</f>
        <v>3.817496161</v>
      </c>
      <c r="J4" s="66">
        <f>I4</f>
        <v>3.817496161</v>
      </c>
      <c r="L4" s="62" t="s">
        <v>63</v>
      </c>
      <c r="M4" s="63" t="s">
        <v>65</v>
      </c>
      <c r="N4" s="63" t="s">
        <v>67</v>
      </c>
      <c r="O4" s="67" t="s">
        <v>87</v>
      </c>
    </row>
    <row r="5">
      <c r="B5" s="33" t="s">
        <v>88</v>
      </c>
      <c r="C5" s="65">
        <v>8884.87</v>
      </c>
      <c r="D5" s="65">
        <v>13156.72</v>
      </c>
      <c r="E5" s="33">
        <v>10.0</v>
      </c>
      <c r="F5" s="66">
        <f t="shared" si="1"/>
        <v>6.537611684</v>
      </c>
      <c r="G5" s="66">
        <f t="shared" si="2"/>
        <v>3.462388316</v>
      </c>
      <c r="H5" s="66">
        <f t="shared" si="3"/>
        <v>11.98813285</v>
      </c>
      <c r="I5" s="66">
        <f t="shared" si="4"/>
        <v>1.833717484</v>
      </c>
      <c r="J5" s="66">
        <f t="shared" ref="J5:J8" si="5">J4+I5</f>
        <v>5.651213645</v>
      </c>
      <c r="L5" s="33">
        <v>8.0</v>
      </c>
      <c r="M5" s="68">
        <v>14.0</v>
      </c>
      <c r="N5" s="68">
        <v>9.0</v>
      </c>
      <c r="O5" s="69">
        <f t="shared" ref="O5:O6" si="6">sum(L5:N5)</f>
        <v>31</v>
      </c>
    </row>
    <row r="6">
      <c r="B6" s="33" t="s">
        <v>89</v>
      </c>
      <c r="C6" s="65">
        <v>13156.73</v>
      </c>
      <c r="D6" s="65">
        <v>18148.59</v>
      </c>
      <c r="E6" s="33">
        <v>5.0</v>
      </c>
      <c r="F6" s="66">
        <f t="shared" si="1"/>
        <v>9.302509007</v>
      </c>
      <c r="G6" s="66">
        <f t="shared" si="2"/>
        <v>-4.302509007</v>
      </c>
      <c r="H6" s="66">
        <f t="shared" si="3"/>
        <v>18.51158376</v>
      </c>
      <c r="I6" s="66">
        <f t="shared" si="4"/>
        <v>1.989956015</v>
      </c>
      <c r="J6" s="66">
        <f t="shared" si="5"/>
        <v>7.641169661</v>
      </c>
      <c r="L6" s="33">
        <v>10.0</v>
      </c>
      <c r="M6" s="70">
        <v>10.0</v>
      </c>
      <c r="N6" s="68">
        <v>8.0</v>
      </c>
      <c r="O6" s="69">
        <f t="shared" si="6"/>
        <v>28</v>
      </c>
    </row>
    <row r="7">
      <c r="B7" s="33" t="s">
        <v>90</v>
      </c>
      <c r="C7" s="65">
        <v>18148.6</v>
      </c>
      <c r="D7" s="65">
        <v>22780.45</v>
      </c>
      <c r="E7" s="33">
        <v>3.0</v>
      </c>
      <c r="F7" s="66">
        <f t="shared" si="1"/>
        <v>7.099919712</v>
      </c>
      <c r="G7" s="66">
        <f t="shared" si="2"/>
        <v>-4.099919712</v>
      </c>
      <c r="H7" s="66">
        <f t="shared" si="3"/>
        <v>16.80934165</v>
      </c>
      <c r="I7" s="66">
        <f t="shared" si="4"/>
        <v>2.36753968</v>
      </c>
      <c r="J7" s="66">
        <f t="shared" si="5"/>
        <v>10.00870934</v>
      </c>
      <c r="L7" s="33">
        <v>5.0</v>
      </c>
      <c r="M7" s="69">
        <v>5.0</v>
      </c>
      <c r="N7" s="68">
        <v>7.0</v>
      </c>
      <c r="O7" s="68">
        <v>17.0</v>
      </c>
    </row>
    <row r="8">
      <c r="B8" s="33" t="s">
        <v>91</v>
      </c>
      <c r="C8" s="65">
        <v>22780.46</v>
      </c>
      <c r="D8" s="65">
        <v>27412.31</v>
      </c>
      <c r="E8" s="33">
        <v>4.0</v>
      </c>
      <c r="F8" s="66">
        <f t="shared" si="1"/>
        <v>3.966192463</v>
      </c>
      <c r="G8" s="66">
        <f t="shared" si="2"/>
        <v>0.03380753702</v>
      </c>
      <c r="H8" s="66">
        <f t="shared" si="3"/>
        <v>0.001142949559</v>
      </c>
      <c r="I8" s="66">
        <f t="shared" si="4"/>
        <v>0.0002881729947</v>
      </c>
      <c r="J8" s="66">
        <f t="shared" si="5"/>
        <v>10.00899751</v>
      </c>
      <c r="L8" s="33">
        <v>3.0</v>
      </c>
      <c r="M8" s="69">
        <v>0.0</v>
      </c>
      <c r="N8" s="68">
        <v>4.0</v>
      </c>
      <c r="O8" s="69">
        <f t="shared" ref="O8:O9" si="7">sum(L8:N8)</f>
        <v>7</v>
      </c>
    </row>
    <row r="9">
      <c r="L9" s="33">
        <v>4.0</v>
      </c>
      <c r="M9" s="70">
        <v>1.0</v>
      </c>
      <c r="N9" s="68">
        <v>2.0</v>
      </c>
      <c r="O9" s="69">
        <f t="shared" si="7"/>
        <v>7</v>
      </c>
    </row>
    <row r="10">
      <c r="B10" s="32" t="s">
        <v>92</v>
      </c>
      <c r="C10" s="71">
        <f>max(agoda)</f>
        <v>27412.31</v>
      </c>
      <c r="E10" s="11" t="s">
        <v>71</v>
      </c>
      <c r="F10" s="72">
        <f>_xlfn.CHISQ.INV(0.95,4)</f>
        <v>9.487729037</v>
      </c>
      <c r="H10" s="7" t="s">
        <v>93</v>
      </c>
      <c r="L10" s="69">
        <f t="shared" ref="L10:O10" si="8">sum(L5:L9)</f>
        <v>30</v>
      </c>
      <c r="M10" s="69">
        <f t="shared" si="8"/>
        <v>30</v>
      </c>
      <c r="N10" s="69">
        <f t="shared" si="8"/>
        <v>30</v>
      </c>
      <c r="O10" s="69">
        <f t="shared" si="8"/>
        <v>90</v>
      </c>
    </row>
    <row r="11">
      <c r="B11" s="32" t="s">
        <v>94</v>
      </c>
      <c r="C11" s="71">
        <f>min(agoda)</f>
        <v>4253</v>
      </c>
      <c r="E11" s="11" t="s">
        <v>95</v>
      </c>
      <c r="F11" s="72">
        <f>_xlfn.CHISQ.DIST.RT(J8,4)</f>
        <v>0.0402763925</v>
      </c>
      <c r="H11" s="7" t="s">
        <v>96</v>
      </c>
    </row>
    <row r="12">
      <c r="B12" s="32" t="s">
        <v>97</v>
      </c>
      <c r="C12" s="71">
        <f>median(agoda)</f>
        <v>15652.66</v>
      </c>
      <c r="H12" s="73"/>
      <c r="I12" s="73"/>
      <c r="J12" s="73"/>
    </row>
    <row r="13">
      <c r="B13" s="32" t="s">
        <v>98</v>
      </c>
      <c r="C13" s="74">
        <f>_xlfn.STDEV.S(agoda)</f>
        <v>7350.440395</v>
      </c>
      <c r="F13" s="75"/>
      <c r="H13" s="7" t="s">
        <v>99</v>
      </c>
      <c r="I13" s="7">
        <f>F11</f>
        <v>0.0402763925</v>
      </c>
      <c r="J13" s="7" t="s">
        <v>100</v>
      </c>
    </row>
    <row r="14">
      <c r="B14" s="32" t="s">
        <v>101</v>
      </c>
      <c r="C14" s="71">
        <f>AVERAGE(agoda)</f>
        <v>15760.659</v>
      </c>
      <c r="F14" s="75"/>
      <c r="G14" s="56"/>
      <c r="H14" s="56"/>
    </row>
    <row r="15">
      <c r="G15" s="11"/>
    </row>
    <row r="16">
      <c r="G16" s="11"/>
    </row>
    <row r="17">
      <c r="G17" s="11"/>
    </row>
    <row r="18">
      <c r="G18" s="11"/>
    </row>
    <row r="19">
      <c r="G19" s="11"/>
    </row>
    <row r="22">
      <c r="B22" s="76" t="s">
        <v>65</v>
      </c>
      <c r="C22" s="58"/>
      <c r="D22" s="59"/>
      <c r="F22" s="75"/>
      <c r="G22" s="75"/>
      <c r="H22" s="75"/>
    </row>
    <row r="23">
      <c r="B23" s="60" t="s">
        <v>77</v>
      </c>
      <c r="C23" s="60" t="s">
        <v>78</v>
      </c>
      <c r="D23" s="60" t="s">
        <v>79</v>
      </c>
      <c r="E23" s="60" t="s">
        <v>80</v>
      </c>
      <c r="F23" s="61" t="s">
        <v>81</v>
      </c>
      <c r="G23" s="61" t="s">
        <v>82</v>
      </c>
      <c r="H23" s="61" t="s">
        <v>83</v>
      </c>
      <c r="I23" s="61" t="s">
        <v>84</v>
      </c>
      <c r="J23" s="61" t="s">
        <v>85</v>
      </c>
    </row>
    <row r="24">
      <c r="B24" s="33" t="s">
        <v>86</v>
      </c>
      <c r="C24" s="65">
        <v>3642.0</v>
      </c>
      <c r="D24" s="65">
        <v>10818.81</v>
      </c>
      <c r="E24" s="68">
        <v>14.0</v>
      </c>
      <c r="F24" s="66">
        <f t="shared" ref="F24:F28" si="9">(_xlfn.NORM.DIST(D24,$C$34,$C$33,TRUE) - _xlfn.NORM.DIST(C24,$C$34,$C$33,TRUE)) *35</f>
        <v>4.006626475</v>
      </c>
      <c r="G24" s="66">
        <f t="shared" ref="G24:G28" si="10">E24-F24</f>
        <v>9.993373525</v>
      </c>
      <c r="H24" s="66">
        <f t="shared" ref="H24:H28" si="11">G24^2</f>
        <v>99.86751442</v>
      </c>
      <c r="I24" s="66">
        <f t="shared" ref="I24:I28" si="12">H24/F24</f>
        <v>24.92558641</v>
      </c>
      <c r="J24" s="66">
        <f>I24</f>
        <v>24.92558641</v>
      </c>
    </row>
    <row r="25">
      <c r="B25" s="33" t="s">
        <v>88</v>
      </c>
      <c r="C25" s="65">
        <v>10818.82</v>
      </c>
      <c r="D25" s="65">
        <v>17995.02</v>
      </c>
      <c r="E25" s="70">
        <v>10.0</v>
      </c>
      <c r="F25" s="66">
        <f t="shared" si="9"/>
        <v>7.158316607</v>
      </c>
      <c r="G25" s="66">
        <f t="shared" si="10"/>
        <v>2.841683393</v>
      </c>
      <c r="H25" s="66">
        <f t="shared" si="11"/>
        <v>8.075164509</v>
      </c>
      <c r="I25" s="66">
        <f t="shared" si="12"/>
        <v>1.128081496</v>
      </c>
      <c r="J25" s="66">
        <f t="shared" ref="J25:J28" si="13">J24+I25</f>
        <v>26.05366791</v>
      </c>
    </row>
    <row r="26">
      <c r="B26" s="33" t="s">
        <v>89</v>
      </c>
      <c r="C26" s="65">
        <v>17995.03</v>
      </c>
      <c r="D26" s="65">
        <v>25171.22</v>
      </c>
      <c r="E26" s="69">
        <v>5.0</v>
      </c>
      <c r="F26" s="66">
        <f t="shared" si="9"/>
        <v>8.68586474</v>
      </c>
      <c r="G26" s="66">
        <f t="shared" si="10"/>
        <v>-3.68586474</v>
      </c>
      <c r="H26" s="66">
        <f t="shared" si="11"/>
        <v>13.58559888</v>
      </c>
      <c r="I26" s="66">
        <f t="shared" si="12"/>
        <v>1.564104357</v>
      </c>
      <c r="J26" s="66">
        <f t="shared" si="13"/>
        <v>27.61777227</v>
      </c>
    </row>
    <row r="27">
      <c r="B27" s="33" t="s">
        <v>90</v>
      </c>
      <c r="C27" s="65">
        <v>25171.23</v>
      </c>
      <c r="D27" s="65">
        <v>32347.43</v>
      </c>
      <c r="E27" s="69">
        <v>0.0</v>
      </c>
      <c r="F27" s="66">
        <f t="shared" si="9"/>
        <v>7.158269526</v>
      </c>
      <c r="G27" s="66">
        <f t="shared" si="10"/>
        <v>-7.158269526</v>
      </c>
      <c r="H27" s="66">
        <f t="shared" si="11"/>
        <v>51.24082261</v>
      </c>
      <c r="I27" s="66">
        <f t="shared" si="12"/>
        <v>7.158269526</v>
      </c>
      <c r="J27" s="66">
        <f t="shared" si="13"/>
        <v>34.77604179</v>
      </c>
    </row>
    <row r="28">
      <c r="B28" s="33" t="s">
        <v>91</v>
      </c>
      <c r="C28" s="65">
        <v>32347.44</v>
      </c>
      <c r="D28" s="65">
        <v>39523.64</v>
      </c>
      <c r="E28" s="70">
        <v>1.0</v>
      </c>
      <c r="F28" s="66">
        <f t="shared" si="9"/>
        <v>4.006358697</v>
      </c>
      <c r="G28" s="66">
        <f t="shared" si="10"/>
        <v>-3.006358697</v>
      </c>
      <c r="H28" s="66">
        <f t="shared" si="11"/>
        <v>9.038192617</v>
      </c>
      <c r="I28" s="66">
        <f t="shared" si="12"/>
        <v>2.255961909</v>
      </c>
      <c r="J28" s="66">
        <f t="shared" si="13"/>
        <v>37.0320037</v>
      </c>
    </row>
    <row r="30">
      <c r="B30" s="32" t="s">
        <v>92</v>
      </c>
      <c r="C30" s="71">
        <f>max(Traveloka)</f>
        <v>39523.64</v>
      </c>
      <c r="E30" s="11" t="s">
        <v>71</v>
      </c>
      <c r="F30" s="77">
        <f>_xlfn.CHISQ.INV(0.95,4)</f>
        <v>9.487729037</v>
      </c>
      <c r="G30" s="46"/>
      <c r="H30" s="7" t="s">
        <v>93</v>
      </c>
    </row>
    <row r="31">
      <c r="B31" s="32" t="s">
        <v>94</v>
      </c>
      <c r="C31" s="71">
        <f>min(Traveloka)</f>
        <v>3642</v>
      </c>
      <c r="E31" s="11" t="s">
        <v>95</v>
      </c>
      <c r="F31" s="77">
        <f>_xlfn.CHISQ.DIST.RT(J28,4)</f>
        <v>0.00000017741626</v>
      </c>
      <c r="G31" s="46"/>
      <c r="H31" s="7" t="s">
        <v>96</v>
      </c>
    </row>
    <row r="32">
      <c r="B32" s="32" t="s">
        <v>97</v>
      </c>
      <c r="C32" s="71">
        <f>median(Traveloka)</f>
        <v>21583.125</v>
      </c>
      <c r="F32" s="77"/>
      <c r="G32" s="46"/>
      <c r="H32" s="73"/>
      <c r="I32" s="73"/>
      <c r="J32" s="73"/>
    </row>
    <row r="33">
      <c r="B33" s="32" t="s">
        <v>98</v>
      </c>
      <c r="C33" s="74">
        <f>_xlfn.STDEV.S(Traveloka)</f>
        <v>11346.68513</v>
      </c>
      <c r="H33" s="7" t="s">
        <v>99</v>
      </c>
      <c r="I33" s="7">
        <f>F31</f>
        <v>0.00000017741626</v>
      </c>
      <c r="J33" s="7" t="s">
        <v>100</v>
      </c>
    </row>
    <row r="34">
      <c r="B34" s="32" t="s">
        <v>101</v>
      </c>
      <c r="C34" s="71">
        <f>AVERAGE(Traveloka)</f>
        <v>21583.064</v>
      </c>
    </row>
    <row r="39">
      <c r="B39" s="78" t="s">
        <v>67</v>
      </c>
      <c r="C39" s="58"/>
      <c r="D39" s="59"/>
    </row>
    <row r="40">
      <c r="B40" s="60" t="s">
        <v>77</v>
      </c>
      <c r="C40" s="60" t="s">
        <v>78</v>
      </c>
      <c r="D40" s="60" t="s">
        <v>79</v>
      </c>
      <c r="E40" s="60" t="s">
        <v>80</v>
      </c>
      <c r="F40" s="61" t="s">
        <v>81</v>
      </c>
      <c r="G40" s="61" t="s">
        <v>82</v>
      </c>
      <c r="H40" s="61" t="s">
        <v>83</v>
      </c>
      <c r="I40" s="61" t="s">
        <v>84</v>
      </c>
      <c r="J40" s="61" t="s">
        <v>85</v>
      </c>
    </row>
    <row r="41">
      <c r="B41" s="33" t="s">
        <v>86</v>
      </c>
      <c r="C41" s="65">
        <v>4050.0</v>
      </c>
      <c r="D41" s="65">
        <v>8773.4</v>
      </c>
      <c r="E41" s="68">
        <v>9.0</v>
      </c>
      <c r="F41" s="66">
        <f>(_xlfn.NORM.DIST(D41,$C$53,$C$52,TRUE) - _xlfn.NORM.DIST(C41,$C$53,$C$52,TRUE)) *35</f>
        <v>4.006367104</v>
      </c>
      <c r="G41" s="66">
        <f t="shared" ref="G41:G45" si="14">E41-F41</f>
        <v>4.993632896</v>
      </c>
      <c r="H41" s="66">
        <f t="shared" ref="H41:H45" si="15">G41^2</f>
        <v>24.9363695</v>
      </c>
      <c r="I41" s="66">
        <f t="shared" ref="I41:I45" si="16">H41/F41</f>
        <v>6.224184866</v>
      </c>
      <c r="J41" s="66">
        <f>I41</f>
        <v>6.224184866</v>
      </c>
    </row>
    <row r="42">
      <c r="B42" s="33" t="s">
        <v>88</v>
      </c>
      <c r="C42" s="65">
        <v>8773.41</v>
      </c>
      <c r="D42" s="65">
        <v>13496.8</v>
      </c>
      <c r="E42" s="68">
        <v>8.0</v>
      </c>
      <c r="F42" s="66">
        <f t="shared" ref="F42:F45" si="17">(_xlfn.NORM.DIST(D42,$C$34,$C$33,TRUE) - _xlfn.NORM.DIST(C42,$C$34,$C$33,TRUE)) *35</f>
        <v>3.799842384</v>
      </c>
      <c r="G42" s="66">
        <f t="shared" si="14"/>
        <v>4.200157616</v>
      </c>
      <c r="H42" s="66">
        <f t="shared" si="15"/>
        <v>17.641324</v>
      </c>
      <c r="I42" s="66">
        <f t="shared" si="16"/>
        <v>4.642646253</v>
      </c>
      <c r="J42" s="66">
        <f t="shared" ref="J42:J45" si="18">J41+I42</f>
        <v>10.86683112</v>
      </c>
    </row>
    <row r="43">
      <c r="B43" s="33" t="s">
        <v>89</v>
      </c>
      <c r="C43" s="65">
        <v>13496.81</v>
      </c>
      <c r="D43" s="65">
        <v>18220.2</v>
      </c>
      <c r="E43" s="68">
        <v>7.0</v>
      </c>
      <c r="F43" s="66">
        <f t="shared" si="17"/>
        <v>5.090472283</v>
      </c>
      <c r="G43" s="66">
        <f t="shared" si="14"/>
        <v>1.909527717</v>
      </c>
      <c r="H43" s="66">
        <f t="shared" si="15"/>
        <v>3.646296103</v>
      </c>
      <c r="I43" s="66">
        <f t="shared" si="16"/>
        <v>0.716298194</v>
      </c>
      <c r="J43" s="66">
        <f t="shared" si="18"/>
        <v>11.58312931</v>
      </c>
    </row>
    <row r="44">
      <c r="B44" s="33" t="s">
        <v>90</v>
      </c>
      <c r="C44" s="65">
        <v>18220.21</v>
      </c>
      <c r="D44" s="65">
        <v>22943.6</v>
      </c>
      <c r="E44" s="68">
        <v>4.0</v>
      </c>
      <c r="F44" s="66">
        <f t="shared" si="17"/>
        <v>5.748703915</v>
      </c>
      <c r="G44" s="66">
        <f t="shared" si="14"/>
        <v>-1.748703915</v>
      </c>
      <c r="H44" s="66">
        <f t="shared" si="15"/>
        <v>3.057965381</v>
      </c>
      <c r="I44" s="66">
        <f t="shared" si="16"/>
        <v>0.5319399688</v>
      </c>
      <c r="J44" s="66">
        <f t="shared" si="18"/>
        <v>12.11506928</v>
      </c>
    </row>
    <row r="45">
      <c r="B45" s="33" t="s">
        <v>91</v>
      </c>
      <c r="C45" s="65">
        <v>22943.61</v>
      </c>
      <c r="D45" s="65">
        <v>27667.0</v>
      </c>
      <c r="E45" s="68">
        <v>2.0</v>
      </c>
      <c r="F45" s="66">
        <f t="shared" si="17"/>
        <v>5.472722822</v>
      </c>
      <c r="G45" s="66">
        <f t="shared" si="14"/>
        <v>-3.472722822</v>
      </c>
      <c r="H45" s="66">
        <f t="shared" si="15"/>
        <v>12.0598038</v>
      </c>
      <c r="I45" s="66">
        <f t="shared" si="16"/>
        <v>2.203620427</v>
      </c>
      <c r="J45" s="66">
        <f t="shared" si="18"/>
        <v>14.31868971</v>
      </c>
    </row>
    <row r="49">
      <c r="B49" s="32" t="s">
        <v>92</v>
      </c>
      <c r="C49" s="71">
        <f>max(Booking)</f>
        <v>27667</v>
      </c>
      <c r="E49" s="11" t="s">
        <v>71</v>
      </c>
      <c r="F49" s="72">
        <f>_xlfn.CHISQ.INV(0.95,4)</f>
        <v>9.487729037</v>
      </c>
      <c r="H49" s="7" t="s">
        <v>93</v>
      </c>
    </row>
    <row r="50">
      <c r="B50" s="32" t="s">
        <v>94</v>
      </c>
      <c r="C50" s="71">
        <f>min(Booking)</f>
        <v>4050</v>
      </c>
      <c r="E50" s="11" t="s">
        <v>95</v>
      </c>
      <c r="F50" s="72">
        <f>_xlfn.CHISQ.DIST.RT(J45,4)</f>
        <v>0.006344411222</v>
      </c>
      <c r="H50" s="7" t="s">
        <v>96</v>
      </c>
    </row>
    <row r="51">
      <c r="B51" s="32" t="s">
        <v>97</v>
      </c>
      <c r="C51" s="71">
        <f>median(Booking)</f>
        <v>15858.505</v>
      </c>
      <c r="H51" s="73"/>
      <c r="I51" s="73"/>
      <c r="J51" s="73"/>
    </row>
    <row r="52">
      <c r="B52" s="32" t="s">
        <v>98</v>
      </c>
      <c r="C52" s="74">
        <f>_xlfn.STDEV.S(Booking)</f>
        <v>7468.35115</v>
      </c>
      <c r="H52" s="7" t="s">
        <v>99</v>
      </c>
      <c r="I52" s="7">
        <f>F50</f>
        <v>0.006344411222</v>
      </c>
      <c r="J52" s="7" t="s">
        <v>100</v>
      </c>
    </row>
    <row r="53">
      <c r="B53" s="32" t="s">
        <v>101</v>
      </c>
      <c r="C53" s="71">
        <f>AVERAGE(Booking)</f>
        <v>15858.504</v>
      </c>
    </row>
  </sheetData>
  <mergeCells count="9">
    <mergeCell ref="H49:J49"/>
    <mergeCell ref="H50:J50"/>
    <mergeCell ref="B2:D2"/>
    <mergeCell ref="H10:J10"/>
    <mergeCell ref="H11:J11"/>
    <mergeCell ref="B22:D22"/>
    <mergeCell ref="H30:J30"/>
    <mergeCell ref="H31:J31"/>
    <mergeCell ref="B39:D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88"/>
  </cols>
  <sheetData>
    <row r="1">
      <c r="A1" s="3" t="s">
        <v>7</v>
      </c>
      <c r="B1" s="3" t="s">
        <v>8</v>
      </c>
      <c r="C1" s="4" t="s">
        <v>9</v>
      </c>
    </row>
    <row r="2">
      <c r="A2" s="8">
        <v>4253.0</v>
      </c>
      <c r="B2" s="9">
        <v>3642.6</v>
      </c>
      <c r="C2" s="9">
        <v>4050.0</v>
      </c>
    </row>
    <row r="3">
      <c r="A3" s="9">
        <v>4520.0</v>
      </c>
      <c r="B3" s="9">
        <v>4182.98</v>
      </c>
      <c r="C3" s="9">
        <v>5564.0</v>
      </c>
      <c r="E3" s="79" t="s">
        <v>102</v>
      </c>
      <c r="G3" s="80"/>
      <c r="H3" s="80"/>
      <c r="I3" s="80"/>
      <c r="J3" s="80"/>
      <c r="K3" s="80"/>
    </row>
    <row r="4">
      <c r="A4" s="9">
        <v>7209.94</v>
      </c>
      <c r="B4" s="9">
        <v>5900.43</v>
      </c>
      <c r="C4" s="9">
        <v>6210.0</v>
      </c>
      <c r="E4" s="80"/>
      <c r="F4" s="80"/>
      <c r="G4" s="80"/>
      <c r="H4" s="80"/>
      <c r="I4" s="80"/>
      <c r="J4" s="80"/>
      <c r="K4" s="80"/>
    </row>
    <row r="5">
      <c r="A5" s="9">
        <v>6399.87</v>
      </c>
      <c r="B5" s="9">
        <v>6887.2</v>
      </c>
      <c r="C5" s="9">
        <v>6560.0</v>
      </c>
      <c r="E5" s="79" t="s">
        <v>103</v>
      </c>
      <c r="F5" s="80"/>
      <c r="G5" s="80"/>
      <c r="H5" s="80"/>
      <c r="I5" s="80"/>
      <c r="J5" s="80"/>
      <c r="K5" s="80"/>
    </row>
    <row r="6">
      <c r="A6" s="9">
        <v>5899.43</v>
      </c>
      <c r="B6" s="9">
        <v>6590.53</v>
      </c>
      <c r="C6" s="9">
        <v>6809.0</v>
      </c>
      <c r="E6" s="81" t="s">
        <v>104</v>
      </c>
      <c r="F6" s="81" t="s">
        <v>105</v>
      </c>
      <c r="G6" s="81" t="s">
        <v>106</v>
      </c>
      <c r="H6" s="81" t="s">
        <v>107</v>
      </c>
      <c r="I6" s="81" t="s">
        <v>108</v>
      </c>
      <c r="J6" s="80"/>
      <c r="K6" s="80"/>
    </row>
    <row r="7">
      <c r="A7" s="9">
        <v>7085.63</v>
      </c>
      <c r="B7" s="9">
        <v>7040.68</v>
      </c>
      <c r="C7" s="9">
        <v>7430.0</v>
      </c>
      <c r="E7" s="79" t="s">
        <v>7</v>
      </c>
      <c r="F7" s="82">
        <v>30.0</v>
      </c>
      <c r="G7" s="82">
        <v>392632.8</v>
      </c>
      <c r="H7" s="82">
        <v>13087.76</v>
      </c>
      <c r="I7" s="82">
        <v>4.1692772E7</v>
      </c>
      <c r="J7" s="80"/>
      <c r="K7" s="80"/>
    </row>
    <row r="8">
      <c r="A8" s="9">
        <v>7673.94</v>
      </c>
      <c r="B8" s="9">
        <v>7323.12</v>
      </c>
      <c r="C8" s="9">
        <v>8100.0</v>
      </c>
      <c r="E8" s="79" t="s">
        <v>65</v>
      </c>
      <c r="F8" s="82">
        <v>30.0</v>
      </c>
      <c r="G8" s="82">
        <v>395485.5</v>
      </c>
      <c r="H8" s="82">
        <v>13182.85</v>
      </c>
      <c r="I8" s="82">
        <v>5.5859756E7</v>
      </c>
      <c r="J8" s="80"/>
      <c r="K8" s="80"/>
    </row>
    <row r="9">
      <c r="A9" s="9">
        <v>9186.37</v>
      </c>
      <c r="B9" s="9">
        <v>8615.88</v>
      </c>
      <c r="C9" s="9">
        <v>8247.0</v>
      </c>
      <c r="E9" s="83" t="s">
        <v>67</v>
      </c>
      <c r="F9" s="84">
        <v>30.0</v>
      </c>
      <c r="G9" s="84">
        <v>392546.0</v>
      </c>
      <c r="H9" s="84">
        <v>13084.87</v>
      </c>
      <c r="I9" s="84">
        <v>3.3557593E7</v>
      </c>
      <c r="J9" s="80"/>
      <c r="K9" s="80"/>
    </row>
    <row r="10">
      <c r="A10" s="9">
        <v>8328.85</v>
      </c>
      <c r="B10" s="9">
        <v>7951.89</v>
      </c>
      <c r="C10" s="9">
        <v>8400.0</v>
      </c>
      <c r="E10" s="80"/>
      <c r="F10" s="80"/>
      <c r="G10" s="80"/>
      <c r="H10" s="80"/>
      <c r="I10" s="80"/>
      <c r="J10" s="80"/>
      <c r="K10" s="80"/>
    </row>
    <row r="11">
      <c r="A11" s="9">
        <v>9000.0</v>
      </c>
      <c r="B11" s="9">
        <v>8997.62</v>
      </c>
      <c r="C11" s="9">
        <v>9000.0</v>
      </c>
      <c r="E11" s="80"/>
      <c r="F11" s="80"/>
      <c r="G11" s="80"/>
      <c r="H11" s="80"/>
      <c r="I11" s="80"/>
      <c r="J11" s="80"/>
      <c r="K11" s="80"/>
    </row>
    <row r="12">
      <c r="A12" s="9">
        <v>10461.03</v>
      </c>
      <c r="B12" s="9">
        <v>9625.52</v>
      </c>
      <c r="C12" s="9">
        <v>9900.0</v>
      </c>
      <c r="E12" s="79" t="s">
        <v>109</v>
      </c>
      <c r="F12" s="80"/>
      <c r="G12" s="80"/>
      <c r="H12" s="80"/>
      <c r="I12" s="80"/>
      <c r="J12" s="80"/>
      <c r="K12" s="80"/>
    </row>
    <row r="13">
      <c r="A13" s="9">
        <v>9715.82</v>
      </c>
      <c r="B13" s="9">
        <v>9180.0</v>
      </c>
      <c r="C13" s="9">
        <v>10800.0</v>
      </c>
      <c r="E13" s="81" t="s">
        <v>110</v>
      </c>
      <c r="F13" s="81" t="s">
        <v>111</v>
      </c>
      <c r="G13" s="81" t="s">
        <v>112</v>
      </c>
      <c r="H13" s="81" t="s">
        <v>113</v>
      </c>
      <c r="I13" s="81" t="s">
        <v>114</v>
      </c>
      <c r="J13" s="81" t="s">
        <v>115</v>
      </c>
      <c r="K13" s="81" t="s">
        <v>116</v>
      </c>
    </row>
    <row r="14">
      <c r="A14" s="9">
        <v>9097.27</v>
      </c>
      <c r="B14" s="9">
        <v>13500.0</v>
      </c>
      <c r="C14" s="9">
        <v>11440.0</v>
      </c>
      <c r="E14" s="79" t="s">
        <v>117</v>
      </c>
      <c r="F14" s="82">
        <v>186511.6</v>
      </c>
      <c r="G14" s="82">
        <v>2.0</v>
      </c>
      <c r="H14" s="82">
        <v>93255.79</v>
      </c>
      <c r="I14" s="82">
        <v>0.002134</v>
      </c>
      <c r="J14" s="82">
        <v>0.997868</v>
      </c>
      <c r="K14" s="82">
        <v>3.101296</v>
      </c>
    </row>
    <row r="15">
      <c r="A15" s="9">
        <v>9300.59</v>
      </c>
      <c r="B15" s="9">
        <v>8823.63</v>
      </c>
      <c r="C15" s="9">
        <v>12000.0</v>
      </c>
      <c r="E15" s="79" t="s">
        <v>118</v>
      </c>
      <c r="F15" s="85">
        <v>3.8E9</v>
      </c>
      <c r="G15" s="82">
        <v>87.0</v>
      </c>
      <c r="H15" s="82">
        <v>4.3703374E7</v>
      </c>
      <c r="I15" s="80"/>
      <c r="J15" s="80"/>
      <c r="K15" s="80"/>
    </row>
    <row r="16">
      <c r="A16" s="9">
        <v>13446.23</v>
      </c>
      <c r="B16" s="9">
        <v>12618.89</v>
      </c>
      <c r="C16" s="9">
        <v>12876.0</v>
      </c>
      <c r="E16" s="80"/>
      <c r="F16" s="80"/>
      <c r="G16" s="80"/>
      <c r="H16" s="80"/>
      <c r="I16" s="80"/>
      <c r="J16" s="80"/>
      <c r="K16" s="80"/>
    </row>
    <row r="17">
      <c r="A17" s="9">
        <v>13013.01</v>
      </c>
      <c r="B17" s="9">
        <v>15422.59</v>
      </c>
      <c r="C17" s="9">
        <v>13013.0</v>
      </c>
      <c r="E17" s="83" t="s">
        <v>62</v>
      </c>
      <c r="F17" s="86">
        <v>3.8E9</v>
      </c>
      <c r="G17" s="84">
        <v>89.0</v>
      </c>
      <c r="H17" s="87"/>
      <c r="I17" s="87"/>
      <c r="J17" s="87"/>
      <c r="K17" s="87"/>
    </row>
    <row r="18">
      <c r="A18" s="9">
        <v>11693.05</v>
      </c>
      <c r="B18" s="9">
        <v>18216.41</v>
      </c>
      <c r="C18" s="9">
        <v>13426.0</v>
      </c>
    </row>
    <row r="19">
      <c r="A19" s="9">
        <v>13900.0</v>
      </c>
      <c r="B19" s="9">
        <v>13896.33</v>
      </c>
      <c r="C19" s="9">
        <v>13900.0</v>
      </c>
    </row>
    <row r="20">
      <c r="A20" s="9">
        <v>11726.13</v>
      </c>
      <c r="B20" s="9">
        <v>10397.25</v>
      </c>
      <c r="C20" s="9">
        <v>14000.0</v>
      </c>
    </row>
    <row r="21">
      <c r="A21" s="9">
        <v>14900.0</v>
      </c>
      <c r="B21" s="9">
        <v>15376.49</v>
      </c>
      <c r="C21" s="9">
        <v>14900.0</v>
      </c>
    </row>
    <row r="22">
      <c r="A22" s="9">
        <v>14694.78</v>
      </c>
      <c r="B22" s="9">
        <v>11981.97</v>
      </c>
      <c r="C22" s="9">
        <v>15185.0</v>
      </c>
    </row>
    <row r="23">
      <c r="A23" s="9">
        <v>27412.31</v>
      </c>
      <c r="B23" s="9">
        <v>23843.7</v>
      </c>
      <c r="C23" s="9">
        <v>15400.0</v>
      </c>
    </row>
    <row r="24">
      <c r="A24" s="9">
        <v>15900.0</v>
      </c>
      <c r="B24" s="9">
        <v>15895.8</v>
      </c>
      <c r="C24" s="9">
        <v>15900.0</v>
      </c>
    </row>
    <row r="25">
      <c r="A25" s="9">
        <v>15766.0</v>
      </c>
      <c r="B25" s="9">
        <v>11881.59</v>
      </c>
      <c r="C25" s="9">
        <v>17400.0</v>
      </c>
    </row>
    <row r="26">
      <c r="A26" s="9">
        <v>18995.06</v>
      </c>
      <c r="B26" s="9">
        <v>16768.68</v>
      </c>
      <c r="C26" s="9">
        <v>19000.0</v>
      </c>
    </row>
    <row r="27">
      <c r="A27" s="9">
        <v>19794.06</v>
      </c>
      <c r="B27" s="9">
        <v>14625.62</v>
      </c>
      <c r="C27" s="9">
        <v>19800.0</v>
      </c>
    </row>
    <row r="28">
      <c r="A28" s="9">
        <v>22866.66</v>
      </c>
      <c r="B28" s="9">
        <v>23485.58</v>
      </c>
      <c r="C28" s="9">
        <v>20646.0</v>
      </c>
    </row>
    <row r="29">
      <c r="A29" s="9">
        <v>24970.09</v>
      </c>
      <c r="B29" s="9">
        <v>21336.16</v>
      </c>
      <c r="C29" s="9">
        <v>21900.0</v>
      </c>
    </row>
    <row r="30">
      <c r="A30" s="9">
        <v>19136.59</v>
      </c>
      <c r="B30" s="9">
        <v>21952.73</v>
      </c>
      <c r="C30" s="9">
        <v>23023.0</v>
      </c>
    </row>
    <row r="31">
      <c r="A31" s="9">
        <v>26287.12</v>
      </c>
      <c r="B31" s="9">
        <v>39523.64</v>
      </c>
      <c r="C31" s="9">
        <v>27667.0</v>
      </c>
    </row>
  </sheetData>
  <mergeCells count="1">
    <mergeCell ref="E3:F3"/>
  </mergeCells>
  <drawing r:id="rId1"/>
</worksheet>
</file>