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ThisWorkbook" defaultThemeVersion="124226"/>
  <mc:AlternateContent xmlns:mc="http://schemas.openxmlformats.org/markup-compatibility/2006">
    <mc:Choice Requires="x15">
      <x15ac:absPath xmlns:x15ac="http://schemas.microsoft.com/office/spreadsheetml/2010/11/ac" url="C:\Users\Pratik Panchal\Desktop\Share_Market\ExcelFeed\"/>
    </mc:Choice>
  </mc:AlternateContent>
  <xr:revisionPtr revIDLastSave="0" documentId="8_{B0281D46-3398-4D07-AA88-9F4156A43FE0}" xr6:coauthVersionLast="45" xr6:coauthVersionMax="45" xr10:uidLastSave="{00000000-0000-0000-0000-000000000000}"/>
  <bookViews>
    <workbookView xWindow="-120" yWindow="-120" windowWidth="29040" windowHeight="15990" xr2:uid="{00000000-000D-0000-FFFF-FFFF00000000}"/>
  </bookViews>
  <sheets>
    <sheet name="Final" sheetId="1" r:id="rId1"/>
    <sheet name="Formula" sheetId="2" r:id="rId2"/>
    <sheet name="Bal. Sheet" sheetId="3" r:id="rId3"/>
    <sheet name="Yearly Results" sheetId="4" r:id="rId4"/>
    <sheet name="Quart Resul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1" i="5" l="1"/>
  <c r="G61" i="1" s="1"/>
  <c r="R1" i="5"/>
  <c r="F61" i="1" s="1"/>
  <c r="Q1" i="5"/>
  <c r="E61" i="1" s="1"/>
  <c r="P1" i="5"/>
  <c r="D61" i="1" s="1"/>
  <c r="O1" i="5"/>
  <c r="C61" i="1" s="1"/>
  <c r="S6" i="5"/>
  <c r="R6" i="5"/>
  <c r="Q6" i="5"/>
  <c r="P6" i="5"/>
  <c r="O6" i="5"/>
  <c r="S5" i="5"/>
  <c r="G60" i="1" s="1"/>
  <c r="R5" i="5"/>
  <c r="F60" i="1" s="1"/>
  <c r="Q5" i="5"/>
  <c r="E60" i="1" s="1"/>
  <c r="P5" i="5"/>
  <c r="D60" i="1" s="1"/>
  <c r="O5" i="5"/>
  <c r="C60" i="1" s="1"/>
  <c r="S4" i="5"/>
  <c r="G59" i="1" s="1"/>
  <c r="R4" i="5"/>
  <c r="F59" i="1" s="1"/>
  <c r="Q4" i="5"/>
  <c r="E59" i="1" s="1"/>
  <c r="P4" i="5"/>
  <c r="D59" i="1" s="1"/>
  <c r="O4" i="5"/>
  <c r="C59" i="1" s="1"/>
  <c r="S3" i="5"/>
  <c r="G58" i="1" s="1"/>
  <c r="R3" i="5"/>
  <c r="F58" i="1" s="1"/>
  <c r="Q3" i="5"/>
  <c r="E58" i="1" s="1"/>
  <c r="P3" i="5"/>
  <c r="D58" i="1" s="1"/>
  <c r="O3" i="5"/>
  <c r="C58" i="1" s="1"/>
  <c r="P2" i="5"/>
  <c r="Q2" i="5"/>
  <c r="R2" i="5"/>
  <c r="S2" i="5"/>
  <c r="O2" i="5"/>
  <c r="N2" i="5"/>
  <c r="S6" i="4"/>
  <c r="G56" i="1" s="1"/>
  <c r="R6" i="4"/>
  <c r="F56" i="1" s="1"/>
  <c r="Q6" i="4"/>
  <c r="E56" i="1" s="1"/>
  <c r="P6" i="4"/>
  <c r="D56" i="1" s="1"/>
  <c r="O6" i="4"/>
  <c r="C56" i="1" s="1"/>
  <c r="S5" i="4"/>
  <c r="G55" i="1" s="1"/>
  <c r="R5" i="4"/>
  <c r="F55" i="1" s="1"/>
  <c r="Q5" i="4"/>
  <c r="E55" i="1" s="1"/>
  <c r="P5" i="4"/>
  <c r="D55" i="1" s="1"/>
  <c r="O5" i="4"/>
  <c r="C55" i="1" s="1"/>
  <c r="S4" i="4"/>
  <c r="G54" i="1" s="1"/>
  <c r="R4" i="4"/>
  <c r="F54" i="1" s="1"/>
  <c r="Q4" i="4"/>
  <c r="E54" i="1" s="1"/>
  <c r="P4" i="4"/>
  <c r="D54" i="1" s="1"/>
  <c r="O4" i="4"/>
  <c r="C54" i="1" s="1"/>
  <c r="S3" i="4"/>
  <c r="G53" i="1" s="1"/>
  <c r="R3" i="4"/>
  <c r="F53" i="1" s="1"/>
  <c r="Q3" i="4"/>
  <c r="E53" i="1" s="1"/>
  <c r="P3" i="4"/>
  <c r="D53" i="1" s="1"/>
  <c r="P2" i="4"/>
  <c r="Q2" i="4"/>
  <c r="R2" i="4"/>
  <c r="S2" i="4"/>
  <c r="O2" i="4"/>
  <c r="O3" i="4"/>
  <c r="C53" i="1" s="1"/>
  <c r="N2" i="4"/>
  <c r="N2" i="3"/>
  <c r="C51" i="1"/>
  <c r="S5" i="3"/>
  <c r="G50" i="1" s="1"/>
  <c r="R5" i="3"/>
  <c r="F50" i="1" s="1"/>
  <c r="Q5" i="3"/>
  <c r="E50" i="1" s="1"/>
  <c r="P5" i="3"/>
  <c r="D50" i="1" s="1"/>
  <c r="O5" i="3"/>
  <c r="C50" i="1" s="1"/>
  <c r="S4" i="3"/>
  <c r="G48" i="1" s="1"/>
  <c r="R4" i="3"/>
  <c r="F48" i="1" s="1"/>
  <c r="Q4" i="3"/>
  <c r="E48" i="1" s="1"/>
  <c r="P4" i="3"/>
  <c r="D48" i="1" s="1"/>
  <c r="O4" i="3"/>
  <c r="C48" i="1" s="1"/>
  <c r="O3" i="3"/>
  <c r="C47" i="1" s="1"/>
  <c r="S3" i="3"/>
  <c r="G47" i="1" s="1"/>
  <c r="R3" i="3"/>
  <c r="F47" i="1" s="1"/>
  <c r="Q3" i="3"/>
  <c r="E47" i="1" s="1"/>
  <c r="P3" i="3"/>
  <c r="D47" i="1" s="1"/>
  <c r="S2" i="3"/>
  <c r="R2" i="3"/>
  <c r="Q2" i="3"/>
  <c r="P2" i="3"/>
  <c r="O2" i="3"/>
  <c r="D57" i="1"/>
  <c r="E57" i="1"/>
  <c r="F57" i="1"/>
  <c r="G57" i="1"/>
  <c r="C57" i="1"/>
  <c r="D46" i="1"/>
  <c r="E46" i="1"/>
  <c r="F46" i="1"/>
  <c r="G46" i="1"/>
  <c r="C46" i="1"/>
  <c r="G65" i="1" l="1"/>
  <c r="G63" i="1"/>
  <c r="G64" i="1" s="1"/>
  <c r="F63" i="1"/>
  <c r="E63" i="1"/>
  <c r="E64" i="1" s="1"/>
  <c r="D63" i="1"/>
  <c r="C63" i="1"/>
  <c r="C64" i="1" s="1"/>
  <c r="D64" i="1" l="1"/>
  <c r="F64" i="1"/>
  <c r="F66" i="1"/>
  <c r="F65" i="1" s="1"/>
  <c r="E66" i="1" s="1"/>
  <c r="E65" i="1" s="1"/>
  <c r="D66" i="1" s="1"/>
  <c r="D65" i="1" s="1"/>
  <c r="C66" i="1" s="1"/>
  <c r="C65" i="1" s="1"/>
  <c r="F3" i="1"/>
  <c r="F6" i="1"/>
  <c r="F5" i="1"/>
  <c r="G5" i="1"/>
  <c r="B8" i="1"/>
  <c r="C30" i="1" s="1"/>
  <c r="A1" i="1"/>
  <c r="A23" i="1" s="1"/>
  <c r="G1" i="1"/>
  <c r="F1" i="1"/>
  <c r="E1" i="1"/>
  <c r="D1" i="1"/>
  <c r="C1" i="1"/>
  <c r="G8" i="1"/>
  <c r="F8" i="1"/>
  <c r="E8" i="1"/>
  <c r="D8" i="1"/>
  <c r="G7" i="1"/>
  <c r="F7" i="1"/>
  <c r="E7" i="1"/>
  <c r="D7" i="1"/>
  <c r="G6" i="1"/>
  <c r="E6" i="1"/>
  <c r="D6" i="1"/>
  <c r="B6" i="1"/>
  <c r="C28" i="1" s="1"/>
  <c r="L30" i="1" s="1"/>
  <c r="B7" i="1"/>
  <c r="C8" i="1"/>
  <c r="C7" i="1"/>
  <c r="C6" i="1"/>
  <c r="L8" i="1" s="1"/>
  <c r="E5" i="1"/>
  <c r="D5" i="1"/>
  <c r="G4" i="1"/>
  <c r="F4" i="1"/>
  <c r="E4" i="1"/>
  <c r="D4" i="1"/>
  <c r="C5" i="1"/>
  <c r="C4" i="1"/>
  <c r="G3" i="1"/>
  <c r="E3" i="1"/>
  <c r="D3" i="1"/>
  <c r="C3" i="1"/>
  <c r="C25" i="1" s="1"/>
  <c r="G2" i="1"/>
  <c r="F2" i="1"/>
  <c r="E2" i="1"/>
  <c r="D2" i="1"/>
  <c r="C2" i="1"/>
  <c r="C24" i="1" s="1"/>
  <c r="P8" i="1" l="1"/>
  <c r="M8" i="1"/>
  <c r="N8" i="1"/>
  <c r="O8" i="1"/>
  <c r="G30" i="1"/>
  <c r="F30" i="1"/>
  <c r="E30" i="1"/>
  <c r="D30" i="1"/>
  <c r="G29" i="1"/>
  <c r="F37" i="1" s="1"/>
  <c r="O37" i="1" s="1"/>
  <c r="F29" i="1"/>
  <c r="E29" i="1"/>
  <c r="D29" i="1"/>
  <c r="G28" i="1"/>
  <c r="P30" i="1" s="1"/>
  <c r="F28" i="1"/>
  <c r="E28" i="1"/>
  <c r="N30" i="1" s="1"/>
  <c r="D28" i="1"/>
  <c r="G27" i="1"/>
  <c r="F27" i="1"/>
  <c r="E27" i="1"/>
  <c r="D27" i="1"/>
  <c r="C43" i="1" s="1"/>
  <c r="G26" i="1"/>
  <c r="F26" i="1"/>
  <c r="E26" i="1"/>
  <c r="D26" i="1"/>
  <c r="G25" i="1"/>
  <c r="F25" i="1"/>
  <c r="E25" i="1"/>
  <c r="D25" i="1"/>
  <c r="D24" i="1"/>
  <c r="E24" i="1"/>
  <c r="F24" i="1"/>
  <c r="G24" i="1"/>
  <c r="C23" i="1"/>
  <c r="D23" i="1"/>
  <c r="E23" i="1"/>
  <c r="F23" i="1"/>
  <c r="G23" i="1"/>
  <c r="V40" i="1"/>
  <c r="V38" i="1"/>
  <c r="V34" i="1"/>
  <c r="V33" i="1"/>
  <c r="V32" i="1"/>
  <c r="V30" i="1"/>
  <c r="V29" i="1"/>
  <c r="V28" i="1"/>
  <c r="V27" i="1"/>
  <c r="V25" i="1"/>
  <c r="V24" i="1"/>
  <c r="V16" i="1"/>
  <c r="V12" i="1"/>
  <c r="V11" i="1"/>
  <c r="V18" i="1"/>
  <c r="V10" i="1"/>
  <c r="V8" i="1"/>
  <c r="V6" i="1"/>
  <c r="V7" i="1"/>
  <c r="V5" i="1"/>
  <c r="V3" i="1"/>
  <c r="V2" i="1"/>
  <c r="O2" i="1"/>
  <c r="N2" i="1"/>
  <c r="M2" i="1"/>
  <c r="L2" i="1"/>
  <c r="O3" i="1"/>
  <c r="N3" i="1"/>
  <c r="M3" i="1"/>
  <c r="L3" i="1"/>
  <c r="O7" i="1"/>
  <c r="N7" i="1"/>
  <c r="M7" i="1"/>
  <c r="L7" i="1"/>
  <c r="O5" i="1"/>
  <c r="N5" i="1"/>
  <c r="M5" i="1"/>
  <c r="L5" i="1"/>
  <c r="O6" i="1"/>
  <c r="N6" i="1"/>
  <c r="M6" i="1"/>
  <c r="L6" i="1"/>
  <c r="P2" i="2"/>
  <c r="O2" i="2"/>
  <c r="N2" i="2"/>
  <c r="M2" i="2"/>
  <c r="P22" i="2"/>
  <c r="O22" i="2"/>
  <c r="N22" i="2"/>
  <c r="M22" i="2"/>
  <c r="P21" i="2"/>
  <c r="O21" i="2"/>
  <c r="N21" i="2"/>
  <c r="M21" i="2"/>
  <c r="P20" i="2"/>
  <c r="O20" i="2"/>
  <c r="N20" i="2"/>
  <c r="M20" i="2"/>
  <c r="P19" i="2"/>
  <c r="O19" i="2"/>
  <c r="N19" i="2"/>
  <c r="M19" i="2"/>
  <c r="P18" i="2"/>
  <c r="O18" i="2"/>
  <c r="N18" i="2"/>
  <c r="M18" i="2"/>
  <c r="P17" i="2"/>
  <c r="O17" i="2"/>
  <c r="N17" i="2"/>
  <c r="M17" i="2"/>
  <c r="P16" i="2"/>
  <c r="O16" i="2"/>
  <c r="N16" i="2"/>
  <c r="M16" i="2"/>
  <c r="P15" i="2"/>
  <c r="O15" i="2"/>
  <c r="N15" i="2"/>
  <c r="M15" i="2"/>
  <c r="P14" i="2"/>
  <c r="O14" i="2"/>
  <c r="N14" i="2"/>
  <c r="M14" i="2"/>
  <c r="P23" i="2"/>
  <c r="O23" i="2"/>
  <c r="N23" i="2"/>
  <c r="M23" i="2"/>
  <c r="Q11" i="2"/>
  <c r="P10" i="2"/>
  <c r="O10" i="2"/>
  <c r="N10" i="2"/>
  <c r="M10" i="2"/>
  <c r="P9" i="2"/>
  <c r="O9" i="2"/>
  <c r="N9" i="2"/>
  <c r="M9" i="2"/>
  <c r="P8" i="2"/>
  <c r="O8" i="2"/>
  <c r="N8" i="2"/>
  <c r="M8" i="2"/>
  <c r="P7" i="2"/>
  <c r="O7" i="2"/>
  <c r="N7" i="2"/>
  <c r="M7" i="2"/>
  <c r="P6" i="2"/>
  <c r="O6" i="2"/>
  <c r="N6" i="2"/>
  <c r="M6" i="2"/>
  <c r="P5" i="2"/>
  <c r="O5" i="2"/>
  <c r="N5" i="2"/>
  <c r="M5" i="2"/>
  <c r="P4" i="2"/>
  <c r="O4" i="2"/>
  <c r="N4" i="2"/>
  <c r="M4" i="2"/>
  <c r="P3" i="2"/>
  <c r="O3" i="2"/>
  <c r="N3" i="2"/>
  <c r="M3" i="2"/>
  <c r="P11" i="2"/>
  <c r="O11" i="2"/>
  <c r="N11" i="2"/>
  <c r="M11" i="2"/>
  <c r="M30" i="1" l="1"/>
  <c r="O30" i="1"/>
  <c r="Q14" i="2"/>
  <c r="H14" i="2" s="1"/>
  <c r="Q15" i="2"/>
  <c r="R15" i="2" s="1"/>
  <c r="Q16" i="2"/>
  <c r="H16" i="2" s="1"/>
  <c r="Q17" i="2"/>
  <c r="H17" i="2" s="1"/>
  <c r="Q18" i="2"/>
  <c r="Q20" i="2"/>
  <c r="H20" i="2" s="1"/>
  <c r="Q21" i="2"/>
  <c r="R21" i="2" s="1"/>
  <c r="Q22" i="2"/>
  <c r="R22" i="2" s="1"/>
  <c r="H8" i="1"/>
  <c r="I8" i="1" s="1"/>
  <c r="R16" i="2"/>
  <c r="R17" i="2"/>
  <c r="H21" i="2"/>
  <c r="H15" i="2"/>
  <c r="H18" i="2"/>
  <c r="R18" i="2"/>
  <c r="R3" i="2"/>
  <c r="R4" i="2"/>
  <c r="R5" i="2"/>
  <c r="R6" i="2"/>
  <c r="R7" i="2"/>
  <c r="R8" i="2"/>
  <c r="R9" i="2"/>
  <c r="R10" i="2"/>
  <c r="Q23" i="2"/>
  <c r="R23" i="2" s="1"/>
  <c r="Q2" i="2"/>
  <c r="H2" i="2" s="1"/>
  <c r="C27" i="1"/>
  <c r="C35" i="1" s="1"/>
  <c r="D43" i="1"/>
  <c r="H30" i="1"/>
  <c r="I30" i="1" s="1"/>
  <c r="F43" i="1"/>
  <c r="N29" i="1"/>
  <c r="E43" i="1"/>
  <c r="N24" i="1"/>
  <c r="D36" i="1"/>
  <c r="M36" i="1" s="1"/>
  <c r="F36" i="1"/>
  <c r="O36" i="1" s="1"/>
  <c r="D41" i="1"/>
  <c r="G41" i="1"/>
  <c r="E34" i="1"/>
  <c r="F41" i="1"/>
  <c r="F34" i="1"/>
  <c r="O34" i="1" s="1"/>
  <c r="D35" i="1"/>
  <c r="N25" i="1"/>
  <c r="N27" i="1"/>
  <c r="M28" i="1"/>
  <c r="F32" i="1"/>
  <c r="F40" i="1" s="1"/>
  <c r="O40" i="1" s="1"/>
  <c r="C36" i="1"/>
  <c r="L36" i="1" s="1"/>
  <c r="L24" i="1"/>
  <c r="G32" i="1"/>
  <c r="F42" i="1" s="1"/>
  <c r="E33" i="1"/>
  <c r="C34" i="1"/>
  <c r="L25" i="1"/>
  <c r="O28" i="1"/>
  <c r="D32" i="1"/>
  <c r="D40" i="1" s="1"/>
  <c r="M40" i="1" s="1"/>
  <c r="D34" i="1"/>
  <c r="F35" i="1"/>
  <c r="E36" i="1"/>
  <c r="N36" i="1" s="1"/>
  <c r="D37" i="1"/>
  <c r="M37" i="1" s="1"/>
  <c r="E41" i="1"/>
  <c r="M24" i="1"/>
  <c r="O24" i="1"/>
  <c r="M25" i="1"/>
  <c r="O25" i="1"/>
  <c r="M27" i="1"/>
  <c r="O27" i="1"/>
  <c r="L28" i="1"/>
  <c r="N28" i="1"/>
  <c r="M29" i="1"/>
  <c r="O29" i="1"/>
  <c r="E32" i="1"/>
  <c r="D42" i="1" s="1"/>
  <c r="E35" i="1"/>
  <c r="E37" i="1"/>
  <c r="N37" i="1" s="1"/>
  <c r="F33" i="1"/>
  <c r="O33" i="1" s="1"/>
  <c r="D33" i="1"/>
  <c r="M33" i="1" s="1"/>
  <c r="L27" i="1"/>
  <c r="C32" i="1"/>
  <c r="C33" i="1"/>
  <c r="P5" i="1"/>
  <c r="H5" i="1" s="1"/>
  <c r="I5" i="1" s="1"/>
  <c r="P3" i="1"/>
  <c r="H3" i="1" s="1"/>
  <c r="I3" i="1" s="1"/>
  <c r="P2" i="1"/>
  <c r="H2" i="1" s="1"/>
  <c r="I2" i="1" s="1"/>
  <c r="P7" i="1"/>
  <c r="H7" i="1" s="1"/>
  <c r="I7" i="1" s="1"/>
  <c r="P6" i="1"/>
  <c r="H6" i="1" s="1"/>
  <c r="I6" i="1" s="1"/>
  <c r="Q19" i="2"/>
  <c r="R2" i="2"/>
  <c r="S2" i="2" s="1"/>
  <c r="Q3" i="2"/>
  <c r="Q4" i="2"/>
  <c r="S4" i="2" s="1"/>
  <c r="Q5" i="2"/>
  <c r="Q6" i="2"/>
  <c r="S6" i="2" s="1"/>
  <c r="Q7" i="2"/>
  <c r="Q8" i="2"/>
  <c r="S8" i="2" s="1"/>
  <c r="Q9" i="2"/>
  <c r="Q10" i="2"/>
  <c r="S10" i="2" s="1"/>
  <c r="N34" i="1" l="1"/>
  <c r="R20" i="2"/>
  <c r="R14" i="2"/>
  <c r="H22" i="2"/>
  <c r="S9" i="2"/>
  <c r="S7" i="2"/>
  <c r="S5" i="2"/>
  <c r="S3" i="2"/>
  <c r="H19" i="2"/>
  <c r="R19" i="2"/>
  <c r="H36" i="1"/>
  <c r="I36" i="1" s="1"/>
  <c r="G39" i="1"/>
  <c r="D39" i="1"/>
  <c r="P24" i="1"/>
  <c r="H24" i="1" s="1"/>
  <c r="I24" i="1" s="1"/>
  <c r="G40" i="1"/>
  <c r="P40" i="1" s="1"/>
  <c r="M32" i="1"/>
  <c r="L34" i="1"/>
  <c r="M34" i="1"/>
  <c r="E42" i="1"/>
  <c r="P27" i="1"/>
  <c r="H27" i="1" s="1"/>
  <c r="I27" i="1" s="1"/>
  <c r="L33" i="1"/>
  <c r="L32" i="1"/>
  <c r="C39" i="1"/>
  <c r="P25" i="1"/>
  <c r="H25" i="1" s="1"/>
  <c r="I25" i="1" s="1"/>
  <c r="C38" i="1"/>
  <c r="P28" i="1"/>
  <c r="H28" i="1" s="1"/>
  <c r="I28" i="1" s="1"/>
  <c r="D38" i="1"/>
  <c r="F39" i="1"/>
  <c r="E38" i="1"/>
  <c r="N32" i="1"/>
  <c r="E40" i="1"/>
  <c r="N40" i="1" s="1"/>
  <c r="E39" i="1"/>
  <c r="F38" i="1"/>
  <c r="O38" i="1" s="1"/>
  <c r="O32" i="1"/>
  <c r="C42" i="1"/>
  <c r="N33" i="1"/>
  <c r="C40" i="1"/>
  <c r="G77" i="2"/>
  <c r="F77" i="2"/>
  <c r="E76" i="2"/>
  <c r="D76" i="2"/>
  <c r="C76" i="2"/>
  <c r="L38" i="1" l="1"/>
  <c r="L40" i="1"/>
  <c r="H40" i="1" s="1"/>
  <c r="I40" i="1" s="1"/>
  <c r="P34" i="1"/>
  <c r="M38" i="1"/>
  <c r="P33" i="1"/>
  <c r="H33" i="1" s="1"/>
  <c r="I33" i="1" s="1"/>
  <c r="H39" i="1"/>
  <c r="I39" i="1" s="1"/>
  <c r="P32" i="1"/>
  <c r="H32" i="1" s="1"/>
  <c r="I32" i="1" s="1"/>
  <c r="N38" i="1"/>
  <c r="H3" i="2"/>
  <c r="H5" i="2"/>
  <c r="H7" i="2"/>
  <c r="H9" i="2"/>
  <c r="H4" i="2"/>
  <c r="H6" i="2"/>
  <c r="H8" i="2"/>
  <c r="H10" i="2"/>
  <c r="G19" i="1"/>
  <c r="F19" i="1"/>
  <c r="P38" i="1" l="1"/>
  <c r="F21" i="1"/>
  <c r="E21" i="1"/>
  <c r="D21" i="1"/>
  <c r="C21" i="1"/>
  <c r="C10" i="1"/>
  <c r="C13" i="1"/>
  <c r="D13" i="1"/>
  <c r="F13" i="1"/>
  <c r="E13" i="1"/>
  <c r="C14" i="1"/>
  <c r="L14" i="1" s="1"/>
  <c r="D14" i="1"/>
  <c r="M14" i="1" s="1"/>
  <c r="F14" i="1"/>
  <c r="O14" i="1" s="1"/>
  <c r="E14" i="1"/>
  <c r="N14" i="1" s="1"/>
  <c r="E19" i="1"/>
  <c r="D19" i="1"/>
  <c r="C19" i="1"/>
  <c r="G10" i="1"/>
  <c r="G18" i="1" s="1"/>
  <c r="P18" i="1" s="1"/>
  <c r="F10" i="1"/>
  <c r="E10" i="1"/>
  <c r="D10" i="1"/>
  <c r="P14" i="1" l="1"/>
  <c r="H14" i="1" s="1"/>
  <c r="I14" i="1" s="1"/>
  <c r="O10" i="1"/>
  <c r="N10" i="1"/>
  <c r="M10" i="1"/>
  <c r="L10" i="1"/>
  <c r="D18" i="1"/>
  <c r="M18" i="1" s="1"/>
  <c r="F18" i="1"/>
  <c r="C17" i="1"/>
  <c r="E16" i="1"/>
  <c r="D20" i="1"/>
  <c r="F20" i="1"/>
  <c r="C20" i="1"/>
  <c r="E20" i="1"/>
  <c r="F17" i="1"/>
  <c r="E17" i="1"/>
  <c r="G17" i="1"/>
  <c r="C16" i="1"/>
  <c r="D17" i="1"/>
  <c r="D16" i="1"/>
  <c r="F16" i="1"/>
  <c r="O16" i="1" s="1"/>
  <c r="C18" i="1"/>
  <c r="L18" i="1" s="1"/>
  <c r="E18" i="1"/>
  <c r="N18" i="1" s="1"/>
  <c r="O18" i="1" l="1"/>
  <c r="H18" i="1" s="1"/>
  <c r="I18" i="1" s="1"/>
  <c r="L16" i="1"/>
  <c r="N16" i="1"/>
  <c r="M16" i="1"/>
  <c r="H17" i="1"/>
  <c r="I17" i="1" s="1"/>
  <c r="P10" i="1"/>
  <c r="H10" i="1" s="1"/>
  <c r="I10" i="1" s="1"/>
  <c r="F15" i="1"/>
  <c r="O15" i="1" s="1"/>
  <c r="E15" i="1"/>
  <c r="N15" i="1" s="1"/>
  <c r="C15" i="1"/>
  <c r="L15" i="1" s="1"/>
  <c r="D15" i="1"/>
  <c r="M15" i="1" s="1"/>
  <c r="P15" i="1" l="1"/>
  <c r="H15" i="1" s="1"/>
  <c r="I15" i="1" s="1"/>
  <c r="P16" i="1"/>
  <c r="F12" i="1"/>
  <c r="O12" i="1" s="1"/>
  <c r="E12" i="1"/>
  <c r="D12" i="1"/>
  <c r="C12" i="1"/>
  <c r="F11" i="1"/>
  <c r="O11" i="1" s="1"/>
  <c r="E11" i="1"/>
  <c r="D11" i="1"/>
  <c r="C11" i="1"/>
  <c r="L11" i="1" l="1"/>
  <c r="N11" i="1"/>
  <c r="M12" i="1"/>
  <c r="M11" i="1"/>
  <c r="L12" i="1"/>
  <c r="N12" i="1"/>
  <c r="P11" i="1" l="1"/>
  <c r="H11" i="1" s="1"/>
  <c r="I11" i="1" s="1"/>
  <c r="P12" i="1"/>
  <c r="H12" i="1" s="1"/>
  <c r="I12" i="1" s="1"/>
  <c r="C29" i="1"/>
  <c r="C37" i="1" l="1"/>
  <c r="L37" i="1" s="1"/>
  <c r="H37" i="1" s="1"/>
  <c r="I37" i="1" s="1"/>
  <c r="C41" i="1"/>
  <c r="L29" i="1"/>
  <c r="P29" i="1" s="1"/>
  <c r="H29" i="1" s="1"/>
  <c r="I29" i="1" s="1"/>
  <c r="O1" i="1"/>
  <c r="N1" i="1"/>
  <c r="M1" i="1"/>
  <c r="P1" i="1" s="1"/>
  <c r="L1" i="1"/>
  <c r="H1" i="1" l="1"/>
  <c r="I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0" authorId="0" shapeId="0" xr:uid="{00000000-0006-0000-0000-000001000000}">
      <text>
        <r>
          <rPr>
            <b/>
            <sz val="14"/>
            <color indexed="81"/>
            <rFont val="Arial"/>
            <family val="2"/>
          </rPr>
          <t>Cost of Debt is less than cost of equity</t>
        </r>
        <r>
          <rPr>
            <b/>
            <sz val="9"/>
            <color indexed="81"/>
            <rFont val="Tahoma"/>
            <family val="2"/>
          </rPr>
          <t xml:space="preserve">
</t>
        </r>
        <r>
          <rPr>
            <b/>
            <sz val="10"/>
            <color indexed="81"/>
            <rFont val="Arial"/>
            <family val="2"/>
          </rPr>
          <t>Cost of equity = Net Profit 
Cost of equity Less
Due to this Resoin
1.  Low Qulity PRDUCT
2.  Low Qulity row Material   
     Use for Manufachring
3. Brand or MONOPALI
4.  No Dimand Not Sell
5.  Bad Service etc.</t>
        </r>
      </text>
    </comment>
    <comment ref="A42" authorId="0" shapeId="0" xr:uid="{00000000-0006-0000-0000-000002000000}">
      <text>
        <r>
          <rPr>
            <b/>
            <sz val="14"/>
            <color indexed="81"/>
            <rFont val="Arial"/>
            <family val="2"/>
          </rPr>
          <t>Cost of Debt is less than cost of equity</t>
        </r>
        <r>
          <rPr>
            <b/>
            <sz val="9"/>
            <color indexed="81"/>
            <rFont val="Tahoma"/>
            <family val="2"/>
          </rPr>
          <t xml:space="preserve">
</t>
        </r>
        <r>
          <rPr>
            <b/>
            <sz val="10"/>
            <color indexed="81"/>
            <rFont val="Arial"/>
            <family val="2"/>
          </rPr>
          <t>Cost of equity = Net Profit 
Cost of equity Less
Due to this Resoin
1.  Low Qulity PRDUCT
2.  Low Qulity row Material   
     Use for Manufachring
3. Brand or MONOPALI
4.  No Dimand Not Sell
5.  Bad Service etc.</t>
        </r>
      </text>
    </comment>
  </commentList>
</comments>
</file>

<file path=xl/sharedStrings.xml><?xml version="1.0" encoding="utf-8"?>
<sst xmlns="http://schemas.openxmlformats.org/spreadsheetml/2006/main" count="670" uniqueCount="217">
  <si>
    <t>Mar '16</t>
  </si>
  <si>
    <t>Mar '15</t>
  </si>
  <si>
    <t>Mar '14</t>
  </si>
  <si>
    <t>Mar '13</t>
  </si>
  <si>
    <t>Qurterly</t>
  </si>
  <si>
    <t>Reserves &amp; Surplus</t>
  </si>
  <si>
    <t>Share Application Money</t>
  </si>
  <si>
    <t>Total Debt</t>
  </si>
  <si>
    <t>Cost of Debt is less than cost of equity</t>
  </si>
  <si>
    <t>Net Worth in %</t>
  </si>
  <si>
    <r>
      <rPr>
        <b/>
        <sz val="11"/>
        <color rgb="FF000000"/>
        <rFont val="Arial"/>
        <family val="2"/>
      </rPr>
      <t>Net Worth</t>
    </r>
    <r>
      <rPr>
        <sz val="11"/>
        <color rgb="FF000000"/>
        <rFont val="Arial"/>
        <family val="2"/>
      </rPr>
      <t xml:space="preserve"> Must </t>
    </r>
    <r>
      <rPr>
        <b/>
        <sz val="11"/>
        <color rgb="FF00B050"/>
        <rFont val="Arial"/>
        <family val="2"/>
      </rPr>
      <t>Increasing</t>
    </r>
  </si>
  <si>
    <r>
      <rPr>
        <b/>
        <sz val="11"/>
        <color rgb="FFFF0000"/>
        <rFont val="Arial"/>
        <family val="2"/>
      </rPr>
      <t>Debt</t>
    </r>
    <r>
      <rPr>
        <sz val="11"/>
        <color rgb="FF000000"/>
        <rFont val="Arial"/>
        <family val="2"/>
      </rPr>
      <t xml:space="preserve"> Should</t>
    </r>
    <r>
      <rPr>
        <b/>
        <sz val="11"/>
        <color rgb="FF00B050"/>
        <rFont val="Arial"/>
        <family val="2"/>
      </rPr>
      <t xml:space="preserve"> Decreasing, Low or No.</t>
    </r>
  </si>
  <si>
    <r>
      <rPr>
        <b/>
        <sz val="11"/>
        <color rgb="FF000000"/>
        <rFont val="Arial"/>
        <family val="2"/>
      </rPr>
      <t>Sales Growth</t>
    </r>
    <r>
      <rPr>
        <sz val="11"/>
        <color rgb="FF000000"/>
        <rFont val="Arial"/>
        <family val="2"/>
      </rPr>
      <t xml:space="preserve"> Consider 10%, Required min.</t>
    </r>
    <r>
      <rPr>
        <b/>
        <sz val="11"/>
        <color rgb="FF00B050"/>
        <rFont val="Arial"/>
        <family val="2"/>
      </rPr>
      <t>15% &amp; More Increasing</t>
    </r>
  </si>
  <si>
    <r>
      <rPr>
        <b/>
        <sz val="11"/>
        <color rgb="FFFF0000"/>
        <rFont val="Arial"/>
        <family val="2"/>
      </rPr>
      <t>Debt</t>
    </r>
    <r>
      <rPr>
        <b/>
        <sz val="11"/>
        <color rgb="FF000000"/>
        <rFont val="Arial"/>
        <family val="2"/>
      </rPr>
      <t xml:space="preserve"> : Net Worth</t>
    </r>
    <r>
      <rPr>
        <sz val="11"/>
        <color rgb="FF000000"/>
        <rFont val="Arial"/>
        <family val="2"/>
      </rPr>
      <t xml:space="preserve"> </t>
    </r>
    <r>
      <rPr>
        <b/>
        <sz val="11"/>
        <color rgb="FF00B050"/>
        <rFont val="Arial"/>
        <family val="2"/>
      </rPr>
      <t>Less Than 1 Requard</t>
    </r>
  </si>
  <si>
    <t>Equity Share Capital in %</t>
  </si>
  <si>
    <t>Reserves &amp; Surplus in %</t>
  </si>
  <si>
    <t>PAT (Profit After Tax) in %</t>
  </si>
  <si>
    <t>Sales Turnover in %</t>
  </si>
  <si>
    <t>*Total Debt Leval</t>
  </si>
  <si>
    <r>
      <rPr>
        <b/>
        <sz val="11"/>
        <color rgb="FF000000"/>
        <rFont val="Arial"/>
        <family val="2"/>
      </rPr>
      <t>PAT Growth</t>
    </r>
    <r>
      <rPr>
        <sz val="11"/>
        <color rgb="FF000000"/>
        <rFont val="Arial"/>
        <family val="2"/>
      </rPr>
      <t xml:space="preserve"> Consider 10% Required </t>
    </r>
    <r>
      <rPr>
        <b/>
        <sz val="11"/>
        <color rgb="FF00B050"/>
        <rFont val="Arial"/>
        <family val="2"/>
      </rPr>
      <t>15% Upward</t>
    </r>
  </si>
  <si>
    <t>***</t>
  </si>
  <si>
    <t>Debt : Net Worth Ratio</t>
  </si>
  <si>
    <t>Return On Net Worth (RoNW) in %</t>
  </si>
  <si>
    <t>Net Worth Sum of (C2+C3+C4)</t>
  </si>
  <si>
    <t>( NPM ) Net Profit margin on Sell %</t>
  </si>
  <si>
    <r>
      <t xml:space="preserve">PAT (Profit After Tax)  </t>
    </r>
    <r>
      <rPr>
        <b/>
        <sz val="11"/>
        <color rgb="FF000000"/>
        <rFont val="Calibri"/>
        <family val="2"/>
      </rPr>
      <t>→</t>
    </r>
  </si>
  <si>
    <r>
      <t xml:space="preserve">Sales Turnover  </t>
    </r>
    <r>
      <rPr>
        <b/>
        <sz val="11"/>
        <color rgb="FF000000"/>
        <rFont val="Calibri"/>
        <family val="2"/>
      </rPr>
      <t>→</t>
    </r>
  </si>
  <si>
    <r>
      <t xml:space="preserve">Interest    </t>
    </r>
    <r>
      <rPr>
        <b/>
        <sz val="11"/>
        <color rgb="FFFF0000"/>
        <rFont val="Calibri"/>
        <family val="2"/>
      </rPr>
      <t>→</t>
    </r>
  </si>
  <si>
    <t>Mar '12</t>
  </si>
  <si>
    <t>4.   Past Bonus, Rights, Splits, Dividant Record</t>
  </si>
  <si>
    <t>5.   Market Cap, Net Sales, Net Profit, Total Assets, of Pair Company</t>
  </si>
  <si>
    <t>2.   Volume &amp; Sector Groth</t>
  </si>
  <si>
    <r>
      <rPr>
        <b/>
        <sz val="11"/>
        <color rgb="FFFF0000"/>
        <rFont val="Arial"/>
        <family val="2"/>
      </rPr>
      <t>Interest</t>
    </r>
    <r>
      <rPr>
        <sz val="11"/>
        <rFont val="Arial"/>
        <family val="2"/>
      </rPr>
      <t xml:space="preserve"> is Less then </t>
    </r>
    <r>
      <rPr>
        <b/>
        <sz val="11"/>
        <rFont val="Arial"/>
        <family val="2"/>
      </rPr>
      <t>PAT</t>
    </r>
  </si>
  <si>
    <t xml:space="preserve">Note * </t>
  </si>
  <si>
    <t>1.   See Number of Shares pledged - Shareholding Paturn</t>
  </si>
  <si>
    <t>*</t>
  </si>
  <si>
    <t>3.   PE, BOOK VALUE, Past Dividant Record, EPS, Face Value, ROCE %</t>
  </si>
  <si>
    <t>%</t>
  </si>
  <si>
    <t>BLACK</t>
  </si>
  <si>
    <t>RED</t>
  </si>
  <si>
    <t>BROWN</t>
  </si>
  <si>
    <t>YELLOW</t>
  </si>
  <si>
    <t>LIGHT GREEN</t>
  </si>
  <si>
    <t>DARK GREEN</t>
  </si>
  <si>
    <t>Equity Share Capital  →</t>
  </si>
  <si>
    <r>
      <t xml:space="preserve">Reserves &amp; Surplus must Should </t>
    </r>
    <r>
      <rPr>
        <b/>
        <sz val="11"/>
        <color rgb="FF00B050"/>
        <rFont val="Arial"/>
        <family val="2"/>
      </rPr>
      <t>Increasing</t>
    </r>
  </si>
  <si>
    <t>Groth upto ' D ' Row Cuntinue Concider -ve to +ve</t>
  </si>
  <si>
    <t>Groth upto ' D ' Row Cuntinue Concider</t>
  </si>
  <si>
    <t>PAT</t>
  </si>
  <si>
    <t>INT.= LESS THEN PATS 20%</t>
  </si>
  <si>
    <t>Net Worth</t>
  </si>
  <si>
    <t>Debt</t>
  </si>
  <si>
    <t>OK</t>
  </si>
  <si>
    <t>NO</t>
  </si>
  <si>
    <t>Groth upto ' C ' Row Cuntinue Concider -ve to +ve</t>
  </si>
  <si>
    <t>Groth upto ' C ' Row Cuntinue Concider -ve %</t>
  </si>
  <si>
    <t>Max</t>
  </si>
  <si>
    <t>MIN</t>
  </si>
  <si>
    <t>MAX</t>
  </si>
  <si>
    <t>Final Result &amp; Rules</t>
  </si>
  <si>
    <t>Scale</t>
  </si>
  <si>
    <t>Formula Link</t>
  </si>
  <si>
    <t>After Qurterly Result Update</t>
  </si>
  <si>
    <t>BEST</t>
  </si>
  <si>
    <t>AVG</t>
  </si>
  <si>
    <t>REJECT</t>
  </si>
  <si>
    <t>Balance Sheet</t>
  </si>
  <si>
    <t>Comp Name</t>
  </si>
  <si>
    <t>4.   PE, BOOK VALUE, Past Dividant Record, EPS, Face Value, ROCE %</t>
  </si>
  <si>
    <t>5.   Past Bonus, Rights, Splits, Dividant Record</t>
  </si>
  <si>
    <t>6.   Market Cap, Net Sales, Net Profit, Total Assets, of Pair Company</t>
  </si>
  <si>
    <t>* *</t>
  </si>
  <si>
    <t>*  *</t>
  </si>
  <si>
    <t>3.   Volume , Sector Groth &amp; Compare Graf</t>
  </si>
  <si>
    <r>
      <t xml:space="preserve">Equity Share Capital  </t>
    </r>
    <r>
      <rPr>
        <sz val="10"/>
        <color rgb="FF000000"/>
        <rFont val="Calibri"/>
        <family val="2"/>
      </rPr>
      <t>→</t>
    </r>
  </si>
  <si>
    <r>
      <t xml:space="preserve">PAT (Profit After Tax)  </t>
    </r>
    <r>
      <rPr>
        <sz val="10"/>
        <color rgb="FF000000"/>
        <rFont val="Calibri"/>
        <family val="2"/>
      </rPr>
      <t>→</t>
    </r>
  </si>
  <si>
    <r>
      <t xml:space="preserve">Sales Turnover  </t>
    </r>
    <r>
      <rPr>
        <sz val="10"/>
        <color rgb="FF000000"/>
        <rFont val="Calibri"/>
        <family val="2"/>
      </rPr>
      <t>→</t>
    </r>
  </si>
  <si>
    <r>
      <t xml:space="preserve">Interest    </t>
    </r>
    <r>
      <rPr>
        <sz val="10"/>
        <color rgb="FFFF0000"/>
        <rFont val="Calibri"/>
        <family val="2"/>
      </rPr>
      <t>→</t>
    </r>
  </si>
  <si>
    <r>
      <t xml:space="preserve">Net Worth Must </t>
    </r>
    <r>
      <rPr>
        <sz val="10"/>
        <color rgb="FF00B050"/>
        <rFont val="Arial"/>
        <family val="2"/>
      </rPr>
      <t>Increasing</t>
    </r>
  </si>
  <si>
    <r>
      <t xml:space="preserve">Equity Should </t>
    </r>
    <r>
      <rPr>
        <sz val="10"/>
        <color rgb="FFFF0000"/>
        <rFont val="Arial"/>
        <family val="2"/>
      </rPr>
      <t>Not Increasing</t>
    </r>
    <r>
      <rPr>
        <sz val="10"/>
        <color rgb="FF000000"/>
        <rFont val="Arial"/>
        <family val="2"/>
      </rPr>
      <t xml:space="preserve"> it Should </t>
    </r>
    <r>
      <rPr>
        <sz val="10"/>
        <color rgb="FF00B050"/>
        <rFont val="Arial"/>
        <family val="2"/>
      </rPr>
      <t>Constant or Decreasing</t>
    </r>
  </si>
  <si>
    <r>
      <t xml:space="preserve">Reserves &amp; Surplus must Should </t>
    </r>
    <r>
      <rPr>
        <sz val="10"/>
        <color rgb="FF00B050"/>
        <rFont val="Arial"/>
        <family val="2"/>
      </rPr>
      <t>Increasing</t>
    </r>
  </si>
  <si>
    <r>
      <rPr>
        <sz val="10"/>
        <color rgb="FFFF0000"/>
        <rFont val="Arial"/>
        <family val="2"/>
      </rPr>
      <t>Debt</t>
    </r>
    <r>
      <rPr>
        <sz val="10"/>
        <color rgb="FF000000"/>
        <rFont val="Arial"/>
        <family val="2"/>
      </rPr>
      <t xml:space="preserve"> Should</t>
    </r>
    <r>
      <rPr>
        <sz val="10"/>
        <color rgb="FF00B050"/>
        <rFont val="Arial"/>
        <family val="2"/>
      </rPr>
      <t xml:space="preserve"> Decreasing, Low or No.</t>
    </r>
  </si>
  <si>
    <r>
      <t xml:space="preserve">PAT Growth Consider 10% Required </t>
    </r>
    <r>
      <rPr>
        <sz val="10"/>
        <color rgb="FF00B050"/>
        <rFont val="Arial"/>
        <family val="2"/>
      </rPr>
      <t>15% Upward</t>
    </r>
  </si>
  <si>
    <r>
      <t>Sales Growth Consider 10%, Required min.</t>
    </r>
    <r>
      <rPr>
        <sz val="10"/>
        <color rgb="FF00B050"/>
        <rFont val="Arial"/>
        <family val="2"/>
      </rPr>
      <t>15% &amp; More Increasing</t>
    </r>
  </si>
  <si>
    <r>
      <t xml:space="preserve">Net Worth % Must </t>
    </r>
    <r>
      <rPr>
        <sz val="10"/>
        <color rgb="FF00B050"/>
        <rFont val="Arial"/>
        <family val="2"/>
      </rPr>
      <t>Increasing</t>
    </r>
  </si>
  <si>
    <r>
      <rPr>
        <sz val="10"/>
        <color rgb="FFFF0000"/>
        <rFont val="Arial"/>
        <family val="2"/>
      </rPr>
      <t>Debt</t>
    </r>
    <r>
      <rPr>
        <sz val="10"/>
        <color rgb="FF000000"/>
        <rFont val="Arial"/>
        <family val="2"/>
      </rPr>
      <t xml:space="preserve"> : Net Worth </t>
    </r>
    <r>
      <rPr>
        <sz val="10"/>
        <color rgb="FF00B050"/>
        <rFont val="Arial"/>
        <family val="2"/>
      </rPr>
      <t>Less Than 1 Requard</t>
    </r>
  </si>
  <si>
    <r>
      <t xml:space="preserve">RoNW is </t>
    </r>
    <r>
      <rPr>
        <sz val="10"/>
        <color rgb="FF00B050"/>
        <rFont val="Arial"/>
        <family val="2"/>
      </rPr>
      <t>Increasing Or Constantly Maintained 25% Min</t>
    </r>
  </si>
  <si>
    <r>
      <t>( NPM ) Net Profit margin on Sell</t>
    </r>
    <r>
      <rPr>
        <sz val="10"/>
        <color rgb="FF00B050"/>
        <rFont val="Arial"/>
        <family val="2"/>
      </rPr>
      <t xml:space="preserve"> Required min Above 25 %</t>
    </r>
  </si>
  <si>
    <r>
      <t xml:space="preserve">Cost of equity = </t>
    </r>
    <r>
      <rPr>
        <sz val="10"/>
        <color rgb="FF00B050"/>
        <rFont val="Arial"/>
        <family val="2"/>
      </rPr>
      <t>Net Profit</t>
    </r>
  </si>
  <si>
    <r>
      <t xml:space="preserve">Cost of Debt = </t>
    </r>
    <r>
      <rPr>
        <sz val="10"/>
        <color rgb="FFFF0000"/>
        <rFont val="Arial"/>
        <family val="2"/>
      </rPr>
      <t>Interst</t>
    </r>
  </si>
  <si>
    <r>
      <rPr>
        <sz val="10"/>
        <color rgb="FFFF0000"/>
        <rFont val="Arial"/>
        <family val="2"/>
      </rPr>
      <t>Interest</t>
    </r>
    <r>
      <rPr>
        <sz val="10"/>
        <rFont val="Arial"/>
        <family val="2"/>
      </rPr>
      <t xml:space="preserve"> is Less then PAT</t>
    </r>
  </si>
  <si>
    <t>Equity Share Capital</t>
  </si>
  <si>
    <t>Quarterly Result Declerd Date</t>
  </si>
  <si>
    <t>Qurterly EPS</t>
  </si>
  <si>
    <t>Yearly EPS</t>
  </si>
  <si>
    <t>Espected Target to Next Quarter</t>
  </si>
  <si>
    <t>Quarterly</t>
  </si>
  <si>
    <t>1.   Shareholding Paturn</t>
  </si>
  <si>
    <t>1.  See Number of Shares Pledged % BSE Web Side Click</t>
  </si>
  <si>
    <t>Net Sales/Income from operations</t>
  </si>
  <si>
    <t>Interest</t>
  </si>
  <si>
    <t>Net Profit/(Loss) For the Period</t>
  </si>
  <si>
    <t>Basic EPS</t>
  </si>
  <si>
    <t>Yearly Results ( Profit &amp; Loss )</t>
  </si>
  <si>
    <t>Total Reserves and Surplus</t>
  </si>
  <si>
    <t>Total Current Liabilities</t>
  </si>
  <si>
    <t>Quarterly Results ( Profit &amp; Loss )</t>
  </si>
  <si>
    <t>Apex Frozen Foods</t>
  </si>
  <si>
    <t>Previous Years »</t>
  </si>
  <si>
    <t>Standalone Balance Sheet</t>
  </si>
  <si>
    <t>------------------- in Rs. Cr. -------------------</t>
  </si>
  <si>
    <t>Mar 19</t>
  </si>
  <si>
    <t>12 mths</t>
  </si>
  <si>
    <t>EQUITIES AND LIABILITIES</t>
  </si>
  <si>
    <t>SHAREHOLDER'S FUNDS</t>
  </si>
  <si>
    <t>Total Share Capital</t>
  </si>
  <si>
    <t>Reserves and Surplus</t>
  </si>
  <si>
    <t>Total Shareholders Funds</t>
  </si>
  <si>
    <t>NON-CURRENT LIABILITIES</t>
  </si>
  <si>
    <t>Long Term Borrowings</t>
  </si>
  <si>
    <t>Deferred Tax Liabilities [Net]</t>
  </si>
  <si>
    <t>Other Long Term Liabilities</t>
  </si>
  <si>
    <t>Long Term Provisions</t>
  </si>
  <si>
    <t>Total Non-Current Liabilities</t>
  </si>
  <si>
    <t>CURRENT LIABILITIES</t>
  </si>
  <si>
    <t>Short Term Borrowings</t>
  </si>
  <si>
    <t>Trade Payables</t>
  </si>
  <si>
    <t>Other Current Liabilities</t>
  </si>
  <si>
    <t>Short Term Provisions</t>
  </si>
  <si>
    <t>Total Capital And Liabilities</t>
  </si>
  <si>
    <t>ASSETS</t>
  </si>
  <si>
    <t>NON-CURRENT ASSETS</t>
  </si>
  <si>
    <t>Tangible Assets</t>
  </si>
  <si>
    <t>Capital Work-In-Progress</t>
  </si>
  <si>
    <t>Fixed Assets</t>
  </si>
  <si>
    <t>Deferred Tax Assets [Net]</t>
  </si>
  <si>
    <t>Other Non-Current Assets</t>
  </si>
  <si>
    <t>Total Non-Current Assets</t>
  </si>
  <si>
    <t>CURRENT ASSETS</t>
  </si>
  <si>
    <t>Inventories</t>
  </si>
  <si>
    <t>Trade Receivables</t>
  </si>
  <si>
    <t>Cash And Cash Equivalents</t>
  </si>
  <si>
    <t>Short Term Loans And Advances</t>
  </si>
  <si>
    <t>OtherCurrentAssets</t>
  </si>
  <si>
    <t>Total Current Assets</t>
  </si>
  <si>
    <t>Total Assets</t>
  </si>
  <si>
    <t>OTHER ADDITIONAL INFORMATION</t>
  </si>
  <si>
    <t>CONTINGENT LIABILITIES, COMMITMENTS</t>
  </si>
  <si>
    <t>Contingent Liabilities</t>
  </si>
  <si>
    <t>CIF VALUE OF IMPORTS</t>
  </si>
  <si>
    <t>Stores, Spares And Loose Tools</t>
  </si>
  <si>
    <t>Capital Goods</t>
  </si>
  <si>
    <t>EXPENDITURE IN FOREIGN EXCHANGE</t>
  </si>
  <si>
    <t>Expenditure In Foreign Currency</t>
  </si>
  <si>
    <t>REMITTANCES IN FOREIGN CURRENCIES FOR DIVIDENDS</t>
  </si>
  <si>
    <t>Dividend Remittance In Foreign Currency</t>
  </si>
  <si>
    <t>-</t>
  </si>
  <si>
    <t>EARNINGS IN FOREIGN EXCHANGE</t>
  </si>
  <si>
    <t>FOB Value Of Goods</t>
  </si>
  <si>
    <t>Other Earnings</t>
  </si>
  <si>
    <t>BONUS DETAILS</t>
  </si>
  <si>
    <t>Bonus Equity Share Capital</t>
  </si>
  <si>
    <t>NON-CURRENT INVESTMENTS</t>
  </si>
  <si>
    <t>Non-Current Investments Quoted Market Value</t>
  </si>
  <si>
    <t>Non-Current Investments Unquoted Book Value</t>
  </si>
  <si>
    <t>CURRENT INVESTMENTS</t>
  </si>
  <si>
    <t>Current Investments Quoted Market Value</t>
  </si>
  <si>
    <t>Current Investments Unquoted Book Value</t>
  </si>
  <si>
    <t>Standalone Yearly Results</t>
  </si>
  <si>
    <t>Mar '19</t>
  </si>
  <si>
    <t>Mar '18</t>
  </si>
  <si>
    <t>Mar '17</t>
  </si>
  <si>
    <t>Other Operating Income</t>
  </si>
  <si>
    <t>--</t>
  </si>
  <si>
    <t>Total Income From Operations</t>
  </si>
  <si>
    <t>EXPENDITURE</t>
  </si>
  <si>
    <t>Consumption of Raw Materials</t>
  </si>
  <si>
    <t>Purchase of Traded Goods</t>
  </si>
  <si>
    <t>Increase/Decrease in Stocks</t>
  </si>
  <si>
    <t>Power &amp; Fuel</t>
  </si>
  <si>
    <t>Employees Cost</t>
  </si>
  <si>
    <t>Depreciation</t>
  </si>
  <si>
    <t>Excise Duty</t>
  </si>
  <si>
    <t>Admin. And Selling Expenses</t>
  </si>
  <si>
    <t>R &amp; D Expenses</t>
  </si>
  <si>
    <t>Provisions And Contingencies</t>
  </si>
  <si>
    <t>Exp. Capitalised</t>
  </si>
  <si>
    <t>Other Expenses</t>
  </si>
  <si>
    <t>P/L Before Other Inc. , Int., Excpt. Items &amp; Tax</t>
  </si>
  <si>
    <t>Other Income</t>
  </si>
  <si>
    <t>P/L Before Int., Excpt. Items &amp; Tax</t>
  </si>
  <si>
    <t>P/L Before Exceptional Items &amp; Tax</t>
  </si>
  <si>
    <t>Exceptional Items</t>
  </si>
  <si>
    <t>P/L Before Tax</t>
  </si>
  <si>
    <t>Tax</t>
  </si>
  <si>
    <t>P/L After Tax from Ordinary Activities</t>
  </si>
  <si>
    <t>Prior Year Adjustments</t>
  </si>
  <si>
    <t>Extra Ordinary Items</t>
  </si>
  <si>
    <t>Reserves Excluding Revaluation Reserves</t>
  </si>
  <si>
    <t>Equity Dividend Rate (%)</t>
  </si>
  <si>
    <t>EPS Before Extra Ordinary</t>
  </si>
  <si>
    <t>Diluted EPS</t>
  </si>
  <si>
    <t>EPS After Extra Ordinary</t>
  </si>
  <si>
    <t>Public Share Holding</t>
  </si>
  <si>
    <t>No Of Shares (Crores)</t>
  </si>
  <si>
    <t>Share Holding (%)</t>
  </si>
  <si>
    <t>Promoters and Promoter Group Shareholding</t>
  </si>
  <si>
    <t>a) Pledged/Encumbered</t>
  </si>
  <si>
    <t>- Number of shares (Crores)</t>
  </si>
  <si>
    <t>- Per. of shares (as a % of the total sh. of prom. and promoter group)</t>
  </si>
  <si>
    <t>- Per. of shares (as a % of the total Share Cap. of the company)</t>
  </si>
  <si>
    <t>b) Non-encumbered</t>
  </si>
  <si>
    <t>Standalone Quarterly Results</t>
  </si>
  <si>
    <t>Dec '19</t>
  </si>
  <si>
    <t>Sep '19</t>
  </si>
  <si>
    <t>Jun '19</t>
  </si>
  <si>
    <t>Dec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</si>
</sst>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409]mmm/yy;@"/>
  </numFmts>
  <fonts count="42" x14ac:knownFonts="1">
    <font>
      <sz val="11"/>
      <name val="Calibri"/>
    </font>
    <font>
      <sz val="11"/>
      <color rgb="FF000000"/>
      <name val="Arial"/>
      <family val="2"/>
    </font>
    <font>
      <b/>
      <sz val="11"/>
      <color rgb="FFFFFFFF"/>
      <name val="Arial"/>
      <family val="2"/>
    </font>
    <font>
      <b/>
      <sz val="11"/>
      <name val="Arial"/>
      <family val="2"/>
    </font>
    <font>
      <b/>
      <sz val="11"/>
      <color rgb="FF000000"/>
      <name val="Arial"/>
      <family val="2"/>
    </font>
    <font>
      <b/>
      <sz val="11"/>
      <color rgb="FF303030"/>
      <name val="Arial"/>
      <family val="2"/>
    </font>
    <font>
      <b/>
      <sz val="11"/>
      <color rgb="FFFF0000"/>
      <name val="Arial"/>
      <family val="2"/>
    </font>
    <font>
      <b/>
      <sz val="9"/>
      <color indexed="81"/>
      <name val="Tahoma"/>
      <family val="2"/>
    </font>
    <font>
      <b/>
      <sz val="10"/>
      <color indexed="81"/>
      <name val="Arial"/>
      <family val="2"/>
    </font>
    <font>
      <b/>
      <sz val="14"/>
      <color indexed="81"/>
      <name val="Arial"/>
      <family val="2"/>
    </font>
    <font>
      <b/>
      <sz val="11"/>
      <color theme="0"/>
      <name val="Arial"/>
      <family val="2"/>
    </font>
    <font>
      <sz val="11"/>
      <color rgb="FF000000"/>
      <name val="Arial"/>
      <family val="2"/>
    </font>
    <font>
      <b/>
      <sz val="11"/>
      <color rgb="FF00B050"/>
      <name val="Arial"/>
      <family val="2"/>
    </font>
    <font>
      <b/>
      <sz val="12"/>
      <name val="Arial"/>
      <family val="2"/>
    </font>
    <font>
      <sz val="11"/>
      <name val="Calibri"/>
      <family val="2"/>
    </font>
    <font>
      <b/>
      <sz val="11"/>
      <color rgb="FF000000"/>
      <name val="Calibri"/>
      <family val="2"/>
    </font>
    <font>
      <b/>
      <sz val="11"/>
      <color rgb="FFFF0000"/>
      <name val="Calibri"/>
      <family val="2"/>
    </font>
    <font>
      <sz val="11"/>
      <name val="Arial"/>
      <family val="2"/>
    </font>
    <font>
      <b/>
      <sz val="11"/>
      <name val="Calibri"/>
      <family val="2"/>
    </font>
    <font>
      <b/>
      <sz val="11"/>
      <color rgb="FFFF1D1D"/>
      <name val="Arial"/>
      <family val="2"/>
    </font>
    <font>
      <b/>
      <sz val="10"/>
      <name val="Arial"/>
      <family val="2"/>
    </font>
    <font>
      <sz val="10"/>
      <color rgb="FF000000"/>
      <name val="Arial"/>
      <family val="2"/>
    </font>
    <font>
      <sz val="10"/>
      <name val="Calibri"/>
      <family val="2"/>
    </font>
    <font>
      <sz val="10"/>
      <name val="Arial"/>
      <family val="2"/>
    </font>
    <font>
      <sz val="9"/>
      <color rgb="FF303030"/>
      <name val="Arial"/>
      <family val="2"/>
    </font>
    <font>
      <u/>
      <sz val="9.9"/>
      <color theme="10"/>
      <name val="Calibri"/>
      <family val="2"/>
    </font>
    <font>
      <sz val="10"/>
      <color rgb="FFFFFFFF"/>
      <name val="Arial"/>
      <family val="2"/>
    </font>
    <font>
      <sz val="10"/>
      <color theme="0"/>
      <name val="Arial"/>
      <family val="2"/>
    </font>
    <font>
      <sz val="10"/>
      <color rgb="FF303030"/>
      <name val="Arial"/>
      <family val="2"/>
    </font>
    <font>
      <sz val="10"/>
      <color rgb="FF000000"/>
      <name val="Calibri"/>
      <family val="2"/>
    </font>
    <font>
      <sz val="9.9"/>
      <color theme="0"/>
      <name val="Arial"/>
      <family val="2"/>
    </font>
    <font>
      <sz val="10"/>
      <color rgb="FFFF0000"/>
      <name val="Arial"/>
      <family val="2"/>
    </font>
    <font>
      <sz val="10"/>
      <color rgb="FFFF0000"/>
      <name val="Calibri"/>
      <family val="2"/>
    </font>
    <font>
      <sz val="10"/>
      <color rgb="FF00B050"/>
      <name val="Arial"/>
      <family val="2"/>
    </font>
    <font>
      <sz val="10"/>
      <color theme="0"/>
      <name val="Calibri"/>
      <family val="2"/>
      <scheme val="minor"/>
    </font>
    <font>
      <sz val="10"/>
      <color theme="2" tint="-0.249977111117893"/>
      <name val="Arial"/>
      <family val="2"/>
    </font>
    <font>
      <sz val="10"/>
      <color theme="1"/>
      <name val="Arial"/>
      <family val="2"/>
    </font>
    <font>
      <b/>
      <sz val="9"/>
      <color rgb="FF303030"/>
      <name val="Arial"/>
      <family val="2"/>
    </font>
    <font>
      <b/>
      <sz val="9"/>
      <name val="Arial"/>
      <family val="2"/>
    </font>
    <font>
      <b/>
      <sz val="10"/>
      <name val="Calibri"/>
      <family val="2"/>
      <scheme val="minor"/>
    </font>
    <font>
      <b/>
      <sz val="10"/>
      <name val="Calibri"/>
      <family val="2"/>
    </font>
    <font>
      <b/>
      <sz val="10"/>
      <color rgb="FF000000"/>
      <name val="Arial"/>
      <family val="2"/>
    </font>
  </fonts>
  <fills count="21">
    <fill>
      <patternFill patternType="none"/>
    </fill>
    <fill>
      <patternFill patternType="gray125"/>
    </fill>
    <fill>
      <patternFill patternType="solid">
        <fgColor rgb="FF3333FF"/>
        <bgColor indexed="64"/>
      </patternFill>
    </fill>
    <fill>
      <patternFill patternType="solid">
        <fgColor rgb="FFFF0000"/>
        <bgColor indexed="64"/>
      </patternFill>
    </fill>
    <fill>
      <patternFill patternType="solid">
        <fgColor rgb="FFD8D8D8"/>
        <bgColor indexed="64"/>
      </patternFill>
    </fill>
    <fill>
      <patternFill patternType="solid">
        <fgColor rgb="FFFFFFFF"/>
        <bgColor indexed="64"/>
      </patternFill>
    </fill>
    <fill>
      <patternFill patternType="solid">
        <fgColor rgb="FFFFC000"/>
        <bgColor indexed="64"/>
      </patternFill>
    </fill>
    <fill>
      <patternFill patternType="solid">
        <fgColor rgb="FFC2D69B"/>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rgb="FF00B050"/>
        <bgColor indexed="64"/>
      </patternFill>
    </fill>
    <fill>
      <patternFill patternType="solid">
        <fgColor rgb="FF008E00"/>
        <bgColor indexed="64"/>
      </patternFill>
    </fill>
    <fill>
      <patternFill patternType="solid">
        <fgColor rgb="FF6F6F6F"/>
        <bgColor indexed="64"/>
      </patternFill>
    </fill>
    <fill>
      <patternFill patternType="solid">
        <fgColor rgb="FF0000FF"/>
        <bgColor indexed="64"/>
      </patternFill>
    </fill>
    <fill>
      <patternFill patternType="solid">
        <fgColor theme="2" tint="-0.249977111117893"/>
        <bgColor indexed="64"/>
      </patternFill>
    </fill>
    <fill>
      <patternFill patternType="solid">
        <fgColor theme="2"/>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4">
    <xf numFmtId="0" fontId="0" fillId="0" borderId="0"/>
    <xf numFmtId="43" fontId="14" fillId="0" borderId="0" applyFont="0" applyFill="0" applyBorder="0" applyAlignment="0" applyProtection="0"/>
    <xf numFmtId="4" fontId="20" fillId="0" borderId="1">
      <alignment horizontal="center" vertical="center" wrapText="1"/>
      <protection locked="0"/>
    </xf>
    <xf numFmtId="0" fontId="25" fillId="0" borderId="0" applyNumberFormat="0" applyFill="0" applyBorder="0" applyAlignment="0" applyProtection="0">
      <alignment vertical="top"/>
      <protection locked="0"/>
    </xf>
  </cellStyleXfs>
  <cellXfs count="300">
    <xf numFmtId="0" fontId="0" fillId="0" borderId="0" xfId="0" applyAlignment="1"/>
    <xf numFmtId="4" fontId="5" fillId="5" borderId="1" xfId="0" applyNumberFormat="1" applyFont="1" applyFill="1" applyBorder="1" applyAlignment="1">
      <alignment horizontal="center" vertical="center" wrapText="1"/>
    </xf>
    <xf numFmtId="0" fontId="3" fillId="0" borderId="1" xfId="0" applyFont="1" applyBorder="1" applyAlignment="1">
      <alignment horizontal="center" vertical="center"/>
    </xf>
    <xf numFmtId="0" fontId="4" fillId="4" borderId="4" xfId="0" applyFont="1" applyFill="1" applyBorder="1" applyAlignment="1">
      <alignment horizontal="center" vertical="center"/>
    </xf>
    <xf numFmtId="0" fontId="6" fillId="4" borderId="4" xfId="0" applyFont="1" applyFill="1" applyBorder="1" applyAlignment="1">
      <alignment horizontal="center" vertical="center"/>
    </xf>
    <xf numFmtId="0" fontId="6" fillId="4" borderId="4" xfId="0" applyFont="1" applyFill="1" applyBorder="1" applyAlignment="1">
      <alignment horizontal="center" vertical="center" wrapText="1"/>
    </xf>
    <xf numFmtId="49" fontId="11" fillId="0" borderId="8" xfId="0" applyNumberFormat="1" applyFont="1" applyBorder="1" applyAlignment="1"/>
    <xf numFmtId="49" fontId="11" fillId="0" borderId="8" xfId="0" applyNumberFormat="1" applyFont="1" applyBorder="1" applyAlignment="1">
      <alignment horizontal="left" vertical="center" wrapText="1"/>
    </xf>
    <xf numFmtId="49" fontId="17" fillId="0" borderId="8" xfId="0" applyNumberFormat="1" applyFont="1" applyBorder="1" applyAlignment="1"/>
    <xf numFmtId="2" fontId="5" fillId="0" borderId="7" xfId="0" applyNumberFormat="1" applyFont="1" applyFill="1" applyBorder="1" applyAlignment="1">
      <alignment horizontal="center" vertical="center" wrapText="1"/>
    </xf>
    <xf numFmtId="2" fontId="5" fillId="0" borderId="1" xfId="0" applyNumberFormat="1" applyFont="1" applyBorder="1" applyAlignment="1">
      <alignment horizontal="center" vertical="center" wrapText="1"/>
    </xf>
    <xf numFmtId="1" fontId="5" fillId="0" borderId="1" xfId="0" applyNumberFormat="1" applyFont="1" applyBorder="1" applyAlignment="1">
      <alignment horizontal="center" vertical="center" wrapText="1"/>
    </xf>
    <xf numFmtId="0" fontId="2" fillId="2" borderId="3" xfId="0" applyFont="1" applyFill="1" applyBorder="1" applyAlignment="1">
      <alignment horizontal="center" vertical="center"/>
    </xf>
    <xf numFmtId="0" fontId="10" fillId="3" borderId="13" xfId="0" applyFont="1" applyFill="1" applyBorder="1" applyAlignment="1">
      <alignment horizontal="center"/>
    </xf>
    <xf numFmtId="0" fontId="3" fillId="11" borderId="13" xfId="0" applyFont="1" applyFill="1" applyBorder="1" applyAlignment="1">
      <alignment horizontal="center" vertical="center" wrapText="1"/>
    </xf>
    <xf numFmtId="0" fontId="4" fillId="4" borderId="5" xfId="0" applyFont="1" applyFill="1" applyBorder="1" applyAlignment="1">
      <alignment horizontal="center" vertical="center"/>
    </xf>
    <xf numFmtId="1" fontId="5" fillId="0" borderId="6" xfId="0" applyNumberFormat="1" applyFont="1" applyBorder="1" applyAlignment="1">
      <alignment horizontal="center" vertical="center" wrapText="1"/>
    </xf>
    <xf numFmtId="0" fontId="13" fillId="0" borderId="14" xfId="0" applyFont="1" applyFill="1" applyBorder="1" applyAlignment="1">
      <alignment horizontal="center" vertical="center"/>
    </xf>
    <xf numFmtId="1" fontId="13" fillId="0" borderId="15" xfId="0" applyNumberFormat="1" applyFont="1" applyFill="1" applyBorder="1" applyAlignment="1">
      <alignment horizontal="center" vertical="center"/>
    </xf>
    <xf numFmtId="1" fontId="3" fillId="0" borderId="1" xfId="0" applyNumberFormat="1" applyFont="1" applyFill="1" applyBorder="1" applyAlignment="1">
      <alignment horizontal="center" vertical="center" wrapText="1"/>
    </xf>
    <xf numFmtId="1" fontId="13" fillId="0" borderId="16" xfId="0" applyNumberFormat="1" applyFont="1" applyFill="1" applyBorder="1" applyAlignment="1">
      <alignment horizontal="center" vertical="center"/>
    </xf>
    <xf numFmtId="4" fontId="3" fillId="0" borderId="1" xfId="0" applyNumberFormat="1" applyFont="1" applyBorder="1" applyAlignment="1">
      <alignment horizontal="center" vertical="center"/>
    </xf>
    <xf numFmtId="43" fontId="3" fillId="5" borderId="1" xfId="1" applyFont="1" applyFill="1" applyBorder="1" applyAlignment="1">
      <alignment horizontal="center" vertical="center"/>
    </xf>
    <xf numFmtId="4" fontId="3" fillId="5" borderId="6" xfId="0" applyNumberFormat="1" applyFont="1" applyFill="1" applyBorder="1" applyAlignment="1">
      <alignment horizontal="center" vertical="center"/>
    </xf>
    <xf numFmtId="0" fontId="3" fillId="0" borderId="0" xfId="0" applyFont="1" applyAlignment="1"/>
    <xf numFmtId="49" fontId="11" fillId="0" borderId="10" xfId="0" applyNumberFormat="1" applyFont="1" applyBorder="1" applyAlignment="1"/>
    <xf numFmtId="49" fontId="4" fillId="0" borderId="10" xfId="0" applyNumberFormat="1" applyFont="1" applyBorder="1" applyAlignment="1"/>
    <xf numFmtId="1" fontId="19" fillId="0" borderId="0" xfId="0" applyNumberFormat="1" applyFont="1" applyAlignment="1"/>
    <xf numFmtId="1" fontId="19" fillId="0" borderId="13" xfId="0" applyNumberFormat="1" applyFont="1" applyFill="1" applyBorder="1" applyAlignment="1">
      <alignment horizontal="center" vertical="center" wrapText="1"/>
    </xf>
    <xf numFmtId="1" fontId="19" fillId="0" borderId="1" xfId="0" applyNumberFormat="1" applyFont="1" applyFill="1" applyBorder="1" applyAlignment="1">
      <alignment horizontal="center" vertical="center" wrapText="1"/>
    </xf>
    <xf numFmtId="1" fontId="19" fillId="0" borderId="6" xfId="0" applyNumberFormat="1" applyFont="1" applyFill="1" applyBorder="1" applyAlignment="1">
      <alignment horizontal="center" vertical="center" wrapText="1"/>
    </xf>
    <xf numFmtId="0" fontId="4" fillId="6" borderId="4" xfId="0" applyFont="1" applyFill="1" applyBorder="1" applyAlignment="1">
      <alignment horizontal="center" vertical="center" wrapText="1"/>
    </xf>
    <xf numFmtId="0" fontId="3" fillId="0" borderId="4" xfId="0" applyFont="1" applyBorder="1" applyAlignment="1">
      <alignment horizontal="center" vertical="center"/>
    </xf>
    <xf numFmtId="1" fontId="5" fillId="9" borderId="1" xfId="0" applyNumberFormat="1" applyFont="1" applyFill="1" applyBorder="1" applyAlignment="1">
      <alignment horizontal="center" vertical="center" wrapText="1"/>
    </xf>
    <xf numFmtId="1" fontId="5" fillId="0" borderId="1" xfId="0" applyNumberFormat="1" applyFont="1" applyFill="1" applyBorder="1" applyAlignment="1">
      <alignment horizontal="center" vertical="center" wrapText="1"/>
    </xf>
    <xf numFmtId="1" fontId="5" fillId="12" borderId="1" xfId="0" applyNumberFormat="1" applyFont="1" applyFill="1" applyBorder="1" applyAlignment="1">
      <alignment horizontal="center" vertical="center" wrapText="1"/>
    </xf>
    <xf numFmtId="3" fontId="3" fillId="0" borderId="1" xfId="0" applyNumberFormat="1" applyFont="1" applyFill="1" applyBorder="1" applyAlignment="1">
      <alignment horizontal="center" vertical="center"/>
    </xf>
    <xf numFmtId="0" fontId="3" fillId="0" borderId="0" xfId="0" applyFont="1" applyFill="1" applyAlignment="1"/>
    <xf numFmtId="3" fontId="6" fillId="0" borderId="1" xfId="0" applyNumberFormat="1" applyFont="1" applyFill="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0"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3" fillId="0" borderId="9" xfId="0" applyFont="1" applyBorder="1" applyAlignment="1">
      <alignment horizontal="center"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14"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15" xfId="0" applyFont="1" applyFill="1" applyBorder="1" applyAlignment="1">
      <alignment horizontal="center" vertical="center"/>
    </xf>
    <xf numFmtId="0" fontId="18" fillId="13" borderId="3" xfId="0" applyFont="1" applyFill="1" applyBorder="1" applyAlignment="1">
      <alignment horizontal="center" vertical="center"/>
    </xf>
    <xf numFmtId="0" fontId="6" fillId="13" borderId="15" xfId="0" applyFont="1" applyFill="1" applyBorder="1" applyAlignment="1">
      <alignment horizontal="center" vertical="center"/>
    </xf>
    <xf numFmtId="0" fontId="18" fillId="15" borderId="3" xfId="0" applyFont="1" applyFill="1" applyBorder="1" applyAlignment="1">
      <alignment horizontal="center" vertical="center"/>
    </xf>
    <xf numFmtId="0" fontId="18" fillId="15" borderId="13" xfId="0" applyFont="1" applyFill="1" applyBorder="1" applyAlignment="1">
      <alignment horizontal="center" vertical="center"/>
    </xf>
    <xf numFmtId="1" fontId="18" fillId="14" borderId="3" xfId="0" applyNumberFormat="1" applyFont="1" applyFill="1" applyBorder="1" applyAlignment="1">
      <alignment horizontal="center" vertical="center"/>
    </xf>
    <xf numFmtId="1" fontId="6" fillId="14" borderId="10" xfId="0" applyNumberFormat="1" applyFont="1" applyFill="1" applyBorder="1" applyAlignment="1">
      <alignment horizontal="center" vertical="center"/>
    </xf>
    <xf numFmtId="0" fontId="3" fillId="0" borderId="10" xfId="0" applyFont="1" applyBorder="1" applyAlignment="1"/>
    <xf numFmtId="0" fontId="6" fillId="15" borderId="15" xfId="0" applyFont="1" applyFill="1" applyBorder="1" applyAlignment="1">
      <alignment horizontal="center" vertical="center"/>
    </xf>
    <xf numFmtId="0" fontId="21" fillId="2" borderId="0" xfId="0" applyFont="1" applyFill="1" applyBorder="1" applyAlignment="1"/>
    <xf numFmtId="0" fontId="21" fillId="0" borderId="0" xfId="0" applyFont="1" applyBorder="1" applyAlignment="1"/>
    <xf numFmtId="0" fontId="22" fillId="0" borderId="0" xfId="0" applyFont="1" applyBorder="1" applyAlignment="1"/>
    <xf numFmtId="0" fontId="21" fillId="11" borderId="4" xfId="0" applyFont="1" applyFill="1" applyBorder="1" applyAlignment="1"/>
    <xf numFmtId="0" fontId="21" fillId="11" borderId="1" xfId="0" applyFont="1" applyFill="1" applyBorder="1" applyAlignment="1"/>
    <xf numFmtId="49" fontId="21" fillId="0" borderId="7" xfId="0" applyNumberFormat="1" applyFont="1" applyBorder="1" applyAlignment="1"/>
    <xf numFmtId="2" fontId="21" fillId="0" borderId="0" xfId="0" applyNumberFormat="1" applyFont="1" applyFill="1" applyBorder="1" applyAlignment="1"/>
    <xf numFmtId="49" fontId="21" fillId="0" borderId="0" xfId="0" applyNumberFormat="1" applyFont="1" applyBorder="1" applyAlignment="1"/>
    <xf numFmtId="49" fontId="21" fillId="0" borderId="26" xfId="0" applyNumberFormat="1" applyFont="1" applyBorder="1" applyAlignment="1"/>
    <xf numFmtId="49" fontId="21" fillId="0" borderId="26" xfId="0" applyNumberFormat="1" applyFont="1" applyBorder="1" applyAlignment="1">
      <alignment horizontal="left" vertical="center"/>
    </xf>
    <xf numFmtId="0" fontId="21" fillId="11" borderId="24" xfId="0" applyFont="1" applyFill="1" applyBorder="1" applyAlignment="1"/>
    <xf numFmtId="0" fontId="21" fillId="11" borderId="27" xfId="0" applyFont="1" applyFill="1" applyBorder="1" applyAlignment="1"/>
    <xf numFmtId="0" fontId="23" fillId="0" borderId="31" xfId="0" applyFont="1" applyFill="1" applyBorder="1" applyAlignment="1"/>
    <xf numFmtId="0" fontId="23" fillId="0" borderId="32" xfId="0" applyFont="1" applyFill="1" applyBorder="1" applyAlignment="1"/>
    <xf numFmtId="49" fontId="23" fillId="0" borderId="32" xfId="0" applyNumberFormat="1" applyFont="1" applyFill="1" applyBorder="1" applyAlignment="1"/>
    <xf numFmtId="0" fontId="21" fillId="0" borderId="32" xfId="0" applyFont="1" applyFill="1" applyBorder="1" applyAlignment="1"/>
    <xf numFmtId="0" fontId="21" fillId="11" borderId="25" xfId="0" applyFont="1" applyFill="1" applyBorder="1" applyAlignment="1"/>
    <xf numFmtId="0" fontId="21" fillId="11" borderId="2" xfId="0" applyFont="1" applyFill="1" applyBorder="1" applyAlignment="1"/>
    <xf numFmtId="0" fontId="21" fillId="11" borderId="33" xfId="0" applyFont="1" applyFill="1" applyBorder="1" applyAlignment="1"/>
    <xf numFmtId="0" fontId="21" fillId="11" borderId="8" xfId="0" applyFont="1" applyFill="1" applyBorder="1" applyAlignment="1"/>
    <xf numFmtId="49" fontId="23" fillId="0" borderId="35" xfId="0" applyNumberFormat="1" applyFont="1" applyBorder="1" applyAlignment="1"/>
    <xf numFmtId="0" fontId="21" fillId="11" borderId="9" xfId="0" applyFont="1" applyFill="1" applyBorder="1" applyAlignment="1"/>
    <xf numFmtId="0" fontId="21" fillId="11" borderId="22" xfId="0" applyFont="1" applyFill="1" applyBorder="1" applyAlignment="1"/>
    <xf numFmtId="0" fontId="21" fillId="0" borderId="32" xfId="0" applyFont="1" applyBorder="1" applyAlignment="1"/>
    <xf numFmtId="49" fontId="21" fillId="0" borderId="32" xfId="0" applyNumberFormat="1" applyFont="1" applyBorder="1" applyAlignment="1"/>
    <xf numFmtId="0" fontId="21" fillId="2" borderId="29" xfId="0" applyFont="1" applyFill="1" applyBorder="1" applyAlignment="1"/>
    <xf numFmtId="0" fontId="21" fillId="2" borderId="30" xfId="0" applyFont="1" applyFill="1" applyBorder="1" applyAlignment="1"/>
    <xf numFmtId="0" fontId="21" fillId="2" borderId="31" xfId="0" applyFont="1" applyFill="1" applyBorder="1" applyAlignment="1"/>
    <xf numFmtId="0" fontId="21" fillId="2" borderId="32" xfId="0" applyFont="1" applyFill="1" applyBorder="1" applyAlignment="1"/>
    <xf numFmtId="2" fontId="21" fillId="2" borderId="32" xfId="0" applyNumberFormat="1" applyFont="1" applyFill="1" applyBorder="1" applyAlignment="1"/>
    <xf numFmtId="49" fontId="21" fillId="2" borderId="32" xfId="0" applyNumberFormat="1" applyFont="1" applyFill="1" applyBorder="1" applyAlignment="1"/>
    <xf numFmtId="0" fontId="21" fillId="2" borderId="22" xfId="0" applyFont="1" applyFill="1" applyBorder="1" applyAlignment="1"/>
    <xf numFmtId="0" fontId="24" fillId="0" borderId="0" xfId="0" applyFont="1" applyAlignment="1"/>
    <xf numFmtId="0" fontId="21" fillId="0" borderId="0" xfId="0" applyFont="1" applyAlignment="1">
      <alignment wrapText="1"/>
    </xf>
    <xf numFmtId="2" fontId="21" fillId="0" borderId="21" xfId="0" applyNumberFormat="1" applyFont="1" applyFill="1" applyBorder="1" applyAlignment="1"/>
    <xf numFmtId="2" fontId="23" fillId="0" borderId="21" xfId="0" applyNumberFormat="1" applyFont="1" applyFill="1" applyBorder="1" applyAlignment="1"/>
    <xf numFmtId="0" fontId="21" fillId="0" borderId="21" xfId="0" applyFont="1" applyBorder="1" applyAlignment="1"/>
    <xf numFmtId="4" fontId="24" fillId="0" borderId="0" xfId="0" applyNumberFormat="1" applyFont="1" applyAlignment="1"/>
    <xf numFmtId="0" fontId="21" fillId="11" borderId="32" xfId="0" applyFont="1" applyFill="1" applyBorder="1" applyAlignment="1"/>
    <xf numFmtId="0" fontId="21" fillId="11" borderId="41" xfId="0" applyFont="1" applyFill="1" applyBorder="1" applyAlignment="1"/>
    <xf numFmtId="0" fontId="26" fillId="2" borderId="3" xfId="0" applyFont="1" applyFill="1" applyBorder="1" applyAlignment="1">
      <alignment horizontal="center" vertical="center"/>
    </xf>
    <xf numFmtId="0" fontId="27" fillId="3" borderId="13" xfId="0" applyFont="1" applyFill="1" applyBorder="1" applyAlignment="1">
      <alignment horizontal="center"/>
    </xf>
    <xf numFmtId="1" fontId="28" fillId="0" borderId="1" xfId="0" applyNumberFormat="1" applyFont="1" applyFill="1" applyBorder="1" applyAlignment="1">
      <alignment horizontal="center" vertical="center"/>
    </xf>
    <xf numFmtId="0" fontId="23" fillId="0" borderId="7" xfId="0" applyFont="1" applyFill="1" applyBorder="1" applyAlignment="1">
      <alignment horizontal="center" vertical="center"/>
    </xf>
    <xf numFmtId="0" fontId="22" fillId="13" borderId="1" xfId="0" applyFont="1" applyFill="1" applyBorder="1" applyAlignment="1">
      <alignment horizontal="center" vertical="center"/>
    </xf>
    <xf numFmtId="0" fontId="17" fillId="9" borderId="2" xfId="0" applyFont="1" applyFill="1" applyBorder="1" applyAlignment="1">
      <alignment horizontal="center" vertical="center"/>
    </xf>
    <xf numFmtId="0" fontId="23" fillId="0" borderId="34" xfId="0" applyFont="1" applyFill="1" applyBorder="1" applyAlignment="1">
      <alignment horizontal="center" vertical="center"/>
    </xf>
    <xf numFmtId="0" fontId="23" fillId="0" borderId="1" xfId="0" applyFont="1" applyFill="1" applyBorder="1" applyAlignment="1">
      <alignment horizontal="center" vertical="center"/>
    </xf>
    <xf numFmtId="0" fontId="21" fillId="4" borderId="4" xfId="0" applyFont="1" applyFill="1" applyBorder="1" applyAlignment="1">
      <alignment horizontal="center" vertical="center"/>
    </xf>
    <xf numFmtId="4" fontId="23" fillId="0" borderId="1" xfId="0" applyNumberFormat="1" applyFont="1" applyFill="1" applyBorder="1" applyAlignment="1">
      <alignment horizontal="center" vertical="center" wrapText="1"/>
    </xf>
    <xf numFmtId="0" fontId="23" fillId="0" borderId="1" xfId="0" applyFont="1" applyBorder="1" applyAlignment="1">
      <alignment horizontal="center" vertical="center" wrapText="1"/>
    </xf>
    <xf numFmtId="0" fontId="30" fillId="2" borderId="2" xfId="3" applyFont="1" applyFill="1" applyBorder="1" applyAlignment="1" applyProtection="1">
      <alignment horizontal="left" vertical="center"/>
    </xf>
    <xf numFmtId="0" fontId="22" fillId="14" borderId="2" xfId="0" applyFont="1" applyFill="1" applyBorder="1" applyAlignment="1">
      <alignment horizontal="center" vertical="center"/>
    </xf>
    <xf numFmtId="1" fontId="28" fillId="0" borderId="2" xfId="0" applyNumberFormat="1" applyFont="1" applyFill="1" applyBorder="1" applyAlignment="1">
      <alignment horizontal="center" vertical="center"/>
    </xf>
    <xf numFmtId="0" fontId="21" fillId="0" borderId="2" xfId="0" applyFont="1" applyBorder="1" applyAlignment="1">
      <alignment horizontal="center" vertical="center"/>
    </xf>
    <xf numFmtId="0" fontId="21" fillId="0" borderId="36" xfId="0" applyFont="1" applyBorder="1" applyAlignment="1">
      <alignment horizontal="center" vertical="center"/>
    </xf>
    <xf numFmtId="0" fontId="22" fillId="13" borderId="27" xfId="0" applyFont="1" applyFill="1" applyBorder="1" applyAlignment="1">
      <alignment horizontal="center" vertical="center"/>
    </xf>
    <xf numFmtId="0" fontId="17" fillId="9" borderId="27" xfId="0" applyFont="1" applyFill="1" applyBorder="1" applyAlignment="1">
      <alignment horizontal="center" vertical="center"/>
    </xf>
    <xf numFmtId="1" fontId="28" fillId="0" borderId="27" xfId="0" applyNumberFormat="1" applyFont="1" applyFill="1" applyBorder="1" applyAlignment="1">
      <alignment horizontal="center" vertical="center"/>
    </xf>
    <xf numFmtId="1" fontId="28" fillId="0" borderId="28" xfId="0" applyNumberFormat="1" applyFont="1" applyFill="1" applyBorder="1" applyAlignment="1">
      <alignment horizontal="center" vertical="center"/>
    </xf>
    <xf numFmtId="4" fontId="23" fillId="5" borderId="7" xfId="0" applyNumberFormat="1" applyFont="1" applyFill="1" applyBorder="1" applyAlignment="1">
      <alignment horizontal="center"/>
    </xf>
    <xf numFmtId="4" fontId="23" fillId="5" borderId="1" xfId="0" applyNumberFormat="1" applyFont="1" applyFill="1" applyBorder="1" applyAlignment="1">
      <alignment horizontal="center"/>
    </xf>
    <xf numFmtId="0" fontId="21" fillId="0" borderId="31" xfId="0" applyFont="1" applyFill="1" applyBorder="1" applyAlignment="1">
      <alignment horizontal="center" vertical="center"/>
    </xf>
    <xf numFmtId="0" fontId="21" fillId="0" borderId="32" xfId="0" applyFont="1" applyFill="1" applyBorder="1" applyAlignment="1">
      <alignment horizontal="center" vertical="center"/>
    </xf>
    <xf numFmtId="0" fontId="21" fillId="6" borderId="4" xfId="0" applyFont="1" applyFill="1" applyBorder="1" applyAlignment="1">
      <alignment horizontal="center" vertical="center"/>
    </xf>
    <xf numFmtId="49" fontId="23" fillId="0" borderId="7" xfId="0" applyNumberFormat="1" applyFont="1" applyFill="1" applyBorder="1" applyAlignment="1">
      <alignment vertical="center"/>
    </xf>
    <xf numFmtId="0" fontId="22" fillId="13" borderId="2" xfId="0" applyFont="1" applyFill="1" applyBorder="1" applyAlignment="1">
      <alignment horizontal="center" vertical="center"/>
    </xf>
    <xf numFmtId="1" fontId="28" fillId="0" borderId="36" xfId="0" applyNumberFormat="1" applyFont="1" applyFill="1" applyBorder="1" applyAlignment="1">
      <alignment horizontal="center" vertical="center"/>
    </xf>
    <xf numFmtId="4" fontId="23" fillId="9" borderId="1" xfId="0" applyNumberFormat="1" applyFont="1" applyFill="1" applyBorder="1" applyAlignment="1">
      <alignment horizontal="center" vertical="center" wrapText="1"/>
    </xf>
    <xf numFmtId="0" fontId="17" fillId="9" borderId="1" xfId="0" applyFont="1" applyFill="1" applyBorder="1" applyAlignment="1">
      <alignment horizontal="center" vertical="center"/>
    </xf>
    <xf numFmtId="1" fontId="28" fillId="0" borderId="7" xfId="0" applyNumberFormat="1" applyFont="1" applyFill="1" applyBorder="1" applyAlignment="1">
      <alignment horizontal="center" vertical="center"/>
    </xf>
    <xf numFmtId="0" fontId="31" fillId="4" borderId="4" xfId="0" applyFont="1" applyFill="1" applyBorder="1" applyAlignment="1">
      <alignment horizontal="center" vertical="center"/>
    </xf>
    <xf numFmtId="0" fontId="23" fillId="0" borderId="4" xfId="0" applyFont="1" applyFill="1" applyBorder="1" applyAlignment="1">
      <alignment horizontal="center" vertical="center"/>
    </xf>
    <xf numFmtId="0" fontId="23" fillId="0" borderId="1" xfId="0" applyFont="1" applyFill="1" applyBorder="1" applyAlignment="1">
      <alignment horizontal="center"/>
    </xf>
    <xf numFmtId="0" fontId="23" fillId="0" borderId="1" xfId="0" applyFont="1" applyBorder="1" applyAlignment="1">
      <alignment horizontal="center"/>
    </xf>
    <xf numFmtId="49" fontId="21" fillId="9" borderId="7" xfId="0" applyNumberFormat="1" applyFont="1" applyFill="1" applyBorder="1" applyAlignment="1">
      <alignment horizontal="center" vertical="center"/>
    </xf>
    <xf numFmtId="4" fontId="21" fillId="0" borderId="1" xfId="0" applyNumberFormat="1" applyFont="1" applyFill="1" applyBorder="1" applyAlignment="1">
      <alignment horizontal="center" vertical="center"/>
    </xf>
    <xf numFmtId="4" fontId="28" fillId="0" borderId="1" xfId="0" applyNumberFormat="1" applyFont="1" applyFill="1" applyBorder="1" applyAlignment="1">
      <alignment horizontal="center" vertical="center"/>
    </xf>
    <xf numFmtId="4" fontId="28" fillId="5" borderId="1" xfId="0" applyNumberFormat="1" applyFont="1" applyFill="1" applyBorder="1" applyAlignment="1">
      <alignment horizontal="center" vertical="center"/>
    </xf>
    <xf numFmtId="4" fontId="27" fillId="2" borderId="1" xfId="0" applyNumberFormat="1" applyFont="1" applyFill="1" applyBorder="1" applyAlignment="1">
      <alignment horizontal="center" vertical="center"/>
    </xf>
    <xf numFmtId="0" fontId="22" fillId="14" borderId="1" xfId="0" applyFont="1" applyFill="1" applyBorder="1" applyAlignment="1">
      <alignment horizontal="center" vertical="center"/>
    </xf>
    <xf numFmtId="0" fontId="21" fillId="0" borderId="1" xfId="0" applyFont="1" applyBorder="1" applyAlignment="1">
      <alignment horizontal="center" vertical="center"/>
    </xf>
    <xf numFmtId="0" fontId="21" fillId="0" borderId="7" xfId="0" applyFont="1" applyBorder="1" applyAlignment="1">
      <alignment horizontal="center" vertical="center"/>
    </xf>
    <xf numFmtId="0" fontId="23" fillId="0" borderId="27" xfId="0" applyFont="1" applyFill="1" applyBorder="1" applyAlignment="1">
      <alignment horizontal="center" vertical="center"/>
    </xf>
    <xf numFmtId="4" fontId="34" fillId="0" borderId="1" xfId="0" applyNumberFormat="1" applyFont="1" applyFill="1" applyBorder="1" applyAlignment="1">
      <alignment horizontal="center" vertical="center"/>
    </xf>
    <xf numFmtId="4" fontId="34" fillId="5" borderId="1" xfId="0" applyNumberFormat="1" applyFont="1" applyFill="1" applyBorder="1" applyAlignment="1">
      <alignment horizontal="center" vertical="center"/>
    </xf>
    <xf numFmtId="0" fontId="23" fillId="0" borderId="1" xfId="0" applyFont="1" applyBorder="1" applyAlignment="1">
      <alignment horizontal="center" vertical="center"/>
    </xf>
    <xf numFmtId="4" fontId="27" fillId="2" borderId="7" xfId="0" applyNumberFormat="1" applyFont="1" applyFill="1" applyBorder="1" applyAlignment="1">
      <alignment horizontal="center" vertical="center"/>
    </xf>
    <xf numFmtId="1" fontId="23" fillId="0" borderId="1" xfId="0" applyNumberFormat="1" applyFont="1" applyFill="1" applyBorder="1" applyAlignment="1">
      <alignment horizontal="center" vertical="center"/>
    </xf>
    <xf numFmtId="1" fontId="23" fillId="0" borderId="7" xfId="0" applyNumberFormat="1" applyFont="1" applyFill="1" applyBorder="1" applyAlignment="1">
      <alignment horizontal="center" vertical="center"/>
    </xf>
    <xf numFmtId="4" fontId="35" fillId="10" borderId="7" xfId="0" applyNumberFormat="1" applyFont="1" applyFill="1" applyBorder="1" applyAlignment="1">
      <alignment horizontal="center" vertical="center"/>
    </xf>
    <xf numFmtId="2" fontId="26" fillId="0" borderId="1" xfId="0" applyNumberFormat="1" applyFont="1" applyFill="1" applyBorder="1" applyAlignment="1">
      <alignment horizontal="center" vertical="center"/>
    </xf>
    <xf numFmtId="2" fontId="26" fillId="7" borderId="1" xfId="0" applyNumberFormat="1" applyFont="1" applyFill="1" applyBorder="1" applyAlignment="1">
      <alignment horizontal="center" vertical="center"/>
    </xf>
    <xf numFmtId="2" fontId="23" fillId="0" borderId="37" xfId="0" applyNumberFormat="1" applyFont="1" applyFill="1" applyBorder="1" applyAlignment="1">
      <alignment horizontal="center" vertical="center"/>
    </xf>
    <xf numFmtId="0" fontId="23" fillId="0" borderId="37" xfId="0" applyFont="1" applyFill="1" applyBorder="1" applyAlignment="1">
      <alignment horizontal="center" vertical="center"/>
    </xf>
    <xf numFmtId="0" fontId="27" fillId="16" borderId="1" xfId="0" applyFont="1" applyFill="1" applyBorder="1" applyAlignment="1">
      <alignment horizontal="center" vertical="center"/>
    </xf>
    <xf numFmtId="0" fontId="27" fillId="17" borderId="7" xfId="0" applyFont="1" applyFill="1" applyBorder="1" applyAlignment="1">
      <alignment horizontal="center" vertical="center"/>
    </xf>
    <xf numFmtId="1" fontId="28" fillId="2" borderId="30" xfId="0" applyNumberFormat="1" applyFont="1" applyFill="1" applyBorder="1" applyAlignment="1">
      <alignment horizontal="center" vertical="center"/>
    </xf>
    <xf numFmtId="4" fontId="21" fillId="0" borderId="1" xfId="0" applyNumberFormat="1" applyFont="1" applyBorder="1" applyAlignment="1">
      <alignment horizontal="center" vertical="center"/>
    </xf>
    <xf numFmtId="4" fontId="21" fillId="0" borderId="7" xfId="0" applyNumberFormat="1" applyFont="1" applyBorder="1" applyAlignment="1">
      <alignment horizontal="center" vertical="center"/>
    </xf>
    <xf numFmtId="4" fontId="23" fillId="0" borderId="1" xfId="0" applyNumberFormat="1" applyFont="1" applyFill="1" applyBorder="1" applyAlignment="1">
      <alignment horizontal="center" vertical="center"/>
    </xf>
    <xf numFmtId="4" fontId="23" fillId="0" borderId="28" xfId="0" applyNumberFormat="1" applyFont="1" applyFill="1" applyBorder="1" applyAlignment="1">
      <alignment horizontal="center" vertical="center"/>
    </xf>
    <xf numFmtId="4" fontId="23" fillId="5" borderId="3" xfId="0" applyNumberFormat="1" applyFont="1" applyFill="1" applyBorder="1" applyAlignment="1">
      <alignment horizontal="center"/>
    </xf>
    <xf numFmtId="4" fontId="23" fillId="5" borderId="14" xfId="0" applyNumberFormat="1" applyFont="1" applyFill="1" applyBorder="1" applyAlignment="1">
      <alignment horizontal="center"/>
    </xf>
    <xf numFmtId="0" fontId="36" fillId="8" borderId="4" xfId="0" applyFont="1" applyFill="1" applyBorder="1" applyAlignment="1">
      <alignment horizontal="center" vertical="center"/>
    </xf>
    <xf numFmtId="4" fontId="28" fillId="5" borderId="7" xfId="0" applyNumberFormat="1" applyFont="1" applyFill="1" applyBorder="1" applyAlignment="1">
      <alignment horizontal="center" vertical="center"/>
    </xf>
    <xf numFmtId="4" fontId="28" fillId="5" borderId="39" xfId="0" applyNumberFormat="1" applyFont="1" applyFill="1" applyBorder="1" applyAlignment="1">
      <alignment horizontal="center"/>
    </xf>
    <xf numFmtId="4" fontId="23" fillId="5" borderId="34" xfId="0" applyNumberFormat="1" applyFont="1" applyFill="1" applyBorder="1" applyAlignment="1">
      <alignment horizontal="center"/>
    </xf>
    <xf numFmtId="4" fontId="23" fillId="5" borderId="15" xfId="0" applyNumberFormat="1" applyFont="1" applyFill="1" applyBorder="1" applyAlignment="1">
      <alignment horizontal="center"/>
    </xf>
    <xf numFmtId="49" fontId="33" fillId="0" borderId="26" xfId="0" applyNumberFormat="1" applyFont="1" applyBorder="1" applyAlignment="1"/>
    <xf numFmtId="0" fontId="21" fillId="4" borderId="24" xfId="0" applyFont="1" applyFill="1" applyBorder="1" applyAlignment="1">
      <alignment horizontal="center" vertical="center"/>
    </xf>
    <xf numFmtId="4" fontId="28" fillId="0" borderId="27" xfId="0" applyNumberFormat="1" applyFont="1" applyFill="1" applyBorder="1" applyAlignment="1">
      <alignment horizontal="center" vertical="center"/>
    </xf>
    <xf numFmtId="4" fontId="28" fillId="5" borderId="27" xfId="0" applyNumberFormat="1" applyFont="1" applyFill="1" applyBorder="1" applyAlignment="1">
      <alignment horizontal="center" vertical="center"/>
    </xf>
    <xf numFmtId="4" fontId="28" fillId="5" borderId="28" xfId="0" applyNumberFormat="1" applyFont="1" applyFill="1" applyBorder="1" applyAlignment="1">
      <alignment horizontal="center" vertical="center"/>
    </xf>
    <xf numFmtId="4" fontId="28" fillId="5" borderId="40" xfId="0" applyNumberFormat="1" applyFont="1" applyFill="1" applyBorder="1" applyAlignment="1">
      <alignment horizontal="center"/>
    </xf>
    <xf numFmtId="4" fontId="23" fillId="5" borderId="38" xfId="0" applyNumberFormat="1" applyFont="1" applyFill="1" applyBorder="1" applyAlignment="1">
      <alignment horizontal="center"/>
    </xf>
    <xf numFmtId="4" fontId="23" fillId="5" borderId="16" xfId="0" applyNumberFormat="1" applyFont="1" applyFill="1" applyBorder="1" applyAlignment="1">
      <alignment horizontal="center"/>
    </xf>
    <xf numFmtId="0" fontId="23" fillId="0" borderId="27" xfId="0" applyFont="1" applyBorder="1" applyAlignment="1">
      <alignment horizontal="center" vertical="center"/>
    </xf>
    <xf numFmtId="0" fontId="21" fillId="0" borderId="27" xfId="0" applyFont="1" applyBorder="1" applyAlignment="1">
      <alignment horizontal="center" vertical="center"/>
    </xf>
    <xf numFmtId="0" fontId="21" fillId="0" borderId="28" xfId="0" applyFont="1" applyBorder="1" applyAlignment="1">
      <alignment horizontal="center" vertical="center"/>
    </xf>
    <xf numFmtId="0" fontId="21" fillId="9" borderId="1" xfId="0" applyFont="1" applyFill="1" applyBorder="1" applyAlignment="1">
      <alignment horizontal="center" vertical="center"/>
    </xf>
    <xf numFmtId="1" fontId="23" fillId="0" borderId="21" xfId="0" applyNumberFormat="1" applyFont="1" applyFill="1" applyBorder="1" applyAlignment="1">
      <alignment horizontal="center" vertical="center"/>
    </xf>
    <xf numFmtId="0" fontId="21" fillId="0" borderId="32" xfId="0" applyFont="1" applyBorder="1" applyAlignment="1">
      <alignment horizontal="center" vertical="center"/>
    </xf>
    <xf numFmtId="0" fontId="26" fillId="2" borderId="25" xfId="0" applyFont="1" applyFill="1" applyBorder="1" applyAlignment="1">
      <alignment horizontal="center" vertical="center"/>
    </xf>
    <xf numFmtId="4" fontId="23" fillId="10" borderId="1" xfId="0" applyNumberFormat="1" applyFont="1" applyFill="1" applyBorder="1" applyAlignment="1">
      <alignment horizontal="center" vertical="center"/>
    </xf>
    <xf numFmtId="0" fontId="27" fillId="3" borderId="2" xfId="0" applyFont="1" applyFill="1" applyBorder="1" applyAlignment="1">
      <alignment horizontal="center"/>
    </xf>
    <xf numFmtId="164" fontId="23" fillId="11" borderId="2" xfId="0" applyNumberFormat="1" applyFont="1" applyFill="1" applyBorder="1" applyAlignment="1">
      <alignment horizontal="center" vertical="center"/>
    </xf>
    <xf numFmtId="0" fontId="23" fillId="0" borderId="2" xfId="0" applyFont="1" applyFill="1" applyBorder="1" applyAlignment="1">
      <alignment horizontal="center" vertical="center"/>
    </xf>
    <xf numFmtId="0" fontId="26" fillId="0" borderId="2" xfId="0" applyFont="1" applyFill="1" applyBorder="1" applyAlignment="1">
      <alignment horizontal="center" vertical="center"/>
    </xf>
    <xf numFmtId="4" fontId="28" fillId="10" borderId="1" xfId="0" applyNumberFormat="1" applyFont="1" applyFill="1" applyBorder="1" applyAlignment="1">
      <alignment horizontal="center" vertical="center"/>
    </xf>
    <xf numFmtId="1" fontId="28" fillId="0" borderId="13" xfId="0" applyNumberFormat="1" applyFont="1" applyFill="1" applyBorder="1" applyAlignment="1">
      <alignment horizontal="center" vertical="center"/>
    </xf>
    <xf numFmtId="0" fontId="21" fillId="0" borderId="13" xfId="0" applyFont="1" applyBorder="1" applyAlignment="1">
      <alignment horizontal="center" vertical="center"/>
    </xf>
    <xf numFmtId="0" fontId="21" fillId="0" borderId="23" xfId="0" applyFont="1" applyBorder="1" applyAlignment="1">
      <alignment horizontal="center" vertical="center"/>
    </xf>
    <xf numFmtId="4" fontId="23" fillId="9" borderId="1" xfId="0" applyNumberFormat="1" applyFont="1" applyFill="1" applyBorder="1" applyAlignment="1">
      <alignment horizontal="center" vertical="center"/>
    </xf>
    <xf numFmtId="4" fontId="28" fillId="9" borderId="1" xfId="0" applyNumberFormat="1" applyFont="1" applyFill="1" applyBorder="1" applyAlignment="1">
      <alignment horizontal="center" vertical="center"/>
    </xf>
    <xf numFmtId="0" fontId="36" fillId="0" borderId="7" xfId="0" applyFont="1" applyFill="1" applyBorder="1" applyAlignment="1">
      <alignment horizontal="center" vertical="center"/>
    </xf>
    <xf numFmtId="4" fontId="23" fillId="0" borderId="7" xfId="0" applyNumberFormat="1" applyFont="1" applyFill="1" applyBorder="1" applyAlignment="1">
      <alignment horizontal="center" vertical="center"/>
    </xf>
    <xf numFmtId="4" fontId="23" fillId="5" borderId="4" xfId="0" applyNumberFormat="1" applyFont="1" applyFill="1" applyBorder="1" applyAlignment="1">
      <alignment horizontal="center"/>
    </xf>
    <xf numFmtId="4" fontId="23" fillId="5" borderId="5" xfId="0" applyNumberFormat="1" applyFont="1" applyFill="1" applyBorder="1" applyAlignment="1">
      <alignment horizontal="center"/>
    </xf>
    <xf numFmtId="1" fontId="23" fillId="2" borderId="32" xfId="0" applyNumberFormat="1" applyFont="1" applyFill="1" applyBorder="1" applyAlignment="1">
      <alignment horizontal="center" vertical="center"/>
    </xf>
    <xf numFmtId="0" fontId="21" fillId="2" borderId="32" xfId="0" applyFont="1" applyFill="1" applyBorder="1" applyAlignment="1">
      <alignment horizontal="center" vertical="center"/>
    </xf>
    <xf numFmtId="0" fontId="21" fillId="9" borderId="10" xfId="0" applyFont="1" applyFill="1" applyBorder="1" applyAlignment="1">
      <alignment horizontal="center" vertical="center"/>
    </xf>
    <xf numFmtId="1" fontId="23" fillId="0" borderId="0" xfId="0" applyNumberFormat="1" applyFont="1" applyFill="1" applyBorder="1" applyAlignment="1">
      <alignment horizontal="center" vertical="center"/>
    </xf>
    <xf numFmtId="0" fontId="21" fillId="0" borderId="0" xfId="0" applyFont="1" applyBorder="1" applyAlignment="1">
      <alignment horizontal="center" vertical="center"/>
    </xf>
    <xf numFmtId="0" fontId="31" fillId="4" borderId="24" xfId="0" applyFont="1" applyFill="1" applyBorder="1" applyAlignment="1">
      <alignment horizontal="center" vertical="center"/>
    </xf>
    <xf numFmtId="0" fontId="23" fillId="0" borderId="10" xfId="0" applyFont="1" applyBorder="1" applyAlignment="1">
      <alignment horizontal="center" wrapText="1"/>
    </xf>
    <xf numFmtId="4" fontId="21" fillId="0" borderId="13" xfId="0" applyNumberFormat="1" applyFont="1" applyBorder="1" applyAlignment="1">
      <alignment horizontal="center" vertical="center"/>
    </xf>
    <xf numFmtId="0" fontId="21" fillId="0" borderId="4" xfId="0" applyFont="1" applyFill="1" applyBorder="1" applyAlignment="1">
      <alignment horizontal="center" vertical="center"/>
    </xf>
    <xf numFmtId="0" fontId="31" fillId="0" borderId="4" xfId="0" applyFont="1" applyFill="1" applyBorder="1" applyAlignment="1">
      <alignment horizontal="center" vertical="center"/>
    </xf>
    <xf numFmtId="0" fontId="21" fillId="0" borderId="4" xfId="0" applyFont="1" applyBorder="1" applyAlignment="1">
      <alignment horizontal="center" vertical="center"/>
    </xf>
    <xf numFmtId="14" fontId="21" fillId="0" borderId="1" xfId="0" applyNumberFormat="1" applyFont="1" applyBorder="1" applyAlignment="1">
      <alignment horizontal="center"/>
    </xf>
    <xf numFmtId="14" fontId="21" fillId="0" borderId="15" xfId="0" applyNumberFormat="1" applyFont="1" applyBorder="1" applyAlignment="1">
      <alignment horizontal="center"/>
    </xf>
    <xf numFmtId="4" fontId="31" fillId="0" borderId="1" xfId="0" applyNumberFormat="1" applyFont="1" applyBorder="1" applyAlignment="1">
      <alignment horizontal="center"/>
    </xf>
    <xf numFmtId="4" fontId="31" fillId="0" borderId="15" xfId="0" applyNumberFormat="1" applyFont="1" applyBorder="1" applyAlignment="1">
      <alignment horizontal="center"/>
    </xf>
    <xf numFmtId="0" fontId="21" fillId="0" borderId="4" xfId="0" applyFont="1" applyBorder="1" applyAlignment="1"/>
    <xf numFmtId="0" fontId="21" fillId="9" borderId="5" xfId="0" applyFont="1" applyFill="1" applyBorder="1" applyAlignment="1">
      <alignment horizontal="center" vertical="center"/>
    </xf>
    <xf numFmtId="4" fontId="31" fillId="9" borderId="6" xfId="0" applyNumberFormat="1" applyFont="1" applyFill="1" applyBorder="1" applyAlignment="1">
      <alignment horizontal="center" vertical="center"/>
    </xf>
    <xf numFmtId="4" fontId="31" fillId="9" borderId="16" xfId="0" applyNumberFormat="1" applyFont="1" applyFill="1" applyBorder="1" applyAlignment="1">
      <alignment horizontal="center"/>
    </xf>
    <xf numFmtId="4" fontId="21" fillId="9" borderId="1" xfId="0" applyNumberFormat="1" applyFont="1" applyFill="1" applyBorder="1" applyAlignment="1">
      <alignment horizontal="center"/>
    </xf>
    <xf numFmtId="4" fontId="21" fillId="9" borderId="6" xfId="0" applyNumberFormat="1" applyFont="1" applyFill="1" applyBorder="1" applyAlignment="1">
      <alignment horizontal="center"/>
    </xf>
    <xf numFmtId="4" fontId="31" fillId="9" borderId="1" xfId="0" applyNumberFormat="1" applyFont="1" applyFill="1" applyBorder="1" applyAlignment="1">
      <alignment horizontal="center"/>
    </xf>
    <xf numFmtId="4" fontId="31" fillId="9" borderId="15" xfId="0" applyNumberFormat="1" applyFont="1" applyFill="1" applyBorder="1" applyAlignment="1">
      <alignment horizontal="center"/>
    </xf>
    <xf numFmtId="0" fontId="23" fillId="9" borderId="27" xfId="0" applyNumberFormat="1" applyFont="1" applyFill="1" applyBorder="1" applyAlignment="1">
      <alignment horizontal="center"/>
    </xf>
    <xf numFmtId="0" fontId="17" fillId="0" borderId="0" xfId="0" applyFont="1" applyAlignment="1">
      <alignment horizontal="center"/>
    </xf>
    <xf numFmtId="0" fontId="17" fillId="0" borderId="1" xfId="0" applyFont="1" applyBorder="1" applyAlignment="1">
      <alignment horizontal="center" vertical="center"/>
    </xf>
    <xf numFmtId="0" fontId="17" fillId="0" borderId="0" xfId="0" applyFont="1" applyFill="1" applyBorder="1" applyAlignment="1">
      <alignment horizontal="center" vertical="center"/>
    </xf>
    <xf numFmtId="0" fontId="10" fillId="18" borderId="1" xfId="0" applyFont="1" applyFill="1" applyBorder="1" applyAlignment="1">
      <alignment horizontal="center" vertical="center"/>
    </xf>
    <xf numFmtId="4" fontId="37" fillId="0" borderId="0" xfId="0" applyNumberFormat="1" applyFont="1" applyAlignment="1">
      <alignment horizontal="center" vertical="center"/>
    </xf>
    <xf numFmtId="0" fontId="3" fillId="13" borderId="1" xfId="0" applyFont="1" applyFill="1" applyBorder="1" applyAlignment="1">
      <alignment horizontal="center" vertical="center"/>
    </xf>
    <xf numFmtId="0" fontId="3" fillId="19" borderId="1" xfId="0" applyFont="1" applyFill="1" applyBorder="1" applyAlignment="1">
      <alignment horizontal="center" vertical="center"/>
    </xf>
    <xf numFmtId="0" fontId="3" fillId="9" borderId="1" xfId="0" applyFont="1" applyFill="1" applyBorder="1" applyAlignment="1">
      <alignment horizontal="center" vertical="center"/>
    </xf>
    <xf numFmtId="49" fontId="20" fillId="20" borderId="36" xfId="0" applyNumberFormat="1" applyFont="1" applyFill="1" applyBorder="1" applyAlignment="1">
      <alignment horizontal="left" vertical="center"/>
    </xf>
    <xf numFmtId="49" fontId="20" fillId="20" borderId="7" xfId="0" applyNumberFormat="1" applyFont="1" applyFill="1" applyBorder="1" applyAlignment="1">
      <alignment horizontal="left" vertical="center"/>
    </xf>
    <xf numFmtId="49" fontId="39" fillId="20" borderId="7" xfId="0" applyNumberFormat="1" applyFont="1" applyFill="1" applyBorder="1" applyAlignment="1">
      <alignment vertical="center"/>
    </xf>
    <xf numFmtId="49" fontId="40" fillId="20" borderId="7" xfId="0" applyNumberFormat="1" applyFont="1" applyFill="1" applyBorder="1" applyAlignment="1">
      <alignment vertical="center"/>
    </xf>
    <xf numFmtId="0" fontId="3" fillId="0" borderId="0" xfId="0" applyFont="1" applyFill="1" applyBorder="1" applyAlignment="1">
      <alignment horizontal="center" vertical="center"/>
    </xf>
    <xf numFmtId="0" fontId="10" fillId="18" borderId="0" xfId="0" applyFont="1" applyFill="1" applyBorder="1" applyAlignment="1">
      <alignment horizontal="center" vertical="center"/>
    </xf>
    <xf numFmtId="0" fontId="17" fillId="0" borderId="0" xfId="0" applyFont="1" applyBorder="1" applyAlignment="1">
      <alignment horizontal="center" vertical="center"/>
    </xf>
    <xf numFmtId="17" fontId="3" fillId="13" borderId="1" xfId="0" applyNumberFormat="1" applyFont="1" applyFill="1" applyBorder="1" applyAlignment="1">
      <alignment horizontal="center" vertical="center"/>
    </xf>
    <xf numFmtId="0" fontId="3" fillId="13" borderId="2" xfId="0" applyFont="1" applyFill="1" applyBorder="1" applyAlignment="1">
      <alignment horizontal="center" vertical="center"/>
    </xf>
    <xf numFmtId="17" fontId="3" fillId="13" borderId="2" xfId="0" applyNumberFormat="1" applyFont="1" applyFill="1" applyBorder="1" applyAlignment="1">
      <alignment horizontal="center" vertical="center"/>
    </xf>
    <xf numFmtId="0" fontId="17" fillId="18" borderId="29" xfId="0" applyFont="1" applyFill="1" applyBorder="1" applyAlignment="1">
      <alignment horizontal="center" vertical="center"/>
    </xf>
    <xf numFmtId="0" fontId="17" fillId="18" borderId="30" xfId="0" applyFont="1" applyFill="1" applyBorder="1" applyAlignment="1">
      <alignment horizontal="center" vertical="center"/>
    </xf>
    <xf numFmtId="0" fontId="17" fillId="18" borderId="45" xfId="0" applyFont="1" applyFill="1" applyBorder="1" applyAlignment="1">
      <alignment horizontal="center" vertical="center"/>
    </xf>
    <xf numFmtId="0" fontId="3" fillId="12" borderId="1" xfId="0" applyFont="1" applyFill="1" applyBorder="1" applyAlignment="1">
      <alignment horizontal="center" vertical="center"/>
    </xf>
    <xf numFmtId="0" fontId="3" fillId="9" borderId="19" xfId="0" applyFont="1" applyFill="1" applyBorder="1" applyAlignment="1">
      <alignment horizontal="center" vertical="center"/>
    </xf>
    <xf numFmtId="4" fontId="38" fillId="0" borderId="1" xfId="0" applyNumberFormat="1" applyFont="1" applyBorder="1" applyAlignment="1">
      <alignment horizontal="center" vertical="center"/>
    </xf>
    <xf numFmtId="0" fontId="6" fillId="0" borderId="1" xfId="0" applyFont="1" applyFill="1" applyBorder="1" applyAlignment="1">
      <alignment horizontal="center" vertical="center"/>
    </xf>
    <xf numFmtId="0" fontId="27" fillId="3" borderId="23" xfId="0" applyFont="1" applyFill="1" applyBorder="1" applyAlignment="1">
      <alignment horizontal="center"/>
    </xf>
    <xf numFmtId="4" fontId="21" fillId="2" borderId="43" xfId="0" applyNumberFormat="1" applyFont="1" applyFill="1" applyBorder="1" applyAlignment="1"/>
    <xf numFmtId="0" fontId="21" fillId="2" borderId="43" xfId="0" applyFont="1" applyFill="1" applyBorder="1" applyAlignment="1"/>
    <xf numFmtId="2" fontId="38" fillId="0" borderId="1" xfId="0" applyNumberFormat="1" applyFont="1" applyBorder="1" applyAlignment="1">
      <alignment horizontal="center" vertical="center"/>
    </xf>
    <xf numFmtId="0" fontId="17" fillId="18" borderId="29" xfId="0" applyFont="1" applyFill="1" applyBorder="1" applyAlignment="1">
      <alignment horizontal="center"/>
    </xf>
    <xf numFmtId="0" fontId="17" fillId="18" borderId="30" xfId="0" applyFont="1" applyFill="1" applyBorder="1" applyAlignment="1">
      <alignment horizontal="center"/>
    </xf>
    <xf numFmtId="0" fontId="17" fillId="18" borderId="10" xfId="0" applyFont="1" applyFill="1" applyBorder="1" applyAlignment="1">
      <alignment horizontal="center"/>
    </xf>
    <xf numFmtId="4" fontId="41" fillId="0" borderId="1" xfId="0" applyNumberFormat="1" applyFont="1" applyBorder="1" applyAlignment="1">
      <alignment horizontal="center" vertical="center"/>
    </xf>
    <xf numFmtId="0" fontId="21" fillId="9" borderId="3" xfId="0" applyFont="1" applyFill="1" applyBorder="1" applyAlignment="1">
      <alignment horizontal="center" vertical="center"/>
    </xf>
    <xf numFmtId="4" fontId="17" fillId="0" borderId="0" xfId="0" applyNumberFormat="1" applyFont="1" applyFill="1" applyBorder="1" applyAlignment="1">
      <alignment horizontal="center" vertical="center"/>
    </xf>
    <xf numFmtId="4" fontId="3" fillId="0" borderId="0" xfId="0" applyNumberFormat="1" applyFont="1" applyFill="1" applyBorder="1" applyAlignment="1">
      <alignment horizontal="center" vertical="center"/>
    </xf>
    <xf numFmtId="0" fontId="17" fillId="18" borderId="29" xfId="0" applyFont="1" applyFill="1" applyBorder="1" applyAlignment="1">
      <alignment vertical="center"/>
    </xf>
    <xf numFmtId="0" fontId="10" fillId="18" borderId="29" xfId="0" applyFont="1" applyFill="1" applyBorder="1" applyAlignment="1">
      <alignment horizontal="center" vertical="center"/>
    </xf>
    <xf numFmtId="0" fontId="3" fillId="9" borderId="10" xfId="0" applyFont="1" applyFill="1" applyBorder="1" applyAlignment="1">
      <alignment horizontal="center" vertical="center"/>
    </xf>
    <xf numFmtId="0" fontId="17" fillId="0" borderId="0" xfId="0" applyFont="1" applyFill="1" applyBorder="1" applyAlignment="1">
      <alignment horizontal="center"/>
    </xf>
    <xf numFmtId="0" fontId="17" fillId="18" borderId="45" xfId="0" applyFont="1" applyFill="1" applyBorder="1" applyAlignment="1">
      <alignment horizontal="center"/>
    </xf>
    <xf numFmtId="0" fontId="17" fillId="9" borderId="10" xfId="0" applyFont="1" applyFill="1" applyBorder="1" applyAlignment="1">
      <alignment horizontal="center"/>
    </xf>
    <xf numFmtId="4" fontId="17" fillId="0" borderId="0" xfId="0" applyNumberFormat="1" applyFont="1" applyFill="1" applyBorder="1" applyAlignment="1">
      <alignment horizontal="center"/>
    </xf>
    <xf numFmtId="0" fontId="17" fillId="9" borderId="31" xfId="0" applyFont="1" applyFill="1" applyBorder="1" applyAlignment="1">
      <alignment horizontal="center"/>
    </xf>
    <xf numFmtId="0" fontId="3" fillId="0" borderId="1" xfId="0" applyFont="1" applyBorder="1" applyAlignment="1">
      <alignment horizontal="center"/>
    </xf>
    <xf numFmtId="0" fontId="3" fillId="9" borderId="9" xfId="0" applyFont="1" applyFill="1" applyBorder="1" applyAlignment="1">
      <alignment horizontal="center" vertical="center"/>
    </xf>
    <xf numFmtId="0" fontId="17" fillId="0" borderId="34" xfId="0" applyFont="1" applyFill="1" applyBorder="1" applyAlignment="1">
      <alignment vertical="center"/>
    </xf>
    <xf numFmtId="17" fontId="37" fillId="0" borderId="1" xfId="0" applyNumberFormat="1" applyFont="1" applyBorder="1" applyAlignment="1">
      <alignment horizontal="center" vertical="center"/>
    </xf>
    <xf numFmtId="17" fontId="23" fillId="11" borderId="0" xfId="0" applyNumberFormat="1" applyFont="1" applyFill="1" applyAlignment="1">
      <alignment horizontal="center" vertical="center" wrapText="1"/>
    </xf>
    <xf numFmtId="17" fontId="41" fillId="0" borderId="13" xfId="0" applyNumberFormat="1" applyFont="1" applyBorder="1" applyAlignment="1">
      <alignment horizontal="center" vertical="center"/>
    </xf>
    <xf numFmtId="0" fontId="3" fillId="12" borderId="1" xfId="0" applyFont="1" applyFill="1" applyBorder="1" applyAlignment="1">
      <alignment horizontal="center"/>
    </xf>
    <xf numFmtId="0" fontId="17" fillId="0" borderId="46" xfId="0" applyFont="1" applyFill="1" applyBorder="1" applyAlignment="1">
      <alignment horizontal="center" vertical="center"/>
    </xf>
    <xf numFmtId="0" fontId="17" fillId="0" borderId="47" xfId="0" applyFont="1" applyFill="1" applyBorder="1" applyAlignment="1">
      <alignment horizontal="center" vertical="center"/>
    </xf>
    <xf numFmtId="0" fontId="17" fillId="0" borderId="48" xfId="0" applyFont="1" applyFill="1" applyBorder="1" applyAlignment="1">
      <alignment horizontal="center" vertical="center"/>
    </xf>
    <xf numFmtId="0" fontId="17" fillId="0" borderId="33" xfId="0" applyFont="1" applyFill="1" applyBorder="1" applyAlignment="1">
      <alignment horizontal="center" vertical="center"/>
    </xf>
    <xf numFmtId="0" fontId="17" fillId="0" borderId="0" xfId="0" applyFont="1" applyFill="1" applyBorder="1" applyAlignment="1">
      <alignment horizontal="center" vertical="center"/>
    </xf>
    <xf numFmtId="0" fontId="17" fillId="0" borderId="19" xfId="0" applyFont="1" applyFill="1" applyBorder="1" applyAlignment="1">
      <alignment horizontal="center" vertical="center"/>
    </xf>
    <xf numFmtId="0" fontId="17" fillId="0" borderId="19" xfId="0" applyFont="1" applyBorder="1" applyAlignment="1">
      <alignment horizontal="center" vertical="center"/>
    </xf>
    <xf numFmtId="0" fontId="17" fillId="0" borderId="0" xfId="0" applyFont="1" applyBorder="1" applyAlignment="1">
      <alignment horizontal="center" vertical="center"/>
    </xf>
    <xf numFmtId="0" fontId="17" fillId="0" borderId="31" xfId="0" applyFont="1" applyFill="1" applyBorder="1" applyAlignment="1">
      <alignment horizontal="center" vertical="center"/>
    </xf>
    <xf numFmtId="0" fontId="17" fillId="0" borderId="32" xfId="0" applyFont="1" applyFill="1" applyBorder="1" applyAlignment="1">
      <alignment horizontal="center" vertical="center"/>
    </xf>
    <xf numFmtId="0" fontId="21" fillId="14" borderId="0" xfId="0" applyFont="1" applyFill="1" applyBorder="1" applyAlignment="1">
      <alignment horizontal="center" vertical="center"/>
    </xf>
    <xf numFmtId="0" fontId="23" fillId="0" borderId="31" xfId="0" applyFont="1" applyFill="1" applyBorder="1" applyAlignment="1">
      <alignment horizontal="center" vertical="center"/>
    </xf>
    <xf numFmtId="0" fontId="23" fillId="0" borderId="32" xfId="0" applyFont="1" applyFill="1" applyBorder="1" applyAlignment="1">
      <alignment horizontal="center" vertical="center"/>
    </xf>
    <xf numFmtId="0" fontId="21" fillId="11" borderId="21" xfId="0" applyFont="1" applyFill="1" applyBorder="1" applyAlignment="1">
      <alignment horizontal="center" vertical="center"/>
    </xf>
    <xf numFmtId="0" fontId="3" fillId="9" borderId="9" xfId="0" applyFont="1" applyFill="1" applyBorder="1" applyAlignment="1">
      <alignment horizontal="center" vertical="center"/>
    </xf>
    <xf numFmtId="0" fontId="3" fillId="9" borderId="32" xfId="0" applyFont="1" applyFill="1" applyBorder="1" applyAlignment="1">
      <alignment horizontal="center" vertical="center"/>
    </xf>
    <xf numFmtId="0" fontId="3" fillId="9" borderId="33" xfId="0" applyFont="1" applyFill="1" applyBorder="1" applyAlignment="1">
      <alignment horizontal="center" vertical="center"/>
    </xf>
    <xf numFmtId="0" fontId="17" fillId="0" borderId="1" xfId="0" applyFont="1" applyFill="1" applyBorder="1" applyAlignment="1">
      <alignment horizontal="center" vertical="center"/>
    </xf>
    <xf numFmtId="0" fontId="17" fillId="0" borderId="7" xfId="0" applyFont="1" applyFill="1" applyBorder="1" applyAlignment="1">
      <alignment horizontal="center" vertical="center"/>
    </xf>
    <xf numFmtId="0" fontId="17" fillId="0" borderId="31" xfId="0" applyFont="1" applyFill="1" applyBorder="1" applyAlignment="1">
      <alignment horizontal="center" vertical="center"/>
    </xf>
    <xf numFmtId="0" fontId="17" fillId="0" borderId="32" xfId="0" applyFont="1" applyFill="1" applyBorder="1" applyAlignment="1">
      <alignment horizontal="center" vertical="center"/>
    </xf>
    <xf numFmtId="0" fontId="17" fillId="0" borderId="42" xfId="0" applyFont="1" applyBorder="1" applyAlignment="1">
      <alignment horizontal="center" vertical="center"/>
    </xf>
    <xf numFmtId="0" fontId="17" fillId="0" borderId="43" xfId="0" applyFont="1" applyBorder="1" applyAlignment="1">
      <alignment horizontal="center" vertical="center"/>
    </xf>
    <xf numFmtId="0" fontId="17" fillId="0" borderId="44" xfId="0" applyFont="1" applyBorder="1" applyAlignment="1">
      <alignment horizontal="center" vertical="center"/>
    </xf>
    <xf numFmtId="0" fontId="17" fillId="0" borderId="0" xfId="0" applyFont="1" applyAlignment="1">
      <alignment horizontal="center" vertical="center"/>
    </xf>
    <xf numFmtId="0" fontId="17" fillId="0" borderId="31" xfId="0" applyFont="1" applyBorder="1" applyAlignment="1">
      <alignment horizontal="center"/>
    </xf>
    <xf numFmtId="0" fontId="17" fillId="0" borderId="32" xfId="0" applyFont="1" applyBorder="1" applyAlignment="1">
      <alignment horizontal="center"/>
    </xf>
  </cellXfs>
  <cellStyles count="4">
    <cellStyle name="Comma" xfId="1" builtinId="3"/>
    <cellStyle name="Hyperlink" xfId="3" builtinId="8"/>
    <cellStyle name="Normal" xfId="0" builtinId="0"/>
    <cellStyle name="Style 1" xfId="2" xr:uid="{00000000-0005-0000-0000-000003000000}"/>
  </cellStyles>
  <dxfs count="304">
    <dxf>
      <font>
        <b/>
        <i val="0"/>
      </font>
      <fill>
        <patternFill>
          <bgColor theme="2" tint="-0.24994659260841701"/>
        </patternFill>
      </fill>
      <border>
        <left style="thin">
          <color auto="1"/>
        </left>
        <right style="thin">
          <color auto="1"/>
        </right>
        <top style="thin">
          <color auto="1"/>
        </top>
        <bottom style="thin">
          <color auto="1"/>
        </bottom>
        <vertical/>
        <horizontal/>
      </border>
    </dxf>
    <dxf>
      <font>
        <b/>
        <i val="0"/>
      </font>
      <fill>
        <patternFill>
          <bgColor theme="8" tint="0.39994506668294322"/>
        </patternFill>
      </fill>
      <border>
        <left style="thin">
          <color auto="1"/>
        </left>
        <right style="thin">
          <color auto="1"/>
        </right>
        <top style="thin">
          <color auto="1"/>
        </top>
        <bottom style="thin">
          <color auto="1"/>
        </bottom>
        <vertical/>
        <horizontal/>
      </border>
    </dxf>
    <dxf>
      <font>
        <b/>
        <i val="0"/>
      </font>
      <fill>
        <patternFill>
          <bgColor theme="8" tint="0.39994506668294322"/>
        </patternFill>
      </fill>
      <border>
        <left style="thin">
          <color auto="1"/>
        </left>
        <right style="thin">
          <color auto="1"/>
        </right>
        <top style="thin">
          <color auto="1"/>
        </top>
        <bottom style="thin">
          <color auto="1"/>
        </bottom>
        <vertical/>
        <horizontal/>
      </border>
    </dxf>
    <dxf>
      <font>
        <b/>
        <i val="0"/>
      </font>
      <fill>
        <patternFill>
          <bgColor theme="8" tint="0.39994506668294322"/>
        </patternFill>
      </fill>
      <border>
        <left style="thin">
          <color auto="1"/>
        </left>
        <right style="thin">
          <color auto="1"/>
        </right>
        <top style="thin">
          <color auto="1"/>
        </top>
        <bottom style="thin">
          <color auto="1"/>
        </bottom>
        <vertical/>
        <horizontal/>
      </border>
    </dxf>
    <dxf>
      <font>
        <b/>
        <i val="0"/>
      </font>
      <fill>
        <patternFill>
          <bgColor theme="8" tint="0.39994506668294322"/>
        </patternFill>
      </fill>
      <border>
        <left style="thin">
          <color auto="1"/>
        </left>
        <right style="thin">
          <color auto="1"/>
        </right>
        <top style="thin">
          <color auto="1"/>
        </top>
        <bottom style="thin">
          <color auto="1"/>
        </bottom>
        <vertical/>
        <horizontal/>
      </border>
    </dxf>
    <dxf>
      <font>
        <b/>
        <i val="0"/>
      </font>
      <fill>
        <patternFill>
          <bgColor theme="8" tint="0.39994506668294322"/>
        </patternFill>
      </fill>
      <border>
        <left style="thin">
          <color auto="1"/>
        </left>
        <right style="thin">
          <color auto="1"/>
        </right>
        <top style="thin">
          <color auto="1"/>
        </top>
        <bottom style="thin">
          <color auto="1"/>
        </bottom>
        <vertical/>
        <horizontal/>
      </border>
    </dxf>
    <dxf>
      <font>
        <b/>
        <i val="0"/>
      </font>
      <fill>
        <patternFill>
          <bgColor theme="8" tint="0.39994506668294322"/>
        </patternFill>
      </fill>
      <border>
        <left style="thin">
          <color auto="1"/>
        </left>
        <right style="thin">
          <color auto="1"/>
        </right>
        <top style="thin">
          <color auto="1"/>
        </top>
        <bottom style="thin">
          <color auto="1"/>
        </bottom>
        <vertical/>
        <horizontal/>
      </border>
    </dxf>
    <dxf>
      <font>
        <b/>
        <i val="0"/>
      </font>
      <fill>
        <patternFill>
          <bgColor theme="8" tint="0.39994506668294322"/>
        </patternFill>
      </fill>
      <border>
        <left style="thin">
          <color auto="1"/>
        </left>
        <right style="thin">
          <color auto="1"/>
        </right>
        <top style="thin">
          <color auto="1"/>
        </top>
        <bottom style="thin">
          <color auto="1"/>
        </bottom>
        <vertical/>
        <horizontal/>
      </border>
    </dxf>
    <dxf>
      <font>
        <b/>
        <i val="0"/>
      </font>
      <fill>
        <patternFill>
          <bgColor theme="8" tint="0.39994506668294322"/>
        </patternFill>
      </fill>
      <border>
        <left style="thin">
          <color auto="1"/>
        </left>
        <right style="thin">
          <color auto="1"/>
        </right>
        <top style="thin">
          <color auto="1"/>
        </top>
        <bottom style="thin">
          <color auto="1"/>
        </bottom>
        <vertical/>
        <horizontal/>
      </border>
    </dxf>
    <dxf>
      <font>
        <b/>
        <i val="0"/>
      </font>
      <fill>
        <patternFill>
          <bgColor theme="2" tint="-0.24994659260841701"/>
        </patternFill>
      </fill>
      <border>
        <left style="thin">
          <color auto="1"/>
        </left>
        <right style="thin">
          <color auto="1"/>
        </right>
        <top style="thin">
          <color auto="1"/>
        </top>
        <bottom style="thin">
          <color auto="1"/>
        </bottom>
        <vertical/>
        <horizontal/>
      </border>
    </dxf>
    <dxf>
      <font>
        <b/>
        <i val="0"/>
      </font>
      <fill>
        <patternFill>
          <bgColor theme="8" tint="0.39994506668294322"/>
        </patternFill>
      </fill>
      <border>
        <left style="thin">
          <color auto="1"/>
        </left>
        <right style="thin">
          <color auto="1"/>
        </right>
        <top style="thin">
          <color auto="1"/>
        </top>
        <bottom style="thin">
          <color auto="1"/>
        </bottom>
        <vertical/>
        <horizontal/>
      </border>
    </dxf>
    <dxf>
      <font>
        <b/>
        <i val="0"/>
      </font>
      <fill>
        <patternFill>
          <bgColor theme="8" tint="0.39994506668294322"/>
        </patternFill>
      </fill>
      <border>
        <left style="thin">
          <color auto="1"/>
        </left>
        <right style="thin">
          <color auto="1"/>
        </right>
        <top style="thin">
          <color auto="1"/>
        </top>
        <bottom style="thin">
          <color auto="1"/>
        </bottom>
        <vertical/>
        <horizontal/>
      </border>
    </dxf>
    <dxf>
      <font>
        <b/>
        <i val="0"/>
        <color auto="1"/>
      </font>
      <fill>
        <patternFill>
          <bgColor theme="8" tint="0.39994506668294322"/>
        </patternFill>
      </fill>
      <border>
        <left style="thin">
          <color auto="1"/>
        </left>
        <right style="thin">
          <color auto="1"/>
        </right>
        <top style="thin">
          <color auto="1"/>
        </top>
        <bottom style="thin">
          <color auto="1"/>
        </bottom>
      </border>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00B050"/>
        </patternFill>
      </fill>
    </dxf>
    <dxf>
      <font>
        <color auto="1"/>
      </font>
      <fill>
        <patternFill>
          <bgColor rgb="FFFFFF00"/>
        </patternFill>
      </fill>
    </dxf>
    <dxf>
      <font>
        <color theme="0"/>
      </font>
      <fill>
        <patternFill>
          <bgColor rgb="FFFF0000"/>
        </patternFill>
      </fill>
    </dxf>
    <dxf>
      <font>
        <color theme="0"/>
      </font>
      <fill>
        <patternFill>
          <bgColor rgb="FFFF0000"/>
        </patternFill>
      </fill>
    </dxf>
    <dxf>
      <font>
        <color theme="0"/>
      </font>
      <fill>
        <patternFill>
          <bgColor rgb="FF808080"/>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008E00"/>
        </patternFill>
      </fill>
    </dxf>
    <dxf>
      <font>
        <color auto="1"/>
      </font>
      <fill>
        <patternFill>
          <bgColor rgb="FFFFFF00"/>
        </patternFill>
      </fill>
    </dxf>
    <dxf>
      <font>
        <color theme="0"/>
      </font>
      <fill>
        <patternFill>
          <bgColor rgb="FFFF0000"/>
        </patternFill>
      </fill>
    </dxf>
    <dxf>
      <font>
        <color theme="0"/>
      </font>
      <fill>
        <patternFill>
          <bgColor rgb="FF6F6F6F"/>
        </patternFill>
      </fill>
    </dxf>
    <dxf>
      <font>
        <color theme="0"/>
      </font>
      <fill>
        <patternFill>
          <bgColor rgb="FF6F6F6F"/>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6F6F6F"/>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rgb="FFFF0000"/>
      </font>
    </dxf>
    <dxf>
      <font>
        <color rgb="FFFF0000"/>
      </font>
    </dxf>
    <dxf>
      <font>
        <color rgb="FFFF0000"/>
      </font>
    </dxf>
    <dxf>
      <font>
        <color theme="0"/>
      </font>
      <fill>
        <patternFill>
          <bgColor rgb="FF6F6F6F"/>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6F6F6F"/>
        </patternFill>
      </fill>
    </dxf>
    <dxf>
      <font>
        <color theme="0"/>
      </font>
      <fill>
        <patternFill>
          <bgColor rgb="FF6F6F6F"/>
        </patternFill>
      </fill>
    </dxf>
    <dxf>
      <font>
        <color theme="0"/>
      </font>
      <fill>
        <patternFill>
          <bgColor rgb="FF008E00"/>
        </patternFill>
      </fill>
    </dxf>
    <dxf>
      <font>
        <color theme="0"/>
      </font>
      <fill>
        <patternFill>
          <bgColor rgb="FF323232"/>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6F6F6F"/>
        </patternFill>
      </fill>
    </dxf>
    <dxf>
      <font>
        <color theme="0"/>
      </font>
      <fill>
        <patternFill>
          <bgColor rgb="FFFF0000"/>
        </patternFill>
      </fill>
    </dxf>
    <dxf>
      <font>
        <color auto="1"/>
      </font>
      <fill>
        <patternFill>
          <bgColor rgb="FFFFFF00"/>
        </patternFill>
      </fill>
    </dxf>
    <dxf>
      <font>
        <color auto="1"/>
      </font>
      <fill>
        <patternFill>
          <bgColor rgb="FF9AD35B"/>
        </patternFill>
      </fill>
    </dxf>
    <dxf>
      <font>
        <color theme="0"/>
      </font>
      <fill>
        <patternFill>
          <bgColor rgb="FF008E00"/>
        </patternFill>
      </fill>
    </dxf>
    <dxf>
      <font>
        <color theme="0"/>
      </font>
      <fill>
        <patternFill>
          <bgColor rgb="FF00B050"/>
        </patternFill>
      </fill>
    </dxf>
    <dxf>
      <font>
        <color theme="0"/>
      </font>
      <fill>
        <patternFill>
          <bgColor rgb="FFFF0000"/>
        </patternFill>
      </fill>
    </dxf>
    <dxf>
      <font>
        <color theme="0"/>
      </font>
      <fill>
        <patternFill>
          <bgColor rgb="FF3333FF"/>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FF000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rgb="FFFFFF00"/>
        </patternFill>
      </fill>
    </dxf>
    <dxf>
      <font>
        <color theme="0"/>
      </font>
      <fill>
        <patternFill>
          <bgColor rgb="FF00B050"/>
        </patternFill>
      </fill>
    </dxf>
    <dxf>
      <font>
        <color theme="0"/>
      </font>
      <fill>
        <patternFill>
          <bgColor rgb="FFFF0000"/>
        </patternFill>
      </fill>
    </dxf>
    <dxf>
      <font>
        <color auto="1"/>
      </font>
      <fill>
        <patternFill>
          <bgColor rgb="FFFFFF00"/>
        </patternFill>
      </fill>
    </dxf>
    <dxf>
      <fill>
        <patternFill>
          <bgColor rgb="FF00B050"/>
        </patternFill>
      </fill>
    </dxf>
    <dxf>
      <fill>
        <patternFill>
          <bgColor rgb="FFFF0000"/>
        </patternFill>
      </fill>
    </dxf>
    <dxf>
      <fill>
        <patternFill>
          <bgColor rgb="FF00B050"/>
        </patternFill>
      </fill>
    </dxf>
    <dxf>
      <font>
        <color auto="1"/>
      </font>
      <fill>
        <patternFill>
          <bgColor rgb="FFFFFF00"/>
        </patternFill>
      </fill>
    </dxf>
    <dxf>
      <fill>
        <patternFill>
          <bgColor theme="1"/>
        </patternFill>
      </fill>
    </dxf>
    <dxf>
      <font>
        <color theme="0"/>
      </font>
      <fill>
        <patternFill>
          <bgColor rgb="FF00B050"/>
        </patternFill>
      </fill>
    </dxf>
    <dxf>
      <font>
        <color auto="1"/>
      </font>
      <fill>
        <patternFill>
          <bgColor rgb="FFFFFF00"/>
        </patternFill>
      </fill>
    </dxf>
    <dxf>
      <font>
        <color theme="0"/>
      </font>
      <fill>
        <patternFill>
          <bgColor rgb="FFFF0000"/>
        </patternFill>
      </fill>
    </dxf>
    <dxf>
      <font>
        <color theme="0"/>
      </font>
      <fill>
        <patternFill>
          <bgColor rgb="FFFF000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FF0000"/>
        </patternFill>
      </fill>
    </dxf>
    <dxf>
      <font>
        <sz val="11"/>
        <color rgb="FFFFFFFF"/>
      </font>
      <fill>
        <patternFill>
          <bgColor rgb="FF00B050"/>
        </patternFill>
      </fill>
    </dxf>
    <dxf>
      <font>
        <sz val="11"/>
        <color rgb="FFFFFFFF"/>
      </font>
      <fill>
        <patternFill>
          <bgColor rgb="FFFF0000"/>
        </patternFill>
      </fill>
    </dxf>
    <dxf>
      <font>
        <sz val="11"/>
        <color rgb="FFFFFFFF"/>
      </font>
      <fill>
        <patternFill>
          <bgColor rgb="FF00B050"/>
        </patternFill>
      </fill>
    </dxf>
    <dxf>
      <font>
        <sz val="11"/>
        <color rgb="FFFFFFFF"/>
      </font>
      <fill>
        <patternFill>
          <bgColor rgb="FFFF0000"/>
        </patternFill>
      </fill>
    </dxf>
    <dxf>
      <fill>
        <patternFill>
          <bgColor rgb="FFFFFF00"/>
        </patternFill>
      </fill>
    </dxf>
    <dxf>
      <font>
        <sz val="11"/>
        <color rgb="FFFFFFFF"/>
      </font>
      <fill>
        <patternFill>
          <bgColor rgb="FFFF0000"/>
        </patternFill>
      </fill>
    </dxf>
    <dxf>
      <font>
        <sz val="11"/>
        <color rgb="FFFFFFFF"/>
      </font>
      <fill>
        <patternFill>
          <bgColor rgb="FF00B050"/>
        </patternFill>
      </fill>
    </dxf>
    <dxf>
      <fill>
        <patternFill>
          <bgColor rgb="FFFFFF00"/>
        </patternFill>
      </fill>
    </dxf>
    <dxf>
      <fill>
        <patternFill>
          <bgColor rgb="FFFF0000"/>
        </patternFill>
      </fill>
    </dxf>
    <dxf>
      <fill>
        <patternFill>
          <bgColor rgb="FF00B050"/>
        </patternFill>
      </fill>
    </dxf>
  </dxfs>
  <tableStyles count="0" defaultTableStyle="TableStyleMedium2" defaultPivotStyle="PivotStyleLight16"/>
  <colors>
    <mruColors>
      <color rgb="FF0000FF"/>
      <color rgb="FFFFFF00"/>
      <color rgb="FF6F6F6F"/>
      <color rgb="FFFF0000"/>
      <color rgb="FF008E00"/>
      <color rgb="FF9AD35B"/>
      <color rgb="FF3333FF"/>
      <color rgb="FF323232"/>
      <color rgb="FF808080"/>
      <color rgb="FFFF1D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46</xdr:row>
      <xdr:rowOff>0</xdr:rowOff>
    </xdr:from>
    <xdr:to>
      <xdr:col>0</xdr:col>
      <xdr:colOff>76200</xdr:colOff>
      <xdr:row>46</xdr:row>
      <xdr:rowOff>76200</xdr:rowOff>
    </xdr:to>
    <xdr:pic>
      <xdr:nvPicPr>
        <xdr:cNvPr id="1037" name="Picture 13" descr="http://img1.moneycontrol.com/images/blank.gif">
          <a:extLst>
            <a:ext uri="{FF2B5EF4-FFF2-40B4-BE49-F238E27FC236}">
              <a16:creationId xmlns:a16="http://schemas.microsoft.com/office/drawing/2014/main" id="{00000000-0008-0000-0000-00000D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8362950"/>
          <a:ext cx="76200" cy="76200"/>
        </a:xfrm>
        <a:prstGeom prst="rect">
          <a:avLst/>
        </a:prstGeom>
        <a:noFill/>
      </xdr:spPr>
    </xdr:pic>
    <xdr:clientData/>
  </xdr:twoCellAnchor>
  <xdr:twoCellAnchor editAs="oneCell">
    <xdr:from>
      <xdr:col>0</xdr:col>
      <xdr:colOff>0</xdr:colOff>
      <xdr:row>46</xdr:row>
      <xdr:rowOff>0</xdr:rowOff>
    </xdr:from>
    <xdr:to>
      <xdr:col>0</xdr:col>
      <xdr:colOff>76200</xdr:colOff>
      <xdr:row>46</xdr:row>
      <xdr:rowOff>76200</xdr:rowOff>
    </xdr:to>
    <xdr:pic>
      <xdr:nvPicPr>
        <xdr:cNvPr id="1038" name="Picture 14" descr="http://img1.moneycontrol.com/images/blank.gif">
          <a:extLst>
            <a:ext uri="{FF2B5EF4-FFF2-40B4-BE49-F238E27FC236}">
              <a16:creationId xmlns:a16="http://schemas.microsoft.com/office/drawing/2014/main" id="{00000000-0008-0000-0000-00000E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8705850"/>
          <a:ext cx="76200" cy="76200"/>
        </a:xfrm>
        <a:prstGeom prst="rect">
          <a:avLst/>
        </a:prstGeom>
        <a:noFill/>
      </xdr:spPr>
    </xdr:pic>
    <xdr:clientData/>
  </xdr:twoCellAnchor>
  <xdr:twoCellAnchor editAs="oneCell">
    <xdr:from>
      <xdr:col>0</xdr:col>
      <xdr:colOff>0</xdr:colOff>
      <xdr:row>46</xdr:row>
      <xdr:rowOff>0</xdr:rowOff>
    </xdr:from>
    <xdr:to>
      <xdr:col>0</xdr:col>
      <xdr:colOff>76200</xdr:colOff>
      <xdr:row>46</xdr:row>
      <xdr:rowOff>76200</xdr:rowOff>
    </xdr:to>
    <xdr:pic>
      <xdr:nvPicPr>
        <xdr:cNvPr id="1039" name="Picture 15" descr="http://img1.moneycontrol.com/images/blank.gif">
          <a:extLst>
            <a:ext uri="{FF2B5EF4-FFF2-40B4-BE49-F238E27FC236}">
              <a16:creationId xmlns:a16="http://schemas.microsoft.com/office/drawing/2014/main" id="{00000000-0008-0000-0000-00000F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8362950"/>
          <a:ext cx="76200" cy="76200"/>
        </a:xfrm>
        <a:prstGeom prst="rect">
          <a:avLst/>
        </a:prstGeom>
        <a:noFill/>
      </xdr:spPr>
    </xdr:pic>
    <xdr:clientData/>
  </xdr:twoCellAnchor>
  <xdr:twoCellAnchor editAs="oneCell">
    <xdr:from>
      <xdr:col>0</xdr:col>
      <xdr:colOff>0</xdr:colOff>
      <xdr:row>46</xdr:row>
      <xdr:rowOff>0</xdr:rowOff>
    </xdr:from>
    <xdr:to>
      <xdr:col>0</xdr:col>
      <xdr:colOff>76200</xdr:colOff>
      <xdr:row>46</xdr:row>
      <xdr:rowOff>76200</xdr:rowOff>
    </xdr:to>
    <xdr:pic>
      <xdr:nvPicPr>
        <xdr:cNvPr id="1040" name="Picture 16" descr="http://img1.moneycontrol.com/images/blank.gif">
          <a:extLst>
            <a:ext uri="{FF2B5EF4-FFF2-40B4-BE49-F238E27FC236}">
              <a16:creationId xmlns:a16="http://schemas.microsoft.com/office/drawing/2014/main" id="{00000000-0008-0000-0000-000010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8705850"/>
          <a:ext cx="76200" cy="76200"/>
        </a:xfrm>
        <a:prstGeom prst="rect">
          <a:avLst/>
        </a:prstGeom>
        <a:noFill/>
      </xdr:spPr>
    </xdr:pic>
    <xdr:clientData/>
  </xdr:twoCellAnchor>
  <xdr:twoCellAnchor editAs="oneCell">
    <xdr:from>
      <xdr:col>0</xdr:col>
      <xdr:colOff>0</xdr:colOff>
      <xdr:row>46</xdr:row>
      <xdr:rowOff>0</xdr:rowOff>
    </xdr:from>
    <xdr:to>
      <xdr:col>0</xdr:col>
      <xdr:colOff>76200</xdr:colOff>
      <xdr:row>46</xdr:row>
      <xdr:rowOff>76200</xdr:rowOff>
    </xdr:to>
    <xdr:pic>
      <xdr:nvPicPr>
        <xdr:cNvPr id="2" name="Picture 13" descr="http://img1.moneycontrol.com/images/blank.gif">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8229600"/>
          <a:ext cx="76200" cy="76200"/>
        </a:xfrm>
        <a:prstGeom prst="rect">
          <a:avLst/>
        </a:prstGeom>
        <a:noFill/>
      </xdr:spPr>
    </xdr:pic>
    <xdr:clientData/>
  </xdr:twoCellAnchor>
  <xdr:twoCellAnchor editAs="oneCell">
    <xdr:from>
      <xdr:col>0</xdr:col>
      <xdr:colOff>0</xdr:colOff>
      <xdr:row>46</xdr:row>
      <xdr:rowOff>0</xdr:rowOff>
    </xdr:from>
    <xdr:to>
      <xdr:col>0</xdr:col>
      <xdr:colOff>76200</xdr:colOff>
      <xdr:row>46</xdr:row>
      <xdr:rowOff>76200</xdr:rowOff>
    </xdr:to>
    <xdr:pic>
      <xdr:nvPicPr>
        <xdr:cNvPr id="3" name="Picture 14" descr="http://img1.moneycontrol.com/images/blank.gif">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8572500"/>
          <a:ext cx="76200" cy="762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bseindia.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X66"/>
  <sheetViews>
    <sheetView tabSelected="1" zoomScale="115" zoomScaleNormal="115" workbookViewId="0">
      <selection activeCell="J59" sqref="J59"/>
    </sheetView>
  </sheetViews>
  <sheetFormatPr defaultColWidth="0" defaultRowHeight="12" customHeight="1" x14ac:dyDescent="0.2"/>
  <cols>
    <col min="1" max="1" width="31.140625" style="60" bestFit="1" customWidth="1"/>
    <col min="2" max="2" width="8.5703125" style="60" bestFit="1" customWidth="1"/>
    <col min="3" max="7" width="10.140625" style="60" bestFit="1" customWidth="1"/>
    <col min="8" max="8" width="7" style="65" bestFit="1" customWidth="1"/>
    <col min="9" max="9" width="8.140625" style="201" bestFit="1" customWidth="1"/>
    <col min="10" max="10" width="64.7109375" style="66" bestFit="1" customWidth="1"/>
    <col min="11" max="11" width="1.7109375" style="60" customWidth="1"/>
    <col min="12" max="15" width="6.85546875" style="202" bestFit="1" customWidth="1"/>
    <col min="16" max="16" width="8.140625" style="202" bestFit="1" customWidth="1"/>
    <col min="17" max="17" width="1.7109375" style="60" customWidth="1"/>
    <col min="18" max="18" width="5.85546875" style="202" bestFit="1" customWidth="1"/>
    <col min="19" max="19" width="3.7109375" style="202" bestFit="1" customWidth="1"/>
    <col min="20" max="20" width="5" style="202" bestFit="1" customWidth="1"/>
    <col min="21" max="21" width="3.7109375" style="202" bestFit="1" customWidth="1"/>
    <col min="22" max="22" width="2" style="202" bestFit="1" customWidth="1"/>
    <col min="23" max="25" width="3.5703125" style="202" bestFit="1" customWidth="1"/>
    <col min="26" max="26" width="4.85546875" style="202" bestFit="1" customWidth="1"/>
    <col min="27" max="27" width="1.28515625" style="60" customWidth="1"/>
    <col min="28" max="254" width="9.140625" style="60" customWidth="1"/>
    <col min="255" max="258" width="0" style="61" hidden="1" customWidth="1"/>
    <col min="259" max="16384" width="9" style="61" hidden="1"/>
  </cols>
  <sheetData>
    <row r="1" spans="1:27" ht="12" customHeight="1" thickBot="1" x14ac:dyDescent="0.25">
      <c r="A1" s="99" t="str">
        <f>C51</f>
        <v>Apex Frozen Foods</v>
      </c>
      <c r="B1" s="100" t="s">
        <v>4</v>
      </c>
      <c r="C1" s="270" t="str">
        <f>C46</f>
        <v>Mar 19</v>
      </c>
      <c r="D1" s="270">
        <f t="shared" ref="D1:G1" si="0">D46</f>
        <v>43160</v>
      </c>
      <c r="E1" s="270">
        <f t="shared" si="0"/>
        <v>42795</v>
      </c>
      <c r="F1" s="270">
        <f t="shared" si="0"/>
        <v>42430</v>
      </c>
      <c r="G1" s="270">
        <f t="shared" si="0"/>
        <v>42064</v>
      </c>
      <c r="H1" s="101">
        <f>P1</f>
        <v>100</v>
      </c>
      <c r="I1" s="102" t="str">
        <f>IF((H1=100),"BEST",IF(H1=75,"OK",IF(H1=50,"AVG",IF(H1=25,"NO",IF(H1&gt;=0,"REJECT")))))</f>
        <v>BEST</v>
      </c>
      <c r="J1" s="101">
        <v>0</v>
      </c>
      <c r="K1" s="97"/>
      <c r="L1" s="103">
        <f>IF(J1=0,25,0)</f>
        <v>25</v>
      </c>
      <c r="M1" s="103">
        <f>IF(J1&lt;=20,25,0)</f>
        <v>25</v>
      </c>
      <c r="N1" s="103">
        <f>IF(J1&lt;=35,25,0)</f>
        <v>25</v>
      </c>
      <c r="O1" s="103">
        <f>IF(J1&lt;=50,25,0)</f>
        <v>25</v>
      </c>
      <c r="P1" s="104">
        <f>SUM(L1,M1,N1,O1)</f>
        <v>100</v>
      </c>
      <c r="Q1" s="77"/>
      <c r="R1" s="105" t="s">
        <v>63</v>
      </c>
      <c r="S1" s="106" t="s">
        <v>52</v>
      </c>
      <c r="T1" s="106" t="s">
        <v>64</v>
      </c>
      <c r="U1" s="102" t="s">
        <v>53</v>
      </c>
      <c r="V1" s="284" t="s">
        <v>65</v>
      </c>
      <c r="W1" s="285"/>
      <c r="X1" s="285"/>
      <c r="Y1" s="285"/>
      <c r="Z1" s="285"/>
      <c r="AA1" s="84"/>
    </row>
    <row r="2" spans="1:27" ht="12" customHeight="1" x14ac:dyDescent="0.2">
      <c r="A2" s="107" t="s">
        <v>74</v>
      </c>
      <c r="B2" s="108"/>
      <c r="C2" s="109">
        <f>C47</f>
        <v>31.25</v>
      </c>
      <c r="D2" s="109">
        <f t="shared" ref="D2:G2" si="1">D47</f>
        <v>31.25</v>
      </c>
      <c r="E2" s="109">
        <f t="shared" si="1"/>
        <v>24</v>
      </c>
      <c r="F2" s="109">
        <f t="shared" si="1"/>
        <v>24</v>
      </c>
      <c r="G2" s="109">
        <f t="shared" si="1"/>
        <v>24</v>
      </c>
      <c r="H2" s="101">
        <f>P2</f>
        <v>75</v>
      </c>
      <c r="I2" s="102" t="str">
        <f>IF((H2=100),"BEST",IF(H2=75,"OK",IF(H2=50,"AVG",IF(H2=25,"NO",IF(H2&gt;=0,"REJECT")))))</f>
        <v>OK</v>
      </c>
      <c r="J2" s="110" t="s">
        <v>98</v>
      </c>
      <c r="K2" s="98"/>
      <c r="L2" s="111">
        <f>IF(C2&lt;=D2,25,0)</f>
        <v>25</v>
      </c>
      <c r="M2" s="111">
        <f>IF(D2&lt;=E2,25,0)</f>
        <v>0</v>
      </c>
      <c r="N2" s="111">
        <f>IF(E2&lt;=F2,25,0)</f>
        <v>25</v>
      </c>
      <c r="O2" s="111">
        <f>IF(F2&lt;=G2,25,0)</f>
        <v>25</v>
      </c>
      <c r="P2" s="104">
        <f>SUM(L2,M2,N2,O2)</f>
        <v>75</v>
      </c>
      <c r="Q2" s="76"/>
      <c r="R2" s="112">
        <v>100</v>
      </c>
      <c r="S2" s="112">
        <v>75</v>
      </c>
      <c r="T2" s="112">
        <v>50</v>
      </c>
      <c r="U2" s="112">
        <v>25</v>
      </c>
      <c r="V2" s="112">
        <f t="shared" ref="V2" si="2">AD2</f>
        <v>0</v>
      </c>
      <c r="W2" s="113"/>
      <c r="X2" s="113"/>
      <c r="Y2" s="113"/>
      <c r="Z2" s="114"/>
      <c r="AA2" s="85"/>
    </row>
    <row r="3" spans="1:27" ht="12" customHeight="1" thickBot="1" x14ac:dyDescent="0.25">
      <c r="A3" s="107" t="s">
        <v>5</v>
      </c>
      <c r="B3" s="108"/>
      <c r="C3" s="109">
        <f>C48</f>
        <v>323.83</v>
      </c>
      <c r="D3" s="109">
        <f t="shared" ref="D3:G3" si="3">D48</f>
        <v>271.05</v>
      </c>
      <c r="E3" s="109">
        <f t="shared" si="3"/>
        <v>85.42</v>
      </c>
      <c r="F3" s="109">
        <f t="shared" si="3"/>
        <v>51.26</v>
      </c>
      <c r="G3" s="109">
        <f t="shared" si="3"/>
        <v>31.98</v>
      </c>
      <c r="H3" s="101">
        <f>P3*25</f>
        <v>100</v>
      </c>
      <c r="I3" s="106" t="str">
        <f>IF((H3=100),"BEST",IF(H3=75,"OK",IF(H3=50,"AVG",IF(H3=25,"NO",IF(H3&lt;=0,"REJECT")))))</f>
        <v>BEST</v>
      </c>
      <c r="K3" s="62"/>
      <c r="L3" s="115">
        <f>IF(C3&gt;D3,1,IF(C3&lt;D3,-1,0))</f>
        <v>1</v>
      </c>
      <c r="M3" s="115">
        <f>IF(D3&gt;E3,1,IF(D3&lt;E3,-1,0))</f>
        <v>1</v>
      </c>
      <c r="N3" s="115">
        <f>IF(E3&gt;F3,1,IF(E3&lt;F3,-1,0))</f>
        <v>1</v>
      </c>
      <c r="O3" s="115">
        <f>IF(F3&gt;G3,1,IF(F3&lt;G3,-1,0))</f>
        <v>1</v>
      </c>
      <c r="P3" s="116">
        <f>SUM(L3,M3,N3,O3)</f>
        <v>4</v>
      </c>
      <c r="Q3" s="70"/>
      <c r="R3" s="117">
        <v>100</v>
      </c>
      <c r="S3" s="117">
        <v>75</v>
      </c>
      <c r="T3" s="117">
        <v>50</v>
      </c>
      <c r="U3" s="117">
        <v>25</v>
      </c>
      <c r="V3" s="117">
        <f t="shared" ref="V3" si="4">AD3</f>
        <v>0</v>
      </c>
      <c r="W3" s="117">
        <v>-25</v>
      </c>
      <c r="X3" s="117">
        <v>-50</v>
      </c>
      <c r="Y3" s="117">
        <v>-75</v>
      </c>
      <c r="Z3" s="118">
        <v>-100</v>
      </c>
      <c r="AA3" s="85"/>
    </row>
    <row r="4" spans="1:27" ht="12" customHeight="1" thickBot="1" x14ac:dyDescent="0.25">
      <c r="A4" s="107" t="s">
        <v>6</v>
      </c>
      <c r="B4" s="108"/>
      <c r="C4" s="109">
        <f>C49</f>
        <v>0</v>
      </c>
      <c r="D4" s="109">
        <f t="shared" ref="D4:G4" si="5">D49</f>
        <v>0</v>
      </c>
      <c r="E4" s="109">
        <f t="shared" si="5"/>
        <v>0</v>
      </c>
      <c r="F4" s="109">
        <f t="shared" si="5"/>
        <v>0</v>
      </c>
      <c r="G4" s="109">
        <f t="shared" si="5"/>
        <v>0</v>
      </c>
      <c r="H4" s="119" t="s">
        <v>20</v>
      </c>
      <c r="I4" s="120" t="s">
        <v>20</v>
      </c>
      <c r="J4" s="221" t="s">
        <v>97</v>
      </c>
      <c r="K4" s="78"/>
      <c r="L4" s="121"/>
      <c r="M4" s="122"/>
      <c r="N4" s="122"/>
      <c r="O4" s="122"/>
      <c r="P4" s="122"/>
      <c r="Q4" s="74"/>
      <c r="R4" s="122"/>
      <c r="S4" s="122"/>
      <c r="T4" s="122"/>
      <c r="U4" s="122"/>
      <c r="V4" s="122"/>
      <c r="W4" s="122"/>
      <c r="X4" s="122"/>
      <c r="Y4" s="122"/>
      <c r="Z4" s="122"/>
      <c r="AA4" s="85"/>
    </row>
    <row r="5" spans="1:27" ht="12" customHeight="1" x14ac:dyDescent="0.2">
      <c r="A5" s="123" t="s">
        <v>7</v>
      </c>
      <c r="B5" s="108"/>
      <c r="C5" s="109">
        <f>C50</f>
        <v>145.27000000000001</v>
      </c>
      <c r="D5" s="109">
        <f t="shared" ref="D5:G5" si="6">D50</f>
        <v>118.68</v>
      </c>
      <c r="E5" s="109">
        <f t="shared" si="6"/>
        <v>139.97999999999999</v>
      </c>
      <c r="F5" s="109">
        <f t="shared" si="6"/>
        <v>90.44</v>
      </c>
      <c r="G5" s="109">
        <f t="shared" si="6"/>
        <v>98.85</v>
      </c>
      <c r="H5" s="101">
        <f>IF(C5=0,100,(P5*25))</f>
        <v>0</v>
      </c>
      <c r="I5" s="106" t="str">
        <f>IF((H5=100),"BEST",IF(H5=75,"OK",IF(H5=50,"AVG",IF(H5=25,"NO",IF(H5&lt;=0,"REJECT")))))</f>
        <v>REJECT</v>
      </c>
      <c r="J5" s="124" t="s">
        <v>73</v>
      </c>
      <c r="K5" s="62"/>
      <c r="L5" s="125">
        <f>IF(C5&lt;D5,1,IF(C5&gt;D5,-1,0))</f>
        <v>-1</v>
      </c>
      <c r="M5" s="125">
        <f>IF(D5&lt;E5,1,IF(D5&gt;E5,-1,0))</f>
        <v>1</v>
      </c>
      <c r="N5" s="125">
        <f>IF(E5&lt;F5,1,IF(E5&gt;F5,-1,0))</f>
        <v>-1</v>
      </c>
      <c r="O5" s="125">
        <f>IF(F5&lt;G5,1,IF(F5&gt;G5,-1,0))</f>
        <v>1</v>
      </c>
      <c r="P5" s="104">
        <f>SUM(L5,M5,N5,O5)</f>
        <v>0</v>
      </c>
      <c r="Q5" s="76"/>
      <c r="R5" s="112">
        <v>100</v>
      </c>
      <c r="S5" s="112">
        <v>75</v>
      </c>
      <c r="T5" s="112">
        <v>50</v>
      </c>
      <c r="U5" s="112">
        <v>25</v>
      </c>
      <c r="V5" s="112">
        <f t="shared" ref="V5:V6" si="7">AD5</f>
        <v>0</v>
      </c>
      <c r="W5" s="112">
        <v>-25</v>
      </c>
      <c r="X5" s="112">
        <v>-50</v>
      </c>
      <c r="Y5" s="112">
        <v>-75</v>
      </c>
      <c r="Z5" s="126">
        <v>-100</v>
      </c>
      <c r="AA5" s="85"/>
    </row>
    <row r="6" spans="1:27" ht="12" customHeight="1" x14ac:dyDescent="0.2">
      <c r="A6" s="107" t="s">
        <v>75</v>
      </c>
      <c r="B6" s="127">
        <f>B55</f>
        <v>0</v>
      </c>
      <c r="C6" s="109">
        <f>C55</f>
        <v>60.8</v>
      </c>
      <c r="D6" s="109">
        <f t="shared" ref="D6:G6" si="8">D55</f>
        <v>79.099999999999994</v>
      </c>
      <c r="E6" s="109">
        <f t="shared" si="8"/>
        <v>24.41</v>
      </c>
      <c r="F6" s="109">
        <f t="shared" si="8"/>
        <v>0</v>
      </c>
      <c r="G6" s="109">
        <f t="shared" si="8"/>
        <v>0</v>
      </c>
      <c r="H6" s="101">
        <f>P6*25</f>
        <v>25</v>
      </c>
      <c r="I6" s="106" t="str">
        <f>IF((H6=100),"BEST",IF(H6=75,"OK",IF(H6=50,"AVG",IF(H6=25,"NO",IF(H6&lt;=0,"REJECT")))))</f>
        <v>NO</v>
      </c>
      <c r="J6" s="124" t="s">
        <v>68</v>
      </c>
      <c r="K6" s="62"/>
      <c r="L6" s="103">
        <f t="shared" ref="L6:O7" si="9">IF(C6&gt;D6,1,IF(C6&lt;D6,-1,0))</f>
        <v>-1</v>
      </c>
      <c r="M6" s="103">
        <f t="shared" si="9"/>
        <v>1</v>
      </c>
      <c r="N6" s="103">
        <f t="shared" si="9"/>
        <v>1</v>
      </c>
      <c r="O6" s="103">
        <f t="shared" si="9"/>
        <v>0</v>
      </c>
      <c r="P6" s="128">
        <f>SUM(L6,M6,N6,O6)</f>
        <v>1</v>
      </c>
      <c r="Q6" s="63"/>
      <c r="R6" s="101">
        <v>100</v>
      </c>
      <c r="S6" s="101">
        <v>75</v>
      </c>
      <c r="T6" s="101">
        <v>50</v>
      </c>
      <c r="U6" s="101">
        <v>25</v>
      </c>
      <c r="V6" s="101">
        <f t="shared" si="7"/>
        <v>0</v>
      </c>
      <c r="W6" s="101">
        <v>-25</v>
      </c>
      <c r="X6" s="101">
        <v>-50</v>
      </c>
      <c r="Y6" s="101">
        <v>-75</v>
      </c>
      <c r="Z6" s="129">
        <v>-100</v>
      </c>
      <c r="AA6" s="85"/>
    </row>
    <row r="7" spans="1:27" ht="12" customHeight="1" x14ac:dyDescent="0.2">
      <c r="A7" s="107" t="s">
        <v>76</v>
      </c>
      <c r="B7" s="127">
        <f>B53</f>
        <v>0</v>
      </c>
      <c r="C7" s="109">
        <f>C53</f>
        <v>874.71</v>
      </c>
      <c r="D7" s="109">
        <f t="shared" ref="D7:G7" si="10">D53</f>
        <v>998.63</v>
      </c>
      <c r="E7" s="109">
        <f t="shared" si="10"/>
        <v>699.12</v>
      </c>
      <c r="F7" s="109">
        <f t="shared" si="10"/>
        <v>0</v>
      </c>
      <c r="G7" s="109">
        <f t="shared" si="10"/>
        <v>0</v>
      </c>
      <c r="H7" s="101">
        <f>P7*25</f>
        <v>25</v>
      </c>
      <c r="I7" s="106" t="str">
        <f>IF((H7=100),"BEST",IF(H7=75,"OK",IF(H7=50,"AVG",IF(H7=25,"NO",IF(H7&lt;=0,"REJECT")))))</f>
        <v>NO</v>
      </c>
      <c r="J7" s="124" t="s">
        <v>69</v>
      </c>
      <c r="K7" s="62"/>
      <c r="L7" s="103">
        <f t="shared" si="9"/>
        <v>-1</v>
      </c>
      <c r="M7" s="103">
        <f t="shared" si="9"/>
        <v>1</v>
      </c>
      <c r="N7" s="103">
        <f t="shared" si="9"/>
        <v>1</v>
      </c>
      <c r="O7" s="103">
        <f t="shared" si="9"/>
        <v>0</v>
      </c>
      <c r="P7" s="128">
        <f>SUM(L7,M7,N7,O7)</f>
        <v>1</v>
      </c>
      <c r="Q7" s="63"/>
      <c r="R7" s="101">
        <v>100</v>
      </c>
      <c r="S7" s="101">
        <v>75</v>
      </c>
      <c r="T7" s="101">
        <v>50</v>
      </c>
      <c r="U7" s="101">
        <v>25</v>
      </c>
      <c r="V7" s="101">
        <f t="shared" ref="V7" si="11">AD7</f>
        <v>0</v>
      </c>
      <c r="W7" s="101">
        <v>-25</v>
      </c>
      <c r="X7" s="101">
        <v>-50</v>
      </c>
      <c r="Y7" s="101">
        <v>-75</v>
      </c>
      <c r="Z7" s="129">
        <v>-100</v>
      </c>
      <c r="AA7" s="85"/>
    </row>
    <row r="8" spans="1:27" ht="12" customHeight="1" thickBot="1" x14ac:dyDescent="0.25">
      <c r="A8" s="130" t="s">
        <v>77</v>
      </c>
      <c r="B8" s="127">
        <f>B54</f>
        <v>0</v>
      </c>
      <c r="C8" s="109">
        <f>C54</f>
        <v>6.55</v>
      </c>
      <c r="D8" s="109">
        <f t="shared" ref="D8:G8" si="12">D54</f>
        <v>8.6999999999999993</v>
      </c>
      <c r="E8" s="109">
        <f t="shared" si="12"/>
        <v>11.22</v>
      </c>
      <c r="F8" s="109">
        <f t="shared" si="12"/>
        <v>0</v>
      </c>
      <c r="G8" s="109">
        <f t="shared" si="12"/>
        <v>0</v>
      </c>
      <c r="H8" s="101">
        <f>L8+M8+N8+O8+P8</f>
        <v>60</v>
      </c>
      <c r="I8" s="106" t="str">
        <f>IF((H8=100),"BEST",IF(H8=80,"OK",IF(H8=60,"AVG",IF(H8=40,"AVG",IF(H8=20,"REJECT","REJECT")))))</f>
        <v>AVG</v>
      </c>
      <c r="J8" s="124" t="s">
        <v>70</v>
      </c>
      <c r="K8" s="62"/>
      <c r="L8" s="103">
        <f>IF(C6&gt;C8,20,0)</f>
        <v>20</v>
      </c>
      <c r="M8" s="103">
        <f t="shared" ref="M8:P8" si="13">IF(D6&gt;D8,20,0)</f>
        <v>20</v>
      </c>
      <c r="N8" s="103">
        <f t="shared" si="13"/>
        <v>20</v>
      </c>
      <c r="O8" s="103">
        <f t="shared" si="13"/>
        <v>0</v>
      </c>
      <c r="P8" s="103">
        <f t="shared" si="13"/>
        <v>0</v>
      </c>
      <c r="Q8" s="63"/>
      <c r="R8" s="101">
        <v>100</v>
      </c>
      <c r="S8" s="101">
        <v>75</v>
      </c>
      <c r="T8" s="101">
        <v>50</v>
      </c>
      <c r="U8" s="101">
        <v>25</v>
      </c>
      <c r="V8" s="101">
        <f t="shared" ref="V8" si="14">AD8</f>
        <v>0</v>
      </c>
      <c r="W8" s="101">
        <v>-25</v>
      </c>
      <c r="X8" s="101">
        <v>-50</v>
      </c>
      <c r="Y8" s="101">
        <v>-75</v>
      </c>
      <c r="Z8" s="129">
        <v>-100</v>
      </c>
      <c r="AA8" s="85"/>
    </row>
    <row r="9" spans="1:27" ht="12" customHeight="1" thickBot="1" x14ac:dyDescent="0.25">
      <c r="A9" s="131"/>
      <c r="B9" s="132"/>
      <c r="C9" s="132"/>
      <c r="D9" s="132"/>
      <c r="E9" s="132"/>
      <c r="F9" s="132"/>
      <c r="G9" s="133"/>
      <c r="H9" s="119" t="s">
        <v>71</v>
      </c>
      <c r="I9" s="119" t="s">
        <v>71</v>
      </c>
      <c r="J9" s="134" t="s">
        <v>59</v>
      </c>
      <c r="K9" s="62"/>
      <c r="L9" s="121"/>
      <c r="M9" s="122"/>
      <c r="N9" s="122"/>
      <c r="O9" s="122"/>
      <c r="P9" s="122"/>
      <c r="Q9" s="74"/>
      <c r="R9" s="122"/>
      <c r="S9" s="122"/>
      <c r="T9" s="122"/>
      <c r="U9" s="122"/>
      <c r="V9" s="122"/>
      <c r="W9" s="122"/>
      <c r="X9" s="122"/>
      <c r="Y9" s="122"/>
      <c r="Z9" s="122"/>
      <c r="AA9" s="85"/>
    </row>
    <row r="10" spans="1:27" ht="12" customHeight="1" x14ac:dyDescent="0.2">
      <c r="A10" s="107" t="s">
        <v>23</v>
      </c>
      <c r="B10" s="135"/>
      <c r="C10" s="135">
        <f t="shared" ref="C10:G10" si="15">SUM(C2+C3+C4)</f>
        <v>355.08</v>
      </c>
      <c r="D10" s="135">
        <f t="shared" si="15"/>
        <v>302.3</v>
      </c>
      <c r="E10" s="135">
        <f t="shared" si="15"/>
        <v>109.42</v>
      </c>
      <c r="F10" s="135">
        <f t="shared" si="15"/>
        <v>75.259999999999991</v>
      </c>
      <c r="G10" s="135">
        <f t="shared" si="15"/>
        <v>55.980000000000004</v>
      </c>
      <c r="H10" s="101">
        <f>P10*25</f>
        <v>100</v>
      </c>
      <c r="I10" s="106" t="str">
        <f>IF((H10=100),"BEST",IF(H10=75,"OK",IF(H10=50,"AVG",IF(H10=25,"NO",IF(H10&lt;=0,"REJECT")))))</f>
        <v>BEST</v>
      </c>
      <c r="J10" s="64" t="s">
        <v>78</v>
      </c>
      <c r="K10" s="62"/>
      <c r="L10" s="103">
        <f>IF(C10&gt;D10,1,IF(C10&lt;D10,-1,0))</f>
        <v>1</v>
      </c>
      <c r="M10" s="103">
        <f>IF(D10&gt;E10,1,IF(D10&lt;E10,-1,0))</f>
        <v>1</v>
      </c>
      <c r="N10" s="103">
        <f>IF(E10&gt;F10,1,IF(E10&lt;F10,-1,0))</f>
        <v>1</v>
      </c>
      <c r="O10" s="103">
        <f>IF(F10&gt;G10,1,IF(F10&lt;G10,-1,0))</f>
        <v>1</v>
      </c>
      <c r="P10" s="128">
        <f>SUM(L10,M10,N10,O10)</f>
        <v>4</v>
      </c>
      <c r="Q10" s="63"/>
      <c r="R10" s="101">
        <v>100</v>
      </c>
      <c r="S10" s="101">
        <v>75</v>
      </c>
      <c r="T10" s="101">
        <v>50</v>
      </c>
      <c r="U10" s="101">
        <v>25</v>
      </c>
      <c r="V10" s="101">
        <f t="shared" ref="V10:V11" si="16">AD10</f>
        <v>0</v>
      </c>
      <c r="W10" s="101">
        <v>-25</v>
      </c>
      <c r="X10" s="101">
        <v>-50</v>
      </c>
      <c r="Y10" s="101">
        <v>-75</v>
      </c>
      <c r="Z10" s="129">
        <v>-100</v>
      </c>
      <c r="AA10" s="85"/>
    </row>
    <row r="11" spans="1:27" ht="12" customHeight="1" x14ac:dyDescent="0.2">
      <c r="A11" s="107" t="s">
        <v>14</v>
      </c>
      <c r="B11" s="136"/>
      <c r="C11" s="137">
        <f t="shared" ref="C11:F12" si="17">(C2-D2)/D2*100</f>
        <v>0</v>
      </c>
      <c r="D11" s="137">
        <f t="shared" si="17"/>
        <v>30.208333333333332</v>
      </c>
      <c r="E11" s="137">
        <f t="shared" si="17"/>
        <v>0</v>
      </c>
      <c r="F11" s="137">
        <f t="shared" si="17"/>
        <v>0</v>
      </c>
      <c r="G11" s="138">
        <v>0</v>
      </c>
      <c r="H11" s="101">
        <f>P11</f>
        <v>75</v>
      </c>
      <c r="I11" s="106" t="str">
        <f>IF((H11=100),"BEST",IF(H11=75,"OK",IF(H11=50,"AVG",IF(H11=25,"NO",IF(H11&gt;=0,"REJECT")))))</f>
        <v>OK</v>
      </c>
      <c r="J11" s="64" t="s">
        <v>79</v>
      </c>
      <c r="K11" s="62"/>
      <c r="L11" s="139">
        <f>IF(C11&lt;=D11,25,0)</f>
        <v>25</v>
      </c>
      <c r="M11" s="139">
        <f>IF(D11&lt;=E11,25,0)</f>
        <v>0</v>
      </c>
      <c r="N11" s="139">
        <f>IF(E11&lt;=F11,25,0)</f>
        <v>25</v>
      </c>
      <c r="O11" s="139">
        <f>IF(F11&lt;=G11,25,0)</f>
        <v>25</v>
      </c>
      <c r="P11" s="128">
        <f>SUM(L11:O11)</f>
        <v>75</v>
      </c>
      <c r="Q11" s="63"/>
      <c r="R11" s="101">
        <v>100</v>
      </c>
      <c r="S11" s="101">
        <v>75</v>
      </c>
      <c r="T11" s="101">
        <v>50</v>
      </c>
      <c r="U11" s="101">
        <v>25</v>
      </c>
      <c r="V11" s="101">
        <f t="shared" si="16"/>
        <v>0</v>
      </c>
      <c r="W11" s="140"/>
      <c r="X11" s="140"/>
      <c r="Y11" s="140"/>
      <c r="Z11" s="141"/>
      <c r="AA11" s="85"/>
    </row>
    <row r="12" spans="1:27" ht="12" customHeight="1" x14ac:dyDescent="0.2">
      <c r="A12" s="107" t="s">
        <v>15</v>
      </c>
      <c r="B12" s="136"/>
      <c r="C12" s="137">
        <f t="shared" si="17"/>
        <v>19.472422062350109</v>
      </c>
      <c r="D12" s="137">
        <f t="shared" si="17"/>
        <v>217.31444626551158</v>
      </c>
      <c r="E12" s="137">
        <f t="shared" si="17"/>
        <v>66.640655481857209</v>
      </c>
      <c r="F12" s="137">
        <f t="shared" si="17"/>
        <v>60.287679799874915</v>
      </c>
      <c r="G12" s="137">
        <v>0</v>
      </c>
      <c r="H12" s="117">
        <f>P12*25</f>
        <v>50</v>
      </c>
      <c r="I12" s="142" t="str">
        <f>IF((H12=100),"BEST",IF(H12=75,"OK",IF(H12=50,"AVG",IF(H12=25,"NO",IF(H12&lt;=0,"REJECT")))))</f>
        <v>AVG</v>
      </c>
      <c r="J12" s="64" t="s">
        <v>80</v>
      </c>
      <c r="K12" s="62"/>
      <c r="L12" s="103">
        <f>IF(C12&gt;D12,1,IF(C12&lt;D12,-1,0))</f>
        <v>-1</v>
      </c>
      <c r="M12" s="103">
        <f>IF(D12&gt;E12,1,IF(D12&lt;E12,-1,0))</f>
        <v>1</v>
      </c>
      <c r="N12" s="103">
        <f>IF(E12&gt;F12,1,IF(E12&lt;F12,-1,0))</f>
        <v>1</v>
      </c>
      <c r="O12" s="103">
        <f>IF(F12&gt;G12,1,IF(F12&lt;G12,-1,0))</f>
        <v>1</v>
      </c>
      <c r="P12" s="128">
        <f>SUM(L12,M12,N12,O12)</f>
        <v>2</v>
      </c>
      <c r="Q12" s="63"/>
      <c r="R12" s="101">
        <v>100</v>
      </c>
      <c r="S12" s="101">
        <v>75</v>
      </c>
      <c r="T12" s="101">
        <v>50</v>
      </c>
      <c r="U12" s="101">
        <v>25</v>
      </c>
      <c r="V12" s="101">
        <f t="shared" ref="V12" si="18">AD12</f>
        <v>0</v>
      </c>
      <c r="W12" s="101">
        <v>-25</v>
      </c>
      <c r="X12" s="101">
        <v>-50</v>
      </c>
      <c r="Y12" s="101">
        <v>-75</v>
      </c>
      <c r="Z12" s="129">
        <v>-100</v>
      </c>
      <c r="AA12" s="85"/>
    </row>
    <row r="13" spans="1:27" ht="12" customHeight="1" x14ac:dyDescent="0.2">
      <c r="A13" s="130" t="s">
        <v>18</v>
      </c>
      <c r="B13" s="143"/>
      <c r="C13" s="144" t="str">
        <f>IF(AND(C5&lt;D5,C5=0),"Best",IF(AND(C5&gt;D5,D5=0),"X",IF(C5=D5,"Same",IF(C5&lt;D5,"↓","↑"))))</f>
        <v>↑</v>
      </c>
      <c r="D13" s="144" t="str">
        <f>IF(AND(D5&lt;E5,D5=0),"Best",IF(AND(D5&gt;E5,E5=0),"X",IF(D5=E5,"Same",IF(D5&lt;E5,"↓","↑"))))</f>
        <v>↓</v>
      </c>
      <c r="E13" s="144" t="str">
        <f>IF(AND(E5&lt;F5,E5=0),"Best",IF(AND(E5&gt;F5,F5=0),"X",IF(E5=F5,"Same",IF(E5&lt;F5,"↓","↑"))))</f>
        <v>↑</v>
      </c>
      <c r="F13" s="144" t="str">
        <f>IF(AND(F5&lt;G5,F5=0),"Best",IF(AND(F5&gt;G5,G5=0),"X",IF(F5=G5,"Same",IF(F5&lt;G5,"↓","↑"))))</f>
        <v>↓</v>
      </c>
      <c r="G13" s="119" t="s">
        <v>20</v>
      </c>
      <c r="H13" s="119" t="s">
        <v>20</v>
      </c>
      <c r="I13" s="119" t="s">
        <v>20</v>
      </c>
      <c r="J13" s="67" t="s">
        <v>81</v>
      </c>
      <c r="K13" s="62"/>
      <c r="L13" s="145" t="s">
        <v>35</v>
      </c>
      <c r="M13" s="145"/>
      <c r="N13" s="145"/>
      <c r="O13" s="145"/>
      <c r="P13" s="145"/>
      <c r="Q13" s="63"/>
      <c r="R13" s="140"/>
      <c r="S13" s="140"/>
      <c r="T13" s="140"/>
      <c r="U13" s="140"/>
      <c r="V13" s="140"/>
      <c r="W13" s="140"/>
      <c r="X13" s="140"/>
      <c r="Y13" s="140"/>
      <c r="Z13" s="141"/>
      <c r="AA13" s="85"/>
    </row>
    <row r="14" spans="1:27" ht="12" customHeight="1" x14ac:dyDescent="0.2">
      <c r="A14" s="107" t="s">
        <v>16</v>
      </c>
      <c r="B14" s="136"/>
      <c r="C14" s="137">
        <f>IF(AND(D6&lt;0,C6=0),0,IF(C6=D6,0,IF(AND(D6=0,C6&lt;0),"Loss",IF(AND(D6=0,C6&gt;0),"INF",((C6-D6)/ABS(D6))*100))))</f>
        <v>-23.13527180783818</v>
      </c>
      <c r="D14" s="137">
        <f>IF(AND(E6&lt;0,D6=0),0,IF(D6=E6,0,IF(AND(E6=0,D6&lt;0),"Loss",IF(AND(E6=0,D6&gt;0),"INF",((D6-E6)/ABS(E6))*100))))</f>
        <v>224.04752150757884</v>
      </c>
      <c r="E14" s="137" t="str">
        <f>IF(AND(F6&lt;0,E6=0),0,IF(E6=F6,0,IF(AND(F6=0,E6&lt;0),"Loss",IF(AND(F6=0,E6&gt;0),"INF",((E6-F6)/ABS(F6))*100))))</f>
        <v>INF</v>
      </c>
      <c r="F14" s="137">
        <f>IF(AND(G6&lt;0,F6=0),0,IF(F6=G6,0,IF(AND(G6=0,F6&lt;0),"Loss",IF(AND(G6=0,F6&gt;0),"INF",((F6-G6)/ABS(G6))*100))))</f>
        <v>0</v>
      </c>
      <c r="G14" s="146">
        <v>10</v>
      </c>
      <c r="H14" s="101">
        <f>P14</f>
        <v>50</v>
      </c>
      <c r="I14" s="106" t="str">
        <f>IF((H14=100),"BEST",IF(H14=75,"OK",IF(H14=50,"AVG",IF(H14=25,"NO",IF(H14&gt;=0,"REJECT")))))</f>
        <v>AVG</v>
      </c>
      <c r="J14" s="67" t="s">
        <v>82</v>
      </c>
      <c r="K14" s="62"/>
      <c r="L14" s="139">
        <f>IF(C14&gt;G14,25,0)</f>
        <v>0</v>
      </c>
      <c r="M14" s="139">
        <f>IF(D14&gt;G14,25,0)</f>
        <v>25</v>
      </c>
      <c r="N14" s="139">
        <f>IF(E14&gt;G14,25,0)</f>
        <v>25</v>
      </c>
      <c r="O14" s="139">
        <f>IF(F14&gt;G14,25,0)</f>
        <v>0</v>
      </c>
      <c r="P14" s="104">
        <f>SUM(L14,M14,N14,O14)</f>
        <v>50</v>
      </c>
      <c r="Q14" s="63"/>
      <c r="R14" s="147"/>
      <c r="S14" s="147"/>
      <c r="T14" s="147"/>
      <c r="U14" s="147"/>
      <c r="V14" s="147"/>
      <c r="W14" s="147"/>
      <c r="X14" s="147"/>
      <c r="Y14" s="147"/>
      <c r="Z14" s="148"/>
      <c r="AA14" s="85"/>
    </row>
    <row r="15" spans="1:27" ht="12" customHeight="1" x14ac:dyDescent="0.2">
      <c r="A15" s="107" t="s">
        <v>17</v>
      </c>
      <c r="B15" s="136"/>
      <c r="C15" s="137">
        <f>IF(D7=0,"INF",100*(C7-D7)/D7)</f>
        <v>-12.409000330452717</v>
      </c>
      <c r="D15" s="137">
        <f>IF(E7=0,"INF",100*(D7-E7)/E7)</f>
        <v>42.841000114429569</v>
      </c>
      <c r="E15" s="137" t="str">
        <f>IF(F7=0,"INF",100*(E7-F7)/F7)</f>
        <v>INF</v>
      </c>
      <c r="F15" s="137" t="str">
        <f>IF(G7=0,"INF",100*(F7-G7)/G7)</f>
        <v>INF</v>
      </c>
      <c r="G15" s="146">
        <v>10</v>
      </c>
      <c r="H15" s="101">
        <f>P15</f>
        <v>75</v>
      </c>
      <c r="I15" s="106" t="str">
        <f>IF((H15=100),"BEST",IF(H15=75,"OK",IF(H15=50,"AVG",IF(H15=25,"NO",IF(H15&gt;=0,"REJECT")))))</f>
        <v>OK</v>
      </c>
      <c r="J15" s="68" t="s">
        <v>83</v>
      </c>
      <c r="K15" s="62"/>
      <c r="L15" s="139">
        <f>IF(C15&gt;G15,25,0)</f>
        <v>0</v>
      </c>
      <c r="M15" s="139">
        <f>IF(D15&gt;G15,25,0)</f>
        <v>25</v>
      </c>
      <c r="N15" s="139">
        <f>IF(E15&gt;G15,25,0)</f>
        <v>25</v>
      </c>
      <c r="O15" s="139">
        <f>IF(F15&gt;G15,25,0)</f>
        <v>25</v>
      </c>
      <c r="P15" s="104">
        <f>SUM(L15,M15,N15,O15)</f>
        <v>75</v>
      </c>
      <c r="Q15" s="63"/>
      <c r="R15" s="147"/>
      <c r="S15" s="147"/>
      <c r="T15" s="147"/>
      <c r="U15" s="147"/>
      <c r="V15" s="147"/>
      <c r="W15" s="147"/>
      <c r="X15" s="147"/>
      <c r="Y15" s="147"/>
      <c r="Z15" s="148"/>
      <c r="AA15" s="85"/>
    </row>
    <row r="16" spans="1:27" ht="12" customHeight="1" x14ac:dyDescent="0.2">
      <c r="A16" s="107" t="s">
        <v>9</v>
      </c>
      <c r="B16" s="135"/>
      <c r="C16" s="135">
        <f>100*(C10-D10)/D10</f>
        <v>17.459477340390333</v>
      </c>
      <c r="D16" s="135">
        <f>100*(D10-E10)/E10</f>
        <v>176.2749040394809</v>
      </c>
      <c r="E16" s="135">
        <f>100*(E10-F10)/F10</f>
        <v>45.389317034281177</v>
      </c>
      <c r="F16" s="135">
        <f>100*(F10-G10)/G10</f>
        <v>34.440871739907081</v>
      </c>
      <c r="G16" s="149">
        <v>0</v>
      </c>
      <c r="H16" s="119" t="s">
        <v>20</v>
      </c>
      <c r="I16" s="119" t="s">
        <v>20</v>
      </c>
      <c r="J16" s="67" t="s">
        <v>84</v>
      </c>
      <c r="K16" s="62"/>
      <c r="L16" s="103">
        <f t="shared" ref="L16:O16" si="19">IF(C16&gt;D16,1,IF(C16&lt;D16,-1,0))</f>
        <v>-1</v>
      </c>
      <c r="M16" s="103">
        <f t="shared" si="19"/>
        <v>1</v>
      </c>
      <c r="N16" s="103">
        <f t="shared" si="19"/>
        <v>1</v>
      </c>
      <c r="O16" s="103">
        <f t="shared" si="19"/>
        <v>1</v>
      </c>
      <c r="P16" s="128">
        <f>SUM(L16,M16,N16,O16)</f>
        <v>2</v>
      </c>
      <c r="Q16" s="63"/>
      <c r="R16" s="101">
        <v>100</v>
      </c>
      <c r="S16" s="101">
        <v>75</v>
      </c>
      <c r="T16" s="101">
        <v>50</v>
      </c>
      <c r="U16" s="101">
        <v>25</v>
      </c>
      <c r="V16" s="101">
        <f t="shared" ref="V16" si="20">AD16</f>
        <v>0</v>
      </c>
      <c r="W16" s="101">
        <v>-25</v>
      </c>
      <c r="X16" s="101">
        <v>-50</v>
      </c>
      <c r="Y16" s="101">
        <v>-75</v>
      </c>
      <c r="Z16" s="129">
        <v>-100</v>
      </c>
      <c r="AA16" s="85"/>
    </row>
    <row r="17" spans="1:254" ht="12" customHeight="1" x14ac:dyDescent="0.2">
      <c r="A17" s="123" t="s">
        <v>21</v>
      </c>
      <c r="B17" s="150"/>
      <c r="C17" s="151">
        <f t="shared" ref="C17:G17" si="21">C5/C10</f>
        <v>0.409119071758477</v>
      </c>
      <c r="D17" s="151">
        <f t="shared" si="21"/>
        <v>0.3925901422428052</v>
      </c>
      <c r="E17" s="151">
        <f t="shared" si="21"/>
        <v>1.2792908060683603</v>
      </c>
      <c r="F17" s="151">
        <f t="shared" si="21"/>
        <v>1.2017007706617062</v>
      </c>
      <c r="G17" s="151">
        <f t="shared" si="21"/>
        <v>1.765809217577706</v>
      </c>
      <c r="H17" s="152">
        <f>MAX(C17,D17,E17,F17,G17)</f>
        <v>1.765809217577706</v>
      </c>
      <c r="I17" s="153" t="str">
        <f>IF((H17&lt;1),"BEST",IF(H17&gt;1,"NO","AVG"))</f>
        <v>NO</v>
      </c>
      <c r="J17" s="64" t="s">
        <v>85</v>
      </c>
      <c r="K17" s="62"/>
      <c r="L17" s="145" t="s">
        <v>35</v>
      </c>
      <c r="M17" s="145"/>
      <c r="N17" s="145"/>
      <c r="O17" s="145"/>
      <c r="P17" s="145"/>
      <c r="Q17" s="63"/>
      <c r="R17" s="154" t="s">
        <v>57</v>
      </c>
      <c r="S17" s="140"/>
      <c r="T17" s="140"/>
      <c r="U17" s="140"/>
      <c r="V17" s="140"/>
      <c r="W17" s="140"/>
      <c r="X17" s="140"/>
      <c r="Y17" s="140"/>
      <c r="Z17" s="155" t="s">
        <v>58</v>
      </c>
      <c r="AA17" s="156"/>
    </row>
    <row r="18" spans="1:254" ht="12" customHeight="1" thickBot="1" x14ac:dyDescent="0.25">
      <c r="A18" s="123" t="s">
        <v>22</v>
      </c>
      <c r="B18" s="135"/>
      <c r="C18" s="157">
        <f t="shared" ref="C18:G18" si="22">C6/C10*100</f>
        <v>17.122901881266195</v>
      </c>
      <c r="D18" s="157">
        <f t="shared" si="22"/>
        <v>26.166060205094276</v>
      </c>
      <c r="E18" s="157">
        <f t="shared" si="22"/>
        <v>22.308535916651433</v>
      </c>
      <c r="F18" s="157">
        <f t="shared" si="22"/>
        <v>0</v>
      </c>
      <c r="G18" s="158">
        <f t="shared" si="22"/>
        <v>0</v>
      </c>
      <c r="H18" s="117">
        <f>L18+M18+N18+O18+P18</f>
        <v>20</v>
      </c>
      <c r="I18" s="142" t="str">
        <f>IF((H18=100),"BEST",IF(H18=80,"OK",IF(H18=60,"AVG",IF(H18=40,"AVG",IF(H18=20,"REJECT","REJECT")))))</f>
        <v>REJECT</v>
      </c>
      <c r="J18" s="67" t="s">
        <v>86</v>
      </c>
      <c r="K18" s="62"/>
      <c r="L18" s="103">
        <f>IF(C18&gt;=25,20,0)</f>
        <v>0</v>
      </c>
      <c r="M18" s="103">
        <f>IF(D18&gt;=25,20,0)</f>
        <v>20</v>
      </c>
      <c r="N18" s="103">
        <f>IF(E18&gt;=25,20,0)</f>
        <v>0</v>
      </c>
      <c r="O18" s="103">
        <f>IF(F18&gt;=25,20,0)</f>
        <v>0</v>
      </c>
      <c r="P18" s="103">
        <f>IF(G18&gt;=25,20,0)</f>
        <v>0</v>
      </c>
      <c r="Q18" s="63"/>
      <c r="R18" s="101">
        <v>100</v>
      </c>
      <c r="S18" s="101">
        <v>75</v>
      </c>
      <c r="T18" s="101">
        <v>50</v>
      </c>
      <c r="U18" s="101">
        <v>25</v>
      </c>
      <c r="V18" s="101">
        <f t="shared" ref="V18" si="23">AD18</f>
        <v>0</v>
      </c>
      <c r="W18" s="101">
        <v>-25</v>
      </c>
      <c r="X18" s="101">
        <v>-50</v>
      </c>
      <c r="Y18" s="101">
        <v>-75</v>
      </c>
      <c r="Z18" s="129">
        <v>-100</v>
      </c>
      <c r="AA18" s="85"/>
    </row>
    <row r="19" spans="1:254" ht="12" customHeight="1" thickBot="1" x14ac:dyDescent="0.25">
      <c r="A19" s="107" t="s">
        <v>24</v>
      </c>
      <c r="B19" s="159"/>
      <c r="C19" s="159">
        <f t="shared" ref="C19:G19" si="24">C6/C7*100</f>
        <v>6.9508751471916401</v>
      </c>
      <c r="D19" s="159">
        <f t="shared" si="24"/>
        <v>7.9208515666463049</v>
      </c>
      <c r="E19" s="159">
        <f t="shared" si="24"/>
        <v>3.4915322119235612</v>
      </c>
      <c r="F19" s="159" t="e">
        <f>F6/F7*100</f>
        <v>#DIV/0!</v>
      </c>
      <c r="G19" s="160" t="e">
        <f t="shared" si="24"/>
        <v>#DIV/0!</v>
      </c>
      <c r="H19" s="161" t="s">
        <v>20</v>
      </c>
      <c r="I19" s="162" t="s">
        <v>20</v>
      </c>
      <c r="J19" s="67" t="s">
        <v>87</v>
      </c>
      <c r="K19" s="62"/>
      <c r="L19" s="145" t="s">
        <v>35</v>
      </c>
      <c r="M19" s="145"/>
      <c r="N19" s="145"/>
      <c r="O19" s="145"/>
      <c r="P19" s="145"/>
      <c r="Q19" s="63"/>
      <c r="R19" s="140"/>
      <c r="S19" s="140"/>
      <c r="T19" s="140"/>
      <c r="U19" s="140"/>
      <c r="V19" s="140"/>
      <c r="W19" s="140"/>
      <c r="X19" s="140"/>
      <c r="Y19" s="140"/>
      <c r="Z19" s="141"/>
      <c r="AA19" s="85"/>
    </row>
    <row r="20" spans="1:254" ht="12" customHeight="1" x14ac:dyDescent="0.2">
      <c r="A20" s="163" t="s">
        <v>88</v>
      </c>
      <c r="B20" s="136"/>
      <c r="C20" s="137">
        <f>(C6+C8)/D10*100</f>
        <v>22.279192854780018</v>
      </c>
      <c r="D20" s="137">
        <f>(D6+D8)/E10*100</f>
        <v>80.241272162310366</v>
      </c>
      <c r="E20" s="137">
        <f>(E6+E8)/F10*100</f>
        <v>47.342545841084252</v>
      </c>
      <c r="F20" s="164">
        <f>(F6+F8)/G10*100</f>
        <v>0</v>
      </c>
      <c r="G20" s="165" t="s">
        <v>72</v>
      </c>
      <c r="H20" s="166" t="s">
        <v>20</v>
      </c>
      <c r="I20" s="167" t="s">
        <v>20</v>
      </c>
      <c r="J20" s="168" t="s">
        <v>8</v>
      </c>
      <c r="K20" s="62"/>
      <c r="L20" s="145" t="s">
        <v>35</v>
      </c>
      <c r="M20" s="145"/>
      <c r="N20" s="145"/>
      <c r="O20" s="145"/>
      <c r="P20" s="145"/>
      <c r="Q20" s="63"/>
      <c r="R20" s="140"/>
      <c r="S20" s="140"/>
      <c r="T20" s="140"/>
      <c r="U20" s="140"/>
      <c r="V20" s="140"/>
      <c r="W20" s="140"/>
      <c r="X20" s="140"/>
      <c r="Y20" s="140"/>
      <c r="Z20" s="141"/>
      <c r="AA20" s="85"/>
    </row>
    <row r="21" spans="1:254" ht="12" customHeight="1" thickBot="1" x14ac:dyDescent="0.25">
      <c r="A21" s="169" t="s">
        <v>89</v>
      </c>
      <c r="B21" s="170"/>
      <c r="C21" s="171">
        <f>IF(D5=0,0,(C8/D5*100))</f>
        <v>5.5190428041793052</v>
      </c>
      <c r="D21" s="171">
        <f>IF(E5=0,0,(D8/E5*100))</f>
        <v>6.2151735962280323</v>
      </c>
      <c r="E21" s="171">
        <f>IF(F5=0,0,(E8/F5*100))</f>
        <v>12.406015037593985</v>
      </c>
      <c r="F21" s="172">
        <f>IF(G5=0,0,(F8/G5*100))</f>
        <v>0</v>
      </c>
      <c r="G21" s="173" t="s">
        <v>72</v>
      </c>
      <c r="H21" s="174" t="s">
        <v>20</v>
      </c>
      <c r="I21" s="175" t="s">
        <v>20</v>
      </c>
      <c r="J21" s="79" t="s">
        <v>90</v>
      </c>
      <c r="K21" s="69"/>
      <c r="L21" s="176" t="s">
        <v>35</v>
      </c>
      <c r="M21" s="176"/>
      <c r="N21" s="176"/>
      <c r="O21" s="176"/>
      <c r="P21" s="176"/>
      <c r="Q21" s="70"/>
      <c r="R21" s="177"/>
      <c r="S21" s="177"/>
      <c r="T21" s="177"/>
      <c r="U21" s="177"/>
      <c r="V21" s="177"/>
      <c r="W21" s="177"/>
      <c r="X21" s="177"/>
      <c r="Y21" s="177"/>
      <c r="Z21" s="178"/>
      <c r="AA21" s="85"/>
    </row>
    <row r="22" spans="1:254" ht="12" customHeight="1" thickBot="1" x14ac:dyDescent="0.25">
      <c r="A22" s="179" t="s">
        <v>62</v>
      </c>
      <c r="B22" s="82"/>
      <c r="C22" s="82"/>
      <c r="D22" s="82"/>
      <c r="E22" s="82"/>
      <c r="F22" s="82"/>
      <c r="G22" s="95"/>
      <c r="H22" s="93"/>
      <c r="I22" s="180"/>
      <c r="J22" s="83"/>
      <c r="K22" s="82"/>
      <c r="L22" s="181"/>
      <c r="M22" s="181"/>
      <c r="N22" s="181"/>
      <c r="O22" s="181"/>
      <c r="P22" s="181"/>
      <c r="Q22" s="82"/>
      <c r="R22" s="181"/>
      <c r="S22" s="181"/>
      <c r="T22" s="181"/>
      <c r="U22" s="181"/>
      <c r="V22" s="181"/>
      <c r="W22" s="181"/>
      <c r="X22" s="181"/>
      <c r="Y22" s="181"/>
      <c r="Z22" s="181"/>
      <c r="AA22" s="85"/>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1"/>
      <c r="BS22" s="61"/>
      <c r="BT22" s="61"/>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1"/>
      <c r="CW22" s="61"/>
      <c r="CX22" s="61"/>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c r="EI22" s="61"/>
      <c r="EJ22" s="61"/>
      <c r="EK22" s="61"/>
      <c r="EL22" s="61"/>
      <c r="EM22" s="61"/>
      <c r="EN22" s="61"/>
      <c r="EO22" s="61"/>
      <c r="EP22" s="61"/>
      <c r="EQ22" s="61"/>
      <c r="ER22" s="61"/>
      <c r="ES22" s="61"/>
      <c r="ET22" s="61"/>
      <c r="EU22" s="61"/>
      <c r="EV22" s="61"/>
      <c r="EW22" s="61"/>
      <c r="EX22" s="61"/>
      <c r="EY22" s="61"/>
      <c r="EZ22" s="61"/>
      <c r="FA22" s="61"/>
      <c r="FB22" s="61"/>
      <c r="FC22" s="61"/>
      <c r="FD22" s="61"/>
      <c r="FE22" s="61"/>
      <c r="FF22" s="61"/>
      <c r="FG22" s="61"/>
      <c r="FH22" s="61"/>
      <c r="FI22" s="61"/>
      <c r="FJ22" s="61"/>
      <c r="FK22" s="61"/>
      <c r="FL22" s="61"/>
      <c r="FM22" s="61"/>
      <c r="FN22" s="61"/>
      <c r="FO22" s="61"/>
      <c r="FP22" s="61"/>
      <c r="FQ22" s="61"/>
      <c r="FR22" s="61"/>
      <c r="FS22" s="61"/>
      <c r="FT22" s="61"/>
      <c r="FU22" s="61"/>
      <c r="FV22" s="61"/>
      <c r="FW22" s="61"/>
      <c r="FX22" s="61"/>
      <c r="FY22" s="61"/>
      <c r="FZ22" s="61"/>
      <c r="GA22" s="61"/>
      <c r="GB22" s="61"/>
      <c r="GC22" s="61"/>
      <c r="GD22" s="61"/>
      <c r="GE22" s="61"/>
      <c r="GF22" s="61"/>
      <c r="GG22" s="61"/>
      <c r="GH22" s="61"/>
      <c r="GI22" s="61"/>
      <c r="GJ22" s="61"/>
      <c r="GK22" s="61"/>
      <c r="GL22" s="61"/>
      <c r="GM22" s="61"/>
      <c r="GN22" s="61"/>
      <c r="GO22" s="61"/>
      <c r="GP22" s="61"/>
      <c r="GQ22" s="61"/>
      <c r="GR22" s="61"/>
      <c r="GS22" s="61"/>
      <c r="GT22" s="61"/>
      <c r="GU22" s="61"/>
      <c r="GV22" s="61"/>
      <c r="GW22" s="61"/>
      <c r="GX22" s="61"/>
      <c r="GY22" s="61"/>
      <c r="GZ22" s="61"/>
      <c r="HA22" s="61"/>
      <c r="HB22" s="61"/>
      <c r="HC22" s="61"/>
      <c r="HD22" s="61"/>
      <c r="HE22" s="61"/>
      <c r="HF22" s="61"/>
      <c r="HG22" s="61"/>
      <c r="HH22" s="61"/>
      <c r="HI22" s="61"/>
      <c r="HJ22" s="61"/>
      <c r="HK22" s="61"/>
      <c r="HL22" s="61"/>
      <c r="HM22" s="61"/>
      <c r="HN22" s="61"/>
      <c r="HO22" s="61"/>
      <c r="HP22" s="61"/>
      <c r="HQ22" s="61"/>
      <c r="HR22" s="61"/>
      <c r="HS22" s="61"/>
      <c r="HT22" s="61"/>
      <c r="HU22" s="61"/>
      <c r="HV22" s="61"/>
      <c r="HW22" s="61"/>
      <c r="HX22" s="61"/>
      <c r="HY22" s="61"/>
      <c r="HZ22" s="61"/>
      <c r="IA22" s="61"/>
      <c r="IB22" s="61"/>
      <c r="IC22" s="61"/>
      <c r="ID22" s="61"/>
      <c r="IE22" s="61"/>
      <c r="IF22" s="61"/>
      <c r="IG22" s="61"/>
      <c r="IH22" s="61"/>
      <c r="II22" s="61"/>
      <c r="IJ22" s="61"/>
      <c r="IK22" s="61"/>
      <c r="IL22" s="61"/>
      <c r="IM22" s="61"/>
      <c r="IN22" s="61"/>
      <c r="IO22" s="61"/>
      <c r="IP22" s="61"/>
      <c r="IQ22" s="61"/>
      <c r="IR22" s="61"/>
      <c r="IS22" s="61"/>
      <c r="IT22" s="61"/>
    </row>
    <row r="23" spans="1:254" ht="12" customHeight="1" thickBot="1" x14ac:dyDescent="0.25">
      <c r="A23" s="182" t="str">
        <f>A1</f>
        <v>Apex Frozen Foods</v>
      </c>
      <c r="B23" s="183"/>
      <c r="C23" s="184" t="str">
        <f t="shared" ref="C23:G30" si="25">B1</f>
        <v>Qurterly</v>
      </c>
      <c r="D23" s="185" t="str">
        <f t="shared" si="25"/>
        <v>Mar 19</v>
      </c>
      <c r="E23" s="185">
        <f t="shared" si="25"/>
        <v>43160</v>
      </c>
      <c r="F23" s="185">
        <f t="shared" si="25"/>
        <v>42795</v>
      </c>
      <c r="G23" s="185">
        <f t="shared" si="25"/>
        <v>42430</v>
      </c>
      <c r="H23" s="186"/>
      <c r="I23" s="187"/>
      <c r="J23" s="230" t="s">
        <v>33</v>
      </c>
      <c r="K23" s="80"/>
      <c r="L23" s="286" t="s">
        <v>61</v>
      </c>
      <c r="M23" s="286"/>
      <c r="N23" s="286"/>
      <c r="O23" s="286"/>
      <c r="P23" s="286"/>
      <c r="Q23" s="81"/>
      <c r="R23" s="283" t="s">
        <v>60</v>
      </c>
      <c r="S23" s="283"/>
      <c r="T23" s="283"/>
      <c r="U23" s="283"/>
      <c r="V23" s="283"/>
      <c r="W23" s="283"/>
      <c r="X23" s="283"/>
      <c r="Y23" s="283"/>
      <c r="Z23" s="283"/>
      <c r="AA23" s="85"/>
      <c r="AB23" s="61"/>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c r="BJ23" s="61"/>
      <c r="BK23" s="61"/>
      <c r="BL23" s="61"/>
      <c r="BM23" s="61"/>
      <c r="BN23" s="61"/>
      <c r="BO23" s="61"/>
      <c r="BP23" s="61"/>
      <c r="BQ23" s="61"/>
      <c r="BR23" s="61"/>
      <c r="BS23" s="61"/>
      <c r="BT23" s="61"/>
      <c r="BU23" s="61"/>
      <c r="BV23" s="61"/>
      <c r="BW23" s="61"/>
      <c r="BX23" s="61"/>
      <c r="BY23" s="61"/>
      <c r="BZ23" s="61"/>
      <c r="CA23" s="61"/>
      <c r="CB23" s="61"/>
      <c r="CC23" s="61"/>
      <c r="CD23" s="61"/>
      <c r="CE23" s="61"/>
      <c r="CF23" s="61"/>
      <c r="CG23" s="61"/>
      <c r="CH23" s="61"/>
      <c r="CI23" s="61"/>
      <c r="CJ23" s="61"/>
      <c r="CK23" s="61"/>
      <c r="CL23" s="61"/>
      <c r="CM23" s="61"/>
      <c r="CN23" s="61"/>
      <c r="CO23" s="61"/>
      <c r="CP23" s="61"/>
      <c r="CQ23" s="61"/>
      <c r="CR23" s="61"/>
      <c r="CS23" s="61"/>
      <c r="CT23" s="61"/>
      <c r="CU23" s="61"/>
      <c r="CV23" s="61"/>
      <c r="CW23" s="61"/>
      <c r="CX23" s="61"/>
      <c r="CY23" s="61"/>
      <c r="CZ23" s="61"/>
      <c r="DA23" s="61"/>
      <c r="DB23" s="61"/>
      <c r="DC23" s="61"/>
      <c r="DD23" s="61"/>
      <c r="DE23" s="61"/>
      <c r="DF23" s="61"/>
      <c r="DG23" s="61"/>
      <c r="DH23" s="61"/>
      <c r="DI23" s="61"/>
      <c r="DJ23" s="61"/>
      <c r="DK23" s="61"/>
      <c r="DL23" s="61"/>
      <c r="DM23" s="61"/>
      <c r="DN23" s="61"/>
      <c r="DO23" s="61"/>
      <c r="DP23" s="61"/>
      <c r="DQ23" s="61"/>
      <c r="DR23" s="61"/>
      <c r="DS23" s="61"/>
      <c r="DT23" s="61"/>
      <c r="DU23" s="61"/>
      <c r="DV23" s="61"/>
      <c r="DW23" s="61"/>
      <c r="DX23" s="61"/>
      <c r="DY23" s="61"/>
      <c r="DZ23" s="61"/>
      <c r="EA23" s="61"/>
      <c r="EB23" s="61"/>
      <c r="EC23" s="61"/>
      <c r="ED23" s="61"/>
      <c r="EE23" s="61"/>
      <c r="EF23" s="61"/>
      <c r="EG23" s="61"/>
      <c r="EH23" s="61"/>
      <c r="EI23" s="61"/>
      <c r="EJ23" s="61"/>
      <c r="EK23" s="61"/>
      <c r="EL23" s="61"/>
      <c r="EM23" s="61"/>
      <c r="EN23" s="61"/>
      <c r="EO23" s="61"/>
      <c r="EP23" s="61"/>
      <c r="EQ23" s="61"/>
      <c r="ER23" s="61"/>
      <c r="ES23" s="61"/>
      <c r="ET23" s="61"/>
      <c r="EU23" s="61"/>
      <c r="EV23" s="61"/>
      <c r="EW23" s="61"/>
      <c r="EX23" s="61"/>
      <c r="EY23" s="61"/>
      <c r="EZ23" s="61"/>
      <c r="FA23" s="61"/>
      <c r="FB23" s="61"/>
      <c r="FC23" s="61"/>
      <c r="FD23" s="61"/>
      <c r="FE23" s="61"/>
      <c r="FF23" s="61"/>
      <c r="FG23" s="61"/>
      <c r="FH23" s="61"/>
      <c r="FI23" s="61"/>
      <c r="FJ23" s="61"/>
      <c r="FK23" s="61"/>
      <c r="FL23" s="61"/>
      <c r="FM23" s="61"/>
      <c r="FN23" s="61"/>
      <c r="FO23" s="61"/>
      <c r="FP23" s="61"/>
      <c r="FQ23" s="61"/>
      <c r="FR23" s="61"/>
      <c r="FS23" s="61"/>
      <c r="FT23" s="61"/>
      <c r="FU23" s="61"/>
      <c r="FV23" s="61"/>
      <c r="FW23" s="61"/>
      <c r="FX23" s="61"/>
      <c r="FY23" s="61"/>
      <c r="FZ23" s="61"/>
      <c r="GA23" s="61"/>
      <c r="GB23" s="61"/>
      <c r="GC23" s="61"/>
      <c r="GD23" s="61"/>
      <c r="GE23" s="61"/>
      <c r="GF23" s="61"/>
      <c r="GG23" s="61"/>
      <c r="GH23" s="61"/>
      <c r="GI23" s="61"/>
      <c r="GJ23" s="61"/>
      <c r="GK23" s="61"/>
      <c r="GL23" s="61"/>
      <c r="GM23" s="61"/>
      <c r="GN23" s="61"/>
      <c r="GO23" s="61"/>
      <c r="GP23" s="61"/>
      <c r="GQ23" s="61"/>
      <c r="GR23" s="61"/>
      <c r="GS23" s="61"/>
      <c r="GT23" s="61"/>
      <c r="GU23" s="61"/>
      <c r="GV23" s="61"/>
      <c r="GW23" s="61"/>
      <c r="GX23" s="61"/>
      <c r="GY23" s="61"/>
      <c r="GZ23" s="61"/>
      <c r="HA23" s="61"/>
      <c r="HB23" s="61"/>
      <c r="HC23" s="61"/>
      <c r="HD23" s="61"/>
      <c r="HE23" s="61"/>
      <c r="HF23" s="61"/>
      <c r="HG23" s="61"/>
      <c r="HH23" s="61"/>
      <c r="HI23" s="61"/>
      <c r="HJ23" s="61"/>
      <c r="HK23" s="61"/>
      <c r="HL23" s="61"/>
      <c r="HM23" s="61"/>
      <c r="HN23" s="61"/>
      <c r="HO23" s="61"/>
      <c r="HP23" s="61"/>
      <c r="HQ23" s="61"/>
      <c r="HR23" s="61"/>
      <c r="HS23" s="61"/>
      <c r="HT23" s="61"/>
      <c r="HU23" s="61"/>
      <c r="HV23" s="61"/>
      <c r="HW23" s="61"/>
      <c r="HX23" s="61"/>
      <c r="HY23" s="61"/>
      <c r="HZ23" s="61"/>
      <c r="IA23" s="61"/>
      <c r="IB23" s="61"/>
      <c r="IC23" s="61"/>
      <c r="ID23" s="61"/>
      <c r="IE23" s="61"/>
      <c r="IF23" s="61"/>
      <c r="IG23" s="61"/>
      <c r="IH23" s="61"/>
      <c r="II23" s="61"/>
      <c r="IJ23" s="61"/>
      <c r="IK23" s="61"/>
      <c r="IL23" s="61"/>
      <c r="IM23" s="61"/>
      <c r="IN23" s="61"/>
      <c r="IO23" s="61"/>
      <c r="IP23" s="61"/>
      <c r="IQ23" s="61"/>
      <c r="IR23" s="61"/>
      <c r="IS23" s="61"/>
      <c r="IT23" s="61"/>
    </row>
    <row r="24" spans="1:254" ht="12" customHeight="1" x14ac:dyDescent="0.2">
      <c r="A24" s="107" t="s">
        <v>74</v>
      </c>
      <c r="B24" s="183"/>
      <c r="C24" s="183">
        <f>C2</f>
        <v>31.25</v>
      </c>
      <c r="D24" s="188">
        <f t="shared" si="25"/>
        <v>31.25</v>
      </c>
      <c r="E24" s="188">
        <f t="shared" si="25"/>
        <v>31.25</v>
      </c>
      <c r="F24" s="188">
        <f t="shared" si="25"/>
        <v>24</v>
      </c>
      <c r="G24" s="188">
        <f t="shared" si="25"/>
        <v>24</v>
      </c>
      <c r="H24" s="101">
        <f>P24</f>
        <v>75</v>
      </c>
      <c r="I24" s="106" t="str">
        <f>IF((H24=100),"BEST",IF(H24=75,"OK",IF(H24=50,"AVG",IF(H24=25,"NO",IF(H24&gt;=0,"REJECT")))))</f>
        <v>OK</v>
      </c>
      <c r="J24" s="231" t="s">
        <v>33</v>
      </c>
      <c r="K24" s="75"/>
      <c r="L24" s="111">
        <f>IF(C24&lt;=D24,25,0)</f>
        <v>25</v>
      </c>
      <c r="M24" s="111">
        <f>IF(D24&lt;=E24,25,0)</f>
        <v>25</v>
      </c>
      <c r="N24" s="111">
        <f>IF(E24&lt;=F24,25,0)</f>
        <v>0</v>
      </c>
      <c r="O24" s="111">
        <f>IF(F24&lt;=G24,25,0)</f>
        <v>25</v>
      </c>
      <c r="P24" s="104">
        <f>SUM(L24,M24,N24,O24)</f>
        <v>75</v>
      </c>
      <c r="Q24" s="76"/>
      <c r="R24" s="189">
        <v>100</v>
      </c>
      <c r="S24" s="189">
        <v>75</v>
      </c>
      <c r="T24" s="189">
        <v>50</v>
      </c>
      <c r="U24" s="189">
        <v>25</v>
      </c>
      <c r="V24" s="189">
        <f t="shared" ref="V24:V25" si="26">AD24</f>
        <v>0</v>
      </c>
      <c r="W24" s="190"/>
      <c r="X24" s="190"/>
      <c r="Y24" s="190"/>
      <c r="Z24" s="191"/>
      <c r="AA24" s="85"/>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1"/>
      <c r="BS24" s="61"/>
      <c r="BT24" s="61"/>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1"/>
      <c r="CW24" s="61"/>
      <c r="CX24" s="61"/>
      <c r="CY24" s="61"/>
      <c r="CZ24" s="61"/>
      <c r="DA24" s="61"/>
      <c r="DB24" s="61"/>
      <c r="DC24" s="61"/>
      <c r="DD24" s="61"/>
      <c r="DE24" s="61"/>
      <c r="DF24" s="61"/>
      <c r="DG24" s="61"/>
      <c r="DH24" s="61"/>
      <c r="DI24" s="61"/>
      <c r="DJ24" s="61"/>
      <c r="DK24" s="61"/>
      <c r="DL24" s="61"/>
      <c r="DM24" s="61"/>
      <c r="DN24" s="61"/>
      <c r="DO24" s="61"/>
      <c r="DP24" s="61"/>
      <c r="DQ24" s="61"/>
      <c r="DR24" s="61"/>
      <c r="DS24" s="61"/>
      <c r="DT24" s="61"/>
      <c r="DU24" s="61"/>
      <c r="DV24" s="61"/>
      <c r="DW24" s="61"/>
      <c r="DX24" s="61"/>
      <c r="DY24" s="61"/>
      <c r="DZ24" s="61"/>
      <c r="EA24" s="61"/>
      <c r="EB24" s="61"/>
      <c r="EC24" s="61"/>
      <c r="ED24" s="61"/>
      <c r="EE24" s="61"/>
      <c r="EF24" s="61"/>
      <c r="EG24" s="61"/>
      <c r="EH24" s="61"/>
      <c r="EI24" s="61"/>
      <c r="EJ24" s="61"/>
      <c r="EK24" s="61"/>
      <c r="EL24" s="61"/>
      <c r="EM24" s="61"/>
      <c r="EN24" s="61"/>
      <c r="EO24" s="61"/>
      <c r="EP24" s="61"/>
      <c r="EQ24" s="61"/>
      <c r="ER24" s="61"/>
      <c r="ES24" s="61"/>
      <c r="ET24" s="61"/>
      <c r="EU24" s="61"/>
      <c r="EV24" s="61"/>
      <c r="EW24" s="61"/>
      <c r="EX24" s="61"/>
      <c r="EY24" s="61"/>
      <c r="EZ24" s="61"/>
      <c r="FA24" s="61"/>
      <c r="FB24" s="61"/>
      <c r="FC24" s="61"/>
      <c r="FD24" s="61"/>
      <c r="FE24" s="61"/>
      <c r="FF24" s="61"/>
      <c r="FG24" s="61"/>
      <c r="FH24" s="61"/>
      <c r="FI24" s="61"/>
      <c r="FJ24" s="61"/>
      <c r="FK24" s="61"/>
      <c r="FL24" s="61"/>
      <c r="FM24" s="61"/>
      <c r="FN24" s="61"/>
      <c r="FO24" s="61"/>
      <c r="FP24" s="61"/>
      <c r="FQ24" s="61"/>
      <c r="FR24" s="61"/>
      <c r="FS24" s="61"/>
      <c r="FT24" s="61"/>
      <c r="FU24" s="61"/>
      <c r="FV24" s="61"/>
      <c r="FW24" s="61"/>
      <c r="FX24" s="61"/>
      <c r="FY24" s="61"/>
      <c r="FZ24" s="61"/>
      <c r="GA24" s="61"/>
      <c r="GB24" s="61"/>
      <c r="GC24" s="61"/>
      <c r="GD24" s="61"/>
      <c r="GE24" s="61"/>
      <c r="GF24" s="61"/>
      <c r="GG24" s="61"/>
      <c r="GH24" s="61"/>
      <c r="GI24" s="61"/>
      <c r="GJ24" s="61"/>
      <c r="GK24" s="61"/>
      <c r="GL24" s="61"/>
      <c r="GM24" s="61"/>
      <c r="GN24" s="61"/>
      <c r="GO24" s="61"/>
      <c r="GP24" s="61"/>
      <c r="GQ24" s="61"/>
      <c r="GR24" s="61"/>
      <c r="GS24" s="61"/>
      <c r="GT24" s="61"/>
      <c r="GU24" s="61"/>
      <c r="GV24" s="61"/>
      <c r="GW24" s="61"/>
      <c r="GX24" s="61"/>
      <c r="GY24" s="61"/>
      <c r="GZ24" s="61"/>
      <c r="HA24" s="61"/>
      <c r="HB24" s="61"/>
      <c r="HC24" s="61"/>
      <c r="HD24" s="61"/>
      <c r="HE24" s="61"/>
      <c r="HF24" s="61"/>
      <c r="HG24" s="61"/>
      <c r="HH24" s="61"/>
      <c r="HI24" s="61"/>
      <c r="HJ24" s="61"/>
      <c r="HK24" s="61"/>
      <c r="HL24" s="61"/>
      <c r="HM24" s="61"/>
      <c r="HN24" s="61"/>
      <c r="HO24" s="61"/>
      <c r="HP24" s="61"/>
      <c r="HQ24" s="61"/>
      <c r="HR24" s="61"/>
      <c r="HS24" s="61"/>
      <c r="HT24" s="61"/>
      <c r="HU24" s="61"/>
      <c r="HV24" s="61"/>
      <c r="HW24" s="61"/>
      <c r="HX24" s="61"/>
      <c r="HY24" s="61"/>
      <c r="HZ24" s="61"/>
      <c r="IA24" s="61"/>
      <c r="IB24" s="61"/>
      <c r="IC24" s="61"/>
      <c r="ID24" s="61"/>
      <c r="IE24" s="61"/>
      <c r="IF24" s="61"/>
      <c r="IG24" s="61"/>
      <c r="IH24" s="61"/>
      <c r="II24" s="61"/>
      <c r="IJ24" s="61"/>
      <c r="IK24" s="61"/>
      <c r="IL24" s="61"/>
      <c r="IM24" s="61"/>
      <c r="IN24" s="61"/>
      <c r="IO24" s="61"/>
      <c r="IP24" s="61"/>
      <c r="IQ24" s="61"/>
      <c r="IR24" s="61"/>
      <c r="IS24" s="61"/>
      <c r="IT24" s="61"/>
    </row>
    <row r="25" spans="1:254" ht="12" customHeight="1" thickBot="1" x14ac:dyDescent="0.25">
      <c r="A25" s="107" t="s">
        <v>5</v>
      </c>
      <c r="B25" s="183"/>
      <c r="C25" s="183">
        <f>C3+1%</f>
        <v>323.83999999999997</v>
      </c>
      <c r="D25" s="188">
        <f t="shared" si="25"/>
        <v>323.83</v>
      </c>
      <c r="E25" s="188">
        <f t="shared" si="25"/>
        <v>271.05</v>
      </c>
      <c r="F25" s="188">
        <f t="shared" si="25"/>
        <v>85.42</v>
      </c>
      <c r="G25" s="188">
        <f t="shared" si="25"/>
        <v>51.26</v>
      </c>
      <c r="H25" s="101">
        <f>P25*25</f>
        <v>100</v>
      </c>
      <c r="I25" s="106" t="str">
        <f>IF((H25=100),"BEST",IF(H25=75,"OK",IF(H25=50,"AVG",IF(H25=25,"NO",IF(H25&lt;=0,"REJECT")))))</f>
        <v>BEST</v>
      </c>
      <c r="J25" s="232" t="s">
        <v>34</v>
      </c>
      <c r="K25" s="62"/>
      <c r="L25" s="103">
        <f>IF(C25&gt;D25,1,IF(C25&lt;D25,-1,0))</f>
        <v>1</v>
      </c>
      <c r="M25" s="103">
        <f>IF(D25&gt;E25,1,IF(D25&lt;E25,-1,0))</f>
        <v>1</v>
      </c>
      <c r="N25" s="103">
        <f>IF(E25&gt;F25,1,IF(E25&lt;F25,-1,0))</f>
        <v>1</v>
      </c>
      <c r="O25" s="103">
        <f>IF(F25&gt;G25,1,IF(F25&lt;G25,-1,0))</f>
        <v>1</v>
      </c>
      <c r="P25" s="128">
        <f>SUM(L25,M25,N25,O25)</f>
        <v>4</v>
      </c>
      <c r="Q25" s="63"/>
      <c r="R25" s="101">
        <v>100</v>
      </c>
      <c r="S25" s="101">
        <v>75</v>
      </c>
      <c r="T25" s="101">
        <v>50</v>
      </c>
      <c r="U25" s="101">
        <v>25</v>
      </c>
      <c r="V25" s="101">
        <f t="shared" si="26"/>
        <v>0</v>
      </c>
      <c r="W25" s="101">
        <v>-25</v>
      </c>
      <c r="X25" s="101">
        <v>-50</v>
      </c>
      <c r="Y25" s="101">
        <v>-75</v>
      </c>
      <c r="Z25" s="129">
        <v>-100</v>
      </c>
      <c r="AA25" s="85"/>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c r="BK25" s="61"/>
      <c r="BL25" s="61"/>
      <c r="BM25" s="61"/>
      <c r="BN25" s="61"/>
      <c r="BO25" s="61"/>
      <c r="BP25" s="61"/>
      <c r="BQ25" s="61"/>
      <c r="BR25" s="61"/>
      <c r="BS25" s="61"/>
      <c r="BT25" s="61"/>
      <c r="BU25" s="61"/>
      <c r="BV25" s="61"/>
      <c r="BW25" s="61"/>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1"/>
      <c r="CW25" s="61"/>
      <c r="CX25" s="61"/>
      <c r="CY25" s="61"/>
      <c r="CZ25" s="61"/>
      <c r="DA25" s="61"/>
      <c r="DB25" s="61"/>
      <c r="DC25" s="61"/>
      <c r="DD25" s="61"/>
      <c r="DE25" s="61"/>
      <c r="DF25" s="61"/>
      <c r="DG25" s="61"/>
      <c r="DH25" s="61"/>
      <c r="DI25" s="61"/>
      <c r="DJ25" s="61"/>
      <c r="DK25" s="61"/>
      <c r="DL25" s="61"/>
      <c r="DM25" s="61"/>
      <c r="DN25" s="61"/>
      <c r="DO25" s="61"/>
      <c r="DP25" s="61"/>
      <c r="DQ25" s="61"/>
      <c r="DR25" s="61"/>
      <c r="DS25" s="61"/>
      <c r="DT25" s="61"/>
      <c r="DU25" s="61"/>
      <c r="DV25" s="61"/>
      <c r="DW25" s="61"/>
      <c r="DX25" s="61"/>
      <c r="DY25" s="61"/>
      <c r="DZ25" s="61"/>
      <c r="EA25" s="61"/>
      <c r="EB25" s="61"/>
      <c r="EC25" s="61"/>
      <c r="ED25" s="61"/>
      <c r="EE25" s="61"/>
      <c r="EF25" s="61"/>
      <c r="EG25" s="61"/>
      <c r="EH25" s="61"/>
      <c r="EI25" s="61"/>
      <c r="EJ25" s="61"/>
      <c r="EK25" s="61"/>
      <c r="EL25" s="61"/>
      <c r="EM25" s="61"/>
      <c r="EN25" s="61"/>
      <c r="EO25" s="61"/>
      <c r="EP25" s="61"/>
      <c r="EQ25" s="61"/>
      <c r="ER25" s="61"/>
      <c r="ES25" s="61"/>
      <c r="ET25" s="61"/>
      <c r="EU25" s="61"/>
      <c r="EV25" s="61"/>
      <c r="EW25" s="61"/>
      <c r="EX25" s="61"/>
      <c r="EY25" s="61"/>
      <c r="EZ25" s="61"/>
      <c r="FA25" s="61"/>
      <c r="FB25" s="61"/>
      <c r="FC25" s="61"/>
      <c r="FD25" s="61"/>
      <c r="FE25" s="61"/>
      <c r="FF25" s="61"/>
      <c r="FG25" s="61"/>
      <c r="FH25" s="61"/>
      <c r="FI25" s="61"/>
      <c r="FJ25" s="61"/>
      <c r="FK25" s="61"/>
      <c r="FL25" s="61"/>
      <c r="FM25" s="61"/>
      <c r="FN25" s="61"/>
      <c r="FO25" s="61"/>
      <c r="FP25" s="61"/>
      <c r="FQ25" s="61"/>
      <c r="FR25" s="61"/>
      <c r="FS25" s="61"/>
      <c r="FT25" s="61"/>
      <c r="FU25" s="61"/>
      <c r="FV25" s="61"/>
      <c r="FW25" s="61"/>
      <c r="FX25" s="61"/>
      <c r="FY25" s="61"/>
      <c r="FZ25" s="61"/>
      <c r="GA25" s="61"/>
      <c r="GB25" s="61"/>
      <c r="GC25" s="61"/>
      <c r="GD25" s="61"/>
      <c r="GE25" s="61"/>
      <c r="GF25" s="61"/>
      <c r="GG25" s="61"/>
      <c r="GH25" s="61"/>
      <c r="GI25" s="61"/>
      <c r="GJ25" s="61"/>
      <c r="GK25" s="61"/>
      <c r="GL25" s="61"/>
      <c r="GM25" s="61"/>
      <c r="GN25" s="61"/>
      <c r="GO25" s="61"/>
      <c r="GP25" s="61"/>
      <c r="GQ25" s="61"/>
      <c r="GR25" s="61"/>
      <c r="GS25" s="61"/>
      <c r="GT25" s="61"/>
      <c r="GU25" s="61"/>
      <c r="GV25" s="61"/>
      <c r="GW25" s="61"/>
      <c r="GX25" s="61"/>
      <c r="GY25" s="61"/>
      <c r="GZ25" s="61"/>
      <c r="HA25" s="61"/>
      <c r="HB25" s="61"/>
      <c r="HC25" s="61"/>
      <c r="HD25" s="61"/>
      <c r="HE25" s="61"/>
      <c r="HF25" s="61"/>
      <c r="HG25" s="61"/>
      <c r="HH25" s="61"/>
      <c r="HI25" s="61"/>
      <c r="HJ25" s="61"/>
      <c r="HK25" s="61"/>
      <c r="HL25" s="61"/>
      <c r="HM25" s="61"/>
      <c r="HN25" s="61"/>
      <c r="HO25" s="61"/>
      <c r="HP25" s="61"/>
      <c r="HQ25" s="61"/>
      <c r="HR25" s="61"/>
      <c r="HS25" s="61"/>
      <c r="HT25" s="61"/>
      <c r="HU25" s="61"/>
      <c r="HV25" s="61"/>
      <c r="HW25" s="61"/>
      <c r="HX25" s="61"/>
      <c r="HY25" s="61"/>
      <c r="HZ25" s="61"/>
      <c r="IA25" s="61"/>
      <c r="IB25" s="61"/>
      <c r="IC25" s="61"/>
      <c r="ID25" s="61"/>
      <c r="IE25" s="61"/>
      <c r="IF25" s="61"/>
      <c r="IG25" s="61"/>
      <c r="IH25" s="61"/>
      <c r="II25" s="61"/>
      <c r="IJ25" s="61"/>
      <c r="IK25" s="61"/>
      <c r="IL25" s="61"/>
      <c r="IM25" s="61"/>
      <c r="IN25" s="61"/>
      <c r="IO25" s="61"/>
      <c r="IP25" s="61"/>
      <c r="IQ25" s="61"/>
      <c r="IR25" s="61"/>
      <c r="IS25" s="61"/>
      <c r="IT25" s="61"/>
    </row>
    <row r="26" spans="1:254" ht="12" customHeight="1" thickBot="1" x14ac:dyDescent="0.25">
      <c r="A26" s="107" t="s">
        <v>6</v>
      </c>
      <c r="B26" s="183"/>
      <c r="C26" s="183"/>
      <c r="D26" s="188">
        <f t="shared" si="25"/>
        <v>0</v>
      </c>
      <c r="E26" s="188">
        <f t="shared" si="25"/>
        <v>0</v>
      </c>
      <c r="F26" s="188">
        <f t="shared" si="25"/>
        <v>0</v>
      </c>
      <c r="G26" s="188">
        <f t="shared" si="25"/>
        <v>0</v>
      </c>
      <c r="H26" s="119" t="s">
        <v>20</v>
      </c>
      <c r="I26" s="119" t="s">
        <v>20</v>
      </c>
      <c r="J26" s="233" t="s">
        <v>31</v>
      </c>
      <c r="K26" s="62"/>
      <c r="L26" s="121"/>
      <c r="M26" s="122"/>
      <c r="N26" s="122"/>
      <c r="O26" s="122"/>
      <c r="P26" s="122"/>
      <c r="Q26" s="74"/>
      <c r="R26" s="122"/>
      <c r="S26" s="122"/>
      <c r="T26" s="122"/>
      <c r="U26" s="122"/>
      <c r="V26" s="122"/>
      <c r="W26" s="122"/>
      <c r="X26" s="122"/>
      <c r="Y26" s="122"/>
      <c r="Z26" s="122"/>
      <c r="AA26" s="85"/>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1"/>
      <c r="BS26" s="61"/>
      <c r="BT26" s="61"/>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1"/>
      <c r="CW26" s="61"/>
      <c r="CX26" s="61"/>
      <c r="CY26" s="61"/>
      <c r="CZ26" s="61"/>
      <c r="DA26" s="61"/>
      <c r="DB26" s="61"/>
      <c r="DC26" s="61"/>
      <c r="DD26" s="61"/>
      <c r="DE26" s="61"/>
      <c r="DF26" s="61"/>
      <c r="DG26" s="61"/>
      <c r="DH26" s="61"/>
      <c r="DI26" s="61"/>
      <c r="DJ26" s="61"/>
      <c r="DK26" s="61"/>
      <c r="DL26" s="61"/>
      <c r="DM26" s="61"/>
      <c r="DN26" s="61"/>
      <c r="DO26" s="61"/>
      <c r="DP26" s="61"/>
      <c r="DQ26" s="61"/>
      <c r="DR26" s="61"/>
      <c r="DS26" s="61"/>
      <c r="DT26" s="61"/>
      <c r="DU26" s="61"/>
      <c r="DV26" s="61"/>
      <c r="DW26" s="61"/>
      <c r="DX26" s="61"/>
      <c r="DY26" s="61"/>
      <c r="DZ26" s="61"/>
      <c r="EA26" s="61"/>
      <c r="EB26" s="61"/>
      <c r="EC26" s="61"/>
      <c r="ED26" s="61"/>
      <c r="EE26" s="61"/>
      <c r="EF26" s="61"/>
      <c r="EG26" s="61"/>
      <c r="EH26" s="61"/>
      <c r="EI26" s="61"/>
      <c r="EJ26" s="61"/>
      <c r="EK26" s="61"/>
      <c r="EL26" s="61"/>
      <c r="EM26" s="61"/>
      <c r="EN26" s="61"/>
      <c r="EO26" s="61"/>
      <c r="EP26" s="61"/>
      <c r="EQ26" s="61"/>
      <c r="ER26" s="61"/>
      <c r="ES26" s="61"/>
      <c r="ET26" s="61"/>
      <c r="EU26" s="61"/>
      <c r="EV26" s="61"/>
      <c r="EW26" s="61"/>
      <c r="EX26" s="61"/>
      <c r="EY26" s="61"/>
      <c r="EZ26" s="61"/>
      <c r="FA26" s="61"/>
      <c r="FB26" s="61"/>
      <c r="FC26" s="61"/>
      <c r="FD26" s="61"/>
      <c r="FE26" s="61"/>
      <c r="FF26" s="61"/>
      <c r="FG26" s="61"/>
      <c r="FH26" s="61"/>
      <c r="FI26" s="61"/>
      <c r="FJ26" s="61"/>
      <c r="FK26" s="61"/>
      <c r="FL26" s="61"/>
      <c r="FM26" s="61"/>
      <c r="FN26" s="61"/>
      <c r="FO26" s="61"/>
      <c r="FP26" s="61"/>
      <c r="FQ26" s="61"/>
      <c r="FR26" s="61"/>
      <c r="FS26" s="61"/>
      <c r="FT26" s="61"/>
      <c r="FU26" s="61"/>
      <c r="FV26" s="61"/>
      <c r="FW26" s="61"/>
      <c r="FX26" s="61"/>
      <c r="FY26" s="61"/>
      <c r="FZ26" s="61"/>
      <c r="GA26" s="61"/>
      <c r="GB26" s="61"/>
      <c r="GC26" s="61"/>
      <c r="GD26" s="61"/>
      <c r="GE26" s="61"/>
      <c r="GF26" s="61"/>
      <c r="GG26" s="61"/>
      <c r="GH26" s="61"/>
      <c r="GI26" s="61"/>
      <c r="GJ26" s="61"/>
      <c r="GK26" s="61"/>
      <c r="GL26" s="61"/>
      <c r="GM26" s="61"/>
      <c r="GN26" s="61"/>
      <c r="GO26" s="61"/>
      <c r="GP26" s="61"/>
      <c r="GQ26" s="61"/>
      <c r="GR26" s="61"/>
      <c r="GS26" s="61"/>
      <c r="GT26" s="61"/>
      <c r="GU26" s="61"/>
      <c r="GV26" s="61"/>
      <c r="GW26" s="61"/>
      <c r="GX26" s="61"/>
      <c r="GY26" s="61"/>
      <c r="GZ26" s="61"/>
      <c r="HA26" s="61"/>
      <c r="HB26" s="61"/>
      <c r="HC26" s="61"/>
      <c r="HD26" s="61"/>
      <c r="HE26" s="61"/>
      <c r="HF26" s="61"/>
      <c r="HG26" s="61"/>
      <c r="HH26" s="61"/>
      <c r="HI26" s="61"/>
      <c r="HJ26" s="61"/>
      <c r="HK26" s="61"/>
      <c r="HL26" s="61"/>
      <c r="HM26" s="61"/>
      <c r="HN26" s="61"/>
      <c r="HO26" s="61"/>
      <c r="HP26" s="61"/>
      <c r="HQ26" s="61"/>
      <c r="HR26" s="61"/>
      <c r="HS26" s="61"/>
      <c r="HT26" s="61"/>
      <c r="HU26" s="61"/>
      <c r="HV26" s="61"/>
      <c r="HW26" s="61"/>
      <c r="HX26" s="61"/>
      <c r="HY26" s="61"/>
      <c r="HZ26" s="61"/>
      <c r="IA26" s="61"/>
      <c r="IB26" s="61"/>
      <c r="IC26" s="61"/>
      <c r="ID26" s="61"/>
      <c r="IE26" s="61"/>
      <c r="IF26" s="61"/>
      <c r="IG26" s="61"/>
      <c r="IH26" s="61"/>
      <c r="II26" s="61"/>
      <c r="IJ26" s="61"/>
      <c r="IK26" s="61"/>
      <c r="IL26" s="61"/>
      <c r="IM26" s="61"/>
      <c r="IN26" s="61"/>
      <c r="IO26" s="61"/>
      <c r="IP26" s="61"/>
      <c r="IQ26" s="61"/>
      <c r="IR26" s="61"/>
      <c r="IS26" s="61"/>
      <c r="IT26" s="61"/>
    </row>
    <row r="27" spans="1:254" ht="12" customHeight="1" x14ac:dyDescent="0.2">
      <c r="A27" s="123" t="s">
        <v>7</v>
      </c>
      <c r="B27" s="183"/>
      <c r="C27" s="192">
        <f>IF(D30&lt;=0,0,(C30*D27)/D30)</f>
        <v>0</v>
      </c>
      <c r="D27" s="193">
        <f t="shared" si="25"/>
        <v>145.27000000000001</v>
      </c>
      <c r="E27" s="193">
        <f t="shared" si="25"/>
        <v>118.68</v>
      </c>
      <c r="F27" s="193">
        <f t="shared" si="25"/>
        <v>139.97999999999999</v>
      </c>
      <c r="G27" s="193">
        <f t="shared" si="25"/>
        <v>90.44</v>
      </c>
      <c r="H27" s="101">
        <f>IF(C27=0,100,(P27*25))</f>
        <v>100</v>
      </c>
      <c r="I27" s="106" t="str">
        <f>IF((H27=100),"BEST",IF(H27=75,"OK",IF(H27=50,"AVG",IF(H27=25,"NO",IF(H27&lt;=0,"REJECT")))))</f>
        <v>BEST</v>
      </c>
      <c r="J27" s="233" t="s">
        <v>36</v>
      </c>
      <c r="K27" s="62"/>
      <c r="L27" s="103">
        <f>IF(C27&lt;D27,1,IF(C27&gt;D27,-1,0))</f>
        <v>1</v>
      </c>
      <c r="M27" s="103">
        <f>IF(D27&lt;E27,1,IF(D27&gt;E27,-1,0))</f>
        <v>-1</v>
      </c>
      <c r="N27" s="103">
        <f>IF(E27&lt;F27,1,IF(E27&gt;F27,-1,0))</f>
        <v>1</v>
      </c>
      <c r="O27" s="103">
        <f>IF(F27&lt;G27,1,IF(F27&gt;G27,-1,0))</f>
        <v>-1</v>
      </c>
      <c r="P27" s="128">
        <f>SUM(L27,M27,N27,O27)</f>
        <v>0</v>
      </c>
      <c r="Q27" s="63"/>
      <c r="R27" s="101">
        <v>100</v>
      </c>
      <c r="S27" s="101">
        <v>75</v>
      </c>
      <c r="T27" s="101">
        <v>50</v>
      </c>
      <c r="U27" s="101">
        <v>25</v>
      </c>
      <c r="V27" s="101">
        <f t="shared" ref="V27:V30" si="27">AD27</f>
        <v>0</v>
      </c>
      <c r="W27" s="101">
        <v>-25</v>
      </c>
      <c r="X27" s="101">
        <v>-50</v>
      </c>
      <c r="Y27" s="101">
        <v>-75</v>
      </c>
      <c r="Z27" s="129">
        <v>-100</v>
      </c>
      <c r="AA27" s="85"/>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c r="BK27" s="61"/>
      <c r="BL27" s="61"/>
      <c r="BM27" s="61"/>
      <c r="BN27" s="61"/>
      <c r="BO27" s="61"/>
      <c r="BP27" s="61"/>
      <c r="BQ27" s="61"/>
      <c r="BR27" s="61"/>
      <c r="BS27" s="61"/>
      <c r="BT27" s="61"/>
      <c r="BU27" s="61"/>
      <c r="BV27" s="61"/>
      <c r="BW27" s="61"/>
      <c r="BX27" s="61"/>
      <c r="BY27" s="61"/>
      <c r="BZ27" s="61"/>
      <c r="CA27" s="61"/>
      <c r="CB27" s="61"/>
      <c r="CC27" s="61"/>
      <c r="CD27" s="61"/>
      <c r="CE27" s="61"/>
      <c r="CF27" s="61"/>
      <c r="CG27" s="61"/>
      <c r="CH27" s="61"/>
      <c r="CI27" s="61"/>
      <c r="CJ27" s="61"/>
      <c r="CK27" s="61"/>
      <c r="CL27" s="61"/>
      <c r="CM27" s="61"/>
      <c r="CN27" s="61"/>
      <c r="CO27" s="61"/>
      <c r="CP27" s="61"/>
      <c r="CQ27" s="61"/>
      <c r="CR27" s="61"/>
      <c r="CS27" s="61"/>
      <c r="CT27" s="61"/>
      <c r="CU27" s="61"/>
      <c r="CV27" s="61"/>
      <c r="CW27" s="61"/>
      <c r="CX27" s="61"/>
      <c r="CY27" s="61"/>
      <c r="CZ27" s="61"/>
      <c r="DA27" s="61"/>
      <c r="DB27" s="61"/>
      <c r="DC27" s="61"/>
      <c r="DD27" s="61"/>
      <c r="DE27" s="61"/>
      <c r="DF27" s="61"/>
      <c r="DG27" s="61"/>
      <c r="DH27" s="61"/>
      <c r="DI27" s="61"/>
      <c r="DJ27" s="61"/>
      <c r="DK27" s="61"/>
      <c r="DL27" s="61"/>
      <c r="DM27" s="61"/>
      <c r="DN27" s="61"/>
      <c r="DO27" s="61"/>
      <c r="DP27" s="61"/>
      <c r="DQ27" s="61"/>
      <c r="DR27" s="61"/>
      <c r="DS27" s="61"/>
      <c r="DT27" s="61"/>
      <c r="DU27" s="61"/>
      <c r="DV27" s="61"/>
      <c r="DW27" s="61"/>
      <c r="DX27" s="61"/>
      <c r="DY27" s="61"/>
      <c r="DZ27" s="61"/>
      <c r="EA27" s="61"/>
      <c r="EB27" s="61"/>
      <c r="EC27" s="61"/>
      <c r="ED27" s="61"/>
      <c r="EE27" s="61"/>
      <c r="EF27" s="61"/>
      <c r="EG27" s="61"/>
      <c r="EH27" s="61"/>
      <c r="EI27" s="61"/>
      <c r="EJ27" s="61"/>
      <c r="EK27" s="61"/>
      <c r="EL27" s="61"/>
      <c r="EM27" s="61"/>
      <c r="EN27" s="61"/>
      <c r="EO27" s="61"/>
      <c r="EP27" s="61"/>
      <c r="EQ27" s="61"/>
      <c r="ER27" s="61"/>
      <c r="ES27" s="61"/>
      <c r="ET27" s="61"/>
      <c r="EU27" s="61"/>
      <c r="EV27" s="61"/>
      <c r="EW27" s="61"/>
      <c r="EX27" s="61"/>
      <c r="EY27" s="61"/>
      <c r="EZ27" s="61"/>
      <c r="FA27" s="61"/>
      <c r="FB27" s="61"/>
      <c r="FC27" s="61"/>
      <c r="FD27" s="61"/>
      <c r="FE27" s="61"/>
      <c r="FF27" s="61"/>
      <c r="FG27" s="61"/>
      <c r="FH27" s="61"/>
      <c r="FI27" s="61"/>
      <c r="FJ27" s="61"/>
      <c r="FK27" s="61"/>
      <c r="FL27" s="61"/>
      <c r="FM27" s="61"/>
      <c r="FN27" s="61"/>
      <c r="FO27" s="61"/>
      <c r="FP27" s="61"/>
      <c r="FQ27" s="61"/>
      <c r="FR27" s="61"/>
      <c r="FS27" s="61"/>
      <c r="FT27" s="61"/>
      <c r="FU27" s="61"/>
      <c r="FV27" s="61"/>
      <c r="FW27" s="61"/>
      <c r="FX27" s="61"/>
      <c r="FY27" s="61"/>
      <c r="FZ27" s="61"/>
      <c r="GA27" s="61"/>
      <c r="GB27" s="61"/>
      <c r="GC27" s="61"/>
      <c r="GD27" s="61"/>
      <c r="GE27" s="61"/>
      <c r="GF27" s="61"/>
      <c r="GG27" s="61"/>
      <c r="GH27" s="61"/>
      <c r="GI27" s="61"/>
      <c r="GJ27" s="61"/>
      <c r="GK27" s="61"/>
      <c r="GL27" s="61"/>
      <c r="GM27" s="61"/>
      <c r="GN27" s="61"/>
      <c r="GO27" s="61"/>
      <c r="GP27" s="61"/>
      <c r="GQ27" s="61"/>
      <c r="GR27" s="61"/>
      <c r="GS27" s="61"/>
      <c r="GT27" s="61"/>
      <c r="GU27" s="61"/>
      <c r="GV27" s="61"/>
      <c r="GW27" s="61"/>
      <c r="GX27" s="61"/>
      <c r="GY27" s="61"/>
      <c r="GZ27" s="61"/>
      <c r="HA27" s="61"/>
      <c r="HB27" s="61"/>
      <c r="HC27" s="61"/>
      <c r="HD27" s="61"/>
      <c r="HE27" s="61"/>
      <c r="HF27" s="61"/>
      <c r="HG27" s="61"/>
      <c r="HH27" s="61"/>
      <c r="HI27" s="61"/>
      <c r="HJ27" s="61"/>
      <c r="HK27" s="61"/>
      <c r="HL27" s="61"/>
      <c r="HM27" s="61"/>
      <c r="HN27" s="61"/>
      <c r="HO27" s="61"/>
      <c r="HP27" s="61"/>
      <c r="HQ27" s="61"/>
      <c r="HR27" s="61"/>
      <c r="HS27" s="61"/>
      <c r="HT27" s="61"/>
      <c r="HU27" s="61"/>
      <c r="HV27" s="61"/>
      <c r="HW27" s="61"/>
      <c r="HX27" s="61"/>
      <c r="HY27" s="61"/>
      <c r="HZ27" s="61"/>
      <c r="IA27" s="61"/>
      <c r="IB27" s="61"/>
      <c r="IC27" s="61"/>
      <c r="ID27" s="61"/>
      <c r="IE27" s="61"/>
      <c r="IF27" s="61"/>
      <c r="IG27" s="61"/>
      <c r="IH27" s="61"/>
      <c r="II27" s="61"/>
      <c r="IJ27" s="61"/>
      <c r="IK27" s="61"/>
      <c r="IL27" s="61"/>
      <c r="IM27" s="61"/>
      <c r="IN27" s="61"/>
      <c r="IO27" s="61"/>
      <c r="IP27" s="61"/>
      <c r="IQ27" s="61"/>
      <c r="IR27" s="61"/>
      <c r="IS27" s="61"/>
      <c r="IT27" s="61"/>
    </row>
    <row r="28" spans="1:254" ht="12" customHeight="1" x14ac:dyDescent="0.2">
      <c r="A28" s="107" t="s">
        <v>75</v>
      </c>
      <c r="B28" s="183"/>
      <c r="C28" s="183">
        <f>B6*4</f>
        <v>0</v>
      </c>
      <c r="D28" s="188">
        <f t="shared" si="25"/>
        <v>60.8</v>
      </c>
      <c r="E28" s="188">
        <f t="shared" si="25"/>
        <v>79.099999999999994</v>
      </c>
      <c r="F28" s="188">
        <f t="shared" si="25"/>
        <v>24.41</v>
      </c>
      <c r="G28" s="188">
        <f t="shared" si="25"/>
        <v>0</v>
      </c>
      <c r="H28" s="101">
        <f>P28*25</f>
        <v>0</v>
      </c>
      <c r="I28" s="106" t="str">
        <f>IF((H28=100),"BEST",IF(H28=75,"OK",IF(H28=50,"AVG",IF(H28=25,"NO",IF(H28&lt;=0,"REJECT")))))</f>
        <v>REJECT</v>
      </c>
      <c r="J28" s="233" t="s">
        <v>29</v>
      </c>
      <c r="K28" s="62"/>
      <c r="L28" s="103">
        <f t="shared" ref="L28:L29" si="28">IF(C28&gt;D28,1,IF(C28&lt;D28,-1,0))</f>
        <v>-1</v>
      </c>
      <c r="M28" s="103">
        <f t="shared" ref="M28:M29" si="29">IF(D28&gt;E28,1,IF(D28&lt;E28,-1,0))</f>
        <v>-1</v>
      </c>
      <c r="N28" s="103">
        <f t="shared" ref="N28:N29" si="30">IF(E28&gt;F28,1,IF(E28&lt;F28,-1,0))</f>
        <v>1</v>
      </c>
      <c r="O28" s="103">
        <f t="shared" ref="O28:O29" si="31">IF(F28&gt;G28,1,IF(F28&lt;G28,-1,0))</f>
        <v>1</v>
      </c>
      <c r="P28" s="128">
        <f>SUM(L28,M28,N28,O28)</f>
        <v>0</v>
      </c>
      <c r="Q28" s="63"/>
      <c r="R28" s="101">
        <v>100</v>
      </c>
      <c r="S28" s="101">
        <v>75</v>
      </c>
      <c r="T28" s="101">
        <v>50</v>
      </c>
      <c r="U28" s="101">
        <v>25</v>
      </c>
      <c r="V28" s="101">
        <f t="shared" si="27"/>
        <v>0</v>
      </c>
      <c r="W28" s="101">
        <v>-25</v>
      </c>
      <c r="X28" s="101">
        <v>-50</v>
      </c>
      <c r="Y28" s="101">
        <v>-75</v>
      </c>
      <c r="Z28" s="129">
        <v>-100</v>
      </c>
      <c r="AA28" s="85"/>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1"/>
      <c r="BS28" s="61"/>
      <c r="BT28" s="61"/>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1"/>
      <c r="CW28" s="61"/>
      <c r="CX28" s="61"/>
      <c r="CY28" s="61"/>
      <c r="CZ28" s="61"/>
      <c r="DA28" s="61"/>
      <c r="DB28" s="61"/>
      <c r="DC28" s="61"/>
      <c r="DD28" s="61"/>
      <c r="DE28" s="61"/>
      <c r="DF28" s="61"/>
      <c r="DG28" s="61"/>
      <c r="DH28" s="61"/>
      <c r="DI28" s="61"/>
      <c r="DJ28" s="61"/>
      <c r="DK28" s="61"/>
      <c r="DL28" s="61"/>
      <c r="DM28" s="61"/>
      <c r="DN28" s="61"/>
      <c r="DO28" s="61"/>
      <c r="DP28" s="61"/>
      <c r="DQ28" s="61"/>
      <c r="DR28" s="61"/>
      <c r="DS28" s="61"/>
      <c r="DT28" s="61"/>
      <c r="DU28" s="61"/>
      <c r="DV28" s="61"/>
      <c r="DW28" s="61"/>
      <c r="DX28" s="61"/>
      <c r="DY28" s="61"/>
      <c r="DZ28" s="61"/>
      <c r="EA28" s="61"/>
      <c r="EB28" s="61"/>
      <c r="EC28" s="61"/>
      <c r="ED28" s="61"/>
      <c r="EE28" s="61"/>
      <c r="EF28" s="61"/>
      <c r="EG28" s="61"/>
      <c r="EH28" s="61"/>
      <c r="EI28" s="61"/>
      <c r="EJ28" s="61"/>
      <c r="EK28" s="61"/>
      <c r="EL28" s="61"/>
      <c r="EM28" s="61"/>
      <c r="EN28" s="61"/>
      <c r="EO28" s="61"/>
      <c r="EP28" s="61"/>
      <c r="EQ28" s="61"/>
      <c r="ER28" s="61"/>
      <c r="ES28" s="61"/>
      <c r="ET28" s="61"/>
      <c r="EU28" s="61"/>
      <c r="EV28" s="61"/>
      <c r="EW28" s="61"/>
      <c r="EX28" s="61"/>
      <c r="EY28" s="61"/>
      <c r="EZ28" s="61"/>
      <c r="FA28" s="61"/>
      <c r="FB28" s="61"/>
      <c r="FC28" s="61"/>
      <c r="FD28" s="61"/>
      <c r="FE28" s="61"/>
      <c r="FF28" s="61"/>
      <c r="FG28" s="61"/>
      <c r="FH28" s="61"/>
      <c r="FI28" s="61"/>
      <c r="FJ28" s="61"/>
      <c r="FK28" s="61"/>
      <c r="FL28" s="61"/>
      <c r="FM28" s="61"/>
      <c r="FN28" s="61"/>
      <c r="FO28" s="61"/>
      <c r="FP28" s="61"/>
      <c r="FQ28" s="61"/>
      <c r="FR28" s="61"/>
      <c r="FS28" s="61"/>
      <c r="FT28" s="61"/>
      <c r="FU28" s="61"/>
      <c r="FV28" s="61"/>
      <c r="FW28" s="61"/>
      <c r="FX28" s="61"/>
      <c r="FY28" s="61"/>
      <c r="FZ28" s="61"/>
      <c r="GA28" s="61"/>
      <c r="GB28" s="61"/>
      <c r="GC28" s="61"/>
      <c r="GD28" s="61"/>
      <c r="GE28" s="61"/>
      <c r="GF28" s="61"/>
      <c r="GG28" s="61"/>
      <c r="GH28" s="61"/>
      <c r="GI28" s="61"/>
      <c r="GJ28" s="61"/>
      <c r="GK28" s="61"/>
      <c r="GL28" s="61"/>
      <c r="GM28" s="61"/>
      <c r="GN28" s="61"/>
      <c r="GO28" s="61"/>
      <c r="GP28" s="61"/>
      <c r="GQ28" s="61"/>
      <c r="GR28" s="61"/>
      <c r="GS28" s="61"/>
      <c r="GT28" s="61"/>
      <c r="GU28" s="61"/>
      <c r="GV28" s="61"/>
      <c r="GW28" s="61"/>
      <c r="GX28" s="61"/>
      <c r="GY28" s="61"/>
      <c r="GZ28" s="61"/>
      <c r="HA28" s="61"/>
      <c r="HB28" s="61"/>
      <c r="HC28" s="61"/>
      <c r="HD28" s="61"/>
      <c r="HE28" s="61"/>
      <c r="HF28" s="61"/>
      <c r="HG28" s="61"/>
      <c r="HH28" s="61"/>
      <c r="HI28" s="61"/>
      <c r="HJ28" s="61"/>
      <c r="HK28" s="61"/>
      <c r="HL28" s="61"/>
      <c r="HM28" s="61"/>
      <c r="HN28" s="61"/>
      <c r="HO28" s="61"/>
      <c r="HP28" s="61"/>
      <c r="HQ28" s="61"/>
      <c r="HR28" s="61"/>
      <c r="HS28" s="61"/>
      <c r="HT28" s="61"/>
      <c r="HU28" s="61"/>
      <c r="HV28" s="61"/>
      <c r="HW28" s="61"/>
      <c r="HX28" s="61"/>
      <c r="HY28" s="61"/>
      <c r="HZ28" s="61"/>
      <c r="IA28" s="61"/>
      <c r="IB28" s="61"/>
      <c r="IC28" s="61"/>
      <c r="ID28" s="61"/>
      <c r="IE28" s="61"/>
      <c r="IF28" s="61"/>
      <c r="IG28" s="61"/>
      <c r="IH28" s="61"/>
      <c r="II28" s="61"/>
      <c r="IJ28" s="61"/>
      <c r="IK28" s="61"/>
      <c r="IL28" s="61"/>
      <c r="IM28" s="61"/>
      <c r="IN28" s="61"/>
      <c r="IO28" s="61"/>
      <c r="IP28" s="61"/>
      <c r="IQ28" s="61"/>
      <c r="IR28" s="61"/>
      <c r="IS28" s="61"/>
      <c r="IT28" s="61"/>
    </row>
    <row r="29" spans="1:254" ht="12" customHeight="1" x14ac:dyDescent="0.2">
      <c r="A29" s="107" t="s">
        <v>76</v>
      </c>
      <c r="B29" s="183"/>
      <c r="C29" s="183">
        <f>B7*4</f>
        <v>0</v>
      </c>
      <c r="D29" s="188">
        <f t="shared" si="25"/>
        <v>874.71</v>
      </c>
      <c r="E29" s="188">
        <f t="shared" si="25"/>
        <v>998.63</v>
      </c>
      <c r="F29" s="188">
        <f t="shared" si="25"/>
        <v>699.12</v>
      </c>
      <c r="G29" s="188">
        <f t="shared" si="25"/>
        <v>0</v>
      </c>
      <c r="H29" s="101">
        <f>P29*25</f>
        <v>0</v>
      </c>
      <c r="I29" s="106" t="str">
        <f>IF((H29=100),"BEST",IF(H29=75,"OK",IF(H29=50,"AVG",IF(H29=25,"NO",IF(H29&lt;=0,"REJECT")))))</f>
        <v>REJECT</v>
      </c>
      <c r="J29" s="233" t="s">
        <v>30</v>
      </c>
      <c r="K29" s="62"/>
      <c r="L29" s="103">
        <f t="shared" si="28"/>
        <v>-1</v>
      </c>
      <c r="M29" s="103">
        <f t="shared" si="29"/>
        <v>-1</v>
      </c>
      <c r="N29" s="103">
        <f t="shared" si="30"/>
        <v>1</v>
      </c>
      <c r="O29" s="103">
        <f t="shared" si="31"/>
        <v>1</v>
      </c>
      <c r="P29" s="128">
        <f>SUM(L29,M29,N29,O29)</f>
        <v>0</v>
      </c>
      <c r="Q29" s="63"/>
      <c r="R29" s="101">
        <v>100</v>
      </c>
      <c r="S29" s="101">
        <v>75</v>
      </c>
      <c r="T29" s="101">
        <v>50</v>
      </c>
      <c r="U29" s="101">
        <v>25</v>
      </c>
      <c r="V29" s="101">
        <f t="shared" si="27"/>
        <v>0</v>
      </c>
      <c r="W29" s="101">
        <v>-25</v>
      </c>
      <c r="X29" s="101">
        <v>-50</v>
      </c>
      <c r="Y29" s="101">
        <v>-75</v>
      </c>
      <c r="Z29" s="129">
        <v>-100</v>
      </c>
      <c r="AA29" s="85"/>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1"/>
      <c r="BS29" s="61"/>
      <c r="BT29" s="61"/>
      <c r="BU29" s="61"/>
      <c r="BV29" s="61"/>
      <c r="BW29" s="61"/>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1"/>
      <c r="CW29" s="61"/>
      <c r="CX29" s="61"/>
      <c r="CY29" s="61"/>
      <c r="CZ29" s="61"/>
      <c r="DA29" s="61"/>
      <c r="DB29" s="61"/>
      <c r="DC29" s="61"/>
      <c r="DD29" s="61"/>
      <c r="DE29" s="61"/>
      <c r="DF29" s="61"/>
      <c r="DG29" s="61"/>
      <c r="DH29" s="61"/>
      <c r="DI29" s="61"/>
      <c r="DJ29" s="61"/>
      <c r="DK29" s="61"/>
      <c r="DL29" s="61"/>
      <c r="DM29" s="61"/>
      <c r="DN29" s="61"/>
      <c r="DO29" s="61"/>
      <c r="DP29" s="61"/>
      <c r="DQ29" s="61"/>
      <c r="DR29" s="61"/>
      <c r="DS29" s="61"/>
      <c r="DT29" s="61"/>
      <c r="DU29" s="61"/>
      <c r="DV29" s="61"/>
      <c r="DW29" s="61"/>
      <c r="DX29" s="61"/>
      <c r="DY29" s="61"/>
      <c r="DZ29" s="61"/>
      <c r="EA29" s="61"/>
      <c r="EB29" s="61"/>
      <c r="EC29" s="61"/>
      <c r="ED29" s="61"/>
      <c r="EE29" s="61"/>
      <c r="EF29" s="61"/>
      <c r="EG29" s="61"/>
      <c r="EH29" s="61"/>
      <c r="EI29" s="61"/>
      <c r="EJ29" s="61"/>
      <c r="EK29" s="61"/>
      <c r="EL29" s="61"/>
      <c r="EM29" s="61"/>
      <c r="EN29" s="61"/>
      <c r="EO29" s="61"/>
      <c r="EP29" s="61"/>
      <c r="EQ29" s="61"/>
      <c r="ER29" s="61"/>
      <c r="ES29" s="61"/>
      <c r="ET29" s="61"/>
      <c r="EU29" s="61"/>
      <c r="EV29" s="61"/>
      <c r="EW29" s="61"/>
      <c r="EX29" s="61"/>
      <c r="EY29" s="61"/>
      <c r="EZ29" s="61"/>
      <c r="FA29" s="61"/>
      <c r="FB29" s="61"/>
      <c r="FC29" s="61"/>
      <c r="FD29" s="61"/>
      <c r="FE29" s="61"/>
      <c r="FF29" s="61"/>
      <c r="FG29" s="61"/>
      <c r="FH29" s="61"/>
      <c r="FI29" s="61"/>
      <c r="FJ29" s="61"/>
      <c r="FK29" s="61"/>
      <c r="FL29" s="61"/>
      <c r="FM29" s="61"/>
      <c r="FN29" s="61"/>
      <c r="FO29" s="61"/>
      <c r="FP29" s="61"/>
      <c r="FQ29" s="61"/>
      <c r="FR29" s="61"/>
      <c r="FS29" s="61"/>
      <c r="FT29" s="61"/>
      <c r="FU29" s="61"/>
      <c r="FV29" s="61"/>
      <c r="FW29" s="61"/>
      <c r="FX29" s="61"/>
      <c r="FY29" s="61"/>
      <c r="FZ29" s="61"/>
      <c r="GA29" s="61"/>
      <c r="GB29" s="61"/>
      <c r="GC29" s="61"/>
      <c r="GD29" s="61"/>
      <c r="GE29" s="61"/>
      <c r="GF29" s="61"/>
      <c r="GG29" s="61"/>
      <c r="GH29" s="61"/>
      <c r="GI29" s="61"/>
      <c r="GJ29" s="61"/>
      <c r="GK29" s="61"/>
      <c r="GL29" s="61"/>
      <c r="GM29" s="61"/>
      <c r="GN29" s="61"/>
      <c r="GO29" s="61"/>
      <c r="GP29" s="61"/>
      <c r="GQ29" s="61"/>
      <c r="GR29" s="61"/>
      <c r="GS29" s="61"/>
      <c r="GT29" s="61"/>
      <c r="GU29" s="61"/>
      <c r="GV29" s="61"/>
      <c r="GW29" s="61"/>
      <c r="GX29" s="61"/>
      <c r="GY29" s="61"/>
      <c r="GZ29" s="61"/>
      <c r="HA29" s="61"/>
      <c r="HB29" s="61"/>
      <c r="HC29" s="61"/>
      <c r="HD29" s="61"/>
      <c r="HE29" s="61"/>
      <c r="HF29" s="61"/>
      <c r="HG29" s="61"/>
      <c r="HH29" s="61"/>
      <c r="HI29" s="61"/>
      <c r="HJ29" s="61"/>
      <c r="HK29" s="61"/>
      <c r="HL29" s="61"/>
      <c r="HM29" s="61"/>
      <c r="HN29" s="61"/>
      <c r="HO29" s="61"/>
      <c r="HP29" s="61"/>
      <c r="HQ29" s="61"/>
      <c r="HR29" s="61"/>
      <c r="HS29" s="61"/>
      <c r="HT29" s="61"/>
      <c r="HU29" s="61"/>
      <c r="HV29" s="61"/>
      <c r="HW29" s="61"/>
      <c r="HX29" s="61"/>
      <c r="HY29" s="61"/>
      <c r="HZ29" s="61"/>
      <c r="IA29" s="61"/>
      <c r="IB29" s="61"/>
      <c r="IC29" s="61"/>
      <c r="ID29" s="61"/>
      <c r="IE29" s="61"/>
      <c r="IF29" s="61"/>
      <c r="IG29" s="61"/>
      <c r="IH29" s="61"/>
      <c r="II29" s="61"/>
      <c r="IJ29" s="61"/>
      <c r="IK29" s="61"/>
      <c r="IL29" s="61"/>
      <c r="IM29" s="61"/>
      <c r="IN29" s="61"/>
      <c r="IO29" s="61"/>
      <c r="IP29" s="61"/>
      <c r="IQ29" s="61"/>
      <c r="IR29" s="61"/>
      <c r="IS29" s="61"/>
      <c r="IT29" s="61"/>
    </row>
    <row r="30" spans="1:254" ht="12" customHeight="1" thickBot="1" x14ac:dyDescent="0.25">
      <c r="A30" s="130" t="s">
        <v>77</v>
      </c>
      <c r="B30" s="183"/>
      <c r="C30" s="183">
        <f>B8*4</f>
        <v>0</v>
      </c>
      <c r="D30" s="188">
        <f t="shared" si="25"/>
        <v>6.55</v>
      </c>
      <c r="E30" s="188">
        <f t="shared" si="25"/>
        <v>8.6999999999999993</v>
      </c>
      <c r="F30" s="188">
        <f t="shared" si="25"/>
        <v>11.22</v>
      </c>
      <c r="G30" s="188">
        <f t="shared" si="25"/>
        <v>0</v>
      </c>
      <c r="H30" s="101">
        <f>L30+M30+N30+O30+P30</f>
        <v>60</v>
      </c>
      <c r="I30" s="106" t="str">
        <f>IF((H30=100),"BEST",IF(H30=80,"OK",IF(H30=60,"AVG",IF(H30=40,"AVG",IF(H30=20,"REJECT","REJECT")))))</f>
        <v>AVG</v>
      </c>
      <c r="J30" s="194"/>
      <c r="K30" s="62"/>
      <c r="L30" s="103">
        <f>IF(C28&gt;C30,20,0)</f>
        <v>0</v>
      </c>
      <c r="M30" s="103">
        <f t="shared" ref="M30" si="32">IF(D28&gt;D30,20,0)</f>
        <v>20</v>
      </c>
      <c r="N30" s="103">
        <f t="shared" ref="N30" si="33">IF(E28&gt;E30,20,0)</f>
        <v>20</v>
      </c>
      <c r="O30" s="103">
        <f t="shared" ref="O30" si="34">IF(F28&gt;F30,20,0)</f>
        <v>20</v>
      </c>
      <c r="P30" s="103">
        <f t="shared" ref="P30" si="35">IF(G28&gt;G30,20,0)</f>
        <v>0</v>
      </c>
      <c r="Q30" s="63"/>
      <c r="R30" s="101">
        <v>100</v>
      </c>
      <c r="S30" s="101">
        <v>75</v>
      </c>
      <c r="T30" s="101">
        <v>50</v>
      </c>
      <c r="U30" s="101">
        <v>25</v>
      </c>
      <c r="V30" s="101">
        <f t="shared" si="27"/>
        <v>0</v>
      </c>
      <c r="W30" s="101">
        <v>-25</v>
      </c>
      <c r="X30" s="101">
        <v>-50</v>
      </c>
      <c r="Y30" s="101">
        <v>-75</v>
      </c>
      <c r="Z30" s="129">
        <v>-100</v>
      </c>
      <c r="AA30" s="85"/>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1"/>
      <c r="BS30" s="61"/>
      <c r="BT30" s="61"/>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1"/>
      <c r="CW30" s="61"/>
      <c r="CX30" s="61"/>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c r="EI30" s="61"/>
      <c r="EJ30" s="61"/>
      <c r="EK30" s="61"/>
      <c r="EL30" s="61"/>
      <c r="EM30" s="61"/>
      <c r="EN30" s="61"/>
      <c r="EO30" s="61"/>
      <c r="EP30" s="61"/>
      <c r="EQ30" s="61"/>
      <c r="ER30" s="61"/>
      <c r="ES30" s="61"/>
      <c r="ET30" s="61"/>
      <c r="EU30" s="61"/>
      <c r="EV30" s="61"/>
      <c r="EW30" s="61"/>
      <c r="EX30" s="61"/>
      <c r="EY30" s="61"/>
      <c r="EZ30" s="61"/>
      <c r="FA30" s="61"/>
      <c r="FB30" s="61"/>
      <c r="FC30" s="61"/>
      <c r="FD30" s="61"/>
      <c r="FE30" s="61"/>
      <c r="FF30" s="61"/>
      <c r="FG30" s="61"/>
      <c r="FH30" s="61"/>
      <c r="FI30" s="61"/>
      <c r="FJ30" s="61"/>
      <c r="FK30" s="61"/>
      <c r="FL30" s="61"/>
      <c r="FM30" s="61"/>
      <c r="FN30" s="61"/>
      <c r="FO30" s="61"/>
      <c r="FP30" s="61"/>
      <c r="FQ30" s="61"/>
      <c r="FR30" s="61"/>
      <c r="FS30" s="61"/>
      <c r="FT30" s="61"/>
      <c r="FU30" s="61"/>
      <c r="FV30" s="61"/>
      <c r="FW30" s="61"/>
      <c r="FX30" s="61"/>
      <c r="FY30" s="61"/>
      <c r="FZ30" s="61"/>
      <c r="GA30" s="61"/>
      <c r="GB30" s="61"/>
      <c r="GC30" s="61"/>
      <c r="GD30" s="61"/>
      <c r="GE30" s="61"/>
      <c r="GF30" s="61"/>
      <c r="GG30" s="61"/>
      <c r="GH30" s="61"/>
      <c r="GI30" s="61"/>
      <c r="GJ30" s="61"/>
      <c r="GK30" s="61"/>
      <c r="GL30" s="61"/>
      <c r="GM30" s="61"/>
      <c r="GN30" s="61"/>
      <c r="GO30" s="61"/>
      <c r="GP30" s="61"/>
      <c r="GQ30" s="61"/>
      <c r="GR30" s="61"/>
      <c r="GS30" s="61"/>
      <c r="GT30" s="61"/>
      <c r="GU30" s="61"/>
      <c r="GV30" s="61"/>
      <c r="GW30" s="61"/>
      <c r="GX30" s="61"/>
      <c r="GY30" s="61"/>
      <c r="GZ30" s="61"/>
      <c r="HA30" s="61"/>
      <c r="HB30" s="61"/>
      <c r="HC30" s="61"/>
      <c r="HD30" s="61"/>
      <c r="HE30" s="61"/>
      <c r="HF30" s="61"/>
      <c r="HG30" s="61"/>
      <c r="HH30" s="61"/>
      <c r="HI30" s="61"/>
      <c r="HJ30" s="61"/>
      <c r="HK30" s="61"/>
      <c r="HL30" s="61"/>
      <c r="HM30" s="61"/>
      <c r="HN30" s="61"/>
      <c r="HO30" s="61"/>
      <c r="HP30" s="61"/>
      <c r="HQ30" s="61"/>
      <c r="HR30" s="61"/>
      <c r="HS30" s="61"/>
      <c r="HT30" s="61"/>
      <c r="HU30" s="61"/>
      <c r="HV30" s="61"/>
      <c r="HW30" s="61"/>
      <c r="HX30" s="61"/>
      <c r="HY30" s="61"/>
      <c r="HZ30" s="61"/>
      <c r="IA30" s="61"/>
      <c r="IB30" s="61"/>
      <c r="IC30" s="61"/>
      <c r="ID30" s="61"/>
      <c r="IE30" s="61"/>
      <c r="IF30" s="61"/>
      <c r="IG30" s="61"/>
      <c r="IH30" s="61"/>
      <c r="II30" s="61"/>
      <c r="IJ30" s="61"/>
      <c r="IK30" s="61"/>
      <c r="IL30" s="61"/>
      <c r="IM30" s="61"/>
      <c r="IN30" s="61"/>
      <c r="IO30" s="61"/>
      <c r="IP30" s="61"/>
      <c r="IQ30" s="61"/>
      <c r="IR30" s="61"/>
      <c r="IS30" s="61"/>
      <c r="IT30" s="61"/>
    </row>
    <row r="31" spans="1:254" ht="12" customHeight="1" thickBot="1" x14ac:dyDescent="0.25">
      <c r="A31" s="131"/>
      <c r="B31" s="132"/>
      <c r="C31" s="132"/>
      <c r="D31" s="132"/>
      <c r="E31" s="132"/>
      <c r="F31" s="132"/>
      <c r="G31" s="133"/>
      <c r="H31" s="119" t="s">
        <v>71</v>
      </c>
      <c r="I31" s="119" t="s">
        <v>71</v>
      </c>
      <c r="J31" s="134" t="s">
        <v>59</v>
      </c>
      <c r="K31" s="62"/>
      <c r="L31" s="121"/>
      <c r="M31" s="122"/>
      <c r="N31" s="122"/>
      <c r="O31" s="122"/>
      <c r="P31" s="122"/>
      <c r="Q31" s="74"/>
      <c r="R31" s="122"/>
      <c r="S31" s="122"/>
      <c r="T31" s="122"/>
      <c r="U31" s="122"/>
      <c r="V31" s="122"/>
      <c r="W31" s="122"/>
      <c r="X31" s="122"/>
      <c r="Y31" s="122"/>
      <c r="Z31" s="122"/>
      <c r="AA31" s="85"/>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1"/>
      <c r="BS31" s="61"/>
      <c r="BT31" s="61"/>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1"/>
      <c r="CW31" s="61"/>
      <c r="CX31" s="61"/>
      <c r="CY31" s="61"/>
      <c r="CZ31" s="61"/>
      <c r="DA31" s="61"/>
      <c r="DB31" s="61"/>
      <c r="DC31" s="61"/>
      <c r="DD31" s="61"/>
      <c r="DE31" s="61"/>
      <c r="DF31" s="61"/>
      <c r="DG31" s="61"/>
      <c r="DH31" s="61"/>
      <c r="DI31" s="61"/>
      <c r="DJ31" s="61"/>
      <c r="DK31" s="61"/>
      <c r="DL31" s="61"/>
      <c r="DM31" s="61"/>
      <c r="DN31" s="61"/>
      <c r="DO31" s="61"/>
      <c r="DP31" s="61"/>
      <c r="DQ31" s="61"/>
      <c r="DR31" s="61"/>
      <c r="DS31" s="61"/>
      <c r="DT31" s="61"/>
      <c r="DU31" s="61"/>
      <c r="DV31" s="61"/>
      <c r="DW31" s="61"/>
      <c r="DX31" s="61"/>
      <c r="DY31" s="61"/>
      <c r="DZ31" s="61"/>
      <c r="EA31" s="61"/>
      <c r="EB31" s="61"/>
      <c r="EC31" s="61"/>
      <c r="ED31" s="61"/>
      <c r="EE31" s="61"/>
      <c r="EF31" s="61"/>
      <c r="EG31" s="61"/>
      <c r="EH31" s="61"/>
      <c r="EI31" s="61"/>
      <c r="EJ31" s="61"/>
      <c r="EK31" s="61"/>
      <c r="EL31" s="61"/>
      <c r="EM31" s="61"/>
      <c r="EN31" s="61"/>
      <c r="EO31" s="61"/>
      <c r="EP31" s="61"/>
      <c r="EQ31" s="61"/>
      <c r="ER31" s="61"/>
      <c r="ES31" s="61"/>
      <c r="ET31" s="61"/>
      <c r="EU31" s="61"/>
      <c r="EV31" s="61"/>
      <c r="EW31" s="61"/>
      <c r="EX31" s="61"/>
      <c r="EY31" s="61"/>
      <c r="EZ31" s="61"/>
      <c r="FA31" s="61"/>
      <c r="FB31" s="61"/>
      <c r="FC31" s="61"/>
      <c r="FD31" s="61"/>
      <c r="FE31" s="61"/>
      <c r="FF31" s="61"/>
      <c r="FG31" s="61"/>
      <c r="FH31" s="61"/>
      <c r="FI31" s="61"/>
      <c r="FJ31" s="61"/>
      <c r="FK31" s="61"/>
      <c r="FL31" s="61"/>
      <c r="FM31" s="61"/>
      <c r="FN31" s="61"/>
      <c r="FO31" s="61"/>
      <c r="FP31" s="61"/>
      <c r="FQ31" s="61"/>
      <c r="FR31" s="61"/>
      <c r="FS31" s="61"/>
      <c r="FT31" s="61"/>
      <c r="FU31" s="61"/>
      <c r="FV31" s="61"/>
      <c r="FW31" s="61"/>
      <c r="FX31" s="61"/>
      <c r="FY31" s="61"/>
      <c r="FZ31" s="61"/>
      <c r="GA31" s="61"/>
      <c r="GB31" s="61"/>
      <c r="GC31" s="61"/>
      <c r="GD31" s="61"/>
      <c r="GE31" s="61"/>
      <c r="GF31" s="61"/>
      <c r="GG31" s="61"/>
      <c r="GH31" s="61"/>
      <c r="GI31" s="61"/>
      <c r="GJ31" s="61"/>
      <c r="GK31" s="61"/>
      <c r="GL31" s="61"/>
      <c r="GM31" s="61"/>
      <c r="GN31" s="61"/>
      <c r="GO31" s="61"/>
      <c r="GP31" s="61"/>
      <c r="GQ31" s="61"/>
      <c r="GR31" s="61"/>
      <c r="GS31" s="61"/>
      <c r="GT31" s="61"/>
      <c r="GU31" s="61"/>
      <c r="GV31" s="61"/>
      <c r="GW31" s="61"/>
      <c r="GX31" s="61"/>
      <c r="GY31" s="61"/>
      <c r="GZ31" s="61"/>
      <c r="HA31" s="61"/>
      <c r="HB31" s="61"/>
      <c r="HC31" s="61"/>
      <c r="HD31" s="61"/>
      <c r="HE31" s="61"/>
      <c r="HF31" s="61"/>
      <c r="HG31" s="61"/>
      <c r="HH31" s="61"/>
      <c r="HI31" s="61"/>
      <c r="HJ31" s="61"/>
      <c r="HK31" s="61"/>
      <c r="HL31" s="61"/>
      <c r="HM31" s="61"/>
      <c r="HN31" s="61"/>
      <c r="HO31" s="61"/>
      <c r="HP31" s="61"/>
      <c r="HQ31" s="61"/>
      <c r="HR31" s="61"/>
      <c r="HS31" s="61"/>
      <c r="HT31" s="61"/>
      <c r="HU31" s="61"/>
      <c r="HV31" s="61"/>
      <c r="HW31" s="61"/>
      <c r="HX31" s="61"/>
      <c r="HY31" s="61"/>
      <c r="HZ31" s="61"/>
      <c r="IA31" s="61"/>
      <c r="IB31" s="61"/>
      <c r="IC31" s="61"/>
      <c r="ID31" s="61"/>
      <c r="IE31" s="61"/>
      <c r="IF31" s="61"/>
      <c r="IG31" s="61"/>
      <c r="IH31" s="61"/>
      <c r="II31" s="61"/>
      <c r="IJ31" s="61"/>
      <c r="IK31" s="61"/>
      <c r="IL31" s="61"/>
      <c r="IM31" s="61"/>
      <c r="IN31" s="61"/>
      <c r="IO31" s="61"/>
      <c r="IP31" s="61"/>
      <c r="IQ31" s="61"/>
      <c r="IR31" s="61"/>
      <c r="IS31" s="61"/>
      <c r="IT31" s="61"/>
    </row>
    <row r="32" spans="1:254" ht="12" customHeight="1" x14ac:dyDescent="0.2">
      <c r="A32" s="107" t="s">
        <v>23</v>
      </c>
      <c r="B32" s="135"/>
      <c r="C32" s="135">
        <f t="shared" ref="C32:G32" si="36">SUM(C24+C25+C26)</f>
        <v>355.09</v>
      </c>
      <c r="D32" s="135">
        <f t="shared" si="36"/>
        <v>355.08</v>
      </c>
      <c r="E32" s="135">
        <f t="shared" si="36"/>
        <v>302.3</v>
      </c>
      <c r="F32" s="135">
        <f t="shared" si="36"/>
        <v>109.42</v>
      </c>
      <c r="G32" s="135">
        <f t="shared" si="36"/>
        <v>75.259999999999991</v>
      </c>
      <c r="H32" s="101">
        <f>P32*25</f>
        <v>100</v>
      </c>
      <c r="I32" s="106" t="str">
        <f>IF((H32=100),"BEST",IF(H32=75,"OK",IF(H32=50,"AVG",IF(H32=25,"NO",IF(H32&lt;=0,"REJECT")))))</f>
        <v>BEST</v>
      </c>
      <c r="J32" s="64" t="s">
        <v>78</v>
      </c>
      <c r="K32" s="62"/>
      <c r="L32" s="103">
        <f>IF(C32&gt;D32,1,IF(C32&lt;D32,-1,0))</f>
        <v>1</v>
      </c>
      <c r="M32" s="103">
        <f>IF(D32&gt;E32,1,IF(D32&lt;E32,-1,0))</f>
        <v>1</v>
      </c>
      <c r="N32" s="103">
        <f>IF(E32&gt;F32,1,IF(E32&lt;F32,-1,0))</f>
        <v>1</v>
      </c>
      <c r="O32" s="103">
        <f>IF(F32&gt;G32,1,IF(F32&lt;G32,-1,0))</f>
        <v>1</v>
      </c>
      <c r="P32" s="128">
        <f>SUM(L32,M32,N32,O32)</f>
        <v>4</v>
      </c>
      <c r="Q32" s="63"/>
      <c r="R32" s="101">
        <v>100</v>
      </c>
      <c r="S32" s="101">
        <v>75</v>
      </c>
      <c r="T32" s="101">
        <v>50</v>
      </c>
      <c r="U32" s="101">
        <v>25</v>
      </c>
      <c r="V32" s="101">
        <f t="shared" ref="V32:V34" si="37">AD32</f>
        <v>0</v>
      </c>
      <c r="W32" s="101">
        <v>-25</v>
      </c>
      <c r="X32" s="101">
        <v>-50</v>
      </c>
      <c r="Y32" s="101">
        <v>-75</v>
      </c>
      <c r="Z32" s="129">
        <v>-100</v>
      </c>
      <c r="AA32" s="85"/>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61"/>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61"/>
      <c r="CP32" s="61"/>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61"/>
      <c r="DT32" s="61"/>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61"/>
      <c r="EX32" s="61"/>
      <c r="EY32" s="61"/>
      <c r="EZ32" s="61"/>
      <c r="FA32" s="61"/>
      <c r="FB32" s="61"/>
      <c r="FC32" s="61"/>
      <c r="FD32" s="61"/>
      <c r="FE32" s="61"/>
      <c r="FF32" s="61"/>
      <c r="FG32" s="61"/>
      <c r="FH32" s="61"/>
      <c r="FI32" s="61"/>
      <c r="FJ32" s="61"/>
      <c r="FK32" s="61"/>
      <c r="FL32" s="61"/>
      <c r="FM32" s="61"/>
      <c r="FN32" s="61"/>
      <c r="FO32" s="61"/>
      <c r="FP32" s="61"/>
      <c r="FQ32" s="61"/>
      <c r="FR32" s="61"/>
      <c r="FS32" s="61"/>
      <c r="FT32" s="61"/>
      <c r="FU32" s="61"/>
      <c r="FV32" s="61"/>
      <c r="FW32" s="61"/>
      <c r="FX32" s="61"/>
      <c r="FY32" s="61"/>
      <c r="FZ32" s="61"/>
      <c r="GA32" s="61"/>
      <c r="GB32" s="61"/>
      <c r="GC32" s="61"/>
      <c r="GD32" s="61"/>
      <c r="GE32" s="61"/>
      <c r="GF32" s="61"/>
      <c r="GG32" s="61"/>
      <c r="GH32" s="61"/>
      <c r="GI32" s="61"/>
      <c r="GJ32" s="61"/>
      <c r="GK32" s="61"/>
      <c r="GL32" s="61"/>
      <c r="GM32" s="61"/>
      <c r="GN32" s="61"/>
      <c r="GO32" s="61"/>
      <c r="GP32" s="61"/>
      <c r="GQ32" s="61"/>
      <c r="GR32" s="61"/>
      <c r="GS32" s="61"/>
      <c r="GT32" s="61"/>
      <c r="GU32" s="61"/>
      <c r="GV32" s="61"/>
      <c r="GW32" s="61"/>
      <c r="GX32" s="61"/>
      <c r="GY32" s="61"/>
      <c r="GZ32" s="61"/>
      <c r="HA32" s="61"/>
      <c r="HB32" s="61"/>
      <c r="HC32" s="61"/>
      <c r="HD32" s="61"/>
      <c r="HE32" s="61"/>
      <c r="HF32" s="61"/>
      <c r="HG32" s="61"/>
      <c r="HH32" s="61"/>
      <c r="HI32" s="61"/>
      <c r="HJ32" s="61"/>
      <c r="HK32" s="61"/>
      <c r="HL32" s="61"/>
      <c r="HM32" s="61"/>
      <c r="HN32" s="61"/>
      <c r="HO32" s="61"/>
      <c r="HP32" s="61"/>
      <c r="HQ32" s="61"/>
      <c r="HR32" s="61"/>
      <c r="HS32" s="61"/>
      <c r="HT32" s="61"/>
      <c r="HU32" s="61"/>
      <c r="HV32" s="61"/>
      <c r="HW32" s="61"/>
      <c r="HX32" s="61"/>
      <c r="HY32" s="61"/>
      <c r="HZ32" s="61"/>
      <c r="IA32" s="61"/>
      <c r="IB32" s="61"/>
      <c r="IC32" s="61"/>
      <c r="ID32" s="61"/>
      <c r="IE32" s="61"/>
      <c r="IF32" s="61"/>
      <c r="IG32" s="61"/>
      <c r="IH32" s="61"/>
      <c r="II32" s="61"/>
      <c r="IJ32" s="61"/>
      <c r="IK32" s="61"/>
      <c r="IL32" s="61"/>
      <c r="IM32" s="61"/>
      <c r="IN32" s="61"/>
      <c r="IO32" s="61"/>
      <c r="IP32" s="61"/>
      <c r="IQ32" s="61"/>
      <c r="IR32" s="61"/>
      <c r="IS32" s="61"/>
      <c r="IT32" s="61"/>
    </row>
    <row r="33" spans="1:254" ht="12" customHeight="1" x14ac:dyDescent="0.2">
      <c r="A33" s="107" t="s">
        <v>14</v>
      </c>
      <c r="B33" s="136"/>
      <c r="C33" s="137">
        <f t="shared" ref="C33:C34" si="38">(C24-D24)/D24*100</f>
        <v>0</v>
      </c>
      <c r="D33" s="137">
        <f t="shared" ref="D33:D34" si="39">(D24-E24)/E24*100</f>
        <v>0</v>
      </c>
      <c r="E33" s="137">
        <f t="shared" ref="E33:E34" si="40">(E24-F24)/F24*100</f>
        <v>30.208333333333332</v>
      </c>
      <c r="F33" s="137">
        <f t="shared" ref="F33:F34" si="41">(F24-G24)/G24*100</f>
        <v>0</v>
      </c>
      <c r="G33" s="138">
        <v>0</v>
      </c>
      <c r="H33" s="117">
        <f>P33</f>
        <v>75</v>
      </c>
      <c r="I33" s="142" t="str">
        <f>IF((H33=100),"BEST",IF(H33=75,"OK",IF(H33=50,"AVG",IF(H33=25,"NO",IF(H33&gt;=0,"REJECT")))))</f>
        <v>OK</v>
      </c>
      <c r="J33" s="64" t="s">
        <v>79</v>
      </c>
      <c r="K33" s="62"/>
      <c r="L33" s="139">
        <f>IF(C33&lt;=D33,25,0)</f>
        <v>25</v>
      </c>
      <c r="M33" s="139">
        <f>IF(D33&lt;=E33,25,0)</f>
        <v>25</v>
      </c>
      <c r="N33" s="139">
        <f>IF(E33&lt;=F33,25,0)</f>
        <v>0</v>
      </c>
      <c r="O33" s="139">
        <f>IF(F33&lt;=G33,25,0)</f>
        <v>25</v>
      </c>
      <c r="P33" s="128">
        <f>SUM(L33,M33,N33,O33)</f>
        <v>75</v>
      </c>
      <c r="Q33" s="63"/>
      <c r="R33" s="101">
        <v>100</v>
      </c>
      <c r="S33" s="101">
        <v>75</v>
      </c>
      <c r="T33" s="101">
        <v>50</v>
      </c>
      <c r="U33" s="101">
        <v>25</v>
      </c>
      <c r="V33" s="101">
        <f t="shared" si="37"/>
        <v>0</v>
      </c>
      <c r="W33" s="140"/>
      <c r="X33" s="140"/>
      <c r="Y33" s="140"/>
      <c r="Z33" s="141"/>
      <c r="AA33" s="85"/>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1"/>
      <c r="BI33" s="61"/>
      <c r="BJ33" s="61"/>
      <c r="BK33" s="61"/>
      <c r="BL33" s="61"/>
      <c r="BM33" s="61"/>
      <c r="BN33" s="61"/>
      <c r="BO33" s="61"/>
      <c r="BP33" s="61"/>
      <c r="BQ33" s="61"/>
      <c r="BR33" s="61"/>
      <c r="BS33" s="61"/>
      <c r="BT33" s="61"/>
      <c r="BU33" s="61"/>
      <c r="BV33" s="61"/>
      <c r="BW33" s="61"/>
      <c r="BX33" s="61"/>
      <c r="BY33" s="61"/>
      <c r="BZ33" s="61"/>
      <c r="CA33" s="61"/>
      <c r="CB33" s="61"/>
      <c r="CC33" s="61"/>
      <c r="CD33" s="61"/>
      <c r="CE33" s="61"/>
      <c r="CF33" s="61"/>
      <c r="CG33" s="61"/>
      <c r="CH33" s="61"/>
      <c r="CI33" s="61"/>
      <c r="CJ33" s="61"/>
      <c r="CK33" s="61"/>
      <c r="CL33" s="61"/>
      <c r="CM33" s="61"/>
      <c r="CN33" s="61"/>
      <c r="CO33" s="61"/>
      <c r="CP33" s="61"/>
      <c r="CQ33" s="61"/>
      <c r="CR33" s="61"/>
      <c r="CS33" s="61"/>
      <c r="CT33" s="61"/>
      <c r="CU33" s="61"/>
      <c r="CV33" s="61"/>
      <c r="CW33" s="61"/>
      <c r="CX33" s="61"/>
      <c r="CY33" s="61"/>
      <c r="CZ33" s="61"/>
      <c r="DA33" s="61"/>
      <c r="DB33" s="61"/>
      <c r="DC33" s="61"/>
      <c r="DD33" s="61"/>
      <c r="DE33" s="61"/>
      <c r="DF33" s="61"/>
      <c r="DG33" s="61"/>
      <c r="DH33" s="61"/>
      <c r="DI33" s="61"/>
      <c r="DJ33" s="61"/>
      <c r="DK33" s="61"/>
      <c r="DL33" s="61"/>
      <c r="DM33" s="61"/>
      <c r="DN33" s="61"/>
      <c r="DO33" s="61"/>
      <c r="DP33" s="61"/>
      <c r="DQ33" s="61"/>
      <c r="DR33" s="61"/>
      <c r="DS33" s="61"/>
      <c r="DT33" s="61"/>
      <c r="DU33" s="61"/>
      <c r="DV33" s="61"/>
      <c r="DW33" s="61"/>
      <c r="DX33" s="61"/>
      <c r="DY33" s="61"/>
      <c r="DZ33" s="61"/>
      <c r="EA33" s="61"/>
      <c r="EB33" s="61"/>
      <c r="EC33" s="61"/>
      <c r="ED33" s="61"/>
      <c r="EE33" s="61"/>
      <c r="EF33" s="61"/>
      <c r="EG33" s="61"/>
      <c r="EH33" s="61"/>
      <c r="EI33" s="61"/>
      <c r="EJ33" s="61"/>
      <c r="EK33" s="61"/>
      <c r="EL33" s="61"/>
      <c r="EM33" s="61"/>
      <c r="EN33" s="61"/>
      <c r="EO33" s="61"/>
      <c r="EP33" s="61"/>
      <c r="EQ33" s="61"/>
      <c r="ER33" s="61"/>
      <c r="ES33" s="61"/>
      <c r="ET33" s="61"/>
      <c r="EU33" s="61"/>
      <c r="EV33" s="61"/>
      <c r="EW33" s="61"/>
      <c r="EX33" s="61"/>
      <c r="EY33" s="61"/>
      <c r="EZ33" s="61"/>
      <c r="FA33" s="61"/>
      <c r="FB33" s="61"/>
      <c r="FC33" s="61"/>
      <c r="FD33" s="61"/>
      <c r="FE33" s="61"/>
      <c r="FF33" s="61"/>
      <c r="FG33" s="61"/>
      <c r="FH33" s="61"/>
      <c r="FI33" s="61"/>
      <c r="FJ33" s="61"/>
      <c r="FK33" s="61"/>
      <c r="FL33" s="61"/>
      <c r="FM33" s="61"/>
      <c r="FN33" s="61"/>
      <c r="FO33" s="61"/>
      <c r="FP33" s="61"/>
      <c r="FQ33" s="61"/>
      <c r="FR33" s="61"/>
      <c r="FS33" s="61"/>
      <c r="FT33" s="61"/>
      <c r="FU33" s="61"/>
      <c r="FV33" s="61"/>
      <c r="FW33" s="61"/>
      <c r="FX33" s="61"/>
      <c r="FY33" s="61"/>
      <c r="FZ33" s="61"/>
      <c r="GA33" s="61"/>
      <c r="GB33" s="61"/>
      <c r="GC33" s="61"/>
      <c r="GD33" s="61"/>
      <c r="GE33" s="61"/>
      <c r="GF33" s="61"/>
      <c r="GG33" s="61"/>
      <c r="GH33" s="61"/>
      <c r="GI33" s="61"/>
      <c r="GJ33" s="61"/>
      <c r="GK33" s="61"/>
      <c r="GL33" s="61"/>
      <c r="GM33" s="61"/>
      <c r="GN33" s="61"/>
      <c r="GO33" s="61"/>
      <c r="GP33" s="61"/>
      <c r="GQ33" s="61"/>
      <c r="GR33" s="61"/>
      <c r="GS33" s="61"/>
      <c r="GT33" s="61"/>
      <c r="GU33" s="61"/>
      <c r="GV33" s="61"/>
      <c r="GW33" s="61"/>
      <c r="GX33" s="61"/>
      <c r="GY33" s="61"/>
      <c r="GZ33" s="61"/>
      <c r="HA33" s="61"/>
      <c r="HB33" s="61"/>
      <c r="HC33" s="61"/>
      <c r="HD33" s="61"/>
      <c r="HE33" s="61"/>
      <c r="HF33" s="61"/>
      <c r="HG33" s="61"/>
      <c r="HH33" s="61"/>
      <c r="HI33" s="61"/>
      <c r="HJ33" s="61"/>
      <c r="HK33" s="61"/>
      <c r="HL33" s="61"/>
      <c r="HM33" s="61"/>
      <c r="HN33" s="61"/>
      <c r="HO33" s="61"/>
      <c r="HP33" s="61"/>
      <c r="HQ33" s="61"/>
      <c r="HR33" s="61"/>
      <c r="HS33" s="61"/>
      <c r="HT33" s="61"/>
      <c r="HU33" s="61"/>
      <c r="HV33" s="61"/>
      <c r="HW33" s="61"/>
      <c r="HX33" s="61"/>
      <c r="HY33" s="61"/>
      <c r="HZ33" s="61"/>
      <c r="IA33" s="61"/>
      <c r="IB33" s="61"/>
      <c r="IC33" s="61"/>
      <c r="ID33" s="61"/>
      <c r="IE33" s="61"/>
      <c r="IF33" s="61"/>
      <c r="IG33" s="61"/>
      <c r="IH33" s="61"/>
      <c r="II33" s="61"/>
      <c r="IJ33" s="61"/>
      <c r="IK33" s="61"/>
      <c r="IL33" s="61"/>
      <c r="IM33" s="61"/>
      <c r="IN33" s="61"/>
      <c r="IO33" s="61"/>
      <c r="IP33" s="61"/>
      <c r="IQ33" s="61"/>
      <c r="IR33" s="61"/>
      <c r="IS33" s="61"/>
      <c r="IT33" s="61"/>
    </row>
    <row r="34" spans="1:254" ht="12" customHeight="1" x14ac:dyDescent="0.2">
      <c r="A34" s="107" t="s">
        <v>15</v>
      </c>
      <c r="B34" s="136"/>
      <c r="C34" s="137">
        <f t="shared" si="38"/>
        <v>3.0880400209958641E-3</v>
      </c>
      <c r="D34" s="137">
        <f t="shared" si="39"/>
        <v>19.472422062350109</v>
      </c>
      <c r="E34" s="137">
        <f t="shared" si="40"/>
        <v>217.31444626551158</v>
      </c>
      <c r="F34" s="137">
        <f t="shared" si="41"/>
        <v>66.640655481857209</v>
      </c>
      <c r="G34" s="164">
        <v>0</v>
      </c>
      <c r="H34" s="119" t="s">
        <v>20</v>
      </c>
      <c r="I34" s="119" t="s">
        <v>20</v>
      </c>
      <c r="J34" s="67" t="s">
        <v>80</v>
      </c>
      <c r="K34" s="62"/>
      <c r="L34" s="103">
        <f>IF(C34&gt;D34,1,IF(C34&lt;D34,-1,0))</f>
        <v>-1</v>
      </c>
      <c r="M34" s="103">
        <f>IF(D34&gt;E34,1,IF(D34&lt;E34,-1,0))</f>
        <v>-1</v>
      </c>
      <c r="N34" s="103">
        <f>IF(E34&gt;F34,1,IF(E34&lt;F34,-1,0))</f>
        <v>1</v>
      </c>
      <c r="O34" s="103">
        <f>IF(F34&gt;G34,1,IF(F34&lt;G34,-1,0))</f>
        <v>1</v>
      </c>
      <c r="P34" s="128">
        <f>SUM(L34,M34,N34,O34)</f>
        <v>0</v>
      </c>
      <c r="Q34" s="63"/>
      <c r="R34" s="101">
        <v>100</v>
      </c>
      <c r="S34" s="101">
        <v>75</v>
      </c>
      <c r="T34" s="101">
        <v>50</v>
      </c>
      <c r="U34" s="101">
        <v>25</v>
      </c>
      <c r="V34" s="101">
        <f t="shared" si="37"/>
        <v>0</v>
      </c>
      <c r="W34" s="101">
        <v>-25</v>
      </c>
      <c r="X34" s="101">
        <v>-50</v>
      </c>
      <c r="Y34" s="101">
        <v>-75</v>
      </c>
      <c r="Z34" s="129">
        <v>-100</v>
      </c>
      <c r="AA34" s="85"/>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c r="BL34" s="61"/>
      <c r="BM34" s="61"/>
      <c r="BN34" s="61"/>
      <c r="BO34" s="61"/>
      <c r="BP34" s="61"/>
      <c r="BQ34" s="61"/>
      <c r="BR34" s="61"/>
      <c r="BS34" s="61"/>
      <c r="BT34" s="61"/>
      <c r="BU34" s="61"/>
      <c r="BV34" s="61"/>
      <c r="BW34" s="61"/>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1"/>
      <c r="CW34" s="61"/>
      <c r="CX34" s="61"/>
      <c r="CY34" s="61"/>
      <c r="CZ34" s="61"/>
      <c r="DA34" s="61"/>
      <c r="DB34" s="61"/>
      <c r="DC34" s="61"/>
      <c r="DD34" s="61"/>
      <c r="DE34" s="61"/>
      <c r="DF34" s="61"/>
      <c r="DG34" s="61"/>
      <c r="DH34" s="61"/>
      <c r="DI34" s="61"/>
      <c r="DJ34" s="61"/>
      <c r="DK34" s="61"/>
      <c r="DL34" s="61"/>
      <c r="DM34" s="61"/>
      <c r="DN34" s="61"/>
      <c r="DO34" s="61"/>
      <c r="DP34" s="61"/>
      <c r="DQ34" s="61"/>
      <c r="DR34" s="61"/>
      <c r="DS34" s="61"/>
      <c r="DT34" s="61"/>
      <c r="DU34" s="61"/>
      <c r="DV34" s="61"/>
      <c r="DW34" s="61"/>
      <c r="DX34" s="61"/>
      <c r="DY34" s="61"/>
      <c r="DZ34" s="61"/>
      <c r="EA34" s="61"/>
      <c r="EB34" s="61"/>
      <c r="EC34" s="61"/>
      <c r="ED34" s="61"/>
      <c r="EE34" s="61"/>
      <c r="EF34" s="61"/>
      <c r="EG34" s="61"/>
      <c r="EH34" s="61"/>
      <c r="EI34" s="61"/>
      <c r="EJ34" s="61"/>
      <c r="EK34" s="61"/>
      <c r="EL34" s="61"/>
      <c r="EM34" s="61"/>
      <c r="EN34" s="61"/>
      <c r="EO34" s="61"/>
      <c r="EP34" s="61"/>
      <c r="EQ34" s="61"/>
      <c r="ER34" s="61"/>
      <c r="ES34" s="61"/>
      <c r="ET34" s="61"/>
      <c r="EU34" s="61"/>
      <c r="EV34" s="61"/>
      <c r="EW34" s="61"/>
      <c r="EX34" s="61"/>
      <c r="EY34" s="61"/>
      <c r="EZ34" s="61"/>
      <c r="FA34" s="61"/>
      <c r="FB34" s="61"/>
      <c r="FC34" s="61"/>
      <c r="FD34" s="61"/>
      <c r="FE34" s="61"/>
      <c r="FF34" s="61"/>
      <c r="FG34" s="61"/>
      <c r="FH34" s="61"/>
      <c r="FI34" s="61"/>
      <c r="FJ34" s="61"/>
      <c r="FK34" s="61"/>
      <c r="FL34" s="61"/>
      <c r="FM34" s="61"/>
      <c r="FN34" s="61"/>
      <c r="FO34" s="61"/>
      <c r="FP34" s="61"/>
      <c r="FQ34" s="61"/>
      <c r="FR34" s="61"/>
      <c r="FS34" s="61"/>
      <c r="FT34" s="61"/>
      <c r="FU34" s="61"/>
      <c r="FV34" s="61"/>
      <c r="FW34" s="61"/>
      <c r="FX34" s="61"/>
      <c r="FY34" s="61"/>
      <c r="FZ34" s="61"/>
      <c r="GA34" s="61"/>
      <c r="GB34" s="61"/>
      <c r="GC34" s="61"/>
      <c r="GD34" s="61"/>
      <c r="GE34" s="61"/>
      <c r="GF34" s="61"/>
      <c r="GG34" s="61"/>
      <c r="GH34" s="61"/>
      <c r="GI34" s="61"/>
      <c r="GJ34" s="61"/>
      <c r="GK34" s="61"/>
      <c r="GL34" s="61"/>
      <c r="GM34" s="61"/>
      <c r="GN34" s="61"/>
      <c r="GO34" s="61"/>
      <c r="GP34" s="61"/>
      <c r="GQ34" s="61"/>
      <c r="GR34" s="61"/>
      <c r="GS34" s="61"/>
      <c r="GT34" s="61"/>
      <c r="GU34" s="61"/>
      <c r="GV34" s="61"/>
      <c r="GW34" s="61"/>
      <c r="GX34" s="61"/>
      <c r="GY34" s="61"/>
      <c r="GZ34" s="61"/>
      <c r="HA34" s="61"/>
      <c r="HB34" s="61"/>
      <c r="HC34" s="61"/>
      <c r="HD34" s="61"/>
      <c r="HE34" s="61"/>
      <c r="HF34" s="61"/>
      <c r="HG34" s="61"/>
      <c r="HH34" s="61"/>
      <c r="HI34" s="61"/>
      <c r="HJ34" s="61"/>
      <c r="HK34" s="61"/>
      <c r="HL34" s="61"/>
      <c r="HM34" s="61"/>
      <c r="HN34" s="61"/>
      <c r="HO34" s="61"/>
      <c r="HP34" s="61"/>
      <c r="HQ34" s="61"/>
      <c r="HR34" s="61"/>
      <c r="HS34" s="61"/>
      <c r="HT34" s="61"/>
      <c r="HU34" s="61"/>
      <c r="HV34" s="61"/>
      <c r="HW34" s="61"/>
      <c r="HX34" s="61"/>
      <c r="HY34" s="61"/>
      <c r="HZ34" s="61"/>
      <c r="IA34" s="61"/>
      <c r="IB34" s="61"/>
      <c r="IC34" s="61"/>
      <c r="ID34" s="61"/>
      <c r="IE34" s="61"/>
      <c r="IF34" s="61"/>
      <c r="IG34" s="61"/>
      <c r="IH34" s="61"/>
      <c r="II34" s="61"/>
      <c r="IJ34" s="61"/>
      <c r="IK34" s="61"/>
      <c r="IL34" s="61"/>
      <c r="IM34" s="61"/>
      <c r="IN34" s="61"/>
      <c r="IO34" s="61"/>
      <c r="IP34" s="61"/>
      <c r="IQ34" s="61"/>
      <c r="IR34" s="61"/>
      <c r="IS34" s="61"/>
      <c r="IT34" s="61"/>
    </row>
    <row r="35" spans="1:254" ht="12" customHeight="1" x14ac:dyDescent="0.2">
      <c r="A35" s="130" t="s">
        <v>18</v>
      </c>
      <c r="B35" s="143"/>
      <c r="C35" s="144" t="str">
        <f>IF(AND(C27&lt;D27,C27=0),"Best",IF(AND(C27&gt;D27,D27=0),"X",IF(C27=D27,"Same",IF(C27&lt;D27,"↓","↑"))))</f>
        <v>Best</v>
      </c>
      <c r="D35" s="144" t="str">
        <f>IF(AND(D27&lt;E27,D27=0),"Best",IF(AND(D27&gt;E27,E27=0),"X",IF(D27=E27,"Same",IF(D27&lt;E27,"↓","↑"))))</f>
        <v>↑</v>
      </c>
      <c r="E35" s="144" t="str">
        <f>IF(AND(E27&lt;F27,E27=0),"Best",IF(AND(E27&gt;F27,F27=0),"X",IF(E27=F27,"Same",IF(E27&lt;F27,"↓","↑"))))</f>
        <v>↓</v>
      </c>
      <c r="F35" s="144" t="str">
        <f>IF(AND(F27&lt;G27,F27=0),"Best",IF(AND(F27&gt;G27,G27=0),"X",IF(F27=G27,"Same",IF(F27&lt;G27,"↓","↑"))))</f>
        <v>↑</v>
      </c>
      <c r="G35" s="119" t="s">
        <v>20</v>
      </c>
      <c r="H35" s="119" t="s">
        <v>20</v>
      </c>
      <c r="I35" s="119" t="s">
        <v>20</v>
      </c>
      <c r="J35" s="67" t="s">
        <v>81</v>
      </c>
      <c r="K35" s="62"/>
      <c r="L35" s="145" t="s">
        <v>35</v>
      </c>
      <c r="M35" s="145"/>
      <c r="N35" s="145"/>
      <c r="O35" s="145"/>
      <c r="P35" s="145"/>
      <c r="Q35" s="63"/>
      <c r="R35" s="140"/>
      <c r="S35" s="140"/>
      <c r="T35" s="140"/>
      <c r="U35" s="140"/>
      <c r="V35" s="140"/>
      <c r="W35" s="140"/>
      <c r="X35" s="140"/>
      <c r="Y35" s="140"/>
      <c r="Z35" s="141"/>
      <c r="AA35" s="85"/>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c r="BK35" s="61"/>
      <c r="BL35" s="61"/>
      <c r="BM35" s="61"/>
      <c r="BN35" s="61"/>
      <c r="BO35" s="61"/>
      <c r="BP35" s="61"/>
      <c r="BQ35" s="61"/>
      <c r="BR35" s="61"/>
      <c r="BS35" s="61"/>
      <c r="BT35" s="61"/>
      <c r="BU35" s="61"/>
      <c r="BV35" s="61"/>
      <c r="BW35" s="61"/>
      <c r="BX35" s="61"/>
      <c r="BY35" s="61"/>
      <c r="BZ35" s="61"/>
      <c r="CA35" s="61"/>
      <c r="CB35" s="61"/>
      <c r="CC35" s="61"/>
      <c r="CD35" s="61"/>
      <c r="CE35" s="61"/>
      <c r="CF35" s="61"/>
      <c r="CG35" s="61"/>
      <c r="CH35" s="61"/>
      <c r="CI35" s="61"/>
      <c r="CJ35" s="61"/>
      <c r="CK35" s="61"/>
      <c r="CL35" s="61"/>
      <c r="CM35" s="61"/>
      <c r="CN35" s="61"/>
      <c r="CO35" s="61"/>
      <c r="CP35" s="61"/>
      <c r="CQ35" s="61"/>
      <c r="CR35" s="61"/>
      <c r="CS35" s="61"/>
      <c r="CT35" s="61"/>
      <c r="CU35" s="61"/>
      <c r="CV35" s="61"/>
      <c r="CW35" s="61"/>
      <c r="CX35" s="61"/>
      <c r="CY35" s="61"/>
      <c r="CZ35" s="61"/>
      <c r="DA35" s="61"/>
      <c r="DB35" s="61"/>
      <c r="DC35" s="61"/>
      <c r="DD35" s="61"/>
      <c r="DE35" s="61"/>
      <c r="DF35" s="61"/>
      <c r="DG35" s="61"/>
      <c r="DH35" s="61"/>
      <c r="DI35" s="61"/>
      <c r="DJ35" s="61"/>
      <c r="DK35" s="61"/>
      <c r="DL35" s="61"/>
      <c r="DM35" s="61"/>
      <c r="DN35" s="61"/>
      <c r="DO35" s="61"/>
      <c r="DP35" s="61"/>
      <c r="DQ35" s="61"/>
      <c r="DR35" s="61"/>
      <c r="DS35" s="61"/>
      <c r="DT35" s="61"/>
      <c r="DU35" s="61"/>
      <c r="DV35" s="61"/>
      <c r="DW35" s="61"/>
      <c r="DX35" s="61"/>
      <c r="DY35" s="61"/>
      <c r="DZ35" s="61"/>
      <c r="EA35" s="61"/>
      <c r="EB35" s="61"/>
      <c r="EC35" s="61"/>
      <c r="ED35" s="61"/>
      <c r="EE35" s="61"/>
      <c r="EF35" s="61"/>
      <c r="EG35" s="61"/>
      <c r="EH35" s="61"/>
      <c r="EI35" s="61"/>
      <c r="EJ35" s="61"/>
      <c r="EK35" s="61"/>
      <c r="EL35" s="61"/>
      <c r="EM35" s="61"/>
      <c r="EN35" s="61"/>
      <c r="EO35" s="61"/>
      <c r="EP35" s="61"/>
      <c r="EQ35" s="61"/>
      <c r="ER35" s="61"/>
      <c r="ES35" s="61"/>
      <c r="ET35" s="61"/>
      <c r="EU35" s="61"/>
      <c r="EV35" s="61"/>
      <c r="EW35" s="61"/>
      <c r="EX35" s="61"/>
      <c r="EY35" s="61"/>
      <c r="EZ35" s="61"/>
      <c r="FA35" s="61"/>
      <c r="FB35" s="61"/>
      <c r="FC35" s="61"/>
      <c r="FD35" s="61"/>
      <c r="FE35" s="61"/>
      <c r="FF35" s="61"/>
      <c r="FG35" s="61"/>
      <c r="FH35" s="61"/>
      <c r="FI35" s="61"/>
      <c r="FJ35" s="61"/>
      <c r="FK35" s="61"/>
      <c r="FL35" s="61"/>
      <c r="FM35" s="61"/>
      <c r="FN35" s="61"/>
      <c r="FO35" s="61"/>
      <c r="FP35" s="61"/>
      <c r="FQ35" s="61"/>
      <c r="FR35" s="61"/>
      <c r="FS35" s="61"/>
      <c r="FT35" s="61"/>
      <c r="FU35" s="61"/>
      <c r="FV35" s="61"/>
      <c r="FW35" s="61"/>
      <c r="FX35" s="61"/>
      <c r="FY35" s="61"/>
      <c r="FZ35" s="61"/>
      <c r="GA35" s="61"/>
      <c r="GB35" s="61"/>
      <c r="GC35" s="61"/>
      <c r="GD35" s="61"/>
      <c r="GE35" s="61"/>
      <c r="GF35" s="61"/>
      <c r="GG35" s="61"/>
      <c r="GH35" s="61"/>
      <c r="GI35" s="61"/>
      <c r="GJ35" s="61"/>
      <c r="GK35" s="61"/>
      <c r="GL35" s="61"/>
      <c r="GM35" s="61"/>
      <c r="GN35" s="61"/>
      <c r="GO35" s="61"/>
      <c r="GP35" s="61"/>
      <c r="GQ35" s="61"/>
      <c r="GR35" s="61"/>
      <c r="GS35" s="61"/>
      <c r="GT35" s="61"/>
      <c r="GU35" s="61"/>
      <c r="GV35" s="61"/>
      <c r="GW35" s="61"/>
      <c r="GX35" s="61"/>
      <c r="GY35" s="61"/>
      <c r="GZ35" s="61"/>
      <c r="HA35" s="61"/>
      <c r="HB35" s="61"/>
      <c r="HC35" s="61"/>
      <c r="HD35" s="61"/>
      <c r="HE35" s="61"/>
      <c r="HF35" s="61"/>
      <c r="HG35" s="61"/>
      <c r="HH35" s="61"/>
      <c r="HI35" s="61"/>
      <c r="HJ35" s="61"/>
      <c r="HK35" s="61"/>
      <c r="HL35" s="61"/>
      <c r="HM35" s="61"/>
      <c r="HN35" s="61"/>
      <c r="HO35" s="61"/>
      <c r="HP35" s="61"/>
      <c r="HQ35" s="61"/>
      <c r="HR35" s="61"/>
      <c r="HS35" s="61"/>
      <c r="HT35" s="61"/>
      <c r="HU35" s="61"/>
      <c r="HV35" s="61"/>
      <c r="HW35" s="61"/>
      <c r="HX35" s="61"/>
      <c r="HY35" s="61"/>
      <c r="HZ35" s="61"/>
      <c r="IA35" s="61"/>
      <c r="IB35" s="61"/>
      <c r="IC35" s="61"/>
      <c r="ID35" s="61"/>
      <c r="IE35" s="61"/>
      <c r="IF35" s="61"/>
      <c r="IG35" s="61"/>
      <c r="IH35" s="61"/>
      <c r="II35" s="61"/>
      <c r="IJ35" s="61"/>
      <c r="IK35" s="61"/>
      <c r="IL35" s="61"/>
      <c r="IM35" s="61"/>
      <c r="IN35" s="61"/>
      <c r="IO35" s="61"/>
      <c r="IP35" s="61"/>
      <c r="IQ35" s="61"/>
      <c r="IR35" s="61"/>
      <c r="IS35" s="61"/>
      <c r="IT35" s="61"/>
    </row>
    <row r="36" spans="1:254" ht="12" customHeight="1" x14ac:dyDescent="0.2">
      <c r="A36" s="107" t="s">
        <v>16</v>
      </c>
      <c r="B36" s="136"/>
      <c r="C36" s="137">
        <f>IF(AND(D28&lt;0,C28=0),0,IF(C28=D28,0,IF(AND(D28=0,C28&lt;0),"Loss",IF(AND(D28=0,C28&gt;0),"INF",((C28-D28)/ABS(D28))*100))))</f>
        <v>-100</v>
      </c>
      <c r="D36" s="137">
        <f>IF(AND(E28&lt;0,D28=0),0,IF(D28=E28,0,IF(AND(E28=0,D28&lt;0),"Loss",IF(AND(E28=0,D28&gt;0),"INF",((D28-E28)/ABS(E28))*100))))</f>
        <v>-23.13527180783818</v>
      </c>
      <c r="E36" s="137">
        <f>IF(AND(F28&lt;0,E28=0),0,IF(E28=F28,0,IF(AND(F28=0,E28&lt;0),"Loss",IF(AND(F28=0,E28&gt;0),"INF",((E28-F28)/ABS(F28))*100))))</f>
        <v>224.04752150757884</v>
      </c>
      <c r="F36" s="137" t="str">
        <f>IF(AND(G28&lt;0,F28=0),0,IF(F28=G28,0,IF(AND(G28=0,F28&lt;0),"Loss",IF(AND(G28=0,F28&gt;0),"INF",((F28-G28)/ABS(G28))*100))))</f>
        <v>INF</v>
      </c>
      <c r="G36" s="146">
        <v>10</v>
      </c>
      <c r="H36" s="101">
        <f>L36+M36+N36+O36+P36</f>
        <v>50</v>
      </c>
      <c r="I36" s="106" t="str">
        <f>IF((H36=100),"BEST",IF(H36=75,"OK",IF(H36=50,"AVG",IF(H36=25,"NO",IF(H36&gt;=0,"REJECT")))))</f>
        <v>AVG</v>
      </c>
      <c r="J36" s="67" t="s">
        <v>82</v>
      </c>
      <c r="K36" s="62"/>
      <c r="L36" s="103">
        <f>IF(C36&gt;G36,25,0)</f>
        <v>0</v>
      </c>
      <c r="M36" s="103">
        <f>IF(D36&gt;G36,25,0)</f>
        <v>0</v>
      </c>
      <c r="N36" s="103">
        <f>IF(E36&gt;G36,25,0)</f>
        <v>25</v>
      </c>
      <c r="O36" s="103">
        <f>IF(F36&gt;G36,25,0)</f>
        <v>25</v>
      </c>
      <c r="P36" s="103">
        <v>0</v>
      </c>
      <c r="Q36" s="63"/>
      <c r="R36" s="147"/>
      <c r="S36" s="147"/>
      <c r="T36" s="147"/>
      <c r="U36" s="147"/>
      <c r="V36" s="147"/>
      <c r="W36" s="147"/>
      <c r="X36" s="147"/>
      <c r="Y36" s="147"/>
      <c r="Z36" s="148"/>
      <c r="AA36" s="85"/>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1"/>
      <c r="BS36" s="61"/>
      <c r="BT36" s="61"/>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1"/>
      <c r="CW36" s="61"/>
      <c r="CX36" s="61"/>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c r="EI36" s="61"/>
      <c r="EJ36" s="61"/>
      <c r="EK36" s="61"/>
      <c r="EL36" s="61"/>
      <c r="EM36" s="61"/>
      <c r="EN36" s="61"/>
      <c r="EO36" s="61"/>
      <c r="EP36" s="61"/>
      <c r="EQ36" s="61"/>
      <c r="ER36" s="61"/>
      <c r="ES36" s="61"/>
      <c r="ET36" s="61"/>
      <c r="EU36" s="61"/>
      <c r="EV36" s="61"/>
      <c r="EW36" s="61"/>
      <c r="EX36" s="61"/>
      <c r="EY36" s="61"/>
      <c r="EZ36" s="61"/>
      <c r="FA36" s="61"/>
      <c r="FB36" s="61"/>
      <c r="FC36" s="61"/>
      <c r="FD36" s="61"/>
      <c r="FE36" s="61"/>
      <c r="FF36" s="61"/>
      <c r="FG36" s="61"/>
      <c r="FH36" s="61"/>
      <c r="FI36" s="61"/>
      <c r="FJ36" s="61"/>
      <c r="FK36" s="61"/>
      <c r="FL36" s="61"/>
      <c r="FM36" s="61"/>
      <c r="FN36" s="61"/>
      <c r="FO36" s="61"/>
      <c r="FP36" s="61"/>
      <c r="FQ36" s="61"/>
      <c r="FR36" s="61"/>
      <c r="FS36" s="61"/>
      <c r="FT36" s="61"/>
      <c r="FU36" s="61"/>
      <c r="FV36" s="61"/>
      <c r="FW36" s="61"/>
      <c r="FX36" s="61"/>
      <c r="FY36" s="61"/>
      <c r="FZ36" s="61"/>
      <c r="GA36" s="61"/>
      <c r="GB36" s="61"/>
      <c r="GC36" s="61"/>
      <c r="GD36" s="61"/>
      <c r="GE36" s="61"/>
      <c r="GF36" s="61"/>
      <c r="GG36" s="61"/>
      <c r="GH36" s="61"/>
      <c r="GI36" s="61"/>
      <c r="GJ36" s="61"/>
      <c r="GK36" s="61"/>
      <c r="GL36" s="61"/>
      <c r="GM36" s="61"/>
      <c r="GN36" s="61"/>
      <c r="GO36" s="61"/>
      <c r="GP36" s="61"/>
      <c r="GQ36" s="61"/>
      <c r="GR36" s="61"/>
      <c r="GS36" s="61"/>
      <c r="GT36" s="61"/>
      <c r="GU36" s="61"/>
      <c r="GV36" s="61"/>
      <c r="GW36" s="61"/>
      <c r="GX36" s="61"/>
      <c r="GY36" s="61"/>
      <c r="GZ36" s="61"/>
      <c r="HA36" s="61"/>
      <c r="HB36" s="61"/>
      <c r="HC36" s="61"/>
      <c r="HD36" s="61"/>
      <c r="HE36" s="61"/>
      <c r="HF36" s="61"/>
      <c r="HG36" s="61"/>
      <c r="HH36" s="61"/>
      <c r="HI36" s="61"/>
      <c r="HJ36" s="61"/>
      <c r="HK36" s="61"/>
      <c r="HL36" s="61"/>
      <c r="HM36" s="61"/>
      <c r="HN36" s="61"/>
      <c r="HO36" s="61"/>
      <c r="HP36" s="61"/>
      <c r="HQ36" s="61"/>
      <c r="HR36" s="61"/>
      <c r="HS36" s="61"/>
      <c r="HT36" s="61"/>
      <c r="HU36" s="61"/>
      <c r="HV36" s="61"/>
      <c r="HW36" s="61"/>
      <c r="HX36" s="61"/>
      <c r="HY36" s="61"/>
      <c r="HZ36" s="61"/>
      <c r="IA36" s="61"/>
      <c r="IB36" s="61"/>
      <c r="IC36" s="61"/>
      <c r="ID36" s="61"/>
      <c r="IE36" s="61"/>
      <c r="IF36" s="61"/>
      <c r="IG36" s="61"/>
      <c r="IH36" s="61"/>
      <c r="II36" s="61"/>
      <c r="IJ36" s="61"/>
      <c r="IK36" s="61"/>
      <c r="IL36" s="61"/>
      <c r="IM36" s="61"/>
      <c r="IN36" s="61"/>
      <c r="IO36" s="61"/>
      <c r="IP36" s="61"/>
      <c r="IQ36" s="61"/>
      <c r="IR36" s="61"/>
      <c r="IS36" s="61"/>
      <c r="IT36" s="61"/>
    </row>
    <row r="37" spans="1:254" ht="12" customHeight="1" x14ac:dyDescent="0.2">
      <c r="A37" s="107" t="s">
        <v>17</v>
      </c>
      <c r="B37" s="136"/>
      <c r="C37" s="137">
        <f>IF(D29=0,"INF",100*(C29-D29)/D29)</f>
        <v>-100</v>
      </c>
      <c r="D37" s="137">
        <f>IF(E29=0,"INF",100*(D29-E29)/E29)</f>
        <v>-12.409000330452717</v>
      </c>
      <c r="E37" s="137">
        <f>IF(F29=0,"INF",100*(E29-F29)/F29)</f>
        <v>42.841000114429569</v>
      </c>
      <c r="F37" s="137" t="str">
        <f>IF(G29=0,"INF",100*(F29-G29)/G29)</f>
        <v>INF</v>
      </c>
      <c r="G37" s="146">
        <v>10</v>
      </c>
      <c r="H37" s="101">
        <f>L37+M37+N37+O37+P37</f>
        <v>50</v>
      </c>
      <c r="I37" s="106" t="str">
        <f>IF((H37=100),"BEST",IF(H37=75,"OK",IF(H37=50,"AVG",IF(H37=25,"NO",IF(H37&gt;=0,"REJECT")))))</f>
        <v>AVG</v>
      </c>
      <c r="J37" s="68" t="s">
        <v>83</v>
      </c>
      <c r="K37" s="62"/>
      <c r="L37" s="103">
        <f>IF(C37&gt;G37,25,0)</f>
        <v>0</v>
      </c>
      <c r="M37" s="103">
        <f>IF(D37&gt;G37,25,0)</f>
        <v>0</v>
      </c>
      <c r="N37" s="103">
        <f>IF(E37&gt;G37,25,0)</f>
        <v>25</v>
      </c>
      <c r="O37" s="103">
        <f>IF(F37&gt;G37,25,0)</f>
        <v>25</v>
      </c>
      <c r="P37" s="103">
        <v>0</v>
      </c>
      <c r="Q37" s="63"/>
      <c r="R37" s="147"/>
      <c r="S37" s="147"/>
      <c r="T37" s="147"/>
      <c r="U37" s="147"/>
      <c r="V37" s="147"/>
      <c r="W37" s="147"/>
      <c r="X37" s="147"/>
      <c r="Y37" s="147"/>
      <c r="Z37" s="148"/>
      <c r="AA37" s="85"/>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1"/>
      <c r="BS37" s="61"/>
      <c r="BT37" s="61"/>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1"/>
      <c r="CW37" s="61"/>
      <c r="CX37" s="61"/>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c r="EJ37" s="61"/>
      <c r="EK37" s="61"/>
      <c r="EL37" s="61"/>
      <c r="EM37" s="61"/>
      <c r="EN37" s="61"/>
      <c r="EO37" s="61"/>
      <c r="EP37" s="61"/>
      <c r="EQ37" s="61"/>
      <c r="ER37" s="61"/>
      <c r="ES37" s="61"/>
      <c r="ET37" s="61"/>
      <c r="EU37" s="61"/>
      <c r="EV37" s="61"/>
      <c r="EW37" s="61"/>
      <c r="EX37" s="61"/>
      <c r="EY37" s="61"/>
      <c r="EZ37" s="61"/>
      <c r="FA37" s="61"/>
      <c r="FB37" s="61"/>
      <c r="FC37" s="61"/>
      <c r="FD37" s="61"/>
      <c r="FE37" s="61"/>
      <c r="FF37" s="61"/>
      <c r="FG37" s="61"/>
      <c r="FH37" s="61"/>
      <c r="FI37" s="61"/>
      <c r="FJ37" s="61"/>
      <c r="FK37" s="61"/>
      <c r="FL37" s="61"/>
      <c r="FM37" s="61"/>
      <c r="FN37" s="61"/>
      <c r="FO37" s="61"/>
      <c r="FP37" s="61"/>
      <c r="FQ37" s="61"/>
      <c r="FR37" s="61"/>
      <c r="FS37" s="61"/>
      <c r="FT37" s="61"/>
      <c r="FU37" s="61"/>
      <c r="FV37" s="61"/>
      <c r="FW37" s="61"/>
      <c r="FX37" s="61"/>
      <c r="FY37" s="61"/>
      <c r="FZ37" s="61"/>
      <c r="GA37" s="61"/>
      <c r="GB37" s="61"/>
      <c r="GC37" s="61"/>
      <c r="GD37" s="61"/>
      <c r="GE37" s="61"/>
      <c r="GF37" s="61"/>
      <c r="GG37" s="61"/>
      <c r="GH37" s="61"/>
      <c r="GI37" s="61"/>
      <c r="GJ37" s="61"/>
      <c r="GK37" s="61"/>
      <c r="GL37" s="61"/>
      <c r="GM37" s="61"/>
      <c r="GN37" s="61"/>
      <c r="GO37" s="61"/>
      <c r="GP37" s="61"/>
      <c r="GQ37" s="61"/>
      <c r="GR37" s="61"/>
      <c r="GS37" s="61"/>
      <c r="GT37" s="61"/>
      <c r="GU37" s="61"/>
      <c r="GV37" s="61"/>
      <c r="GW37" s="61"/>
      <c r="GX37" s="61"/>
      <c r="GY37" s="61"/>
      <c r="GZ37" s="61"/>
      <c r="HA37" s="61"/>
      <c r="HB37" s="61"/>
      <c r="HC37" s="61"/>
      <c r="HD37" s="61"/>
      <c r="HE37" s="61"/>
      <c r="HF37" s="61"/>
      <c r="HG37" s="61"/>
      <c r="HH37" s="61"/>
      <c r="HI37" s="61"/>
      <c r="HJ37" s="61"/>
      <c r="HK37" s="61"/>
      <c r="HL37" s="61"/>
      <c r="HM37" s="61"/>
      <c r="HN37" s="61"/>
      <c r="HO37" s="61"/>
      <c r="HP37" s="61"/>
      <c r="HQ37" s="61"/>
      <c r="HR37" s="61"/>
      <c r="HS37" s="61"/>
      <c r="HT37" s="61"/>
      <c r="HU37" s="61"/>
      <c r="HV37" s="61"/>
      <c r="HW37" s="61"/>
      <c r="HX37" s="61"/>
      <c r="HY37" s="61"/>
      <c r="HZ37" s="61"/>
      <c r="IA37" s="61"/>
      <c r="IB37" s="61"/>
      <c r="IC37" s="61"/>
      <c r="ID37" s="61"/>
      <c r="IE37" s="61"/>
      <c r="IF37" s="61"/>
      <c r="IG37" s="61"/>
      <c r="IH37" s="61"/>
      <c r="II37" s="61"/>
      <c r="IJ37" s="61"/>
      <c r="IK37" s="61"/>
      <c r="IL37" s="61"/>
      <c r="IM37" s="61"/>
      <c r="IN37" s="61"/>
      <c r="IO37" s="61"/>
      <c r="IP37" s="61"/>
      <c r="IQ37" s="61"/>
      <c r="IR37" s="61"/>
      <c r="IS37" s="61"/>
      <c r="IT37" s="61"/>
    </row>
    <row r="38" spans="1:254" ht="12" customHeight="1" x14ac:dyDescent="0.2">
      <c r="A38" s="107" t="s">
        <v>9</v>
      </c>
      <c r="B38" s="135"/>
      <c r="C38" s="135">
        <f>100*(C32-D32)/D32</f>
        <v>2.8162667567846415E-3</v>
      </c>
      <c r="D38" s="135">
        <f>100*(D32-E32)/E32</f>
        <v>17.459477340390333</v>
      </c>
      <c r="E38" s="135">
        <f>100*(E32-F32)/F32</f>
        <v>176.2749040394809</v>
      </c>
      <c r="F38" s="135">
        <f>100*(F32-G32)/G32</f>
        <v>45.389317034281177</v>
      </c>
      <c r="G38" s="149">
        <v>0</v>
      </c>
      <c r="H38" s="119" t="s">
        <v>20</v>
      </c>
      <c r="I38" s="119" t="s">
        <v>20</v>
      </c>
      <c r="J38" s="67" t="s">
        <v>84</v>
      </c>
      <c r="K38" s="62"/>
      <c r="L38" s="103">
        <f t="shared" ref="L38" si="42">IF(C38&gt;D38,1,IF(C38&lt;D38,-1,0))</f>
        <v>-1</v>
      </c>
      <c r="M38" s="103">
        <f t="shared" ref="M38" si="43">IF(D38&gt;E38,1,IF(D38&lt;E38,-1,0))</f>
        <v>-1</v>
      </c>
      <c r="N38" s="103">
        <f t="shared" ref="N38" si="44">IF(E38&gt;F38,1,IF(E38&lt;F38,-1,0))</f>
        <v>1</v>
      </c>
      <c r="O38" s="103">
        <f t="shared" ref="O38" si="45">IF(F38&gt;G38,1,IF(F38&lt;G38,-1,0))</f>
        <v>1</v>
      </c>
      <c r="P38" s="128">
        <f>SUM(L38,M38,N38,O38)</f>
        <v>0</v>
      </c>
      <c r="Q38" s="63"/>
      <c r="R38" s="101">
        <v>100</v>
      </c>
      <c r="S38" s="101">
        <v>75</v>
      </c>
      <c r="T38" s="101">
        <v>50</v>
      </c>
      <c r="U38" s="101">
        <v>25</v>
      </c>
      <c r="V38" s="101">
        <f t="shared" ref="V38" si="46">AD38</f>
        <v>0</v>
      </c>
      <c r="W38" s="101">
        <v>-25</v>
      </c>
      <c r="X38" s="101">
        <v>-50</v>
      </c>
      <c r="Y38" s="101">
        <v>-75</v>
      </c>
      <c r="Z38" s="129">
        <v>-100</v>
      </c>
      <c r="AA38" s="85"/>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1"/>
      <c r="BS38" s="61"/>
      <c r="BT38" s="61"/>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1"/>
      <c r="CW38" s="61"/>
      <c r="CX38" s="61"/>
      <c r="CY38" s="61"/>
      <c r="CZ38" s="61"/>
      <c r="DA38" s="61"/>
      <c r="DB38" s="61"/>
      <c r="DC38" s="61"/>
      <c r="DD38" s="61"/>
      <c r="DE38" s="61"/>
      <c r="DF38" s="61"/>
      <c r="DG38" s="61"/>
      <c r="DH38" s="61"/>
      <c r="DI38" s="61"/>
      <c r="DJ38" s="61"/>
      <c r="DK38" s="61"/>
      <c r="DL38" s="61"/>
      <c r="DM38" s="61"/>
      <c r="DN38" s="61"/>
      <c r="DO38" s="61"/>
      <c r="DP38" s="61"/>
      <c r="DQ38" s="61"/>
      <c r="DR38" s="61"/>
      <c r="DS38" s="61"/>
      <c r="DT38" s="61"/>
      <c r="DU38" s="61"/>
      <c r="DV38" s="61"/>
      <c r="DW38" s="61"/>
      <c r="DX38" s="61"/>
      <c r="DY38" s="61"/>
      <c r="DZ38" s="61"/>
      <c r="EA38" s="61"/>
      <c r="EB38" s="61"/>
      <c r="EC38" s="61"/>
      <c r="ED38" s="61"/>
      <c r="EE38" s="61"/>
      <c r="EF38" s="61"/>
      <c r="EG38" s="61"/>
      <c r="EH38" s="61"/>
      <c r="EI38" s="61"/>
      <c r="EJ38" s="61"/>
      <c r="EK38" s="61"/>
      <c r="EL38" s="61"/>
      <c r="EM38" s="61"/>
      <c r="EN38" s="61"/>
      <c r="EO38" s="61"/>
      <c r="EP38" s="61"/>
      <c r="EQ38" s="61"/>
      <c r="ER38" s="61"/>
      <c r="ES38" s="61"/>
      <c r="ET38" s="61"/>
      <c r="EU38" s="61"/>
      <c r="EV38" s="61"/>
      <c r="EW38" s="61"/>
      <c r="EX38" s="61"/>
      <c r="EY38" s="61"/>
      <c r="EZ38" s="61"/>
      <c r="FA38" s="61"/>
      <c r="FB38" s="61"/>
      <c r="FC38" s="61"/>
      <c r="FD38" s="61"/>
      <c r="FE38" s="61"/>
      <c r="FF38" s="61"/>
      <c r="FG38" s="61"/>
      <c r="FH38" s="61"/>
      <c r="FI38" s="61"/>
      <c r="FJ38" s="61"/>
      <c r="FK38" s="61"/>
      <c r="FL38" s="61"/>
      <c r="FM38" s="61"/>
      <c r="FN38" s="61"/>
      <c r="FO38" s="61"/>
      <c r="FP38" s="61"/>
      <c r="FQ38" s="61"/>
      <c r="FR38" s="61"/>
      <c r="FS38" s="61"/>
      <c r="FT38" s="61"/>
      <c r="FU38" s="61"/>
      <c r="FV38" s="61"/>
      <c r="FW38" s="61"/>
      <c r="FX38" s="61"/>
      <c r="FY38" s="61"/>
      <c r="FZ38" s="61"/>
      <c r="GA38" s="61"/>
      <c r="GB38" s="61"/>
      <c r="GC38" s="61"/>
      <c r="GD38" s="61"/>
      <c r="GE38" s="61"/>
      <c r="GF38" s="61"/>
      <c r="GG38" s="61"/>
      <c r="GH38" s="61"/>
      <c r="GI38" s="61"/>
      <c r="GJ38" s="61"/>
      <c r="GK38" s="61"/>
      <c r="GL38" s="61"/>
      <c r="GM38" s="61"/>
      <c r="GN38" s="61"/>
      <c r="GO38" s="61"/>
      <c r="GP38" s="61"/>
      <c r="GQ38" s="61"/>
      <c r="GR38" s="61"/>
      <c r="GS38" s="61"/>
      <c r="GT38" s="61"/>
      <c r="GU38" s="61"/>
      <c r="GV38" s="61"/>
      <c r="GW38" s="61"/>
      <c r="GX38" s="61"/>
      <c r="GY38" s="61"/>
      <c r="GZ38" s="61"/>
      <c r="HA38" s="61"/>
      <c r="HB38" s="61"/>
      <c r="HC38" s="61"/>
      <c r="HD38" s="61"/>
      <c r="HE38" s="61"/>
      <c r="HF38" s="61"/>
      <c r="HG38" s="61"/>
      <c r="HH38" s="61"/>
      <c r="HI38" s="61"/>
      <c r="HJ38" s="61"/>
      <c r="HK38" s="61"/>
      <c r="HL38" s="61"/>
      <c r="HM38" s="61"/>
      <c r="HN38" s="61"/>
      <c r="HO38" s="61"/>
      <c r="HP38" s="61"/>
      <c r="HQ38" s="61"/>
      <c r="HR38" s="61"/>
      <c r="HS38" s="61"/>
      <c r="HT38" s="61"/>
      <c r="HU38" s="61"/>
      <c r="HV38" s="61"/>
      <c r="HW38" s="61"/>
      <c r="HX38" s="61"/>
      <c r="HY38" s="61"/>
      <c r="HZ38" s="61"/>
      <c r="IA38" s="61"/>
      <c r="IB38" s="61"/>
      <c r="IC38" s="61"/>
      <c r="ID38" s="61"/>
      <c r="IE38" s="61"/>
      <c r="IF38" s="61"/>
      <c r="IG38" s="61"/>
      <c r="IH38" s="61"/>
      <c r="II38" s="61"/>
      <c r="IJ38" s="61"/>
      <c r="IK38" s="61"/>
      <c r="IL38" s="61"/>
      <c r="IM38" s="61"/>
      <c r="IN38" s="61"/>
      <c r="IO38" s="61"/>
      <c r="IP38" s="61"/>
      <c r="IQ38" s="61"/>
      <c r="IR38" s="61"/>
      <c r="IS38" s="61"/>
      <c r="IT38" s="61"/>
    </row>
    <row r="39" spans="1:254" ht="12" customHeight="1" x14ac:dyDescent="0.2">
      <c r="A39" s="123" t="s">
        <v>21</v>
      </c>
      <c r="B39" s="150"/>
      <c r="C39" s="151">
        <f t="shared" ref="C39:G39" si="47">C27/C32</f>
        <v>0</v>
      </c>
      <c r="D39" s="151">
        <f t="shared" si="47"/>
        <v>0.409119071758477</v>
      </c>
      <c r="E39" s="151">
        <f t="shared" si="47"/>
        <v>0.3925901422428052</v>
      </c>
      <c r="F39" s="151">
        <f t="shared" si="47"/>
        <v>1.2792908060683603</v>
      </c>
      <c r="G39" s="151">
        <f t="shared" si="47"/>
        <v>1.2017007706617062</v>
      </c>
      <c r="H39" s="152">
        <f>MAX(C39,D39,E39,F39,G39)</f>
        <v>1.2792908060683603</v>
      </c>
      <c r="I39" s="153" t="str">
        <f>IF((H39&lt;1),"BEST",IF(H39&gt;1,"NO","AVG"))</f>
        <v>NO</v>
      </c>
      <c r="J39" s="64" t="s">
        <v>85</v>
      </c>
      <c r="K39" s="62"/>
      <c r="L39" s="145" t="s">
        <v>35</v>
      </c>
      <c r="M39" s="145"/>
      <c r="N39" s="145"/>
      <c r="O39" s="145"/>
      <c r="P39" s="145"/>
      <c r="Q39" s="63"/>
      <c r="R39" s="154" t="s">
        <v>57</v>
      </c>
      <c r="S39" s="140"/>
      <c r="T39" s="140"/>
      <c r="U39" s="140"/>
      <c r="V39" s="140"/>
      <c r="W39" s="140"/>
      <c r="X39" s="140"/>
      <c r="Y39" s="140"/>
      <c r="Z39" s="155" t="s">
        <v>58</v>
      </c>
      <c r="AA39" s="156"/>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c r="BM39" s="61"/>
      <c r="BN39" s="61"/>
      <c r="BO39" s="61"/>
      <c r="BP39" s="61"/>
      <c r="BQ39" s="61"/>
      <c r="BR39" s="61"/>
      <c r="BS39" s="61"/>
      <c r="BT39" s="61"/>
      <c r="BU39" s="61"/>
      <c r="BV39" s="61"/>
      <c r="BW39" s="61"/>
      <c r="BX39" s="61"/>
      <c r="BY39" s="61"/>
      <c r="BZ39" s="61"/>
      <c r="CA39" s="61"/>
      <c r="CB39" s="61"/>
      <c r="CC39" s="61"/>
      <c r="CD39" s="61"/>
      <c r="CE39" s="61"/>
      <c r="CF39" s="61"/>
      <c r="CG39" s="61"/>
      <c r="CH39" s="61"/>
      <c r="CI39" s="61"/>
      <c r="CJ39" s="61"/>
      <c r="CK39" s="61"/>
      <c r="CL39" s="61"/>
      <c r="CM39" s="61"/>
      <c r="CN39" s="61"/>
      <c r="CO39" s="61"/>
      <c r="CP39" s="61"/>
      <c r="CQ39" s="61"/>
      <c r="CR39" s="61"/>
      <c r="CS39" s="61"/>
      <c r="CT39" s="61"/>
      <c r="CU39" s="61"/>
      <c r="CV39" s="61"/>
      <c r="CW39" s="61"/>
      <c r="CX39" s="61"/>
      <c r="CY39" s="61"/>
      <c r="CZ39" s="61"/>
      <c r="DA39" s="61"/>
      <c r="DB39" s="61"/>
      <c r="DC39" s="61"/>
      <c r="DD39" s="61"/>
      <c r="DE39" s="61"/>
      <c r="DF39" s="61"/>
      <c r="DG39" s="61"/>
      <c r="DH39" s="61"/>
      <c r="DI39" s="61"/>
      <c r="DJ39" s="61"/>
      <c r="DK39" s="61"/>
      <c r="DL39" s="61"/>
      <c r="DM39" s="61"/>
      <c r="DN39" s="61"/>
      <c r="DO39" s="61"/>
      <c r="DP39" s="61"/>
      <c r="DQ39" s="61"/>
      <c r="DR39" s="61"/>
      <c r="DS39" s="61"/>
      <c r="DT39" s="61"/>
      <c r="DU39" s="61"/>
      <c r="DV39" s="61"/>
      <c r="DW39" s="61"/>
      <c r="DX39" s="61"/>
      <c r="DY39" s="61"/>
      <c r="DZ39" s="61"/>
      <c r="EA39" s="61"/>
      <c r="EB39" s="61"/>
      <c r="EC39" s="61"/>
      <c r="ED39" s="61"/>
      <c r="EE39" s="61"/>
      <c r="EF39" s="61"/>
      <c r="EG39" s="61"/>
      <c r="EH39" s="61"/>
      <c r="EI39" s="61"/>
      <c r="EJ39" s="61"/>
      <c r="EK39" s="61"/>
      <c r="EL39" s="61"/>
      <c r="EM39" s="61"/>
      <c r="EN39" s="61"/>
      <c r="EO39" s="61"/>
      <c r="EP39" s="61"/>
      <c r="EQ39" s="61"/>
      <c r="ER39" s="61"/>
      <c r="ES39" s="61"/>
      <c r="ET39" s="61"/>
      <c r="EU39" s="61"/>
      <c r="EV39" s="61"/>
      <c r="EW39" s="61"/>
      <c r="EX39" s="61"/>
      <c r="EY39" s="61"/>
      <c r="EZ39" s="61"/>
      <c r="FA39" s="61"/>
      <c r="FB39" s="61"/>
      <c r="FC39" s="61"/>
      <c r="FD39" s="61"/>
      <c r="FE39" s="61"/>
      <c r="FF39" s="61"/>
      <c r="FG39" s="61"/>
      <c r="FH39" s="61"/>
      <c r="FI39" s="61"/>
      <c r="FJ39" s="61"/>
      <c r="FK39" s="61"/>
      <c r="FL39" s="61"/>
      <c r="FM39" s="61"/>
      <c r="FN39" s="61"/>
      <c r="FO39" s="61"/>
      <c r="FP39" s="61"/>
      <c r="FQ39" s="61"/>
      <c r="FR39" s="61"/>
      <c r="FS39" s="61"/>
      <c r="FT39" s="61"/>
      <c r="FU39" s="61"/>
      <c r="FV39" s="61"/>
      <c r="FW39" s="61"/>
      <c r="FX39" s="61"/>
      <c r="FY39" s="61"/>
      <c r="FZ39" s="61"/>
      <c r="GA39" s="61"/>
      <c r="GB39" s="61"/>
      <c r="GC39" s="61"/>
      <c r="GD39" s="61"/>
      <c r="GE39" s="61"/>
      <c r="GF39" s="61"/>
      <c r="GG39" s="61"/>
      <c r="GH39" s="61"/>
      <c r="GI39" s="61"/>
      <c r="GJ39" s="61"/>
      <c r="GK39" s="61"/>
      <c r="GL39" s="61"/>
      <c r="GM39" s="61"/>
      <c r="GN39" s="61"/>
      <c r="GO39" s="61"/>
      <c r="GP39" s="61"/>
      <c r="GQ39" s="61"/>
      <c r="GR39" s="61"/>
      <c r="GS39" s="61"/>
      <c r="GT39" s="61"/>
      <c r="GU39" s="61"/>
      <c r="GV39" s="61"/>
      <c r="GW39" s="61"/>
      <c r="GX39" s="61"/>
      <c r="GY39" s="61"/>
      <c r="GZ39" s="61"/>
      <c r="HA39" s="61"/>
      <c r="HB39" s="61"/>
      <c r="HC39" s="61"/>
      <c r="HD39" s="61"/>
      <c r="HE39" s="61"/>
      <c r="HF39" s="61"/>
      <c r="HG39" s="61"/>
      <c r="HH39" s="61"/>
      <c r="HI39" s="61"/>
      <c r="HJ39" s="61"/>
      <c r="HK39" s="61"/>
      <c r="HL39" s="61"/>
      <c r="HM39" s="61"/>
      <c r="HN39" s="61"/>
      <c r="HO39" s="61"/>
      <c r="HP39" s="61"/>
      <c r="HQ39" s="61"/>
      <c r="HR39" s="61"/>
      <c r="HS39" s="61"/>
      <c r="HT39" s="61"/>
      <c r="HU39" s="61"/>
      <c r="HV39" s="61"/>
      <c r="HW39" s="61"/>
      <c r="HX39" s="61"/>
      <c r="HY39" s="61"/>
      <c r="HZ39" s="61"/>
      <c r="IA39" s="61"/>
      <c r="IB39" s="61"/>
      <c r="IC39" s="61"/>
      <c r="ID39" s="61"/>
      <c r="IE39" s="61"/>
      <c r="IF39" s="61"/>
      <c r="IG39" s="61"/>
      <c r="IH39" s="61"/>
      <c r="II39" s="61"/>
      <c r="IJ39" s="61"/>
      <c r="IK39" s="61"/>
      <c r="IL39" s="61"/>
      <c r="IM39" s="61"/>
      <c r="IN39" s="61"/>
      <c r="IO39" s="61"/>
      <c r="IP39" s="61"/>
      <c r="IQ39" s="61"/>
      <c r="IR39" s="61"/>
      <c r="IS39" s="61"/>
      <c r="IT39" s="61"/>
    </row>
    <row r="40" spans="1:254" ht="12" customHeight="1" thickBot="1" x14ac:dyDescent="0.25">
      <c r="A40" s="123" t="s">
        <v>22</v>
      </c>
      <c r="B40" s="135"/>
      <c r="C40" s="157">
        <f t="shared" ref="C40:G40" si="48">C28/C32*100</f>
        <v>0</v>
      </c>
      <c r="D40" s="157">
        <f t="shared" si="48"/>
        <v>17.122901881266195</v>
      </c>
      <c r="E40" s="157">
        <f t="shared" si="48"/>
        <v>26.166060205094276</v>
      </c>
      <c r="F40" s="157">
        <f t="shared" si="48"/>
        <v>22.308535916651433</v>
      </c>
      <c r="G40" s="158">
        <f t="shared" si="48"/>
        <v>0</v>
      </c>
      <c r="H40" s="101">
        <f>L40+M40+N40+O40+P40</f>
        <v>20</v>
      </c>
      <c r="I40" s="106" t="str">
        <f>IF((H40=100),"BEST",IF(H40=80,"OK",IF(H40=60,"AVG",IF(H40=40,"AVG",IF(H40=20,"REJECT","REJECT")))))</f>
        <v>REJECT</v>
      </c>
      <c r="J40" s="67" t="s">
        <v>86</v>
      </c>
      <c r="K40" s="62"/>
      <c r="L40" s="103">
        <f>IF(C40&gt;=25,20,0)</f>
        <v>0</v>
      </c>
      <c r="M40" s="103">
        <f>IF(D40&gt;=25,20,0)</f>
        <v>0</v>
      </c>
      <c r="N40" s="103">
        <f>IF(E40&gt;=25,20,0)</f>
        <v>20</v>
      </c>
      <c r="O40" s="103">
        <f>IF(F40&gt;=25,20,0)</f>
        <v>0</v>
      </c>
      <c r="P40" s="103">
        <f>IF(G40&gt;=25,20,0)</f>
        <v>0</v>
      </c>
      <c r="Q40" s="63"/>
      <c r="R40" s="101">
        <v>100</v>
      </c>
      <c r="S40" s="101">
        <v>75</v>
      </c>
      <c r="T40" s="101">
        <v>50</v>
      </c>
      <c r="U40" s="101">
        <v>25</v>
      </c>
      <c r="V40" s="101">
        <f t="shared" ref="V40" si="49">AD40</f>
        <v>0</v>
      </c>
      <c r="W40" s="101">
        <v>-25</v>
      </c>
      <c r="X40" s="101">
        <v>-50</v>
      </c>
      <c r="Y40" s="101">
        <v>-75</v>
      </c>
      <c r="Z40" s="129">
        <v>-100</v>
      </c>
      <c r="AA40" s="85"/>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row>
    <row r="41" spans="1:254" ht="12" customHeight="1" thickBot="1" x14ac:dyDescent="0.25">
      <c r="A41" s="107" t="s">
        <v>24</v>
      </c>
      <c r="B41" s="159"/>
      <c r="C41" s="159" t="e">
        <f t="shared" ref="C41:E41" si="50">C28/C29*100</f>
        <v>#DIV/0!</v>
      </c>
      <c r="D41" s="159">
        <f t="shared" si="50"/>
        <v>6.9508751471916401</v>
      </c>
      <c r="E41" s="159">
        <f t="shared" si="50"/>
        <v>7.9208515666463049</v>
      </c>
      <c r="F41" s="159">
        <f>F28/F29*100</f>
        <v>3.4915322119235612</v>
      </c>
      <c r="G41" s="195" t="e">
        <f t="shared" ref="G41" si="51">G28/G29*100</f>
        <v>#DIV/0!</v>
      </c>
      <c r="H41" s="161" t="s">
        <v>20</v>
      </c>
      <c r="I41" s="162" t="s">
        <v>20</v>
      </c>
      <c r="J41" s="67" t="s">
        <v>87</v>
      </c>
      <c r="K41" s="62"/>
      <c r="L41" s="145" t="s">
        <v>35</v>
      </c>
      <c r="M41" s="145"/>
      <c r="N41" s="145"/>
      <c r="O41" s="145"/>
      <c r="P41" s="145"/>
      <c r="Q41" s="63"/>
      <c r="R41" s="140"/>
      <c r="S41" s="140"/>
      <c r="T41" s="140"/>
      <c r="U41" s="140"/>
      <c r="V41" s="140"/>
      <c r="W41" s="140"/>
      <c r="X41" s="140"/>
      <c r="Y41" s="140"/>
      <c r="Z41" s="141"/>
      <c r="AA41" s="85"/>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61"/>
      <c r="BK41" s="61"/>
      <c r="BL41" s="61"/>
      <c r="BM41" s="61"/>
      <c r="BN41" s="61"/>
      <c r="BO41" s="61"/>
      <c r="BP41" s="61"/>
      <c r="BQ41" s="61"/>
      <c r="BR41" s="61"/>
      <c r="BS41" s="61"/>
      <c r="BT41" s="61"/>
      <c r="BU41" s="61"/>
      <c r="BV41" s="61"/>
      <c r="BW41" s="61"/>
      <c r="BX41" s="61"/>
      <c r="BY41" s="61"/>
      <c r="BZ41" s="61"/>
      <c r="CA41" s="61"/>
      <c r="CB41" s="61"/>
      <c r="CC41" s="61"/>
      <c r="CD41" s="61"/>
      <c r="CE41" s="61"/>
      <c r="CF41" s="61"/>
      <c r="CG41" s="61"/>
      <c r="CH41" s="61"/>
      <c r="CI41" s="61"/>
      <c r="CJ41" s="61"/>
      <c r="CK41" s="61"/>
      <c r="CL41" s="61"/>
      <c r="CM41" s="61"/>
      <c r="CN41" s="61"/>
      <c r="CO41" s="61"/>
      <c r="CP41" s="61"/>
      <c r="CQ41" s="61"/>
      <c r="CR41" s="61"/>
      <c r="CS41" s="61"/>
      <c r="CT41" s="61"/>
      <c r="CU41" s="61"/>
      <c r="CV41" s="61"/>
      <c r="CW41" s="61"/>
      <c r="CX41" s="61"/>
      <c r="CY41" s="61"/>
      <c r="CZ41" s="61"/>
      <c r="DA41" s="61"/>
      <c r="DB41" s="61"/>
      <c r="DC41" s="61"/>
      <c r="DD41" s="61"/>
      <c r="DE41" s="61"/>
      <c r="DF41" s="61"/>
      <c r="DG41" s="61"/>
      <c r="DH41" s="61"/>
      <c r="DI41" s="61"/>
      <c r="DJ41" s="61"/>
      <c r="DK41" s="61"/>
      <c r="DL41" s="61"/>
      <c r="DM41" s="61"/>
      <c r="DN41" s="61"/>
      <c r="DO41" s="61"/>
      <c r="DP41" s="61"/>
      <c r="DQ41" s="61"/>
      <c r="DR41" s="61"/>
      <c r="DS41" s="61"/>
      <c r="DT41" s="61"/>
      <c r="DU41" s="61"/>
      <c r="DV41" s="61"/>
      <c r="DW41" s="61"/>
      <c r="DX41" s="61"/>
      <c r="DY41" s="61"/>
      <c r="DZ41" s="61"/>
      <c r="EA41" s="61"/>
      <c r="EB41" s="61"/>
      <c r="EC41" s="61"/>
      <c r="ED41" s="61"/>
      <c r="EE41" s="61"/>
      <c r="EF41" s="61"/>
      <c r="EG41" s="61"/>
      <c r="EH41" s="61"/>
      <c r="EI41" s="61"/>
      <c r="EJ41" s="61"/>
      <c r="EK41" s="61"/>
      <c r="EL41" s="61"/>
      <c r="EM41" s="61"/>
      <c r="EN41" s="61"/>
      <c r="EO41" s="61"/>
      <c r="EP41" s="61"/>
      <c r="EQ41" s="61"/>
      <c r="ER41" s="61"/>
      <c r="ES41" s="61"/>
      <c r="ET41" s="61"/>
      <c r="EU41" s="61"/>
      <c r="EV41" s="61"/>
      <c r="EW41" s="61"/>
      <c r="EX41" s="61"/>
      <c r="EY41" s="61"/>
      <c r="EZ41" s="61"/>
      <c r="FA41" s="61"/>
      <c r="FB41" s="61"/>
      <c r="FC41" s="61"/>
      <c r="FD41" s="61"/>
      <c r="FE41" s="61"/>
      <c r="FF41" s="61"/>
      <c r="FG41" s="61"/>
      <c r="FH41" s="61"/>
      <c r="FI41" s="61"/>
      <c r="FJ41" s="61"/>
      <c r="FK41" s="61"/>
      <c r="FL41" s="61"/>
      <c r="FM41" s="61"/>
      <c r="FN41" s="61"/>
      <c r="FO41" s="61"/>
      <c r="FP41" s="61"/>
      <c r="FQ41" s="61"/>
      <c r="FR41" s="61"/>
      <c r="FS41" s="61"/>
      <c r="FT41" s="61"/>
      <c r="FU41" s="61"/>
      <c r="FV41" s="61"/>
      <c r="FW41" s="61"/>
      <c r="FX41" s="61"/>
      <c r="FY41" s="61"/>
      <c r="FZ41" s="61"/>
      <c r="GA41" s="61"/>
      <c r="GB41" s="61"/>
      <c r="GC41" s="61"/>
      <c r="GD41" s="61"/>
      <c r="GE41" s="61"/>
      <c r="GF41" s="61"/>
      <c r="GG41" s="61"/>
      <c r="GH41" s="61"/>
      <c r="GI41" s="61"/>
      <c r="GJ41" s="61"/>
      <c r="GK41" s="61"/>
      <c r="GL41" s="61"/>
      <c r="GM41" s="61"/>
      <c r="GN41" s="61"/>
      <c r="GO41" s="61"/>
      <c r="GP41" s="61"/>
      <c r="GQ41" s="61"/>
      <c r="GR41" s="61"/>
      <c r="GS41" s="61"/>
      <c r="GT41" s="61"/>
      <c r="GU41" s="61"/>
      <c r="GV41" s="61"/>
      <c r="GW41" s="61"/>
      <c r="GX41" s="61"/>
      <c r="GY41" s="61"/>
      <c r="GZ41" s="61"/>
      <c r="HA41" s="61"/>
      <c r="HB41" s="61"/>
      <c r="HC41" s="61"/>
      <c r="HD41" s="61"/>
      <c r="HE41" s="61"/>
      <c r="HF41" s="61"/>
      <c r="HG41" s="61"/>
      <c r="HH41" s="61"/>
      <c r="HI41" s="61"/>
      <c r="HJ41" s="61"/>
      <c r="HK41" s="61"/>
      <c r="HL41" s="61"/>
      <c r="HM41" s="61"/>
      <c r="HN41" s="61"/>
      <c r="HO41" s="61"/>
      <c r="HP41" s="61"/>
      <c r="HQ41" s="61"/>
      <c r="HR41" s="61"/>
      <c r="HS41" s="61"/>
      <c r="HT41" s="61"/>
      <c r="HU41" s="61"/>
      <c r="HV41" s="61"/>
      <c r="HW41" s="61"/>
      <c r="HX41" s="61"/>
      <c r="HY41" s="61"/>
      <c r="HZ41" s="61"/>
      <c r="IA41" s="61"/>
      <c r="IB41" s="61"/>
      <c r="IC41" s="61"/>
      <c r="ID41" s="61"/>
      <c r="IE41" s="61"/>
      <c r="IF41" s="61"/>
      <c r="IG41" s="61"/>
      <c r="IH41" s="61"/>
      <c r="II41" s="61"/>
      <c r="IJ41" s="61"/>
      <c r="IK41" s="61"/>
      <c r="IL41" s="61"/>
      <c r="IM41" s="61"/>
      <c r="IN41" s="61"/>
      <c r="IO41" s="61"/>
      <c r="IP41" s="61"/>
      <c r="IQ41" s="61"/>
      <c r="IR41" s="61"/>
      <c r="IS41" s="61"/>
      <c r="IT41" s="61"/>
    </row>
    <row r="42" spans="1:254" ht="12" customHeight="1" x14ac:dyDescent="0.2">
      <c r="A42" s="163" t="s">
        <v>88</v>
      </c>
      <c r="B42" s="136"/>
      <c r="C42" s="137">
        <f>(C28+C30)/D32*100</f>
        <v>0</v>
      </c>
      <c r="D42" s="137">
        <f>(D28+D30)/E32*100</f>
        <v>22.279192854780018</v>
      </c>
      <c r="E42" s="137">
        <f>(E28+E30)/F32*100</f>
        <v>80.241272162310366</v>
      </c>
      <c r="F42" s="137">
        <f>(F28+F30)/G32*100</f>
        <v>47.342545841084252</v>
      </c>
      <c r="G42" s="165" t="s">
        <v>72</v>
      </c>
      <c r="H42" s="196" t="s">
        <v>20</v>
      </c>
      <c r="I42" s="167" t="s">
        <v>20</v>
      </c>
      <c r="J42" s="168" t="s">
        <v>8</v>
      </c>
      <c r="K42" s="62"/>
      <c r="L42" s="145" t="s">
        <v>35</v>
      </c>
      <c r="M42" s="145"/>
      <c r="N42" s="145"/>
      <c r="O42" s="145"/>
      <c r="P42" s="145"/>
      <c r="Q42" s="63"/>
      <c r="R42" s="140"/>
      <c r="S42" s="140"/>
      <c r="T42" s="140"/>
      <c r="U42" s="140"/>
      <c r="V42" s="140"/>
      <c r="W42" s="140"/>
      <c r="X42" s="140"/>
      <c r="Y42" s="140"/>
      <c r="Z42" s="141"/>
      <c r="AA42" s="85"/>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c r="BE42" s="61"/>
      <c r="BF42" s="61"/>
      <c r="BG42" s="61"/>
      <c r="BH42" s="61"/>
      <c r="BI42" s="61"/>
      <c r="BJ42" s="61"/>
      <c r="BK42" s="61"/>
      <c r="BL42" s="61"/>
      <c r="BM42" s="61"/>
      <c r="BN42" s="61"/>
      <c r="BO42" s="61"/>
      <c r="BP42" s="61"/>
      <c r="BQ42" s="61"/>
      <c r="BR42" s="61"/>
      <c r="BS42" s="61"/>
      <c r="BT42" s="61"/>
      <c r="BU42" s="61"/>
      <c r="BV42" s="61"/>
      <c r="BW42" s="61"/>
      <c r="BX42" s="61"/>
      <c r="BY42" s="61"/>
      <c r="BZ42" s="61"/>
      <c r="CA42" s="61"/>
      <c r="CB42" s="61"/>
      <c r="CC42" s="61"/>
      <c r="CD42" s="61"/>
      <c r="CE42" s="61"/>
      <c r="CF42" s="61"/>
      <c r="CG42" s="61"/>
      <c r="CH42" s="61"/>
      <c r="CI42" s="61"/>
      <c r="CJ42" s="61"/>
      <c r="CK42" s="61"/>
      <c r="CL42" s="61"/>
      <c r="CM42" s="61"/>
      <c r="CN42" s="61"/>
      <c r="CO42" s="61"/>
      <c r="CP42" s="61"/>
      <c r="CQ42" s="61"/>
      <c r="CR42" s="61"/>
      <c r="CS42" s="61"/>
      <c r="CT42" s="61"/>
      <c r="CU42" s="61"/>
      <c r="CV42" s="61"/>
      <c r="CW42" s="61"/>
      <c r="CX42" s="61"/>
      <c r="CY42" s="61"/>
      <c r="CZ42" s="61"/>
      <c r="DA42" s="61"/>
      <c r="DB42" s="61"/>
      <c r="DC42" s="61"/>
      <c r="DD42" s="61"/>
      <c r="DE42" s="61"/>
      <c r="DF42" s="61"/>
      <c r="DG42" s="61"/>
      <c r="DH42" s="61"/>
      <c r="DI42" s="61"/>
      <c r="DJ42" s="61"/>
      <c r="DK42" s="61"/>
      <c r="DL42" s="61"/>
      <c r="DM42" s="61"/>
      <c r="DN42" s="61"/>
      <c r="DO42" s="61"/>
      <c r="DP42" s="61"/>
      <c r="DQ42" s="61"/>
      <c r="DR42" s="61"/>
      <c r="DS42" s="61"/>
      <c r="DT42" s="61"/>
      <c r="DU42" s="61"/>
      <c r="DV42" s="61"/>
      <c r="DW42" s="61"/>
      <c r="DX42" s="61"/>
      <c r="DY42" s="61"/>
      <c r="DZ42" s="61"/>
      <c r="EA42" s="61"/>
      <c r="EB42" s="61"/>
      <c r="EC42" s="61"/>
      <c r="ED42" s="61"/>
      <c r="EE42" s="61"/>
      <c r="EF42" s="61"/>
      <c r="EG42" s="61"/>
      <c r="EH42" s="61"/>
      <c r="EI42" s="61"/>
      <c r="EJ42" s="61"/>
      <c r="EK42" s="61"/>
      <c r="EL42" s="61"/>
      <c r="EM42" s="61"/>
      <c r="EN42" s="61"/>
      <c r="EO42" s="61"/>
      <c r="EP42" s="61"/>
      <c r="EQ42" s="61"/>
      <c r="ER42" s="61"/>
      <c r="ES42" s="61"/>
      <c r="ET42" s="61"/>
      <c r="EU42" s="61"/>
      <c r="EV42" s="61"/>
      <c r="EW42" s="61"/>
      <c r="EX42" s="61"/>
      <c r="EY42" s="61"/>
      <c r="EZ42" s="61"/>
      <c r="FA42" s="61"/>
      <c r="FB42" s="61"/>
      <c r="FC42" s="61"/>
      <c r="FD42" s="61"/>
      <c r="FE42" s="61"/>
      <c r="FF42" s="61"/>
      <c r="FG42" s="61"/>
      <c r="FH42" s="61"/>
      <c r="FI42" s="61"/>
      <c r="FJ42" s="61"/>
      <c r="FK42" s="61"/>
      <c r="FL42" s="61"/>
      <c r="FM42" s="61"/>
      <c r="FN42" s="61"/>
      <c r="FO42" s="61"/>
      <c r="FP42" s="61"/>
      <c r="FQ42" s="61"/>
      <c r="FR42" s="61"/>
      <c r="FS42" s="61"/>
      <c r="FT42" s="61"/>
      <c r="FU42" s="61"/>
      <c r="FV42" s="61"/>
      <c r="FW42" s="61"/>
      <c r="FX42" s="61"/>
      <c r="FY42" s="61"/>
      <c r="FZ42" s="61"/>
      <c r="GA42" s="61"/>
      <c r="GB42" s="61"/>
      <c r="GC42" s="61"/>
      <c r="GD42" s="61"/>
      <c r="GE42" s="61"/>
      <c r="GF42" s="61"/>
      <c r="GG42" s="61"/>
      <c r="GH42" s="61"/>
      <c r="GI42" s="61"/>
      <c r="GJ42" s="61"/>
      <c r="GK42" s="61"/>
      <c r="GL42" s="61"/>
      <c r="GM42" s="61"/>
      <c r="GN42" s="61"/>
      <c r="GO42" s="61"/>
      <c r="GP42" s="61"/>
      <c r="GQ42" s="61"/>
      <c r="GR42" s="61"/>
      <c r="GS42" s="61"/>
      <c r="GT42" s="61"/>
      <c r="GU42" s="61"/>
      <c r="GV42" s="61"/>
      <c r="GW42" s="61"/>
      <c r="GX42" s="61"/>
      <c r="GY42" s="61"/>
      <c r="GZ42" s="61"/>
      <c r="HA42" s="61"/>
      <c r="HB42" s="61"/>
      <c r="HC42" s="61"/>
      <c r="HD42" s="61"/>
      <c r="HE42" s="61"/>
      <c r="HF42" s="61"/>
      <c r="HG42" s="61"/>
      <c r="HH42" s="61"/>
      <c r="HI42" s="61"/>
      <c r="HJ42" s="61"/>
      <c r="HK42" s="61"/>
      <c r="HL42" s="61"/>
      <c r="HM42" s="61"/>
      <c r="HN42" s="61"/>
      <c r="HO42" s="61"/>
      <c r="HP42" s="61"/>
      <c r="HQ42" s="61"/>
      <c r="HR42" s="61"/>
      <c r="HS42" s="61"/>
      <c r="HT42" s="61"/>
      <c r="HU42" s="61"/>
      <c r="HV42" s="61"/>
      <c r="HW42" s="61"/>
      <c r="HX42" s="61"/>
      <c r="HY42" s="61"/>
      <c r="HZ42" s="61"/>
      <c r="IA42" s="61"/>
      <c r="IB42" s="61"/>
      <c r="IC42" s="61"/>
      <c r="ID42" s="61"/>
      <c r="IE42" s="61"/>
      <c r="IF42" s="61"/>
      <c r="IG42" s="61"/>
      <c r="IH42" s="61"/>
      <c r="II42" s="61"/>
      <c r="IJ42" s="61"/>
      <c r="IK42" s="61"/>
      <c r="IL42" s="61"/>
      <c r="IM42" s="61"/>
      <c r="IN42" s="61"/>
      <c r="IO42" s="61"/>
      <c r="IP42" s="61"/>
      <c r="IQ42" s="61"/>
      <c r="IR42" s="61"/>
      <c r="IS42" s="61"/>
      <c r="IT42" s="61"/>
    </row>
    <row r="43" spans="1:254" ht="12" customHeight="1" thickBot="1" x14ac:dyDescent="0.25">
      <c r="A43" s="169" t="s">
        <v>89</v>
      </c>
      <c r="B43" s="170"/>
      <c r="C43" s="171">
        <f>IF(D27=0,0,(C30/D27*100))</f>
        <v>0</v>
      </c>
      <c r="D43" s="171">
        <f>IF(E27=0,0,(D30/E27*100))</f>
        <v>5.5190428041793052</v>
      </c>
      <c r="E43" s="171">
        <f>IF(F27=0,0,(E30/F27*100))</f>
        <v>6.2151735962280323</v>
      </c>
      <c r="F43" s="171">
        <f>IF(G27=0,0,(F30/G27*100))</f>
        <v>12.406015037593985</v>
      </c>
      <c r="G43" s="173" t="s">
        <v>72</v>
      </c>
      <c r="H43" s="197" t="s">
        <v>20</v>
      </c>
      <c r="I43" s="175" t="s">
        <v>20</v>
      </c>
      <c r="J43" s="79" t="s">
        <v>90</v>
      </c>
      <c r="K43" s="69"/>
      <c r="L43" s="176" t="s">
        <v>35</v>
      </c>
      <c r="M43" s="176"/>
      <c r="N43" s="176"/>
      <c r="O43" s="176"/>
      <c r="P43" s="176"/>
      <c r="Q43" s="70"/>
      <c r="R43" s="177"/>
      <c r="S43" s="177"/>
      <c r="T43" s="177"/>
      <c r="U43" s="177"/>
      <c r="V43" s="177"/>
      <c r="W43" s="177"/>
      <c r="X43" s="177"/>
      <c r="Y43" s="177"/>
      <c r="Z43" s="178"/>
      <c r="AA43" s="85"/>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61"/>
      <c r="DT43" s="61"/>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61"/>
      <c r="EX43" s="61"/>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61"/>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61"/>
      <c r="HF43" s="61"/>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61"/>
      <c r="IJ43" s="61"/>
      <c r="IK43" s="61"/>
      <c r="IL43" s="61"/>
      <c r="IM43" s="61"/>
      <c r="IN43" s="61"/>
      <c r="IO43" s="61"/>
      <c r="IP43" s="61"/>
      <c r="IQ43" s="61"/>
      <c r="IR43" s="61"/>
      <c r="IS43" s="61"/>
      <c r="IT43" s="61"/>
    </row>
    <row r="44" spans="1:254" ht="12" customHeight="1" thickBot="1" x14ac:dyDescent="0.25">
      <c r="A44" s="71"/>
      <c r="B44" s="72"/>
      <c r="C44" s="72"/>
      <c r="D44" s="72"/>
      <c r="E44" s="72"/>
      <c r="F44" s="72"/>
      <c r="G44" s="72"/>
      <c r="H44" s="94"/>
      <c r="I44" s="180"/>
      <c r="J44" s="73"/>
      <c r="K44" s="74"/>
      <c r="L44" s="122"/>
      <c r="M44" s="122"/>
      <c r="N44" s="122"/>
      <c r="O44" s="122"/>
      <c r="P44" s="122"/>
      <c r="Q44" s="74"/>
      <c r="R44" s="122"/>
      <c r="S44" s="122"/>
      <c r="T44" s="122"/>
      <c r="U44" s="122"/>
      <c r="V44" s="122"/>
      <c r="W44" s="122"/>
      <c r="X44" s="122"/>
      <c r="Y44" s="122"/>
      <c r="Z44" s="122"/>
      <c r="AA44" s="85"/>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61"/>
      <c r="BR44" s="61"/>
      <c r="BS44" s="61"/>
      <c r="BT44" s="61"/>
      <c r="BU44" s="61"/>
      <c r="BV44" s="61"/>
      <c r="BW44" s="61"/>
      <c r="BX44" s="61"/>
      <c r="BY44" s="61"/>
      <c r="BZ44" s="61"/>
      <c r="CA44" s="61"/>
      <c r="CB44" s="61"/>
      <c r="CC44" s="61"/>
      <c r="CD44" s="61"/>
      <c r="CE44" s="61"/>
      <c r="CF44" s="61"/>
      <c r="CG44" s="61"/>
      <c r="CH44" s="61"/>
      <c r="CI44" s="61"/>
      <c r="CJ44" s="61"/>
      <c r="CK44" s="61"/>
      <c r="CL44" s="61"/>
      <c r="CM44" s="61"/>
      <c r="CN44" s="61"/>
      <c r="CO44" s="61"/>
      <c r="CP44" s="61"/>
      <c r="CQ44" s="61"/>
      <c r="CR44" s="61"/>
      <c r="CS44" s="61"/>
      <c r="CT44" s="61"/>
      <c r="CU44" s="61"/>
      <c r="CV44" s="61"/>
      <c r="CW44" s="61"/>
      <c r="CX44" s="61"/>
      <c r="CY44" s="61"/>
      <c r="CZ44" s="61"/>
      <c r="DA44" s="61"/>
      <c r="DB44" s="61"/>
      <c r="DC44" s="61"/>
      <c r="DD44" s="61"/>
      <c r="DE44" s="61"/>
      <c r="DF44" s="61"/>
      <c r="DG44" s="61"/>
      <c r="DH44" s="61"/>
      <c r="DI44" s="61"/>
      <c r="DJ44" s="61"/>
      <c r="DK44" s="61"/>
      <c r="DL44" s="61"/>
      <c r="DM44" s="61"/>
      <c r="DN44" s="61"/>
      <c r="DO44" s="61"/>
      <c r="DP44" s="61"/>
      <c r="DQ44" s="61"/>
      <c r="DR44" s="61"/>
      <c r="DS44" s="61"/>
      <c r="DT44" s="61"/>
      <c r="DU44" s="61"/>
      <c r="DV44" s="61"/>
      <c r="DW44" s="61"/>
      <c r="DX44" s="61"/>
      <c r="DY44" s="61"/>
      <c r="DZ44" s="61"/>
      <c r="EA44" s="61"/>
      <c r="EB44" s="61"/>
      <c r="EC44" s="61"/>
      <c r="ED44" s="61"/>
      <c r="EE44" s="61"/>
      <c r="EF44" s="61"/>
      <c r="EG44" s="61"/>
      <c r="EH44" s="61"/>
      <c r="EI44" s="61"/>
      <c r="EJ44" s="61"/>
      <c r="EK44" s="61"/>
      <c r="EL44" s="61"/>
      <c r="EM44" s="61"/>
      <c r="EN44" s="61"/>
      <c r="EO44" s="61"/>
      <c r="EP44" s="61"/>
      <c r="EQ44" s="61"/>
      <c r="ER44" s="61"/>
      <c r="ES44" s="61"/>
      <c r="ET44" s="61"/>
      <c r="EU44" s="61"/>
      <c r="EV44" s="61"/>
      <c r="EW44" s="61"/>
      <c r="EX44" s="61"/>
      <c r="EY44" s="61"/>
      <c r="EZ44" s="61"/>
      <c r="FA44" s="61"/>
      <c r="FB44" s="61"/>
      <c r="FC44" s="61"/>
      <c r="FD44" s="61"/>
      <c r="FE44" s="61"/>
      <c r="FF44" s="61"/>
      <c r="FG44" s="61"/>
      <c r="FH44" s="61"/>
      <c r="FI44" s="61"/>
      <c r="FJ44" s="61"/>
      <c r="FK44" s="61"/>
      <c r="FL44" s="61"/>
      <c r="FM44" s="61"/>
      <c r="FN44" s="61"/>
      <c r="FO44" s="61"/>
      <c r="FP44" s="61"/>
      <c r="FQ44" s="61"/>
      <c r="FR44" s="61"/>
      <c r="FS44" s="61"/>
      <c r="FT44" s="61"/>
      <c r="FU44" s="61"/>
      <c r="FV44" s="61"/>
      <c r="FW44" s="61"/>
      <c r="FX44" s="61"/>
      <c r="FY44" s="61"/>
      <c r="FZ44" s="61"/>
      <c r="GA44" s="61"/>
      <c r="GB44" s="61"/>
      <c r="GC44" s="61"/>
      <c r="GD44" s="61"/>
      <c r="GE44" s="61"/>
      <c r="GF44" s="61"/>
      <c r="GG44" s="61"/>
      <c r="GH44" s="61"/>
      <c r="GI44" s="61"/>
      <c r="GJ44" s="61"/>
      <c r="GK44" s="61"/>
      <c r="GL44" s="61"/>
      <c r="GM44" s="61"/>
      <c r="GN44" s="61"/>
      <c r="GO44" s="61"/>
      <c r="GP44" s="61"/>
      <c r="GQ44" s="61"/>
      <c r="GR44" s="61"/>
      <c r="GS44" s="61"/>
      <c r="GT44" s="61"/>
      <c r="GU44" s="61"/>
      <c r="GV44" s="61"/>
      <c r="GW44" s="61"/>
      <c r="GX44" s="61"/>
      <c r="GY44" s="61"/>
      <c r="GZ44" s="61"/>
      <c r="HA44" s="61"/>
      <c r="HB44" s="61"/>
      <c r="HC44" s="61"/>
      <c r="HD44" s="61"/>
      <c r="HE44" s="61"/>
      <c r="HF44" s="61"/>
      <c r="HG44" s="61"/>
      <c r="HH44" s="61"/>
      <c r="HI44" s="61"/>
      <c r="HJ44" s="61"/>
      <c r="HK44" s="61"/>
      <c r="HL44" s="61"/>
      <c r="HM44" s="61"/>
      <c r="HN44" s="61"/>
      <c r="HO44" s="61"/>
      <c r="HP44" s="61"/>
      <c r="HQ44" s="61"/>
      <c r="HR44" s="61"/>
      <c r="HS44" s="61"/>
      <c r="HT44" s="61"/>
      <c r="HU44" s="61"/>
      <c r="HV44" s="61"/>
      <c r="HW44" s="61"/>
      <c r="HX44" s="61"/>
      <c r="HY44" s="61"/>
      <c r="HZ44" s="61"/>
      <c r="IA44" s="61"/>
      <c r="IB44" s="61"/>
      <c r="IC44" s="61"/>
      <c r="ID44" s="61"/>
      <c r="IE44" s="61"/>
      <c r="IF44" s="61"/>
      <c r="IG44" s="61"/>
      <c r="IH44" s="61"/>
      <c r="II44" s="61"/>
      <c r="IJ44" s="61"/>
      <c r="IK44" s="61"/>
      <c r="IL44" s="61"/>
      <c r="IM44" s="61"/>
      <c r="IN44" s="61"/>
      <c r="IO44" s="61"/>
      <c r="IP44" s="61"/>
      <c r="IQ44" s="61"/>
      <c r="IR44" s="61"/>
      <c r="IS44" s="61"/>
      <c r="IT44" s="61"/>
    </row>
    <row r="45" spans="1:254" ht="12" customHeight="1" thickBot="1" x14ac:dyDescent="0.25">
      <c r="A45" s="59"/>
      <c r="B45" s="86"/>
      <c r="C45" s="248"/>
      <c r="D45" s="249"/>
      <c r="E45" s="249"/>
      <c r="F45" s="249"/>
      <c r="G45" s="249"/>
      <c r="H45" s="88"/>
      <c r="I45" s="198"/>
      <c r="J45" s="89"/>
      <c r="K45" s="87"/>
      <c r="L45" s="199"/>
      <c r="M45" s="199"/>
      <c r="N45" s="199"/>
      <c r="O45" s="199"/>
      <c r="P45" s="199"/>
      <c r="Q45" s="87"/>
      <c r="R45" s="199"/>
      <c r="S45" s="199"/>
      <c r="T45" s="199"/>
      <c r="U45" s="199"/>
      <c r="V45" s="199"/>
      <c r="W45" s="199"/>
      <c r="X45" s="199"/>
      <c r="Y45" s="199"/>
      <c r="Z45" s="199"/>
      <c r="AA45" s="90"/>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c r="BR45" s="61"/>
      <c r="BS45" s="61"/>
      <c r="BT45" s="61"/>
      <c r="BU45" s="61"/>
      <c r="BV45" s="61"/>
      <c r="BW45" s="61"/>
      <c r="BX45" s="61"/>
      <c r="BY45" s="61"/>
      <c r="BZ45" s="61"/>
      <c r="CA45" s="61"/>
      <c r="CB45" s="61"/>
      <c r="CC45" s="61"/>
      <c r="CD45" s="61"/>
      <c r="CE45" s="61"/>
      <c r="CF45" s="61"/>
      <c r="CG45" s="61"/>
      <c r="CH45" s="61"/>
      <c r="CI45" s="61"/>
      <c r="CJ45" s="61"/>
      <c r="CK45" s="61"/>
      <c r="CL45" s="61"/>
      <c r="CM45" s="61"/>
      <c r="CN45" s="61"/>
      <c r="CO45" s="61"/>
      <c r="CP45" s="61"/>
      <c r="CQ45" s="61"/>
      <c r="CR45" s="61"/>
      <c r="CS45" s="61"/>
      <c r="CT45" s="61"/>
      <c r="CU45" s="61"/>
      <c r="CV45" s="61"/>
      <c r="CW45" s="61"/>
      <c r="CX45" s="61"/>
      <c r="CY45" s="61"/>
      <c r="CZ45" s="61"/>
      <c r="DA45" s="61"/>
      <c r="DB45" s="61"/>
      <c r="DC45" s="61"/>
      <c r="DD45" s="61"/>
      <c r="DE45" s="61"/>
      <c r="DF45" s="61"/>
      <c r="DG45" s="61"/>
      <c r="DH45" s="61"/>
      <c r="DI45" s="61"/>
      <c r="DJ45" s="61"/>
      <c r="DK45" s="61"/>
      <c r="DL45" s="61"/>
      <c r="DM45" s="61"/>
      <c r="DN45" s="61"/>
      <c r="DO45" s="61"/>
      <c r="DP45" s="61"/>
      <c r="DQ45" s="61"/>
      <c r="DR45" s="61"/>
      <c r="DS45" s="61"/>
      <c r="DT45" s="61"/>
      <c r="DU45" s="61"/>
      <c r="DV45" s="61"/>
      <c r="DW45" s="61"/>
      <c r="DX45" s="61"/>
      <c r="DY45" s="61"/>
      <c r="DZ45" s="61"/>
      <c r="EA45" s="61"/>
      <c r="EB45" s="61"/>
      <c r="EC45" s="61"/>
      <c r="ED45" s="61"/>
      <c r="EE45" s="61"/>
      <c r="EF45" s="61"/>
      <c r="EG45" s="61"/>
      <c r="EH45" s="61"/>
      <c r="EI45" s="61"/>
      <c r="EJ45" s="61"/>
      <c r="EK45" s="61"/>
      <c r="EL45" s="61"/>
      <c r="EM45" s="61"/>
      <c r="EN45" s="61"/>
      <c r="EO45" s="61"/>
      <c r="EP45" s="61"/>
      <c r="EQ45" s="61"/>
      <c r="ER45" s="61"/>
      <c r="ES45" s="61"/>
      <c r="ET45" s="61"/>
      <c r="EU45" s="61"/>
      <c r="EV45" s="61"/>
      <c r="EW45" s="61"/>
      <c r="EX45" s="61"/>
      <c r="EY45" s="61"/>
      <c r="EZ45" s="61"/>
      <c r="FA45" s="61"/>
      <c r="FB45" s="61"/>
      <c r="FC45" s="61"/>
      <c r="FD45" s="61"/>
      <c r="FE45" s="61"/>
      <c r="FF45" s="61"/>
      <c r="FG45" s="61"/>
      <c r="FH45" s="61"/>
      <c r="FI45" s="61"/>
      <c r="FJ45" s="61"/>
      <c r="FK45" s="61"/>
      <c r="FL45" s="61"/>
      <c r="FM45" s="61"/>
      <c r="FN45" s="61"/>
      <c r="FO45" s="61"/>
      <c r="FP45" s="61"/>
      <c r="FQ45" s="61"/>
      <c r="FR45" s="61"/>
      <c r="FS45" s="61"/>
      <c r="FT45" s="61"/>
      <c r="FU45" s="61"/>
      <c r="FV45" s="61"/>
      <c r="FW45" s="61"/>
      <c r="FX45" s="61"/>
      <c r="FY45" s="61"/>
      <c r="FZ45" s="61"/>
      <c r="GA45" s="61"/>
      <c r="GB45" s="61"/>
      <c r="GC45" s="61"/>
      <c r="GD45" s="61"/>
      <c r="GE45" s="61"/>
      <c r="GF45" s="61"/>
      <c r="GG45" s="61"/>
      <c r="GH45" s="61"/>
      <c r="GI45" s="61"/>
      <c r="GJ45" s="61"/>
      <c r="GK45" s="61"/>
      <c r="GL45" s="61"/>
      <c r="GM45" s="61"/>
      <c r="GN45" s="61"/>
      <c r="GO45" s="61"/>
      <c r="GP45" s="61"/>
      <c r="GQ45" s="61"/>
      <c r="GR45" s="61"/>
      <c r="GS45" s="61"/>
      <c r="GT45" s="61"/>
      <c r="GU45" s="61"/>
      <c r="GV45" s="61"/>
      <c r="GW45" s="61"/>
      <c r="GX45" s="61"/>
      <c r="GY45" s="61"/>
      <c r="GZ45" s="61"/>
      <c r="HA45" s="61"/>
      <c r="HB45" s="61"/>
      <c r="HC45" s="61"/>
      <c r="HD45" s="61"/>
      <c r="HE45" s="61"/>
      <c r="HF45" s="61"/>
      <c r="HG45" s="61"/>
      <c r="HH45" s="61"/>
      <c r="HI45" s="61"/>
      <c r="HJ45" s="61"/>
      <c r="HK45" s="61"/>
      <c r="HL45" s="61"/>
      <c r="HM45" s="61"/>
      <c r="HN45" s="61"/>
      <c r="HO45" s="61"/>
      <c r="HP45" s="61"/>
      <c r="HQ45" s="61"/>
      <c r="HR45" s="61"/>
      <c r="HS45" s="61"/>
      <c r="HT45" s="61"/>
      <c r="HU45" s="61"/>
      <c r="HV45" s="61"/>
      <c r="HW45" s="61"/>
      <c r="HX45" s="61"/>
      <c r="HY45" s="61"/>
      <c r="HZ45" s="61"/>
      <c r="IA45" s="61"/>
      <c r="IB45" s="61"/>
      <c r="IC45" s="61"/>
      <c r="ID45" s="61"/>
      <c r="IE45" s="61"/>
      <c r="IF45" s="61"/>
      <c r="IG45" s="61"/>
      <c r="IH45" s="61"/>
      <c r="II45" s="61"/>
      <c r="IJ45" s="61"/>
      <c r="IK45" s="61"/>
      <c r="IL45" s="61"/>
      <c r="IM45" s="61"/>
      <c r="IN45" s="61"/>
      <c r="IO45" s="61"/>
      <c r="IP45" s="61"/>
      <c r="IQ45" s="61"/>
      <c r="IR45" s="61"/>
      <c r="IS45" s="61"/>
      <c r="IT45" s="61"/>
    </row>
    <row r="46" spans="1:254" ht="12" customHeight="1" thickBot="1" x14ac:dyDescent="0.25">
      <c r="A46" s="200" t="s">
        <v>66</v>
      </c>
      <c r="B46" s="247" t="s">
        <v>96</v>
      </c>
      <c r="C46" s="269" t="str">
        <f>IF('Bal. Sheet'!B4=" "," ",('Bal. Sheet'!B4))</f>
        <v>Mar 19</v>
      </c>
      <c r="D46" s="269">
        <f>IF('Bal. Sheet'!C4=" "," ",('Bal. Sheet'!C4))</f>
        <v>43160</v>
      </c>
      <c r="E46" s="269">
        <f>IF('Bal. Sheet'!D4=" "," ",('Bal. Sheet'!D4))</f>
        <v>42795</v>
      </c>
      <c r="F46" s="269">
        <f>IF('Bal. Sheet'!E4=" "," ",('Bal. Sheet'!E4))</f>
        <v>42430</v>
      </c>
      <c r="G46" s="269">
        <f>IF('Bal. Sheet'!F4=" "," ",('Bal. Sheet'!F4))</f>
        <v>42064</v>
      </c>
      <c r="J46" s="92"/>
    </row>
    <row r="47" spans="1:254" ht="12" customHeight="1" x14ac:dyDescent="0.2">
      <c r="A47" s="107" t="s">
        <v>74</v>
      </c>
      <c r="C47" s="250">
        <f>IF('Bal. Sheet'!O3=" "," ",('Bal. Sheet'!O3))</f>
        <v>31.25</v>
      </c>
      <c r="D47" s="250">
        <f>IF('Bal. Sheet'!P3=" "," ",('Bal. Sheet'!P3))</f>
        <v>31.25</v>
      </c>
      <c r="E47" s="250">
        <f>IF('Bal. Sheet'!Q3=" "," ",('Bal. Sheet'!Q3))</f>
        <v>24</v>
      </c>
      <c r="F47" s="250">
        <f>IF('Bal. Sheet'!R3=" "," ",('Bal. Sheet'!R3))</f>
        <v>24</v>
      </c>
      <c r="G47" s="250">
        <f>IF('Bal. Sheet'!S3=" "," ",('Bal. Sheet'!S3))</f>
        <v>24</v>
      </c>
    </row>
    <row r="48" spans="1:254" ht="12" customHeight="1" x14ac:dyDescent="0.2">
      <c r="A48" s="107" t="s">
        <v>5</v>
      </c>
      <c r="B48" s="61"/>
      <c r="C48" s="245">
        <f>IF('Bal. Sheet'!O4=" "," ",('Bal. Sheet'!O4))</f>
        <v>323.83</v>
      </c>
      <c r="D48" s="245">
        <f>IF('Bal. Sheet'!P4=" "," ",('Bal. Sheet'!P4))</f>
        <v>271.05</v>
      </c>
      <c r="E48" s="245">
        <f>IF('Bal. Sheet'!Q4=" "," ",('Bal. Sheet'!Q4))</f>
        <v>85.42</v>
      </c>
      <c r="F48" s="245">
        <f>IF('Bal. Sheet'!R4=" "," ",('Bal. Sheet'!R4))</f>
        <v>51.26</v>
      </c>
      <c r="G48" s="245">
        <f>IF('Bal. Sheet'!S4=" "," ",('Bal. Sheet'!S4))</f>
        <v>31.98</v>
      </c>
    </row>
    <row r="49" spans="1:7" ht="12" customHeight="1" x14ac:dyDescent="0.2">
      <c r="A49" s="107" t="s">
        <v>6</v>
      </c>
      <c r="B49" s="61"/>
      <c r="C49" s="61"/>
      <c r="D49" s="61"/>
      <c r="E49" s="61"/>
      <c r="F49" s="61"/>
    </row>
    <row r="50" spans="1:7" ht="12" customHeight="1" thickBot="1" x14ac:dyDescent="0.25">
      <c r="A50" s="203" t="s">
        <v>7</v>
      </c>
      <c r="B50" s="61"/>
      <c r="C50" s="245">
        <f>IF('Bal. Sheet'!O5=" "," ",('Bal. Sheet'!O5))</f>
        <v>145.27000000000001</v>
      </c>
      <c r="D50" s="245">
        <f>IF('Bal. Sheet'!P5=" "," ",('Bal. Sheet'!P5))</f>
        <v>118.68</v>
      </c>
      <c r="E50" s="245">
        <f>IF('Bal. Sheet'!Q5=" "," ",('Bal. Sheet'!Q5))</f>
        <v>139.97999999999999</v>
      </c>
      <c r="F50" s="245">
        <f>IF('Bal. Sheet'!R5=" "," ",('Bal. Sheet'!R5))</f>
        <v>90.44</v>
      </c>
      <c r="G50" s="245">
        <f>IF('Bal. Sheet'!S5=" "," ",('Bal. Sheet'!S5))</f>
        <v>98.85</v>
      </c>
    </row>
    <row r="51" spans="1:7" ht="12" customHeight="1" thickBot="1" x14ac:dyDescent="0.25">
      <c r="A51" s="204" t="s">
        <v>67</v>
      </c>
      <c r="C51" s="287" t="str">
        <f>'Bal. Sheet'!A2</f>
        <v>Apex Frozen Foods</v>
      </c>
      <c r="D51" s="288"/>
      <c r="E51" s="288"/>
      <c r="F51" s="288"/>
      <c r="G51" s="289"/>
    </row>
    <row r="52" spans="1:7" ht="12" customHeight="1" thickBot="1" x14ac:dyDescent="0.25">
      <c r="A52" s="200" t="s">
        <v>103</v>
      </c>
    </row>
    <row r="53" spans="1:7" ht="12" customHeight="1" x14ac:dyDescent="0.2">
      <c r="A53" s="107" t="s">
        <v>76</v>
      </c>
      <c r="B53" s="96"/>
      <c r="C53" s="226">
        <f>IF('Yearly Results'!O3=" "," ",('Yearly Results'!O3))</f>
        <v>874.71</v>
      </c>
      <c r="D53" s="226">
        <f>IF('Yearly Results'!P3=" "," ",('Yearly Results'!P3))</f>
        <v>998.63</v>
      </c>
      <c r="E53" s="226">
        <f>IF('Yearly Results'!Q3=" "," ",('Yearly Results'!Q3))</f>
        <v>699.12</v>
      </c>
      <c r="F53" s="226">
        <f>IF('Yearly Results'!R3=" "," ",('Yearly Results'!R3))</f>
        <v>0</v>
      </c>
      <c r="G53" s="226">
        <f>IF('Yearly Results'!S3=" "," ",('Yearly Results'!S3))</f>
        <v>0</v>
      </c>
    </row>
    <row r="54" spans="1:7" ht="12" customHeight="1" x14ac:dyDescent="0.2">
      <c r="A54" s="130" t="s">
        <v>77</v>
      </c>
      <c r="B54" s="91"/>
      <c r="C54" s="226">
        <f>IF('Yearly Results'!O4=" "," ",('Yearly Results'!O4))</f>
        <v>6.55</v>
      </c>
      <c r="D54" s="226">
        <f>IF('Yearly Results'!P4=" "," ",('Yearly Results'!P4))</f>
        <v>8.6999999999999993</v>
      </c>
      <c r="E54" s="226">
        <f>IF('Yearly Results'!Q4=" "," ",('Yearly Results'!Q4))</f>
        <v>11.22</v>
      </c>
      <c r="F54" s="226">
        <f>IF('Yearly Results'!R4=" "," ",('Yearly Results'!R4))</f>
        <v>0</v>
      </c>
      <c r="G54" s="226">
        <f>IF('Yearly Results'!S4=" "," ",('Yearly Results'!S4))</f>
        <v>0</v>
      </c>
    </row>
    <row r="55" spans="1:7" ht="12" customHeight="1" x14ac:dyDescent="0.2">
      <c r="A55" s="107" t="s">
        <v>75</v>
      </c>
      <c r="B55" s="91"/>
      <c r="C55" s="226">
        <f>IF('Yearly Results'!O5=" "," ",('Yearly Results'!O5))</f>
        <v>60.8</v>
      </c>
      <c r="D55" s="226">
        <f>IF('Yearly Results'!P5=" "," ",('Yearly Results'!P5))</f>
        <v>79.099999999999994</v>
      </c>
      <c r="E55" s="226">
        <f>IF('Yearly Results'!Q5=" "," ",('Yearly Results'!Q5))</f>
        <v>24.41</v>
      </c>
      <c r="F55" s="226">
        <f>IF('Yearly Results'!R5=" "," ",('Yearly Results'!R5))</f>
        <v>0</v>
      </c>
      <c r="G55" s="226">
        <f>IF('Yearly Results'!S5=" "," ",('Yearly Results'!S5))</f>
        <v>0</v>
      </c>
    </row>
    <row r="56" spans="1:7" ht="12" customHeight="1" thickBot="1" x14ac:dyDescent="0.25">
      <c r="A56" s="228" t="s">
        <v>102</v>
      </c>
      <c r="C56" s="226">
        <f>IF('Yearly Results'!O6=" "," ",('Yearly Results'!O6))</f>
        <v>19.45</v>
      </c>
      <c r="D56" s="226">
        <f>IF('Yearly Results'!P6=" "," ",('Yearly Results'!P6))</f>
        <v>26.63</v>
      </c>
      <c r="E56" s="226">
        <f>IF('Yearly Results'!Q6=" "," ",('Yearly Results'!Q6))</f>
        <v>10.17</v>
      </c>
      <c r="F56" s="226">
        <f>IF('Yearly Results'!R6=" "," ",('Yearly Results'!R6))</f>
        <v>0</v>
      </c>
      <c r="G56" s="226">
        <f>IF('Yearly Results'!S6=" "," ",('Yearly Results'!S6))</f>
        <v>0</v>
      </c>
    </row>
    <row r="57" spans="1:7" ht="12" customHeight="1" x14ac:dyDescent="0.2">
      <c r="A57" s="255" t="s">
        <v>106</v>
      </c>
      <c r="B57" s="205">
        <v>0</v>
      </c>
      <c r="C57" s="271" t="str">
        <f>IF('Quart Results'!B6=" "," ",('Quart Results'!B6))</f>
        <v>Dec '19</v>
      </c>
      <c r="D57" s="271" t="str">
        <f>IF('Quart Results'!C6=" "," ",('Quart Results'!C6))</f>
        <v>Sep '19</v>
      </c>
      <c r="E57" s="271" t="str">
        <f>IF('Quart Results'!D6=" "," ",('Quart Results'!D6))</f>
        <v>Jun '19</v>
      </c>
      <c r="F57" s="271" t="str">
        <f>IF('Quart Results'!E6=" "," ",('Quart Results'!E6))</f>
        <v>Mar '19</v>
      </c>
      <c r="G57" s="271" t="str">
        <f>IF('Quart Results'!F6=" "," ",('Quart Results'!F6))</f>
        <v>Dec '18</v>
      </c>
    </row>
    <row r="58" spans="1:7" ht="12" customHeight="1" x14ac:dyDescent="0.2">
      <c r="A58" s="206" t="s">
        <v>76</v>
      </c>
      <c r="B58" s="217" t="s">
        <v>20</v>
      </c>
      <c r="C58" s="254">
        <f>IF('Quart Results'!O3=" "," ",('Quart Results'!O3))</f>
        <v>195.21</v>
      </c>
      <c r="D58" s="254">
        <f>IF('Quart Results'!P3=" "," ",('Quart Results'!P3))</f>
        <v>269.36</v>
      </c>
      <c r="E58" s="254">
        <f>IF('Quart Results'!Q3=" "," ",('Quart Results'!Q3))</f>
        <v>221.88</v>
      </c>
      <c r="F58" s="254">
        <f>IF('Quart Results'!R3=" "," ",('Quart Results'!R3))</f>
        <v>163.92</v>
      </c>
      <c r="G58" s="254">
        <f>IF('Quart Results'!S3=" "," ",('Quart Results'!S3))</f>
        <v>215.98</v>
      </c>
    </row>
    <row r="59" spans="1:7" ht="12" customHeight="1" x14ac:dyDescent="0.2">
      <c r="A59" s="207" t="s">
        <v>77</v>
      </c>
      <c r="B59" s="217" t="s">
        <v>20</v>
      </c>
      <c r="C59" s="254">
        <f>IF('Quart Results'!O4=" "," ",('Quart Results'!O4))</f>
        <v>3.07</v>
      </c>
      <c r="D59" s="254">
        <f>IF('Quart Results'!P4=" "," ",('Quart Results'!P4))</f>
        <v>3.9</v>
      </c>
      <c r="E59" s="254">
        <f>IF('Quart Results'!Q4=" "," ",('Quart Results'!Q4))</f>
        <v>1.83</v>
      </c>
      <c r="F59" s="254">
        <f>IF('Quart Results'!R4=" "," ",('Quart Results'!R4))</f>
        <v>1.55</v>
      </c>
      <c r="G59" s="254">
        <f>IF('Quart Results'!S4=" "," ",('Quart Results'!S4))</f>
        <v>1.48</v>
      </c>
    </row>
    <row r="60" spans="1:7" ht="12" customHeight="1" x14ac:dyDescent="0.2">
      <c r="A60" s="206" t="s">
        <v>75</v>
      </c>
      <c r="B60" s="217" t="s">
        <v>20</v>
      </c>
      <c r="C60" s="254">
        <f>IF('Quart Results'!O5=" "," ",('Quart Results'!O5))</f>
        <v>21.25</v>
      </c>
      <c r="D60" s="254">
        <f>IF('Quart Results'!P5=" "," ",('Quart Results'!P5))</f>
        <v>21.93</v>
      </c>
      <c r="E60" s="254">
        <f>IF('Quart Results'!Q5=" "," ",('Quart Results'!Q5))</f>
        <v>8.31</v>
      </c>
      <c r="F60" s="254">
        <f>IF('Quart Results'!R5=" "," ",('Quart Results'!R5))</f>
        <v>8.4</v>
      </c>
      <c r="G60" s="254">
        <f>IF('Quart Results'!S5=" "," ",('Quart Results'!S5))</f>
        <v>11.35</v>
      </c>
    </row>
    <row r="61" spans="1:7" ht="12" customHeight="1" x14ac:dyDescent="0.2">
      <c r="A61" s="208" t="s">
        <v>91</v>
      </c>
      <c r="B61" s="217" t="s">
        <v>20</v>
      </c>
      <c r="C61" s="254">
        <f>IF('Quart Results'!O1=" "," ",('Quart Results'!O1))</f>
        <v>31.25</v>
      </c>
      <c r="D61" s="254">
        <f>IF('Quart Results'!P1=" "," ",('Quart Results'!P1))</f>
        <v>31.25</v>
      </c>
      <c r="E61" s="254">
        <f>IF('Quart Results'!Q1=" "," ",('Quart Results'!Q1))</f>
        <v>31.25</v>
      </c>
      <c r="F61" s="254">
        <f>IF('Quart Results'!R1=" "," ",('Quart Results'!R1))</f>
        <v>31.25</v>
      </c>
      <c r="G61" s="254">
        <f>IF('Quart Results'!S1=" "," ",('Quart Results'!S1))</f>
        <v>31.25</v>
      </c>
    </row>
    <row r="62" spans="1:7" ht="12" customHeight="1" x14ac:dyDescent="0.2">
      <c r="A62" s="208" t="s">
        <v>92</v>
      </c>
      <c r="B62" s="217" t="s">
        <v>20</v>
      </c>
      <c r="C62" s="209">
        <v>0</v>
      </c>
      <c r="D62" s="209">
        <v>0</v>
      </c>
      <c r="E62" s="209">
        <v>0</v>
      </c>
      <c r="F62" s="209">
        <v>0</v>
      </c>
      <c r="G62" s="210">
        <v>0</v>
      </c>
    </row>
    <row r="63" spans="1:7" ht="12" customHeight="1" x14ac:dyDescent="0.2">
      <c r="A63" s="206" t="s">
        <v>93</v>
      </c>
      <c r="B63" s="217" t="s">
        <v>20</v>
      </c>
      <c r="C63" s="219">
        <f>IF(C60=0,0,(C60/C61*10))</f>
        <v>6.8000000000000007</v>
      </c>
      <c r="D63" s="219">
        <f>IF(D60=0,0,(D60/D61*10))</f>
        <v>7.0175999999999998</v>
      </c>
      <c r="E63" s="219">
        <f>IF(E60=0,0,(E60/E61*10))</f>
        <v>2.6591999999999998</v>
      </c>
      <c r="F63" s="219">
        <f>IF(F60=0,0,(F60/F61*10))</f>
        <v>2.6880000000000006</v>
      </c>
      <c r="G63" s="220">
        <f>IF(G60=0,0,(G60/G61*10))</f>
        <v>3.6319999999999997</v>
      </c>
    </row>
    <row r="64" spans="1:7" ht="12" customHeight="1" x14ac:dyDescent="0.2">
      <c r="A64" s="208" t="s">
        <v>94</v>
      </c>
      <c r="B64" s="217" t="s">
        <v>20</v>
      </c>
      <c r="C64" s="211">
        <f t="shared" ref="C64:E64" si="52">C63*4</f>
        <v>27.200000000000003</v>
      </c>
      <c r="D64" s="211">
        <f t="shared" si="52"/>
        <v>28.070399999999999</v>
      </c>
      <c r="E64" s="211">
        <f t="shared" si="52"/>
        <v>10.636799999999999</v>
      </c>
      <c r="F64" s="211">
        <f>F63*4</f>
        <v>10.752000000000002</v>
      </c>
      <c r="G64" s="212">
        <f>G63*4</f>
        <v>14.527999999999999</v>
      </c>
    </row>
    <row r="65" spans="1:7" ht="12" customHeight="1" x14ac:dyDescent="0.2">
      <c r="A65" s="213"/>
      <c r="B65" s="217" t="s">
        <v>20</v>
      </c>
      <c r="C65" s="211">
        <f>C66</f>
        <v>0</v>
      </c>
      <c r="D65" s="211">
        <f>D66</f>
        <v>0</v>
      </c>
      <c r="E65" s="211">
        <f>E66</f>
        <v>0</v>
      </c>
      <c r="F65" s="211">
        <f>F66</f>
        <v>0</v>
      </c>
      <c r="G65" s="212">
        <f>B57</f>
        <v>0</v>
      </c>
    </row>
    <row r="66" spans="1:7" ht="12" customHeight="1" thickBot="1" x14ac:dyDescent="0.25">
      <c r="A66" s="214" t="s">
        <v>95</v>
      </c>
      <c r="B66" s="218" t="s">
        <v>20</v>
      </c>
      <c r="C66" s="215">
        <f>IF(D63=0,0,(D65*C63/D63))</f>
        <v>0</v>
      </c>
      <c r="D66" s="215">
        <f>IF(E63=0,0,(E65*D63/E63))</f>
        <v>0</v>
      </c>
      <c r="E66" s="215">
        <f>IF(F63=0,0,(F65*E63/F63))</f>
        <v>0</v>
      </c>
      <c r="F66" s="215">
        <f>IF(G63=0,0,(G65*F63/G63))</f>
        <v>0</v>
      </c>
      <c r="G66" s="216"/>
    </row>
  </sheetData>
  <mergeCells count="4">
    <mergeCell ref="R23:Z23"/>
    <mergeCell ref="V1:Z1"/>
    <mergeCell ref="L23:P23"/>
    <mergeCell ref="C51:G51"/>
  </mergeCells>
  <conditionalFormatting sqref="C17:G17 C39:G39">
    <cfRule type="cellIs" dxfId="303" priority="1533" operator="lessThan">
      <formula>1</formula>
    </cfRule>
    <cfRule type="cellIs" dxfId="302" priority="1534" operator="greaterThan">
      <formula>1</formula>
    </cfRule>
  </conditionalFormatting>
  <conditionalFormatting sqref="C11:F11 C33:F33">
    <cfRule type="cellIs" dxfId="301" priority="1474" operator="equal">
      <formula>$G$11</formula>
    </cfRule>
    <cfRule type="cellIs" dxfId="300" priority="1475" operator="lessThan">
      <formula>$G$11</formula>
    </cfRule>
    <cfRule type="cellIs" dxfId="299" priority="1476" operator="greaterThan">
      <formula>$G$11</formula>
    </cfRule>
  </conditionalFormatting>
  <conditionalFormatting sqref="C12:F12 C34:F34">
    <cfRule type="cellIs" dxfId="298" priority="1459" operator="equal">
      <formula>$G$12</formula>
    </cfRule>
    <cfRule type="cellIs" dxfId="297" priority="1460" operator="lessThan">
      <formula>$G$12</formula>
    </cfRule>
    <cfRule type="cellIs" dxfId="296" priority="1461" operator="greaterThan">
      <formula>$G$12</formula>
    </cfRule>
  </conditionalFormatting>
  <conditionalFormatting sqref="C15:F15 C37:F37">
    <cfRule type="cellIs" dxfId="295" priority="1407" operator="lessThan">
      <formula>$G$15</formula>
    </cfRule>
    <cfRule type="cellIs" dxfId="294" priority="1408" operator="greaterThan">
      <formula>$G$15</formula>
    </cfRule>
  </conditionalFormatting>
  <conditionalFormatting sqref="C16 C38">
    <cfRule type="cellIs" dxfId="293" priority="1244" operator="lessThan">
      <formula>$D$16</formula>
    </cfRule>
    <cfRule type="cellIs" dxfId="292" priority="1245" operator="greaterThan">
      <formula>$D$16</formula>
    </cfRule>
  </conditionalFormatting>
  <conditionalFormatting sqref="D16 D38">
    <cfRule type="cellIs" dxfId="291" priority="1242" operator="lessThan">
      <formula>$E$16</formula>
    </cfRule>
    <cfRule type="cellIs" dxfId="290" priority="1243" operator="greaterThan">
      <formula>$E$16</formula>
    </cfRule>
  </conditionalFormatting>
  <conditionalFormatting sqref="E16 E38">
    <cfRule type="cellIs" dxfId="289" priority="1240" operator="lessThan">
      <formula>$F$16</formula>
    </cfRule>
    <cfRule type="cellIs" dxfId="288" priority="1241" operator="greaterThan">
      <formula>$F$16</formula>
    </cfRule>
  </conditionalFormatting>
  <conditionalFormatting sqref="F16 F38">
    <cfRule type="cellIs" dxfId="287" priority="1238" operator="lessThan">
      <formula>$G$16</formula>
    </cfRule>
    <cfRule type="cellIs" dxfId="286" priority="1239" operator="greaterThan">
      <formula>$G$16</formula>
    </cfRule>
  </conditionalFormatting>
  <conditionalFormatting sqref="F18 F40">
    <cfRule type="cellIs" dxfId="285" priority="1234" operator="lessThan">
      <formula>$G$18</formula>
    </cfRule>
    <cfRule type="cellIs" dxfId="284" priority="1235" operator="greaterThan">
      <formula>$G$18</formula>
    </cfRule>
  </conditionalFormatting>
  <conditionalFormatting sqref="E18 E40">
    <cfRule type="cellIs" dxfId="283" priority="1232" operator="lessThan">
      <formula>$F$18</formula>
    </cfRule>
    <cfRule type="cellIs" dxfId="282" priority="1233" operator="greaterThan">
      <formula>$F$18</formula>
    </cfRule>
  </conditionalFormatting>
  <conditionalFormatting sqref="D18 D40">
    <cfRule type="cellIs" dxfId="281" priority="1230" operator="lessThan">
      <formula>$E$18</formula>
    </cfRule>
    <cfRule type="cellIs" dxfId="280" priority="1231" operator="greaterThan">
      <formula>$E$18</formula>
    </cfRule>
  </conditionalFormatting>
  <conditionalFormatting sqref="C18 C40">
    <cfRule type="cellIs" dxfId="279" priority="1228" operator="lessThan">
      <formula>$D$18</formula>
    </cfRule>
    <cfRule type="cellIs" dxfId="278" priority="1229" operator="greaterThan">
      <formula>$D$18</formula>
    </cfRule>
  </conditionalFormatting>
  <conditionalFormatting sqref="C14:F14 C36:F36">
    <cfRule type="cellIs" dxfId="277" priority="1208" operator="equal">
      <formula>"Loss"</formula>
    </cfRule>
    <cfRule type="cellIs" dxfId="276" priority="1209" operator="lessThan">
      <formula>0</formula>
    </cfRule>
    <cfRule type="cellIs" dxfId="275" priority="1210" operator="between">
      <formula>0</formula>
      <formula>$G$14</formula>
    </cfRule>
    <cfRule type="cellIs" dxfId="274" priority="1211" operator="greaterThan">
      <formula>$G$14</formula>
    </cfRule>
  </conditionalFormatting>
  <conditionalFormatting sqref="C13:F13 C35:F35">
    <cfRule type="cellIs" dxfId="273" priority="1203" operator="equal">
      <formula>"X"</formula>
    </cfRule>
    <cfRule type="cellIs" dxfId="272" priority="1204" operator="equal">
      <formula>"Same"</formula>
    </cfRule>
    <cfRule type="cellIs" dxfId="271" priority="1205" operator="equal">
      <formula>"Best"</formula>
    </cfRule>
    <cfRule type="cellIs" dxfId="270" priority="1206" operator="equal">
      <formula>"↑"</formula>
    </cfRule>
    <cfRule type="cellIs" dxfId="269" priority="1207" operator="equal">
      <formula>"↓"</formula>
    </cfRule>
  </conditionalFormatting>
  <conditionalFormatting sqref="C10 C32">
    <cfRule type="cellIs" dxfId="268" priority="1195" operator="equal">
      <formula>$D$10</formula>
    </cfRule>
    <cfRule type="cellIs" dxfId="267" priority="1196" operator="lessThan">
      <formula>$D$10</formula>
    </cfRule>
    <cfRule type="cellIs" dxfId="266" priority="1197" operator="greaterThan">
      <formula>$D$10</formula>
    </cfRule>
  </conditionalFormatting>
  <conditionalFormatting sqref="D10 D32">
    <cfRule type="cellIs" dxfId="265" priority="1192" operator="equal">
      <formula>$E$10</formula>
    </cfRule>
    <cfRule type="cellIs" dxfId="264" priority="1193" operator="lessThan">
      <formula>$E$10</formula>
    </cfRule>
    <cfRule type="cellIs" dxfId="263" priority="1194" operator="greaterThan">
      <formula>$E$10</formula>
    </cfRule>
  </conditionalFormatting>
  <conditionalFormatting sqref="E10 E32">
    <cfRule type="cellIs" dxfId="262" priority="1189" operator="equal">
      <formula>$F$10</formula>
    </cfRule>
    <cfRule type="cellIs" dxfId="261" priority="1190" operator="lessThan">
      <formula>$F$10</formula>
    </cfRule>
    <cfRule type="cellIs" dxfId="260" priority="1191" operator="greaterThan">
      <formula>$F$10</formula>
    </cfRule>
  </conditionalFormatting>
  <conditionalFormatting sqref="F10 F32">
    <cfRule type="cellIs" dxfId="259" priority="1186" operator="equal">
      <formula>$G$10</formula>
    </cfRule>
    <cfRule type="cellIs" dxfId="258" priority="1187" operator="lessThan">
      <formula>$G$10</formula>
    </cfRule>
    <cfRule type="cellIs" dxfId="257" priority="1188" operator="greaterThan">
      <formula>$G$10</formula>
    </cfRule>
  </conditionalFormatting>
  <conditionalFormatting sqref="C20 C42">
    <cfRule type="cellIs" dxfId="256" priority="1175" operator="lessThan">
      <formula>$C$21</formula>
    </cfRule>
    <cfRule type="cellIs" dxfId="255" priority="1176" operator="greaterThan">
      <formula>$C$21</formula>
    </cfRule>
  </conditionalFormatting>
  <conditionalFormatting sqref="D20 D42">
    <cfRule type="cellIs" dxfId="254" priority="1172" operator="lessThan">
      <formula>$D$21</formula>
    </cfRule>
    <cfRule type="cellIs" dxfId="253" priority="1173" operator="greaterThan">
      <formula>$D$21</formula>
    </cfRule>
  </conditionalFormatting>
  <conditionalFormatting sqref="E20 E42">
    <cfRule type="cellIs" dxfId="252" priority="1169" operator="lessThan">
      <formula>$E$21</formula>
    </cfRule>
    <cfRule type="cellIs" dxfId="251" priority="1170" operator="greaterThan">
      <formula>$E$21</formula>
    </cfRule>
  </conditionalFormatting>
  <conditionalFormatting sqref="F20 F42">
    <cfRule type="cellIs" dxfId="250" priority="1166" operator="lessThan">
      <formula>$F$21</formula>
    </cfRule>
    <cfRule type="cellIs" dxfId="249" priority="1167" operator="greaterThan">
      <formula>$F$21</formula>
    </cfRule>
  </conditionalFormatting>
  <conditionalFormatting sqref="C19:G19 C41:G41">
    <cfRule type="cellIs" dxfId="248" priority="1156" operator="equal">
      <formula>25</formula>
    </cfRule>
    <cfRule type="cellIs" dxfId="247" priority="1157" operator="lessThan">
      <formula>25</formula>
    </cfRule>
    <cfRule type="cellIs" dxfId="246" priority="1158" operator="greaterThan">
      <formula>25</formula>
    </cfRule>
  </conditionalFormatting>
  <conditionalFormatting sqref="J30">
    <cfRule type="cellIs" dxfId="245" priority="1151" operator="equal">
      <formula>"="</formula>
    </cfRule>
    <cfRule type="cellIs" dxfId="244" priority="1152" operator="equal">
      <formula>"W"</formula>
    </cfRule>
    <cfRule type="cellIs" dxfId="243" priority="1154" operator="equal">
      <formula>"N"</formula>
    </cfRule>
    <cfRule type="cellIs" dxfId="242" priority="1155" operator="equal">
      <formula>"Y"</formula>
    </cfRule>
  </conditionalFormatting>
  <conditionalFormatting sqref="R2:V2 H2:H3 V3:Z3 V5:Z8 V10:Z10 H32:H33 V18:Z18 R11:V11 H10:H12 V12:Z12 V38:Z38 V16:Z16 R24:V24 H24:H25 R33:V33 V25:Z25 V27:Z30 V32:Z32 V34:Z34 V40:Z40 H18 H40 H5:H8 H27:H30 H14:H15 H36:H37">
    <cfRule type="cellIs" dxfId="241" priority="1036" operator="between">
      <formula>76</formula>
      <formula>100</formula>
    </cfRule>
    <cfRule type="cellIs" dxfId="240" priority="1037" operator="between">
      <formula>51</formula>
      <formula>75</formula>
    </cfRule>
    <cfRule type="cellIs" dxfId="239" priority="1038" operator="between">
      <formula>26</formula>
      <formula>50</formula>
    </cfRule>
    <cfRule type="cellIs" dxfId="238" priority="1039" operator="between">
      <formula>1</formula>
      <formula>25</formula>
    </cfRule>
    <cfRule type="cellIs" dxfId="237" priority="1040" operator="between">
      <formula>0</formula>
      <formula>-100</formula>
    </cfRule>
  </conditionalFormatting>
  <conditionalFormatting sqref="R3:U3 R5:U8 R10:U10 R18:U18 R12:U12 R16:U16 R25:U25 R27:U30 R32:U32 R40:U40 R34:U34 R38:U38">
    <cfRule type="cellIs" dxfId="236" priority="497" operator="between">
      <formula>76</formula>
      <formula>100</formula>
    </cfRule>
    <cfRule type="cellIs" dxfId="235" priority="498" operator="between">
      <formula>51</formula>
      <formula>75</formula>
    </cfRule>
    <cfRule type="cellIs" dxfId="234" priority="499" operator="between">
      <formula>26</formula>
      <formula>50</formula>
    </cfRule>
    <cfRule type="cellIs" dxfId="233" priority="500" operator="between">
      <formula>1</formula>
      <formula>25</formula>
    </cfRule>
    <cfRule type="cellIs" dxfId="232" priority="501" operator="equal">
      <formula>0</formula>
    </cfRule>
  </conditionalFormatting>
  <conditionalFormatting sqref="H17 H39">
    <cfRule type="cellIs" dxfId="231" priority="461" operator="lessThan">
      <formula>1</formula>
    </cfRule>
    <cfRule type="cellIs" dxfId="230" priority="462" operator="equal">
      <formula>1</formula>
    </cfRule>
    <cfRule type="cellIs" dxfId="229" priority="463" operator="greaterThan">
      <formula>1</formula>
    </cfRule>
  </conditionalFormatting>
  <conditionalFormatting sqref="I2:I3 I10:I12 R1:V1 I24:I25 I32:I33 I17:I18 I39:I40 I5:I8 I27:I30 I14:I15 I36:I37">
    <cfRule type="containsText" dxfId="228" priority="285" operator="containsText" text="BEST">
      <formula>NOT(ISERROR(SEARCH("BEST",I1)))</formula>
    </cfRule>
    <cfRule type="containsText" dxfId="227" priority="286" operator="containsText" text="OK">
      <formula>NOT(ISERROR(SEARCH("OK",I1)))</formula>
    </cfRule>
    <cfRule type="containsText" dxfId="226" priority="287" operator="containsText" text="AVG">
      <formula>NOT(ISERROR(SEARCH("AVG",I1)))</formula>
    </cfRule>
    <cfRule type="containsText" dxfId="225" priority="288" operator="containsText" text="NO">
      <formula>NOT(ISERROR(SEARCH("NO",I1)))</formula>
    </cfRule>
    <cfRule type="containsText" dxfId="224" priority="289" operator="containsText" text="REJECT">
      <formula>NOT(ISERROR(SEARCH("REJECT",I1)))</formula>
    </cfRule>
  </conditionalFormatting>
  <conditionalFormatting sqref="C4:G4">
    <cfRule type="duplicateValues" dxfId="223" priority="175"/>
  </conditionalFormatting>
  <conditionalFormatting sqref="C24:G30">
    <cfRule type="duplicateValues" dxfId="222" priority="174"/>
  </conditionalFormatting>
  <conditionalFormatting sqref="C2:G8">
    <cfRule type="duplicateValues" dxfId="221" priority="173"/>
  </conditionalFormatting>
  <conditionalFormatting sqref="H1">
    <cfRule type="cellIs" dxfId="220" priority="37" operator="between">
      <formula>76</formula>
      <formula>100</formula>
    </cfRule>
    <cfRule type="cellIs" dxfId="219" priority="38" operator="between">
      <formula>51</formula>
      <formula>75</formula>
    </cfRule>
    <cfRule type="cellIs" dxfId="218" priority="39" operator="between">
      <formula>26</formula>
      <formula>50</formula>
    </cfRule>
    <cfRule type="cellIs" dxfId="217" priority="40" operator="between">
      <formula>1</formula>
      <formula>25</formula>
    </cfRule>
    <cfRule type="cellIs" dxfId="216" priority="41" operator="between">
      <formula>0</formula>
      <formula>-100</formula>
    </cfRule>
  </conditionalFormatting>
  <conditionalFormatting sqref="I1">
    <cfRule type="containsText" dxfId="215" priority="32" operator="containsText" text="BEST">
      <formula>NOT(ISERROR(SEARCH("BEST",I1)))</formula>
    </cfRule>
    <cfRule type="containsText" dxfId="214" priority="33" operator="containsText" text="OK">
      <formula>NOT(ISERROR(SEARCH("OK",I1)))</formula>
    </cfRule>
    <cfRule type="containsText" dxfId="213" priority="34" operator="containsText" text="AVG">
      <formula>NOT(ISERROR(SEARCH("AVG",I1)))</formula>
    </cfRule>
    <cfRule type="containsText" dxfId="212" priority="35" operator="containsText" text="NO">
      <formula>NOT(ISERROR(SEARCH("NO",I1)))</formula>
    </cfRule>
    <cfRule type="containsText" dxfId="211" priority="36" operator="containsText" text="REJECT">
      <formula>NOT(ISERROR(SEARCH("REJECT",I1)))</formula>
    </cfRule>
  </conditionalFormatting>
  <conditionalFormatting sqref="J1">
    <cfRule type="cellIs" dxfId="210" priority="1" operator="between">
      <formula>36</formula>
      <formula>100</formula>
    </cfRule>
    <cfRule type="cellIs" dxfId="209" priority="2" operator="between">
      <formula>21</formula>
      <formula>35</formula>
    </cfRule>
    <cfRule type="cellIs" dxfId="208" priority="3" operator="between">
      <formula>1</formula>
      <formula>20</formula>
    </cfRule>
    <cfRule type="cellIs" dxfId="207" priority="4" operator="equal">
      <formula>0</formula>
    </cfRule>
  </conditionalFormatting>
  <hyperlinks>
    <hyperlink ref="J2" r:id="rId1" display="1.  See Number of Shares pledged" xr:uid="{00000000-0004-0000-0000-000000000000}"/>
  </hyperlinks>
  <pageMargins left="0.7" right="0.7" top="0.75" bottom="0.75" header="0.3" footer="0.3"/>
  <pageSetup orientation="portrait" horizontalDpi="4294967293" verticalDpi="4294967293" r:id="rId2"/>
  <ignoredErrors>
    <ignoredError sqref="P6 L11:O11 I17 H11:I11 H33:I33 L33:O33" formula="1"/>
  </ignoredErrors>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S78"/>
  <sheetViews>
    <sheetView zoomScale="90" zoomScaleNormal="90" workbookViewId="0">
      <pane xSplit="9" ySplit="1" topLeftCell="J2" activePane="bottomRight" state="frozen"/>
      <selection pane="topRight" activeCell="J1" sqref="J1"/>
      <selection pane="bottomLeft" activeCell="A2" sqref="A2"/>
      <selection pane="bottomRight" activeCell="I21" sqref="I21"/>
    </sheetView>
  </sheetViews>
  <sheetFormatPr defaultColWidth="9.140625" defaultRowHeight="16.5" customHeight="1" x14ac:dyDescent="0.25"/>
  <cols>
    <col min="1" max="1" width="26.140625" style="24" bestFit="1" customWidth="1"/>
    <col min="2" max="2" width="16.85546875" style="24" bestFit="1" customWidth="1"/>
    <col min="3" max="7" width="8.28515625" style="24" bestFit="1" customWidth="1"/>
    <col min="8" max="8" width="9.5703125" style="27" bestFit="1" customWidth="1"/>
    <col min="9" max="9" width="15.140625" style="37" bestFit="1" customWidth="1"/>
    <col min="10" max="10" width="7.140625" style="24" customWidth="1"/>
    <col min="11" max="12" width="9.140625" style="24"/>
    <col min="13" max="13" width="8.28515625" style="32" bestFit="1" customWidth="1"/>
    <col min="14" max="16" width="8.28515625" style="2" bestFit="1" customWidth="1"/>
    <col min="17" max="17" width="9.5703125" style="2" bestFit="1" customWidth="1"/>
    <col min="18" max="18" width="9.140625" style="50"/>
    <col min="19" max="16384" width="9.140625" style="24"/>
  </cols>
  <sheetData>
    <row r="1" spans="1:19" ht="16.5" customHeight="1" thickBot="1" x14ac:dyDescent="0.3">
      <c r="A1" s="12"/>
      <c r="C1" s="14" t="s">
        <v>0</v>
      </c>
      <c r="D1" s="14" t="s">
        <v>1</v>
      </c>
      <c r="E1" s="14" t="s">
        <v>2</v>
      </c>
      <c r="F1" s="14" t="s">
        <v>3</v>
      </c>
      <c r="G1" s="14" t="s">
        <v>28</v>
      </c>
      <c r="M1" s="39" t="s">
        <v>56</v>
      </c>
      <c r="N1" s="39" t="s">
        <v>56</v>
      </c>
      <c r="O1" s="39" t="s">
        <v>56</v>
      </c>
      <c r="P1" s="39" t="s">
        <v>56</v>
      </c>
      <c r="Q1" s="40" t="s">
        <v>57</v>
      </c>
      <c r="R1" s="47" t="s">
        <v>58</v>
      </c>
    </row>
    <row r="2" spans="1:19" ht="16.5" customHeight="1" thickBot="1" x14ac:dyDescent="0.3">
      <c r="A2" s="3">
        <v>1</v>
      </c>
      <c r="B2" s="38">
        <v>4</v>
      </c>
      <c r="C2" s="33">
        <v>50</v>
      </c>
      <c r="D2" s="33">
        <v>40</v>
      </c>
      <c r="E2" s="33">
        <v>30</v>
      </c>
      <c r="F2" s="33">
        <v>20</v>
      </c>
      <c r="G2" s="33">
        <v>10</v>
      </c>
      <c r="H2" s="9">
        <f>25*Q2</f>
        <v>100</v>
      </c>
      <c r="I2" s="1"/>
      <c r="M2" s="51">
        <f>IF(C2&gt;D2,1,IF(C2&lt;D2,-1,0))</f>
        <v>1</v>
      </c>
      <c r="N2" s="51">
        <f>IF(D2&gt;E2,1,IF(D2&lt;E2,-1,0))</f>
        <v>1</v>
      </c>
      <c r="O2" s="51">
        <f>IF(E2&gt;F2,1,IF(E2&lt;F2,-1,0))</f>
        <v>1</v>
      </c>
      <c r="P2" s="51">
        <f>IF(F2&gt;G2,1,IF(F2&lt;G2,-1,0))</f>
        <v>1</v>
      </c>
      <c r="Q2" s="52">
        <f>SUM(M2,N2,O2,P2)</f>
        <v>4</v>
      </c>
      <c r="R2" s="56">
        <f>MAX(M2,N2,O2,P2)</f>
        <v>1</v>
      </c>
      <c r="S2" s="57">
        <f>(R2-Q2)*100/Q2</f>
        <v>-75</v>
      </c>
    </row>
    <row r="3" spans="1:19" ht="16.5" customHeight="1" thickBot="1" x14ac:dyDescent="0.3">
      <c r="A3" s="3">
        <v>2</v>
      </c>
      <c r="B3" s="38">
        <v>3</v>
      </c>
      <c r="C3" s="34">
        <v>40</v>
      </c>
      <c r="D3" s="33">
        <v>40</v>
      </c>
      <c r="E3" s="33">
        <v>30</v>
      </c>
      <c r="F3" s="33">
        <v>20</v>
      </c>
      <c r="G3" s="33">
        <v>10</v>
      </c>
      <c r="H3" s="9">
        <f t="shared" ref="H3:H10" si="0">Q3</f>
        <v>20</v>
      </c>
      <c r="I3" s="9"/>
      <c r="J3" s="24" t="s">
        <v>54</v>
      </c>
      <c r="M3" s="55">
        <f t="shared" ref="M3:M10" si="1">MAX(C3,D3)</f>
        <v>40</v>
      </c>
      <c r="N3" s="55">
        <f t="shared" ref="N3:N10" si="2">MAX(D3,E3)</f>
        <v>40</v>
      </c>
      <c r="O3" s="55">
        <f t="shared" ref="O3:O10" si="3">MAX(E3,F3)</f>
        <v>30</v>
      </c>
      <c r="P3" s="55">
        <f t="shared" ref="P3:P10" si="4">MAX(F3,G3)</f>
        <v>20</v>
      </c>
      <c r="Q3" s="56">
        <f t="shared" ref="Q3:Q10" si="5">MIN(M3,N3,O3,P3)</f>
        <v>20</v>
      </c>
      <c r="R3" s="56">
        <f t="shared" ref="R3:R10" si="6">MAX(M3,N3,O3,P3)</f>
        <v>40</v>
      </c>
      <c r="S3" s="57">
        <f t="shared" ref="S3:S10" si="7">(R3-Q3)*100/Q3</f>
        <v>100</v>
      </c>
    </row>
    <row r="4" spans="1:19" ht="16.5" customHeight="1" thickBot="1" x14ac:dyDescent="0.3">
      <c r="A4" s="3">
        <v>3</v>
      </c>
      <c r="B4" s="38">
        <v>2</v>
      </c>
      <c r="C4" s="34">
        <v>30</v>
      </c>
      <c r="D4" s="34">
        <v>30</v>
      </c>
      <c r="E4" s="33">
        <v>30</v>
      </c>
      <c r="F4" s="33">
        <v>20</v>
      </c>
      <c r="G4" s="33">
        <v>10</v>
      </c>
      <c r="H4" s="9">
        <f t="shared" si="0"/>
        <v>20</v>
      </c>
      <c r="I4" s="9"/>
      <c r="M4" s="55">
        <f t="shared" si="1"/>
        <v>30</v>
      </c>
      <c r="N4" s="55">
        <f t="shared" si="2"/>
        <v>30</v>
      </c>
      <c r="O4" s="55">
        <f t="shared" si="3"/>
        <v>30</v>
      </c>
      <c r="P4" s="55">
        <f t="shared" si="4"/>
        <v>20</v>
      </c>
      <c r="Q4" s="56">
        <f t="shared" si="5"/>
        <v>20</v>
      </c>
      <c r="R4" s="56">
        <f t="shared" si="6"/>
        <v>30</v>
      </c>
      <c r="S4" s="57">
        <f t="shared" si="7"/>
        <v>50</v>
      </c>
    </row>
    <row r="5" spans="1:19" ht="16.5" customHeight="1" thickBot="1" x14ac:dyDescent="0.3">
      <c r="A5" s="3">
        <v>4</v>
      </c>
      <c r="B5" s="38">
        <v>1</v>
      </c>
      <c r="C5" s="34">
        <v>20</v>
      </c>
      <c r="D5" s="34">
        <v>20</v>
      </c>
      <c r="E5" s="34">
        <v>20</v>
      </c>
      <c r="F5" s="33">
        <v>20</v>
      </c>
      <c r="G5" s="33">
        <v>10</v>
      </c>
      <c r="H5" s="9">
        <f t="shared" si="0"/>
        <v>20</v>
      </c>
      <c r="I5" s="9"/>
      <c r="M5" s="55">
        <f t="shared" si="1"/>
        <v>20</v>
      </c>
      <c r="N5" s="55">
        <f t="shared" si="2"/>
        <v>20</v>
      </c>
      <c r="O5" s="55">
        <f t="shared" si="3"/>
        <v>20</v>
      </c>
      <c r="P5" s="55">
        <f t="shared" si="4"/>
        <v>20</v>
      </c>
      <c r="Q5" s="56">
        <f t="shared" si="5"/>
        <v>20</v>
      </c>
      <c r="R5" s="56">
        <f t="shared" si="6"/>
        <v>20</v>
      </c>
      <c r="S5" s="57">
        <f t="shared" si="7"/>
        <v>0</v>
      </c>
    </row>
    <row r="6" spans="1:19" ht="16.5" customHeight="1" thickBot="1" x14ac:dyDescent="0.3">
      <c r="A6" s="3">
        <v>5</v>
      </c>
      <c r="B6" s="38">
        <v>100</v>
      </c>
      <c r="C6" s="35">
        <v>50</v>
      </c>
      <c r="D6" s="35">
        <v>50</v>
      </c>
      <c r="E6" s="35">
        <v>50</v>
      </c>
      <c r="F6" s="35">
        <v>50</v>
      </c>
      <c r="G6" s="35">
        <v>50</v>
      </c>
      <c r="H6" s="9">
        <f t="shared" si="0"/>
        <v>50</v>
      </c>
      <c r="I6" s="9"/>
      <c r="M6" s="55">
        <f t="shared" si="1"/>
        <v>50</v>
      </c>
      <c r="N6" s="55">
        <f t="shared" si="2"/>
        <v>50</v>
      </c>
      <c r="O6" s="55">
        <f t="shared" si="3"/>
        <v>50</v>
      </c>
      <c r="P6" s="55">
        <f t="shared" si="4"/>
        <v>50</v>
      </c>
      <c r="Q6" s="56">
        <f t="shared" si="5"/>
        <v>50</v>
      </c>
      <c r="R6" s="56">
        <f t="shared" si="6"/>
        <v>50</v>
      </c>
      <c r="S6" s="57">
        <f t="shared" si="7"/>
        <v>0</v>
      </c>
    </row>
    <row r="7" spans="1:19" ht="16.5" customHeight="1" thickBot="1" x14ac:dyDescent="0.3">
      <c r="A7" s="3">
        <v>6</v>
      </c>
      <c r="B7" s="38">
        <v>-1</v>
      </c>
      <c r="C7" s="33">
        <v>10</v>
      </c>
      <c r="D7" s="33">
        <v>20</v>
      </c>
      <c r="E7" s="34">
        <v>20</v>
      </c>
      <c r="F7" s="34">
        <v>20</v>
      </c>
      <c r="G7" s="34">
        <v>20</v>
      </c>
      <c r="H7" s="9">
        <f t="shared" si="0"/>
        <v>20</v>
      </c>
      <c r="I7" s="9"/>
      <c r="M7" s="55">
        <f t="shared" si="1"/>
        <v>20</v>
      </c>
      <c r="N7" s="55">
        <f t="shared" si="2"/>
        <v>20</v>
      </c>
      <c r="O7" s="55">
        <f t="shared" si="3"/>
        <v>20</v>
      </c>
      <c r="P7" s="55">
        <f t="shared" si="4"/>
        <v>20</v>
      </c>
      <c r="Q7" s="56">
        <f t="shared" si="5"/>
        <v>20</v>
      </c>
      <c r="R7" s="56">
        <f t="shared" si="6"/>
        <v>20</v>
      </c>
      <c r="S7" s="57">
        <f t="shared" si="7"/>
        <v>0</v>
      </c>
    </row>
    <row r="8" spans="1:19" ht="16.5" customHeight="1" thickBot="1" x14ac:dyDescent="0.3">
      <c r="A8" s="3">
        <v>7</v>
      </c>
      <c r="B8" s="38">
        <v>-2</v>
      </c>
      <c r="C8" s="33">
        <v>10</v>
      </c>
      <c r="D8" s="33">
        <v>20</v>
      </c>
      <c r="E8" s="33">
        <v>30</v>
      </c>
      <c r="F8" s="34">
        <v>30</v>
      </c>
      <c r="G8" s="34">
        <v>30</v>
      </c>
      <c r="H8" s="9">
        <f t="shared" si="0"/>
        <v>20</v>
      </c>
      <c r="I8" s="9"/>
      <c r="J8" s="24" t="s">
        <v>54</v>
      </c>
      <c r="M8" s="55">
        <f t="shared" si="1"/>
        <v>20</v>
      </c>
      <c r="N8" s="55">
        <f t="shared" si="2"/>
        <v>30</v>
      </c>
      <c r="O8" s="55">
        <f t="shared" si="3"/>
        <v>30</v>
      </c>
      <c r="P8" s="55">
        <f t="shared" si="4"/>
        <v>30</v>
      </c>
      <c r="Q8" s="56">
        <f t="shared" si="5"/>
        <v>20</v>
      </c>
      <c r="R8" s="56">
        <f t="shared" si="6"/>
        <v>30</v>
      </c>
      <c r="S8" s="57">
        <f t="shared" si="7"/>
        <v>50</v>
      </c>
    </row>
    <row r="9" spans="1:19" ht="16.5" customHeight="1" thickBot="1" x14ac:dyDescent="0.3">
      <c r="A9" s="3">
        <v>8</v>
      </c>
      <c r="B9" s="38">
        <v>-3</v>
      </c>
      <c r="C9" s="33">
        <v>10</v>
      </c>
      <c r="D9" s="33">
        <v>20</v>
      </c>
      <c r="E9" s="33">
        <v>30</v>
      </c>
      <c r="F9" s="33">
        <v>40</v>
      </c>
      <c r="G9" s="34">
        <v>40</v>
      </c>
      <c r="H9" s="9">
        <f t="shared" si="0"/>
        <v>20</v>
      </c>
      <c r="I9" s="9"/>
      <c r="J9" s="24" t="s">
        <v>54</v>
      </c>
      <c r="M9" s="55">
        <f t="shared" si="1"/>
        <v>20</v>
      </c>
      <c r="N9" s="55">
        <f t="shared" si="2"/>
        <v>30</v>
      </c>
      <c r="O9" s="55">
        <f t="shared" si="3"/>
        <v>40</v>
      </c>
      <c r="P9" s="55">
        <f t="shared" si="4"/>
        <v>40</v>
      </c>
      <c r="Q9" s="56">
        <f t="shared" si="5"/>
        <v>20</v>
      </c>
      <c r="R9" s="56">
        <f t="shared" si="6"/>
        <v>40</v>
      </c>
      <c r="S9" s="57">
        <f t="shared" si="7"/>
        <v>100</v>
      </c>
    </row>
    <row r="10" spans="1:19" ht="16.5" customHeight="1" thickBot="1" x14ac:dyDescent="0.3">
      <c r="A10" s="3">
        <v>9</v>
      </c>
      <c r="B10" s="38">
        <v>-4</v>
      </c>
      <c r="C10" s="33">
        <v>10</v>
      </c>
      <c r="D10" s="33">
        <v>20</v>
      </c>
      <c r="E10" s="33">
        <v>30</v>
      </c>
      <c r="F10" s="33">
        <v>40</v>
      </c>
      <c r="G10" s="33">
        <v>50</v>
      </c>
      <c r="H10" s="9">
        <f t="shared" si="0"/>
        <v>20</v>
      </c>
      <c r="I10" s="9"/>
      <c r="M10" s="55">
        <f t="shared" si="1"/>
        <v>20</v>
      </c>
      <c r="N10" s="55">
        <f t="shared" si="2"/>
        <v>30</v>
      </c>
      <c r="O10" s="55">
        <f t="shared" si="3"/>
        <v>40</v>
      </c>
      <c r="P10" s="55">
        <f t="shared" si="4"/>
        <v>50</v>
      </c>
      <c r="Q10" s="56">
        <f t="shared" si="5"/>
        <v>20</v>
      </c>
      <c r="R10" s="56">
        <f t="shared" si="6"/>
        <v>50</v>
      </c>
      <c r="S10" s="57">
        <f t="shared" si="7"/>
        <v>150</v>
      </c>
    </row>
    <row r="11" spans="1:19" ht="16.5" customHeight="1" x14ac:dyDescent="0.25">
      <c r="A11" s="3" t="s">
        <v>44</v>
      </c>
      <c r="B11" s="36"/>
      <c r="C11" s="34"/>
      <c r="D11" s="34"/>
      <c r="E11" s="34"/>
      <c r="F11" s="34"/>
      <c r="G11" s="34"/>
      <c r="H11" s="9"/>
      <c r="I11" s="9"/>
      <c r="J11" s="37"/>
      <c r="K11" s="37"/>
      <c r="L11" s="37"/>
      <c r="M11" s="53">
        <f>(C11-D11)*100/40</f>
        <v>0</v>
      </c>
      <c r="N11" s="54">
        <f>(D11-E11)*100/40</f>
        <v>0</v>
      </c>
      <c r="O11" s="54">
        <f>(E11-F11)*100/40</f>
        <v>0</v>
      </c>
      <c r="P11" s="54">
        <f>(F11-G11)*100/40</f>
        <v>0</v>
      </c>
      <c r="Q11" s="54">
        <f>(G11-H11)*100/40</f>
        <v>0</v>
      </c>
      <c r="R11" s="48"/>
    </row>
    <row r="12" spans="1:19" ht="16.5" customHeight="1" thickBot="1" x14ac:dyDescent="0.3">
      <c r="M12" s="42"/>
      <c r="N12" s="41"/>
      <c r="O12" s="41"/>
      <c r="P12" s="41"/>
      <c r="Q12" s="43"/>
      <c r="R12" s="48"/>
    </row>
    <row r="13" spans="1:19" ht="16.5" customHeight="1" thickBot="1" x14ac:dyDescent="0.3">
      <c r="A13" s="12"/>
      <c r="C13" s="14" t="s">
        <v>0</v>
      </c>
      <c r="D13" s="14" t="s">
        <v>1</v>
      </c>
      <c r="E13" s="14" t="s">
        <v>2</v>
      </c>
      <c r="F13" s="14" t="s">
        <v>3</v>
      </c>
      <c r="G13" s="14" t="s">
        <v>28</v>
      </c>
      <c r="M13" s="44"/>
      <c r="N13" s="45"/>
      <c r="O13" s="45"/>
      <c r="P13" s="45"/>
      <c r="Q13" s="46"/>
      <c r="R13" s="49"/>
    </row>
    <row r="14" spans="1:19" ht="16.5" customHeight="1" thickBot="1" x14ac:dyDescent="0.3">
      <c r="A14" s="3">
        <v>1</v>
      </c>
      <c r="B14" s="38">
        <v>4</v>
      </c>
      <c r="C14" s="33">
        <v>50</v>
      </c>
      <c r="D14" s="33">
        <v>40</v>
      </c>
      <c r="E14" s="33">
        <v>30</v>
      </c>
      <c r="F14" s="33">
        <v>20</v>
      </c>
      <c r="G14" s="33">
        <v>10</v>
      </c>
      <c r="H14" s="9">
        <f>25*Q14</f>
        <v>100</v>
      </c>
      <c r="I14" s="9"/>
      <c r="M14" s="51">
        <f>IF(C14&gt;D14,1,IF(C14&lt;D14,-1,0))</f>
        <v>1</v>
      </c>
      <c r="N14" s="51">
        <f>IF(D14&gt;E14,1,IF(D14&lt;E14,-1,0))</f>
        <v>1</v>
      </c>
      <c r="O14" s="51">
        <f>IF(E14&gt;F14,1,IF(E14&lt;F14,-1,0))</f>
        <v>1</v>
      </c>
      <c r="P14" s="51">
        <f>IF(F14&gt;G14,1,IF(F14&lt;G14,-1,0))</f>
        <v>1</v>
      </c>
      <c r="Q14" s="52">
        <f>SUM(M14,N14,O14,P14)</f>
        <v>4</v>
      </c>
      <c r="R14" s="48">
        <f>Q14*25</f>
        <v>100</v>
      </c>
    </row>
    <row r="15" spans="1:19" ht="16.5" customHeight="1" thickBot="1" x14ac:dyDescent="0.3">
      <c r="A15" s="3">
        <v>2</v>
      </c>
      <c r="B15" s="38">
        <v>3</v>
      </c>
      <c r="C15" s="34">
        <v>40</v>
      </c>
      <c r="D15" s="33">
        <v>40</v>
      </c>
      <c r="E15" s="33">
        <v>30</v>
      </c>
      <c r="F15" s="33">
        <v>20</v>
      </c>
      <c r="G15" s="33">
        <v>10</v>
      </c>
      <c r="H15" s="9">
        <f t="shared" ref="H15:H22" si="8">25*Q15</f>
        <v>75</v>
      </c>
      <c r="I15" s="9"/>
      <c r="J15" s="24" t="s">
        <v>54</v>
      </c>
      <c r="M15" s="51">
        <f t="shared" ref="M15:M22" si="9">IF(C15&gt;D15,1,IF(C15&lt;D15,-1,0))</f>
        <v>0</v>
      </c>
      <c r="N15" s="51">
        <f t="shared" ref="N15:N22" si="10">IF(D15&gt;E15,1,IF(D15&lt;E15,-1,0))</f>
        <v>1</v>
      </c>
      <c r="O15" s="51">
        <f t="shared" ref="O15:O22" si="11">IF(E15&gt;F15,1,IF(E15&lt;F15,-1,0))</f>
        <v>1</v>
      </c>
      <c r="P15" s="51">
        <f t="shared" ref="P15:P22" si="12">IF(F15&gt;G15,1,IF(F15&lt;G15,-1,0))</f>
        <v>1</v>
      </c>
      <c r="Q15" s="52">
        <f t="shared" ref="Q15:Q22" si="13">SUM(M15,N15,O15,P15)</f>
        <v>3</v>
      </c>
      <c r="R15" s="48">
        <f t="shared" ref="R15:R23" si="14">Q15*25</f>
        <v>75</v>
      </c>
    </row>
    <row r="16" spans="1:19" ht="16.5" customHeight="1" thickBot="1" x14ac:dyDescent="0.3">
      <c r="A16" s="3">
        <v>3</v>
      </c>
      <c r="B16" s="38">
        <v>2</v>
      </c>
      <c r="C16" s="34">
        <v>30</v>
      </c>
      <c r="D16" s="34">
        <v>30</v>
      </c>
      <c r="E16" s="33">
        <v>30</v>
      </c>
      <c r="F16" s="33">
        <v>20</v>
      </c>
      <c r="G16" s="33">
        <v>10</v>
      </c>
      <c r="H16" s="9">
        <f t="shared" si="8"/>
        <v>50</v>
      </c>
      <c r="I16" s="9"/>
      <c r="M16" s="51">
        <f t="shared" si="9"/>
        <v>0</v>
      </c>
      <c r="N16" s="51">
        <f t="shared" si="10"/>
        <v>0</v>
      </c>
      <c r="O16" s="51">
        <f t="shared" si="11"/>
        <v>1</v>
      </c>
      <c r="P16" s="51">
        <f t="shared" si="12"/>
        <v>1</v>
      </c>
      <c r="Q16" s="52">
        <f t="shared" si="13"/>
        <v>2</v>
      </c>
      <c r="R16" s="48">
        <f t="shared" si="14"/>
        <v>50</v>
      </c>
    </row>
    <row r="17" spans="1:18" ht="16.5" customHeight="1" thickBot="1" x14ac:dyDescent="0.3">
      <c r="A17" s="3">
        <v>4</v>
      </c>
      <c r="B17" s="38">
        <v>1</v>
      </c>
      <c r="C17" s="34">
        <v>20</v>
      </c>
      <c r="D17" s="34">
        <v>20</v>
      </c>
      <c r="E17" s="34">
        <v>20</v>
      </c>
      <c r="F17" s="33">
        <v>20</v>
      </c>
      <c r="G17" s="33">
        <v>10</v>
      </c>
      <c r="H17" s="9">
        <f t="shared" si="8"/>
        <v>25</v>
      </c>
      <c r="I17" s="9"/>
      <c r="M17" s="51">
        <f t="shared" si="9"/>
        <v>0</v>
      </c>
      <c r="N17" s="51">
        <f t="shared" si="10"/>
        <v>0</v>
      </c>
      <c r="O17" s="51">
        <f t="shared" si="11"/>
        <v>0</v>
      </c>
      <c r="P17" s="51">
        <f t="shared" si="12"/>
        <v>1</v>
      </c>
      <c r="Q17" s="52">
        <f t="shared" si="13"/>
        <v>1</v>
      </c>
      <c r="R17" s="48">
        <f t="shared" si="14"/>
        <v>25</v>
      </c>
    </row>
    <row r="18" spans="1:18" ht="16.5" customHeight="1" thickBot="1" x14ac:dyDescent="0.3">
      <c r="A18" s="3">
        <v>5</v>
      </c>
      <c r="B18" s="38">
        <v>100</v>
      </c>
      <c r="C18" s="35">
        <v>50</v>
      </c>
      <c r="D18" s="35">
        <v>50</v>
      </c>
      <c r="E18" s="35">
        <v>50</v>
      </c>
      <c r="F18" s="35">
        <v>50</v>
      </c>
      <c r="G18" s="35">
        <v>50</v>
      </c>
      <c r="H18" s="9">
        <f t="shared" si="8"/>
        <v>0</v>
      </c>
      <c r="I18" s="9"/>
      <c r="M18" s="51">
        <f t="shared" si="9"/>
        <v>0</v>
      </c>
      <c r="N18" s="51">
        <f t="shared" si="10"/>
        <v>0</v>
      </c>
      <c r="O18" s="51">
        <f t="shared" si="11"/>
        <v>0</v>
      </c>
      <c r="P18" s="51">
        <f t="shared" si="12"/>
        <v>0</v>
      </c>
      <c r="Q18" s="52">
        <f t="shared" si="13"/>
        <v>0</v>
      </c>
      <c r="R18" s="48">
        <f t="shared" si="14"/>
        <v>0</v>
      </c>
    </row>
    <row r="19" spans="1:18" ht="16.5" customHeight="1" thickBot="1" x14ac:dyDescent="0.3">
      <c r="A19" s="3">
        <v>6</v>
      </c>
      <c r="B19" s="38">
        <v>-1</v>
      </c>
      <c r="C19" s="33">
        <v>10</v>
      </c>
      <c r="D19" s="33">
        <v>20</v>
      </c>
      <c r="E19" s="34">
        <v>20</v>
      </c>
      <c r="F19" s="34">
        <v>20</v>
      </c>
      <c r="G19" s="34">
        <v>20</v>
      </c>
      <c r="H19" s="9">
        <f t="shared" si="8"/>
        <v>-25</v>
      </c>
      <c r="I19" s="9"/>
      <c r="M19" s="51">
        <f t="shared" si="9"/>
        <v>-1</v>
      </c>
      <c r="N19" s="51">
        <f t="shared" si="10"/>
        <v>0</v>
      </c>
      <c r="O19" s="51">
        <f t="shared" si="11"/>
        <v>0</v>
      </c>
      <c r="P19" s="51">
        <f t="shared" si="12"/>
        <v>0</v>
      </c>
      <c r="Q19" s="52">
        <f t="shared" si="13"/>
        <v>-1</v>
      </c>
      <c r="R19" s="48">
        <f t="shared" si="14"/>
        <v>-25</v>
      </c>
    </row>
    <row r="20" spans="1:18" ht="16.5" customHeight="1" thickBot="1" x14ac:dyDescent="0.3">
      <c r="A20" s="3">
        <v>7</v>
      </c>
      <c r="B20" s="38">
        <v>-2</v>
      </c>
      <c r="C20" s="33">
        <v>10</v>
      </c>
      <c r="D20" s="33">
        <v>20</v>
      </c>
      <c r="E20" s="33">
        <v>30</v>
      </c>
      <c r="F20" s="34">
        <v>30</v>
      </c>
      <c r="G20" s="34">
        <v>30</v>
      </c>
      <c r="H20" s="9">
        <f t="shared" si="8"/>
        <v>-50</v>
      </c>
      <c r="I20" s="9"/>
      <c r="J20" s="24" t="s">
        <v>54</v>
      </c>
      <c r="M20" s="51">
        <f t="shared" si="9"/>
        <v>-1</v>
      </c>
      <c r="N20" s="51">
        <f t="shared" si="10"/>
        <v>-1</v>
      </c>
      <c r="O20" s="51">
        <f t="shared" si="11"/>
        <v>0</v>
      </c>
      <c r="P20" s="51">
        <f t="shared" si="12"/>
        <v>0</v>
      </c>
      <c r="Q20" s="52">
        <f t="shared" si="13"/>
        <v>-2</v>
      </c>
      <c r="R20" s="48">
        <f t="shared" si="14"/>
        <v>-50</v>
      </c>
    </row>
    <row r="21" spans="1:18" ht="16.5" customHeight="1" thickBot="1" x14ac:dyDescent="0.3">
      <c r="A21" s="3">
        <v>8</v>
      </c>
      <c r="B21" s="38">
        <v>-3</v>
      </c>
      <c r="C21" s="33">
        <v>10</v>
      </c>
      <c r="D21" s="33">
        <v>20</v>
      </c>
      <c r="E21" s="33">
        <v>30</v>
      </c>
      <c r="F21" s="33">
        <v>40</v>
      </c>
      <c r="G21" s="34">
        <v>40</v>
      </c>
      <c r="H21" s="9">
        <f t="shared" si="8"/>
        <v>-75</v>
      </c>
      <c r="I21" s="9"/>
      <c r="J21" s="24" t="s">
        <v>54</v>
      </c>
      <c r="M21" s="51">
        <f t="shared" si="9"/>
        <v>-1</v>
      </c>
      <c r="N21" s="51">
        <f t="shared" si="10"/>
        <v>-1</v>
      </c>
      <c r="O21" s="51">
        <f t="shared" si="11"/>
        <v>-1</v>
      </c>
      <c r="P21" s="51">
        <f t="shared" si="12"/>
        <v>0</v>
      </c>
      <c r="Q21" s="52">
        <f t="shared" si="13"/>
        <v>-3</v>
      </c>
      <c r="R21" s="48">
        <f t="shared" si="14"/>
        <v>-75</v>
      </c>
    </row>
    <row r="22" spans="1:18" ht="16.5" customHeight="1" thickBot="1" x14ac:dyDescent="0.3">
      <c r="A22" s="3">
        <v>9</v>
      </c>
      <c r="B22" s="38">
        <v>-4</v>
      </c>
      <c r="C22" s="33">
        <v>10</v>
      </c>
      <c r="D22" s="33">
        <v>20</v>
      </c>
      <c r="E22" s="33">
        <v>30</v>
      </c>
      <c r="F22" s="33">
        <v>40</v>
      </c>
      <c r="G22" s="33">
        <v>50</v>
      </c>
      <c r="H22" s="9">
        <f t="shared" si="8"/>
        <v>-100</v>
      </c>
      <c r="I22" s="9"/>
      <c r="M22" s="51">
        <f t="shared" si="9"/>
        <v>-1</v>
      </c>
      <c r="N22" s="51">
        <f t="shared" si="10"/>
        <v>-1</v>
      </c>
      <c r="O22" s="51">
        <f t="shared" si="11"/>
        <v>-1</v>
      </c>
      <c r="P22" s="51">
        <f t="shared" si="12"/>
        <v>-1</v>
      </c>
      <c r="Q22" s="52">
        <f t="shared" si="13"/>
        <v>-4</v>
      </c>
      <c r="R22" s="48">
        <f t="shared" si="14"/>
        <v>-100</v>
      </c>
    </row>
    <row r="23" spans="1:18" ht="16.5" customHeight="1" thickBot="1" x14ac:dyDescent="0.3">
      <c r="A23" s="3" t="s">
        <v>44</v>
      </c>
      <c r="B23" s="36"/>
      <c r="C23" s="34"/>
      <c r="D23" s="34"/>
      <c r="E23" s="34"/>
      <c r="F23" s="34"/>
      <c r="G23" s="34"/>
      <c r="H23" s="9"/>
      <c r="I23" s="9"/>
      <c r="J23" s="37"/>
      <c r="K23" s="37"/>
      <c r="L23" s="37"/>
      <c r="M23" s="53">
        <f t="shared" ref="M23" si="15">IF(C23&gt;=D23,1,0)</f>
        <v>1</v>
      </c>
      <c r="N23" s="53">
        <f t="shared" ref="N23" si="16">IF(D23&gt;=E23,1,0)</f>
        <v>1</v>
      </c>
      <c r="O23" s="53">
        <f t="shared" ref="O23" si="17">IF(E23&gt;=F23,1,0)</f>
        <v>1</v>
      </c>
      <c r="P23" s="53">
        <f t="shared" ref="P23" si="18">IF(F23&gt;=G23,1,0)</f>
        <v>1</v>
      </c>
      <c r="Q23" s="58">
        <f t="shared" ref="Q23" si="19">BIN2DEC(M23 &amp; N23 &amp; O23 &amp; P23)</f>
        <v>15</v>
      </c>
      <c r="R23" s="48">
        <f t="shared" si="14"/>
        <v>375</v>
      </c>
    </row>
    <row r="24" spans="1:18" ht="16.5" customHeight="1" thickBot="1" x14ac:dyDescent="0.3">
      <c r="A24" s="12"/>
      <c r="B24" s="13" t="s">
        <v>4</v>
      </c>
      <c r="C24" s="14" t="s">
        <v>0</v>
      </c>
      <c r="D24" s="14" t="s">
        <v>1</v>
      </c>
      <c r="E24" s="14" t="s">
        <v>2</v>
      </c>
      <c r="F24" s="14" t="s">
        <v>3</v>
      </c>
      <c r="G24" s="14" t="s">
        <v>28</v>
      </c>
      <c r="H24" s="28" t="s">
        <v>37</v>
      </c>
      <c r="I24" s="17"/>
      <c r="J24" s="26" t="s">
        <v>45</v>
      </c>
    </row>
    <row r="25" spans="1:18" ht="16.5" customHeight="1" x14ac:dyDescent="0.25">
      <c r="A25" s="3" t="s">
        <v>5</v>
      </c>
      <c r="B25" s="2" t="s">
        <v>39</v>
      </c>
      <c r="C25" s="11">
        <v>70</v>
      </c>
      <c r="D25" s="11">
        <v>70</v>
      </c>
      <c r="E25" s="11">
        <v>70</v>
      </c>
      <c r="F25" s="11">
        <v>70</v>
      </c>
      <c r="G25" s="11">
        <v>70</v>
      </c>
      <c r="H25" s="29">
        <v>20</v>
      </c>
      <c r="I25" s="18"/>
    </row>
    <row r="26" spans="1:18" ht="16.5" customHeight="1" x14ac:dyDescent="0.25">
      <c r="A26" s="3"/>
      <c r="B26" s="21" t="s">
        <v>40</v>
      </c>
      <c r="C26" s="11">
        <v>20</v>
      </c>
      <c r="D26" s="11">
        <v>20</v>
      </c>
      <c r="E26" s="11">
        <v>20</v>
      </c>
      <c r="F26" s="11">
        <v>20</v>
      </c>
      <c r="G26" s="11">
        <v>10</v>
      </c>
      <c r="H26" s="29">
        <v>40</v>
      </c>
      <c r="I26" s="18"/>
      <c r="J26" s="24" t="s">
        <v>55</v>
      </c>
    </row>
    <row r="27" spans="1:18" ht="16.5" customHeight="1" x14ac:dyDescent="0.25">
      <c r="A27" s="3"/>
      <c r="B27" s="2" t="s">
        <v>41</v>
      </c>
      <c r="C27" s="11">
        <v>40</v>
      </c>
      <c r="D27" s="11">
        <v>40</v>
      </c>
      <c r="E27" s="11">
        <v>30</v>
      </c>
      <c r="F27" s="11">
        <v>20</v>
      </c>
      <c r="G27" s="11">
        <v>20</v>
      </c>
      <c r="H27" s="29">
        <v>60</v>
      </c>
      <c r="I27" s="18"/>
      <c r="J27" s="24" t="s">
        <v>55</v>
      </c>
    </row>
    <row r="28" spans="1:18" ht="16.5" customHeight="1" x14ac:dyDescent="0.25">
      <c r="A28" s="4"/>
      <c r="B28" s="21" t="s">
        <v>42</v>
      </c>
      <c r="C28" s="11">
        <v>40</v>
      </c>
      <c r="D28" s="11">
        <v>40</v>
      </c>
      <c r="E28" s="11">
        <v>30</v>
      </c>
      <c r="F28" s="11">
        <v>20</v>
      </c>
      <c r="G28" s="11">
        <v>10</v>
      </c>
      <c r="H28" s="29">
        <v>80</v>
      </c>
      <c r="I28" s="18"/>
      <c r="J28" s="24" t="s">
        <v>55</v>
      </c>
    </row>
    <row r="29" spans="1:18" ht="16.5" customHeight="1" x14ac:dyDescent="0.25">
      <c r="A29" s="3"/>
      <c r="B29" s="22" t="s">
        <v>43</v>
      </c>
      <c r="C29" s="11">
        <v>50</v>
      </c>
      <c r="D29" s="11">
        <v>40</v>
      </c>
      <c r="E29" s="11">
        <v>30</v>
      </c>
      <c r="F29" s="11">
        <v>20</v>
      </c>
      <c r="G29" s="11">
        <v>10</v>
      </c>
      <c r="H29" s="29">
        <v>100</v>
      </c>
      <c r="I29" s="18"/>
    </row>
    <row r="30" spans="1:18" ht="16.5" customHeight="1" thickBot="1" x14ac:dyDescent="0.3">
      <c r="A30" s="15"/>
      <c r="B30" s="23" t="s">
        <v>38</v>
      </c>
      <c r="C30" s="16">
        <v>10</v>
      </c>
      <c r="D30" s="16">
        <v>20</v>
      </c>
      <c r="E30" s="16">
        <v>30</v>
      </c>
      <c r="F30" s="16">
        <v>40</v>
      </c>
      <c r="G30" s="16">
        <v>50</v>
      </c>
      <c r="H30" s="30">
        <v>0</v>
      </c>
      <c r="I30" s="20"/>
    </row>
    <row r="31" spans="1:18" ht="16.5" customHeight="1" thickBot="1" x14ac:dyDescent="0.3"/>
    <row r="32" spans="1:18" ht="16.5" customHeight="1" thickBot="1" x14ac:dyDescent="0.3">
      <c r="A32" s="12"/>
      <c r="B32" s="13" t="s">
        <v>4</v>
      </c>
      <c r="C32" s="14" t="s">
        <v>0</v>
      </c>
      <c r="D32" s="14" t="s">
        <v>1</v>
      </c>
      <c r="E32" s="14" t="s">
        <v>2</v>
      </c>
      <c r="F32" s="14" t="s">
        <v>3</v>
      </c>
      <c r="G32" s="14" t="s">
        <v>28</v>
      </c>
      <c r="H32" s="28" t="s">
        <v>37</v>
      </c>
      <c r="I32" s="17"/>
      <c r="J32" s="25" t="s">
        <v>11</v>
      </c>
    </row>
    <row r="33" spans="1:10" ht="16.5" customHeight="1" x14ac:dyDescent="0.25">
      <c r="A33" s="4" t="s">
        <v>7</v>
      </c>
      <c r="B33" s="2"/>
      <c r="C33" s="11">
        <v>70</v>
      </c>
      <c r="D33" s="11">
        <v>70</v>
      </c>
      <c r="E33" s="11">
        <v>70</v>
      </c>
      <c r="F33" s="11">
        <v>70</v>
      </c>
      <c r="G33" s="11">
        <v>70</v>
      </c>
      <c r="H33" s="29">
        <v>80</v>
      </c>
      <c r="I33" s="18"/>
    </row>
    <row r="34" spans="1:10" ht="16.5" customHeight="1" x14ac:dyDescent="0.25">
      <c r="A34" s="3"/>
      <c r="B34" s="21"/>
      <c r="C34" s="11">
        <v>20</v>
      </c>
      <c r="D34" s="11">
        <v>20</v>
      </c>
      <c r="E34" s="11">
        <v>20</v>
      </c>
      <c r="F34" s="11">
        <v>20</v>
      </c>
      <c r="G34" s="11">
        <v>10</v>
      </c>
      <c r="H34" s="29">
        <v>60</v>
      </c>
      <c r="I34" s="18"/>
      <c r="J34" s="24" t="s">
        <v>46</v>
      </c>
    </row>
    <row r="35" spans="1:10" ht="16.5" customHeight="1" x14ac:dyDescent="0.25">
      <c r="A35" s="3"/>
      <c r="B35" s="2"/>
      <c r="C35" s="11">
        <v>40</v>
      </c>
      <c r="D35" s="11">
        <v>40</v>
      </c>
      <c r="E35" s="11">
        <v>30</v>
      </c>
      <c r="F35" s="11">
        <v>20</v>
      </c>
      <c r="G35" s="11">
        <v>20</v>
      </c>
      <c r="H35" s="29">
        <v>40</v>
      </c>
      <c r="I35" s="18"/>
      <c r="J35" s="24" t="s">
        <v>46</v>
      </c>
    </row>
    <row r="36" spans="1:10" ht="16.5" customHeight="1" x14ac:dyDescent="0.25">
      <c r="A36" s="4"/>
      <c r="B36" s="21"/>
      <c r="C36" s="11">
        <v>40</v>
      </c>
      <c r="D36" s="11">
        <v>40</v>
      </c>
      <c r="E36" s="11">
        <v>30</v>
      </c>
      <c r="F36" s="11">
        <v>20</v>
      </c>
      <c r="G36" s="11">
        <v>10</v>
      </c>
      <c r="H36" s="29">
        <v>20</v>
      </c>
      <c r="I36" s="18"/>
      <c r="J36" s="24" t="s">
        <v>46</v>
      </c>
    </row>
    <row r="37" spans="1:10" ht="16.5" customHeight="1" x14ac:dyDescent="0.25">
      <c r="A37" s="3"/>
      <c r="B37" s="22"/>
      <c r="C37" s="11">
        <v>50</v>
      </c>
      <c r="D37" s="11">
        <v>40</v>
      </c>
      <c r="E37" s="11">
        <v>30</v>
      </c>
      <c r="F37" s="11">
        <v>20</v>
      </c>
      <c r="G37" s="11">
        <v>10</v>
      </c>
      <c r="H37" s="29">
        <v>0</v>
      </c>
      <c r="I37" s="18"/>
    </row>
    <row r="38" spans="1:10" ht="16.5" customHeight="1" thickBot="1" x14ac:dyDescent="0.3">
      <c r="A38" s="15"/>
      <c r="B38" s="23"/>
      <c r="C38" s="16">
        <v>10</v>
      </c>
      <c r="D38" s="16">
        <v>20</v>
      </c>
      <c r="E38" s="16">
        <v>30</v>
      </c>
      <c r="F38" s="16">
        <v>40</v>
      </c>
      <c r="G38" s="16">
        <v>50</v>
      </c>
      <c r="H38" s="30">
        <v>100</v>
      </c>
      <c r="I38" s="20"/>
    </row>
    <row r="39" spans="1:10" ht="16.5" customHeight="1" thickBot="1" x14ac:dyDescent="0.3"/>
    <row r="40" spans="1:10" ht="16.5" customHeight="1" x14ac:dyDescent="0.25">
      <c r="A40" s="12"/>
      <c r="B40" s="13" t="s">
        <v>4</v>
      </c>
      <c r="C40" s="14" t="s">
        <v>0</v>
      </c>
      <c r="D40" s="14" t="s">
        <v>1</v>
      </c>
      <c r="E40" s="14" t="s">
        <v>2</v>
      </c>
      <c r="F40" s="14" t="s">
        <v>3</v>
      </c>
      <c r="G40" s="14" t="s">
        <v>28</v>
      </c>
      <c r="H40" s="28" t="s">
        <v>37</v>
      </c>
      <c r="I40" s="17"/>
      <c r="J40" s="6" t="s">
        <v>19</v>
      </c>
    </row>
    <row r="41" spans="1:10" ht="16.5" customHeight="1" x14ac:dyDescent="0.25">
      <c r="A41" s="3" t="s">
        <v>25</v>
      </c>
      <c r="B41" s="2"/>
      <c r="C41" s="11">
        <v>70</v>
      </c>
      <c r="D41" s="11">
        <v>70</v>
      </c>
      <c r="E41" s="11">
        <v>70</v>
      </c>
      <c r="F41" s="11">
        <v>70</v>
      </c>
      <c r="G41" s="11">
        <v>70</v>
      </c>
      <c r="H41" s="29">
        <v>20</v>
      </c>
      <c r="I41" s="18"/>
    </row>
    <row r="42" spans="1:10" ht="16.5" customHeight="1" x14ac:dyDescent="0.25">
      <c r="A42" s="3"/>
      <c r="B42" s="21"/>
      <c r="C42" s="11">
        <v>20</v>
      </c>
      <c r="D42" s="11">
        <v>20</v>
      </c>
      <c r="E42" s="11">
        <v>20</v>
      </c>
      <c r="F42" s="11">
        <v>20</v>
      </c>
      <c r="G42" s="11">
        <v>10</v>
      </c>
      <c r="H42" s="29">
        <v>40</v>
      </c>
      <c r="I42" s="18"/>
      <c r="J42" s="24" t="s">
        <v>47</v>
      </c>
    </row>
    <row r="43" spans="1:10" ht="16.5" customHeight="1" x14ac:dyDescent="0.25">
      <c r="A43" s="3"/>
      <c r="B43" s="2"/>
      <c r="C43" s="11">
        <v>40</v>
      </c>
      <c r="D43" s="11">
        <v>40</v>
      </c>
      <c r="E43" s="11">
        <v>30</v>
      </c>
      <c r="F43" s="11">
        <v>20</v>
      </c>
      <c r="G43" s="11">
        <v>20</v>
      </c>
      <c r="H43" s="29">
        <v>60</v>
      </c>
      <c r="I43" s="18"/>
      <c r="J43" s="24" t="s">
        <v>47</v>
      </c>
    </row>
    <row r="44" spans="1:10" ht="16.5" customHeight="1" x14ac:dyDescent="0.25">
      <c r="A44" s="4"/>
      <c r="B44" s="21"/>
      <c r="C44" s="11">
        <v>40</v>
      </c>
      <c r="D44" s="11">
        <v>40</v>
      </c>
      <c r="E44" s="11">
        <v>30</v>
      </c>
      <c r="F44" s="11">
        <v>20</v>
      </c>
      <c r="G44" s="11">
        <v>10</v>
      </c>
      <c r="H44" s="29">
        <v>80</v>
      </c>
      <c r="I44" s="18"/>
      <c r="J44" s="24" t="s">
        <v>47</v>
      </c>
    </row>
    <row r="45" spans="1:10" ht="16.5" customHeight="1" x14ac:dyDescent="0.25">
      <c r="A45" s="3"/>
      <c r="B45" s="22"/>
      <c r="C45" s="11">
        <v>50</v>
      </c>
      <c r="D45" s="11">
        <v>40</v>
      </c>
      <c r="E45" s="11">
        <v>30</v>
      </c>
      <c r="F45" s="11">
        <v>20</v>
      </c>
      <c r="G45" s="11">
        <v>10</v>
      </c>
      <c r="H45" s="29">
        <v>100</v>
      </c>
      <c r="I45" s="18"/>
    </row>
    <row r="46" spans="1:10" ht="16.5" customHeight="1" thickBot="1" x14ac:dyDescent="0.3">
      <c r="A46" s="15"/>
      <c r="B46" s="23"/>
      <c r="C46" s="16">
        <v>10</v>
      </c>
      <c r="D46" s="16">
        <v>20</v>
      </c>
      <c r="E46" s="16">
        <v>30</v>
      </c>
      <c r="F46" s="16">
        <v>40</v>
      </c>
      <c r="G46" s="16">
        <v>50</v>
      </c>
      <c r="H46" s="30">
        <v>0</v>
      </c>
      <c r="I46" s="20"/>
    </row>
    <row r="47" spans="1:10" ht="16.5" customHeight="1" thickBot="1" x14ac:dyDescent="0.3"/>
    <row r="48" spans="1:10" ht="16.5" customHeight="1" x14ac:dyDescent="0.25">
      <c r="A48" s="12"/>
      <c r="B48" s="13" t="s">
        <v>4</v>
      </c>
      <c r="C48" s="14" t="s">
        <v>0</v>
      </c>
      <c r="D48" s="14" t="s">
        <v>1</v>
      </c>
      <c r="E48" s="14" t="s">
        <v>2</v>
      </c>
      <c r="F48" s="14" t="s">
        <v>3</v>
      </c>
      <c r="G48" s="14" t="s">
        <v>28</v>
      </c>
      <c r="H48" s="28" t="s">
        <v>37</v>
      </c>
      <c r="I48" s="17"/>
      <c r="J48" s="7" t="s">
        <v>12</v>
      </c>
    </row>
    <row r="49" spans="1:10" ht="16.5" customHeight="1" x14ac:dyDescent="0.25">
      <c r="A49" s="3" t="s">
        <v>26</v>
      </c>
      <c r="B49" s="2"/>
      <c r="C49" s="11">
        <v>70</v>
      </c>
      <c r="D49" s="11">
        <v>70</v>
      </c>
      <c r="E49" s="11">
        <v>70</v>
      </c>
      <c r="F49" s="11">
        <v>70</v>
      </c>
      <c r="G49" s="11">
        <v>70</v>
      </c>
      <c r="H49" s="29">
        <v>20</v>
      </c>
      <c r="I49" s="18"/>
    </row>
    <row r="50" spans="1:10" ht="16.5" customHeight="1" x14ac:dyDescent="0.25">
      <c r="A50" s="3"/>
      <c r="B50" s="21"/>
      <c r="C50" s="11">
        <v>20</v>
      </c>
      <c r="D50" s="11">
        <v>20</v>
      </c>
      <c r="E50" s="11">
        <v>20</v>
      </c>
      <c r="F50" s="11">
        <v>20</v>
      </c>
      <c r="G50" s="11">
        <v>10</v>
      </c>
      <c r="H50" s="29">
        <v>40</v>
      </c>
      <c r="I50" s="18"/>
      <c r="J50" s="24" t="s">
        <v>47</v>
      </c>
    </row>
    <row r="51" spans="1:10" ht="16.5" customHeight="1" x14ac:dyDescent="0.25">
      <c r="A51" s="3"/>
      <c r="B51" s="2"/>
      <c r="C51" s="11">
        <v>40</v>
      </c>
      <c r="D51" s="11">
        <v>40</v>
      </c>
      <c r="E51" s="11">
        <v>30</v>
      </c>
      <c r="F51" s="11">
        <v>20</v>
      </c>
      <c r="G51" s="11">
        <v>20</v>
      </c>
      <c r="H51" s="29">
        <v>60</v>
      </c>
      <c r="I51" s="18"/>
      <c r="J51" s="24" t="s">
        <v>47</v>
      </c>
    </row>
    <row r="52" spans="1:10" ht="16.5" customHeight="1" x14ac:dyDescent="0.25">
      <c r="A52" s="4"/>
      <c r="B52" s="21"/>
      <c r="C52" s="11">
        <v>40</v>
      </c>
      <c r="D52" s="11">
        <v>40</v>
      </c>
      <c r="E52" s="11">
        <v>30</v>
      </c>
      <c r="F52" s="11">
        <v>20</v>
      </c>
      <c r="G52" s="11">
        <v>10</v>
      </c>
      <c r="H52" s="29">
        <v>80</v>
      </c>
      <c r="I52" s="18"/>
      <c r="J52" s="24" t="s">
        <v>47</v>
      </c>
    </row>
    <row r="53" spans="1:10" ht="16.5" customHeight="1" x14ac:dyDescent="0.25">
      <c r="A53" s="3"/>
      <c r="B53" s="22"/>
      <c r="C53" s="11">
        <v>50</v>
      </c>
      <c r="D53" s="11">
        <v>40</v>
      </c>
      <c r="E53" s="11">
        <v>30</v>
      </c>
      <c r="F53" s="11">
        <v>20</v>
      </c>
      <c r="G53" s="11">
        <v>10</v>
      </c>
      <c r="H53" s="29">
        <v>100</v>
      </c>
      <c r="I53" s="18"/>
    </row>
    <row r="54" spans="1:10" ht="16.5" customHeight="1" thickBot="1" x14ac:dyDescent="0.3">
      <c r="A54" s="15"/>
      <c r="B54" s="23"/>
      <c r="C54" s="16">
        <v>10</v>
      </c>
      <c r="D54" s="16">
        <v>20</v>
      </c>
      <c r="E54" s="16">
        <v>30</v>
      </c>
      <c r="F54" s="16">
        <v>40</v>
      </c>
      <c r="G54" s="16">
        <v>50</v>
      </c>
      <c r="H54" s="30">
        <v>0</v>
      </c>
      <c r="I54" s="20"/>
    </row>
    <row r="55" spans="1:10" ht="16.5" customHeight="1" thickBot="1" x14ac:dyDescent="0.3"/>
    <row r="56" spans="1:10" ht="16.5" customHeight="1" x14ac:dyDescent="0.25">
      <c r="A56" s="12"/>
      <c r="B56" s="13" t="s">
        <v>4</v>
      </c>
      <c r="C56" s="14" t="s">
        <v>0</v>
      </c>
      <c r="D56" s="14" t="s">
        <v>1</v>
      </c>
      <c r="E56" s="14" t="s">
        <v>2</v>
      </c>
      <c r="F56" s="14" t="s">
        <v>3</v>
      </c>
      <c r="G56" s="14" t="s">
        <v>28</v>
      </c>
      <c r="H56" s="28" t="s">
        <v>37</v>
      </c>
      <c r="I56" s="17"/>
      <c r="J56" s="8" t="s">
        <v>32</v>
      </c>
    </row>
    <row r="57" spans="1:10" ht="16.5" customHeight="1" x14ac:dyDescent="0.25">
      <c r="A57" s="5" t="s">
        <v>27</v>
      </c>
      <c r="B57" s="2" t="s">
        <v>48</v>
      </c>
      <c r="C57" s="11">
        <v>100</v>
      </c>
      <c r="D57" s="11">
        <v>100</v>
      </c>
      <c r="E57" s="11">
        <v>100</v>
      </c>
      <c r="F57" s="11">
        <v>100</v>
      </c>
      <c r="G57" s="11">
        <v>100</v>
      </c>
      <c r="H57" s="29"/>
      <c r="I57" s="18"/>
    </row>
    <row r="58" spans="1:10" ht="16.5" customHeight="1" x14ac:dyDescent="0.25">
      <c r="A58" s="3"/>
      <c r="B58" s="21"/>
      <c r="C58" s="11"/>
      <c r="D58" s="11"/>
      <c r="E58" s="11"/>
      <c r="F58" s="11"/>
      <c r="G58" s="11"/>
      <c r="H58" s="29"/>
      <c r="I58" s="18"/>
    </row>
    <row r="59" spans="1:10" ht="16.5" customHeight="1" x14ac:dyDescent="0.25">
      <c r="A59" s="3"/>
      <c r="B59" s="2"/>
      <c r="C59" s="11">
        <v>100</v>
      </c>
      <c r="D59" s="11">
        <v>100</v>
      </c>
      <c r="E59" s="11">
        <v>100</v>
      </c>
      <c r="F59" s="11">
        <v>100</v>
      </c>
      <c r="G59" s="11">
        <v>100</v>
      </c>
      <c r="H59" s="29">
        <v>0</v>
      </c>
      <c r="I59" s="18"/>
    </row>
    <row r="60" spans="1:10" ht="16.5" customHeight="1" x14ac:dyDescent="0.25">
      <c r="A60" s="4"/>
      <c r="B60" s="21"/>
      <c r="C60" s="11">
        <v>80</v>
      </c>
      <c r="D60" s="11">
        <v>80</v>
      </c>
      <c r="E60" s="11">
        <v>80</v>
      </c>
      <c r="F60" s="11">
        <v>80</v>
      </c>
      <c r="G60" s="11">
        <v>80</v>
      </c>
      <c r="H60" s="29">
        <v>50</v>
      </c>
      <c r="I60" s="18"/>
      <c r="J60" s="24" t="s">
        <v>49</v>
      </c>
    </row>
    <row r="61" spans="1:10" ht="16.5" customHeight="1" x14ac:dyDescent="0.25">
      <c r="A61" s="3"/>
      <c r="B61" s="22"/>
      <c r="C61" s="11">
        <v>50</v>
      </c>
      <c r="D61" s="11">
        <v>40</v>
      </c>
      <c r="E61" s="11">
        <v>30</v>
      </c>
      <c r="F61" s="11">
        <v>20</v>
      </c>
      <c r="G61" s="11">
        <v>10</v>
      </c>
      <c r="H61" s="29">
        <v>0</v>
      </c>
      <c r="I61" s="18"/>
    </row>
    <row r="62" spans="1:10" ht="16.5" customHeight="1" thickBot="1" x14ac:dyDescent="0.3">
      <c r="A62" s="15"/>
      <c r="B62" s="23"/>
      <c r="C62" s="16">
        <v>10</v>
      </c>
      <c r="D62" s="16">
        <v>20</v>
      </c>
      <c r="E62" s="16">
        <v>30</v>
      </c>
      <c r="F62" s="16">
        <v>40</v>
      </c>
      <c r="G62" s="16">
        <v>50</v>
      </c>
      <c r="H62" s="30">
        <v>100</v>
      </c>
      <c r="I62" s="20"/>
    </row>
    <row r="63" spans="1:10" ht="16.5" customHeight="1" thickBot="1" x14ac:dyDescent="0.3"/>
    <row r="64" spans="1:10" ht="16.5" customHeight="1" x14ac:dyDescent="0.25">
      <c r="A64" s="12"/>
      <c r="B64" s="13" t="s">
        <v>4</v>
      </c>
      <c r="C64" s="14" t="s">
        <v>0</v>
      </c>
      <c r="D64" s="14" t="s">
        <v>1</v>
      </c>
      <c r="E64" s="14" t="s">
        <v>2</v>
      </c>
      <c r="F64" s="14" t="s">
        <v>3</v>
      </c>
      <c r="G64" s="14" t="s">
        <v>28</v>
      </c>
      <c r="H64" s="28" t="s">
        <v>37</v>
      </c>
      <c r="I64" s="17"/>
      <c r="J64" s="6" t="s">
        <v>10</v>
      </c>
    </row>
    <row r="65" spans="1:10" ht="16.5" customHeight="1" x14ac:dyDescent="0.25">
      <c r="A65" s="3" t="s">
        <v>50</v>
      </c>
      <c r="B65" s="2"/>
      <c r="C65" s="11">
        <v>70</v>
      </c>
      <c r="D65" s="11">
        <v>70</v>
      </c>
      <c r="E65" s="11">
        <v>70</v>
      </c>
      <c r="F65" s="11">
        <v>70</v>
      </c>
      <c r="G65" s="11">
        <v>70</v>
      </c>
      <c r="H65" s="29">
        <v>20</v>
      </c>
      <c r="I65" s="18"/>
    </row>
    <row r="66" spans="1:10" ht="16.5" customHeight="1" x14ac:dyDescent="0.25">
      <c r="A66" s="3"/>
      <c r="B66" s="21"/>
      <c r="C66" s="11">
        <v>20</v>
      </c>
      <c r="D66" s="11">
        <v>20</v>
      </c>
      <c r="E66" s="11">
        <v>20</v>
      </c>
      <c r="F66" s="11">
        <v>20</v>
      </c>
      <c r="G66" s="11">
        <v>10</v>
      </c>
      <c r="H66" s="29">
        <v>40</v>
      </c>
      <c r="I66" s="18"/>
      <c r="J66" s="24" t="s">
        <v>47</v>
      </c>
    </row>
    <row r="67" spans="1:10" ht="16.5" customHeight="1" x14ac:dyDescent="0.25">
      <c r="A67" s="3"/>
      <c r="B67" s="2"/>
      <c r="C67" s="11">
        <v>40</v>
      </c>
      <c r="D67" s="11">
        <v>40</v>
      </c>
      <c r="E67" s="11">
        <v>30</v>
      </c>
      <c r="F67" s="11">
        <v>20</v>
      </c>
      <c r="G67" s="11">
        <v>20</v>
      </c>
      <c r="H67" s="29">
        <v>60</v>
      </c>
      <c r="I67" s="18"/>
      <c r="J67" s="24" t="s">
        <v>47</v>
      </c>
    </row>
    <row r="68" spans="1:10" ht="16.5" customHeight="1" x14ac:dyDescent="0.25">
      <c r="A68" s="4"/>
      <c r="B68" s="21"/>
      <c r="C68" s="11">
        <v>40</v>
      </c>
      <c r="D68" s="11">
        <v>40</v>
      </c>
      <c r="E68" s="11">
        <v>30</v>
      </c>
      <c r="F68" s="11">
        <v>20</v>
      </c>
      <c r="G68" s="11">
        <v>10</v>
      </c>
      <c r="H68" s="29">
        <v>80</v>
      </c>
      <c r="I68" s="18"/>
      <c r="J68" s="24" t="s">
        <v>47</v>
      </c>
    </row>
    <row r="69" spans="1:10" ht="16.5" customHeight="1" x14ac:dyDescent="0.25">
      <c r="A69" s="3"/>
      <c r="B69" s="22"/>
      <c r="C69" s="11">
        <v>50</v>
      </c>
      <c r="D69" s="11">
        <v>40</v>
      </c>
      <c r="E69" s="11">
        <v>30</v>
      </c>
      <c r="F69" s="11">
        <v>20</v>
      </c>
      <c r="G69" s="11">
        <v>10</v>
      </c>
      <c r="H69" s="29">
        <v>100</v>
      </c>
      <c r="I69" s="18"/>
    </row>
    <row r="70" spans="1:10" ht="16.5" customHeight="1" thickBot="1" x14ac:dyDescent="0.3">
      <c r="A70" s="15"/>
      <c r="B70" s="23"/>
      <c r="C70" s="16">
        <v>10</v>
      </c>
      <c r="D70" s="16">
        <v>20</v>
      </c>
      <c r="E70" s="16">
        <v>30</v>
      </c>
      <c r="F70" s="16">
        <v>40</v>
      </c>
      <c r="G70" s="16">
        <v>50</v>
      </c>
      <c r="H70" s="30">
        <v>0</v>
      </c>
      <c r="I70" s="20"/>
    </row>
    <row r="71" spans="1:10" ht="16.5" customHeight="1" thickBot="1" x14ac:dyDescent="0.3"/>
    <row r="72" spans="1:10" ht="16.5" customHeight="1" x14ac:dyDescent="0.25">
      <c r="A72" s="12"/>
      <c r="B72" s="13" t="s">
        <v>4</v>
      </c>
      <c r="C72" s="14" t="s">
        <v>0</v>
      </c>
      <c r="D72" s="14" t="s">
        <v>1</v>
      </c>
      <c r="E72" s="14" t="s">
        <v>2</v>
      </c>
      <c r="F72" s="14" t="s">
        <v>3</v>
      </c>
      <c r="G72" s="14" t="s">
        <v>28</v>
      </c>
      <c r="H72" s="28" t="s">
        <v>37</v>
      </c>
      <c r="I72" s="17"/>
      <c r="J72" s="6" t="s">
        <v>13</v>
      </c>
    </row>
    <row r="73" spans="1:10" ht="16.5" customHeight="1" x14ac:dyDescent="0.25">
      <c r="A73" s="31" t="s">
        <v>21</v>
      </c>
      <c r="B73" s="2" t="s">
        <v>51</v>
      </c>
      <c r="C73" s="11">
        <v>70</v>
      </c>
      <c r="D73" s="11">
        <v>70</v>
      </c>
      <c r="E73" s="11">
        <v>70</v>
      </c>
      <c r="F73" s="11">
        <v>70</v>
      </c>
      <c r="G73" s="11">
        <v>70</v>
      </c>
      <c r="H73" s="29"/>
      <c r="I73" s="18"/>
    </row>
    <row r="74" spans="1:10" ht="16.5" customHeight="1" x14ac:dyDescent="0.25">
      <c r="A74" s="3"/>
      <c r="B74" s="21" t="s">
        <v>50</v>
      </c>
      <c r="C74" s="11">
        <v>200</v>
      </c>
      <c r="D74" s="11">
        <v>300</v>
      </c>
      <c r="E74" s="11">
        <v>150</v>
      </c>
      <c r="F74" s="11">
        <v>25</v>
      </c>
      <c r="G74" s="11">
        <v>60</v>
      </c>
      <c r="H74" s="29"/>
      <c r="I74" s="18"/>
    </row>
    <row r="75" spans="1:10" ht="16.5" customHeight="1" x14ac:dyDescent="0.25">
      <c r="A75" s="3"/>
      <c r="B75" s="2"/>
      <c r="C75" s="11"/>
      <c r="D75" s="11"/>
      <c r="E75" s="11"/>
      <c r="F75" s="11"/>
      <c r="G75" s="11"/>
      <c r="H75" s="29"/>
      <c r="I75" s="18"/>
    </row>
    <row r="76" spans="1:10" ht="16.5" customHeight="1" x14ac:dyDescent="0.25">
      <c r="A76" s="4"/>
      <c r="B76" s="21"/>
      <c r="C76" s="10">
        <f>C73/C74</f>
        <v>0.35</v>
      </c>
      <c r="D76" s="10">
        <f t="shared" ref="D76:E76" si="20">D73/D74</f>
        <v>0.23333333333333334</v>
      </c>
      <c r="E76" s="10">
        <f t="shared" si="20"/>
        <v>0.46666666666666667</v>
      </c>
      <c r="H76" s="19" t="s">
        <v>52</v>
      </c>
      <c r="I76" s="18"/>
    </row>
    <row r="77" spans="1:10" ht="16.5" customHeight="1" x14ac:dyDescent="0.25">
      <c r="A77" s="3"/>
      <c r="B77" s="22"/>
      <c r="C77" s="11"/>
      <c r="D77" s="11"/>
      <c r="E77" s="11"/>
      <c r="F77" s="10">
        <f>F73/F74</f>
        <v>2.8</v>
      </c>
      <c r="G77" s="10">
        <f>G73/G74</f>
        <v>1.1666666666666667</v>
      </c>
      <c r="H77" s="29" t="s">
        <v>53</v>
      </c>
      <c r="I77" s="18"/>
    </row>
    <row r="78" spans="1:10" ht="16.5" customHeight="1" thickBot="1" x14ac:dyDescent="0.3">
      <c r="A78" s="15"/>
      <c r="B78" s="23"/>
      <c r="C78" s="16"/>
      <c r="D78" s="16"/>
      <c r="E78" s="16"/>
      <c r="F78" s="16"/>
      <c r="G78" s="16"/>
      <c r="H78" s="30"/>
      <c r="I78" s="20"/>
    </row>
  </sheetData>
  <conditionalFormatting sqref="H2:H10">
    <cfRule type="cellIs" dxfId="206" priority="210" operator="between">
      <formula>76</formula>
      <formula>100</formula>
    </cfRule>
    <cfRule type="cellIs" dxfId="205" priority="211" operator="between">
      <formula>51</formula>
      <formula>75</formula>
    </cfRule>
    <cfRule type="cellIs" dxfId="204" priority="212" operator="between">
      <formula>26</formula>
      <formula>50</formula>
    </cfRule>
    <cfRule type="cellIs" dxfId="203" priority="213" operator="between">
      <formula>1</formula>
      <formula>25</formula>
    </cfRule>
    <cfRule type="cellIs" dxfId="202" priority="214" operator="equal">
      <formula>0</formula>
    </cfRule>
  </conditionalFormatting>
  <conditionalFormatting sqref="H2:H10">
    <cfRule type="cellIs" dxfId="201" priority="200" operator="between">
      <formula>86.67</formula>
      <formula>100</formula>
    </cfRule>
    <cfRule type="cellIs" dxfId="200" priority="201" operator="between">
      <formula>60</formula>
      <formula>80</formula>
    </cfRule>
    <cfRule type="cellIs" dxfId="199" priority="202" operator="between">
      <formula>33.33</formula>
      <formula>53.33</formula>
    </cfRule>
    <cfRule type="cellIs" dxfId="198" priority="203" operator="between">
      <formula>6.67</formula>
      <formula>26.67</formula>
    </cfRule>
    <cfRule type="cellIs" dxfId="197" priority="204" operator="equal">
      <formula>0</formula>
    </cfRule>
  </conditionalFormatting>
  <conditionalFormatting sqref="H3">
    <cfRule type="cellIs" dxfId="196" priority="180" operator="between">
      <formula>76</formula>
      <formula>100</formula>
    </cfRule>
    <cfRule type="cellIs" dxfId="195" priority="181" operator="between">
      <formula>51</formula>
      <formula>75</formula>
    </cfRule>
    <cfRule type="cellIs" dxfId="194" priority="182" operator="between">
      <formula>26</formula>
      <formula>50</formula>
    </cfRule>
    <cfRule type="cellIs" dxfId="193" priority="183" operator="between">
      <formula>1</formula>
      <formula>25</formula>
    </cfRule>
    <cfRule type="cellIs" dxfId="192" priority="184" operator="equal">
      <formula>0</formula>
    </cfRule>
  </conditionalFormatting>
  <conditionalFormatting sqref="H3">
    <cfRule type="cellIs" dxfId="191" priority="175" operator="between">
      <formula>86.67</formula>
      <formula>100</formula>
    </cfRule>
    <cfRule type="cellIs" dxfId="190" priority="176" operator="between">
      <formula>60</formula>
      <formula>80</formula>
    </cfRule>
    <cfRule type="cellIs" dxfId="189" priority="177" operator="between">
      <formula>33.33</formula>
      <formula>53.33</formula>
    </cfRule>
    <cfRule type="cellIs" dxfId="188" priority="178" operator="between">
      <formula>6.67</formula>
      <formula>26.67</formula>
    </cfRule>
    <cfRule type="cellIs" dxfId="187" priority="179" operator="equal">
      <formula>0</formula>
    </cfRule>
  </conditionalFormatting>
  <conditionalFormatting sqref="H2">
    <cfRule type="cellIs" dxfId="186" priority="170" operator="between">
      <formula>76</formula>
      <formula>100</formula>
    </cfRule>
    <cfRule type="cellIs" dxfId="185" priority="171" operator="between">
      <formula>51</formula>
      <formula>75</formula>
    </cfRule>
    <cfRule type="cellIs" dxfId="184" priority="172" operator="between">
      <formula>26</formula>
      <formula>50</formula>
    </cfRule>
    <cfRule type="cellIs" dxfId="183" priority="173" operator="between">
      <formula>1</formula>
      <formula>25</formula>
    </cfRule>
    <cfRule type="cellIs" dxfId="182" priority="174" operator="equal">
      <formula>0</formula>
    </cfRule>
  </conditionalFormatting>
  <conditionalFormatting sqref="H2">
    <cfRule type="cellIs" dxfId="181" priority="165" operator="between">
      <formula>86.67</formula>
      <formula>100</formula>
    </cfRule>
    <cfRule type="cellIs" dxfId="180" priority="166" operator="between">
      <formula>60</formula>
      <formula>80</formula>
    </cfRule>
    <cfRule type="cellIs" dxfId="179" priority="167" operator="between">
      <formula>33.33</formula>
      <formula>53.33</formula>
    </cfRule>
    <cfRule type="cellIs" dxfId="178" priority="168" operator="between">
      <formula>6.67</formula>
      <formula>26.67</formula>
    </cfRule>
    <cfRule type="cellIs" dxfId="177" priority="169" operator="equal">
      <formula>0</formula>
    </cfRule>
  </conditionalFormatting>
  <conditionalFormatting sqref="H3:H10">
    <cfRule type="cellIs" dxfId="176" priority="160" operator="between">
      <formula>76</formula>
      <formula>100</formula>
    </cfRule>
    <cfRule type="cellIs" dxfId="175" priority="161" operator="between">
      <formula>51</formula>
      <formula>75</formula>
    </cfRule>
    <cfRule type="cellIs" dxfId="174" priority="162" operator="between">
      <formula>26</formula>
      <formula>50</formula>
    </cfRule>
    <cfRule type="cellIs" dxfId="173" priority="163" operator="between">
      <formula>1</formula>
      <formula>25</formula>
    </cfRule>
    <cfRule type="cellIs" dxfId="172" priority="164" operator="equal">
      <formula>0</formula>
    </cfRule>
  </conditionalFormatting>
  <conditionalFormatting sqref="H3:H10">
    <cfRule type="cellIs" dxfId="171" priority="155" operator="between">
      <formula>86.67</formula>
      <formula>100</formula>
    </cfRule>
    <cfRule type="cellIs" dxfId="170" priority="156" operator="between">
      <formula>60</formula>
      <formula>80</formula>
    </cfRule>
    <cfRule type="cellIs" dxfId="169" priority="157" operator="between">
      <formula>33.33</formula>
      <formula>53.33</formula>
    </cfRule>
    <cfRule type="cellIs" dxfId="168" priority="158" operator="between">
      <formula>6.67</formula>
      <formula>26.67</formula>
    </cfRule>
    <cfRule type="cellIs" dxfId="167" priority="159" operator="equal">
      <formula>0</formula>
    </cfRule>
  </conditionalFormatting>
  <conditionalFormatting sqref="H14:H22">
    <cfRule type="cellIs" dxfId="166" priority="150" operator="between">
      <formula>76</formula>
      <formula>100</formula>
    </cfRule>
    <cfRule type="cellIs" dxfId="165" priority="151" operator="between">
      <formula>51</formula>
      <formula>75</formula>
    </cfRule>
    <cfRule type="cellIs" dxfId="164" priority="152" operator="between">
      <formula>26</formula>
      <formula>50</formula>
    </cfRule>
    <cfRule type="cellIs" dxfId="163" priority="153" operator="between">
      <formula>1</formula>
      <formula>25</formula>
    </cfRule>
    <cfRule type="cellIs" dxfId="162" priority="154" operator="equal">
      <formula>0</formula>
    </cfRule>
  </conditionalFormatting>
  <conditionalFormatting sqref="H14:H22">
    <cfRule type="cellIs" dxfId="161" priority="145" operator="between">
      <formula>86.67</formula>
      <formula>100</formula>
    </cfRule>
    <cfRule type="cellIs" dxfId="160" priority="146" operator="between">
      <formula>60</formula>
      <formula>80</formula>
    </cfRule>
    <cfRule type="cellIs" dxfId="159" priority="147" operator="between">
      <formula>33.33</formula>
      <formula>53.33</formula>
    </cfRule>
    <cfRule type="cellIs" dxfId="158" priority="148" operator="between">
      <formula>6.67</formula>
      <formula>26.67</formula>
    </cfRule>
    <cfRule type="cellIs" dxfId="157" priority="149" operator="equal">
      <formula>0</formula>
    </cfRule>
  </conditionalFormatting>
  <conditionalFormatting sqref="H15">
    <cfRule type="cellIs" dxfId="156" priority="140" operator="between">
      <formula>76</formula>
      <formula>100</formula>
    </cfRule>
    <cfRule type="cellIs" dxfId="155" priority="141" operator="between">
      <formula>51</formula>
      <formula>75</formula>
    </cfRule>
    <cfRule type="cellIs" dxfId="154" priority="142" operator="between">
      <formula>26</formula>
      <formula>50</formula>
    </cfRule>
    <cfRule type="cellIs" dxfId="153" priority="143" operator="between">
      <formula>1</formula>
      <formula>25</formula>
    </cfRule>
    <cfRule type="cellIs" dxfId="152" priority="144" operator="equal">
      <formula>0</formula>
    </cfRule>
  </conditionalFormatting>
  <conditionalFormatting sqref="H15">
    <cfRule type="cellIs" dxfId="151" priority="135" operator="between">
      <formula>86.67</formula>
      <formula>100</formula>
    </cfRule>
    <cfRule type="cellIs" dxfId="150" priority="136" operator="between">
      <formula>60</formula>
      <formula>80</formula>
    </cfRule>
    <cfRule type="cellIs" dxfId="149" priority="137" operator="between">
      <formula>33.33</formula>
      <formula>53.33</formula>
    </cfRule>
    <cfRule type="cellIs" dxfId="148" priority="138" operator="between">
      <formula>6.67</formula>
      <formula>26.67</formula>
    </cfRule>
    <cfRule type="cellIs" dxfId="147" priority="139" operator="equal">
      <formula>0</formula>
    </cfRule>
  </conditionalFormatting>
  <conditionalFormatting sqref="H14:H22">
    <cfRule type="cellIs" dxfId="146" priority="130" operator="between">
      <formula>76</formula>
      <formula>100</formula>
    </cfRule>
    <cfRule type="cellIs" dxfId="145" priority="131" operator="between">
      <formula>51</formula>
      <formula>75</formula>
    </cfRule>
    <cfRule type="cellIs" dxfId="144" priority="132" operator="between">
      <formula>26</formula>
      <formula>50</formula>
    </cfRule>
    <cfRule type="cellIs" dxfId="143" priority="133" operator="between">
      <formula>1</formula>
      <formula>25</formula>
    </cfRule>
    <cfRule type="cellIs" dxfId="142" priority="134" operator="equal">
      <formula>0</formula>
    </cfRule>
  </conditionalFormatting>
  <conditionalFormatting sqref="H14:H22">
    <cfRule type="cellIs" dxfId="141" priority="125" operator="between">
      <formula>86.67</formula>
      <formula>100</formula>
    </cfRule>
    <cfRule type="cellIs" dxfId="140" priority="126" operator="between">
      <formula>60</formula>
      <formula>80</formula>
    </cfRule>
    <cfRule type="cellIs" dxfId="139" priority="127" operator="between">
      <formula>33.33</formula>
      <formula>53.33</formula>
    </cfRule>
    <cfRule type="cellIs" dxfId="138" priority="128" operator="between">
      <formula>6.67</formula>
      <formula>26.67</formula>
    </cfRule>
    <cfRule type="cellIs" dxfId="137" priority="129" operator="equal">
      <formula>0</formula>
    </cfRule>
  </conditionalFormatting>
  <conditionalFormatting sqref="H15:H22">
    <cfRule type="cellIs" dxfId="136" priority="120" operator="between">
      <formula>76</formula>
      <formula>100</formula>
    </cfRule>
    <cfRule type="cellIs" dxfId="135" priority="121" operator="between">
      <formula>51</formula>
      <formula>75</formula>
    </cfRule>
    <cfRule type="cellIs" dxfId="134" priority="122" operator="between">
      <formula>26</formula>
      <formula>50</formula>
    </cfRule>
    <cfRule type="cellIs" dxfId="133" priority="123" operator="between">
      <formula>1</formula>
      <formula>25</formula>
    </cfRule>
    <cfRule type="cellIs" dxfId="132" priority="124" operator="equal">
      <formula>0</formula>
    </cfRule>
  </conditionalFormatting>
  <conditionalFormatting sqref="H15:H22">
    <cfRule type="cellIs" dxfId="131" priority="115" operator="between">
      <formula>86.67</formula>
      <formula>100</formula>
    </cfRule>
    <cfRule type="cellIs" dxfId="130" priority="116" operator="between">
      <formula>60</formula>
      <formula>80</formula>
    </cfRule>
    <cfRule type="cellIs" dxfId="129" priority="117" operator="between">
      <formula>33.33</formula>
      <formula>53.33</formula>
    </cfRule>
    <cfRule type="cellIs" dxfId="128" priority="118" operator="between">
      <formula>6.67</formula>
      <formula>26.67</formula>
    </cfRule>
    <cfRule type="cellIs" dxfId="127" priority="119" operator="equal">
      <formula>0</formula>
    </cfRule>
  </conditionalFormatting>
  <conditionalFormatting sqref="H14:H22">
    <cfRule type="cellIs" dxfId="126" priority="110" operator="between">
      <formula>76</formula>
      <formula>100</formula>
    </cfRule>
    <cfRule type="cellIs" dxfId="125" priority="111" operator="between">
      <formula>51</formula>
      <formula>75</formula>
    </cfRule>
    <cfRule type="cellIs" dxfId="124" priority="112" operator="between">
      <formula>26</formula>
      <formula>50</formula>
    </cfRule>
    <cfRule type="cellIs" dxfId="123" priority="113" operator="between">
      <formula>1</formula>
      <formula>25</formula>
    </cfRule>
    <cfRule type="cellIs" dxfId="122" priority="114" operator="equal">
      <formula>0</formula>
    </cfRule>
  </conditionalFormatting>
  <conditionalFormatting sqref="H14:H22">
    <cfRule type="cellIs" dxfId="121" priority="105" operator="between">
      <formula>76</formula>
      <formula>100</formula>
    </cfRule>
    <cfRule type="cellIs" dxfId="120" priority="106" operator="between">
      <formula>51</formula>
      <formula>75</formula>
    </cfRule>
    <cfRule type="cellIs" dxfId="119" priority="107" operator="between">
      <formula>26</formula>
      <formula>50</formula>
    </cfRule>
    <cfRule type="cellIs" dxfId="118" priority="108" operator="between">
      <formula>1</formula>
      <formula>25</formula>
    </cfRule>
    <cfRule type="cellIs" dxfId="117" priority="109" operator="equal">
      <formula>0</formula>
    </cfRule>
  </conditionalFormatting>
  <conditionalFormatting sqref="H15:H22">
    <cfRule type="cellIs" dxfId="116" priority="100" operator="between">
      <formula>76</formula>
      <formula>100</formula>
    </cfRule>
    <cfRule type="cellIs" dxfId="115" priority="101" operator="between">
      <formula>51</formula>
      <formula>75</formula>
    </cfRule>
    <cfRule type="cellIs" dxfId="114" priority="102" operator="between">
      <formula>26</formula>
      <formula>50</formula>
    </cfRule>
    <cfRule type="cellIs" dxfId="113" priority="103" operator="between">
      <formula>1</formula>
      <formula>25</formula>
    </cfRule>
    <cfRule type="cellIs" dxfId="112" priority="104" operator="equal">
      <formula>0</formula>
    </cfRule>
  </conditionalFormatting>
  <conditionalFormatting sqref="H15:H22">
    <cfRule type="cellIs" dxfId="111" priority="95" operator="between">
      <formula>86.67</formula>
      <formula>100</formula>
    </cfRule>
    <cfRule type="cellIs" dxfId="110" priority="96" operator="between">
      <formula>60</formula>
      <formula>80</formula>
    </cfRule>
    <cfRule type="cellIs" dxfId="109" priority="97" operator="between">
      <formula>33.33</formula>
      <formula>53.33</formula>
    </cfRule>
    <cfRule type="cellIs" dxfId="108" priority="98" operator="between">
      <formula>6.67</formula>
      <formula>26.67</formula>
    </cfRule>
    <cfRule type="cellIs" dxfId="107" priority="99" operator="equal">
      <formula>0</formula>
    </cfRule>
  </conditionalFormatting>
  <conditionalFormatting sqref="H15:H22">
    <cfRule type="cellIs" dxfId="106" priority="90" operator="between">
      <formula>76</formula>
      <formula>100</formula>
    </cfRule>
    <cfRule type="cellIs" dxfId="105" priority="91" operator="between">
      <formula>51</formula>
      <formula>75</formula>
    </cfRule>
    <cfRule type="cellIs" dxfId="104" priority="92" operator="between">
      <formula>26</formula>
      <formula>50</formula>
    </cfRule>
    <cfRule type="cellIs" dxfId="103" priority="93" operator="between">
      <formula>1</formula>
      <formula>25</formula>
    </cfRule>
    <cfRule type="cellIs" dxfId="102" priority="94" operator="equal">
      <formula>0</formula>
    </cfRule>
  </conditionalFormatting>
  <conditionalFormatting sqref="H15:H22">
    <cfRule type="cellIs" dxfId="101" priority="85" operator="between">
      <formula>76</formula>
      <formula>100</formula>
    </cfRule>
    <cfRule type="cellIs" dxfId="100" priority="86" operator="between">
      <formula>51</formula>
      <formula>75</formula>
    </cfRule>
    <cfRule type="cellIs" dxfId="99" priority="87" operator="between">
      <formula>26</formula>
      <formula>50</formula>
    </cfRule>
    <cfRule type="cellIs" dxfId="98" priority="88" operator="between">
      <formula>1</formula>
      <formula>25</formula>
    </cfRule>
    <cfRule type="cellIs" dxfId="97" priority="89" operator="equal">
      <formula>0</formula>
    </cfRule>
  </conditionalFormatting>
  <conditionalFormatting sqref="H14:H22">
    <cfRule type="cellIs" dxfId="96" priority="80" operator="between">
      <formula>76</formula>
      <formula>100</formula>
    </cfRule>
    <cfRule type="cellIs" dxfId="95" priority="81" operator="between">
      <formula>51</formula>
      <formula>75</formula>
    </cfRule>
    <cfRule type="cellIs" dxfId="94" priority="82" operator="between">
      <formula>26</formula>
      <formula>50</formula>
    </cfRule>
    <cfRule type="cellIs" dxfId="93" priority="83" operator="between">
      <formula>1</formula>
      <formula>25</formula>
    </cfRule>
    <cfRule type="cellIs" dxfId="92" priority="84" operator="equal">
      <formula>0</formula>
    </cfRule>
  </conditionalFormatting>
  <conditionalFormatting sqref="H14:H22">
    <cfRule type="cellIs" dxfId="91" priority="75" operator="between">
      <formula>86.67</formula>
      <formula>100</formula>
    </cfRule>
    <cfRule type="cellIs" dxfId="90" priority="76" operator="between">
      <formula>60</formula>
      <formula>80</formula>
    </cfRule>
    <cfRule type="cellIs" dxfId="89" priority="77" operator="between">
      <formula>33.33</formula>
      <formula>53.33</formula>
    </cfRule>
    <cfRule type="cellIs" dxfId="88" priority="78" operator="between">
      <formula>6.67</formula>
      <formula>26.67</formula>
    </cfRule>
    <cfRule type="cellIs" dxfId="87" priority="79" operator="equal">
      <formula>0</formula>
    </cfRule>
  </conditionalFormatting>
  <conditionalFormatting sqref="H15:H22">
    <cfRule type="cellIs" dxfId="86" priority="70" operator="between">
      <formula>76</formula>
      <formula>100</formula>
    </cfRule>
    <cfRule type="cellIs" dxfId="85" priority="71" operator="between">
      <formula>51</formula>
      <formula>75</formula>
    </cfRule>
    <cfRule type="cellIs" dxfId="84" priority="72" operator="between">
      <formula>26</formula>
      <formula>50</formula>
    </cfRule>
    <cfRule type="cellIs" dxfId="83" priority="73" operator="between">
      <formula>1</formula>
      <formula>25</formula>
    </cfRule>
    <cfRule type="cellIs" dxfId="82" priority="74" operator="equal">
      <formula>0</formula>
    </cfRule>
  </conditionalFormatting>
  <conditionalFormatting sqref="H15:H22">
    <cfRule type="cellIs" dxfId="81" priority="65" operator="between">
      <formula>86.67</formula>
      <formula>100</formula>
    </cfRule>
    <cfRule type="cellIs" dxfId="80" priority="66" operator="between">
      <formula>60</formula>
      <formula>80</formula>
    </cfRule>
    <cfRule type="cellIs" dxfId="79" priority="67" operator="between">
      <formula>33.33</formula>
      <formula>53.33</formula>
    </cfRule>
    <cfRule type="cellIs" dxfId="78" priority="68" operator="between">
      <formula>6.67</formula>
      <formula>26.67</formula>
    </cfRule>
    <cfRule type="cellIs" dxfId="77" priority="69" operator="equal">
      <formula>0</formula>
    </cfRule>
  </conditionalFormatting>
  <conditionalFormatting sqref="H15:H22">
    <cfRule type="cellIs" dxfId="76" priority="60" operator="between">
      <formula>76</formula>
      <formula>100</formula>
    </cfRule>
    <cfRule type="cellIs" dxfId="75" priority="61" operator="between">
      <formula>51</formula>
      <formula>75</formula>
    </cfRule>
    <cfRule type="cellIs" dxfId="74" priority="62" operator="between">
      <formula>26</formula>
      <formula>50</formula>
    </cfRule>
    <cfRule type="cellIs" dxfId="73" priority="63" operator="between">
      <formula>1</formula>
      <formula>25</formula>
    </cfRule>
    <cfRule type="cellIs" dxfId="72" priority="64" operator="equal">
      <formula>0</formula>
    </cfRule>
  </conditionalFormatting>
  <conditionalFormatting sqref="H15:H22">
    <cfRule type="cellIs" dxfId="71" priority="55" operator="between">
      <formula>76</formula>
      <formula>100</formula>
    </cfRule>
    <cfRule type="cellIs" dxfId="70" priority="56" operator="between">
      <formula>51</formula>
      <formula>75</formula>
    </cfRule>
    <cfRule type="cellIs" dxfId="69" priority="57" operator="between">
      <formula>26</formula>
      <formula>50</formula>
    </cfRule>
    <cfRule type="cellIs" dxfId="68" priority="58" operator="between">
      <formula>1</formula>
      <formula>25</formula>
    </cfRule>
    <cfRule type="cellIs" dxfId="67" priority="59" operator="equal">
      <formula>0</formula>
    </cfRule>
  </conditionalFormatting>
  <conditionalFormatting sqref="H15:H22">
    <cfRule type="cellIs" dxfId="66" priority="50" operator="between">
      <formula>76</formula>
      <formula>100</formula>
    </cfRule>
    <cfRule type="cellIs" dxfId="65" priority="51" operator="between">
      <formula>51</formula>
      <formula>75</formula>
    </cfRule>
    <cfRule type="cellIs" dxfId="64" priority="52" operator="between">
      <formula>26</formula>
      <formula>50</formula>
    </cfRule>
    <cfRule type="cellIs" dxfId="63" priority="53" operator="between">
      <formula>1</formula>
      <formula>25</formula>
    </cfRule>
    <cfRule type="cellIs" dxfId="62" priority="54" operator="equal">
      <formula>0</formula>
    </cfRule>
  </conditionalFormatting>
  <conditionalFormatting sqref="H15:H22">
    <cfRule type="cellIs" dxfId="61" priority="45" operator="between">
      <formula>86.67</formula>
      <formula>100</formula>
    </cfRule>
    <cfRule type="cellIs" dxfId="60" priority="46" operator="between">
      <formula>60</formula>
      <formula>80</formula>
    </cfRule>
    <cfRule type="cellIs" dxfId="59" priority="47" operator="between">
      <formula>33.33</formula>
      <formula>53.33</formula>
    </cfRule>
    <cfRule type="cellIs" dxfId="58" priority="48" operator="between">
      <formula>6.67</formula>
      <formula>26.67</formula>
    </cfRule>
    <cfRule type="cellIs" dxfId="57" priority="49" operator="equal">
      <formula>0</formula>
    </cfRule>
  </conditionalFormatting>
  <conditionalFormatting sqref="I2">
    <cfRule type="cellIs" dxfId="56" priority="41" operator="equal">
      <formula>"Loss"</formula>
    </cfRule>
    <cfRule type="cellIs" dxfId="55" priority="42" operator="lessThan">
      <formula>0</formula>
    </cfRule>
    <cfRule type="cellIs" dxfId="54" priority="43" operator="between">
      <formula>0</formula>
      <formula>$G$14</formula>
    </cfRule>
    <cfRule type="cellIs" dxfId="53" priority="44" operator="greaterThan">
      <formula>$G$14</formula>
    </cfRule>
  </conditionalFormatting>
  <conditionalFormatting sqref="H2">
    <cfRule type="cellIs" dxfId="52" priority="36" operator="between">
      <formula>76</formula>
      <formula>100</formula>
    </cfRule>
    <cfRule type="cellIs" dxfId="51" priority="37" operator="between">
      <formula>51</formula>
      <formula>75</formula>
    </cfRule>
    <cfRule type="cellIs" dxfId="50" priority="38" operator="between">
      <formula>26</formula>
      <formula>50</formula>
    </cfRule>
    <cfRule type="cellIs" dxfId="49" priority="39" operator="between">
      <formula>1</formula>
      <formula>25</formula>
    </cfRule>
    <cfRule type="cellIs" dxfId="48" priority="40" operator="equal">
      <formula>0</formula>
    </cfRule>
  </conditionalFormatting>
  <conditionalFormatting sqref="H2">
    <cfRule type="cellIs" dxfId="47" priority="31" operator="between">
      <formula>86.67</formula>
      <formula>100</formula>
    </cfRule>
    <cfRule type="cellIs" dxfId="46" priority="32" operator="between">
      <formula>60</formula>
      <formula>80</formula>
    </cfRule>
    <cfRule type="cellIs" dxfId="45" priority="33" operator="between">
      <formula>33.33</formula>
      <formula>53.33</formula>
    </cfRule>
    <cfRule type="cellIs" dxfId="44" priority="34" operator="between">
      <formula>6.67</formula>
      <formula>26.67</formula>
    </cfRule>
    <cfRule type="cellIs" dxfId="43" priority="35" operator="equal">
      <formula>0</formula>
    </cfRule>
  </conditionalFormatting>
  <conditionalFormatting sqref="H2">
    <cfRule type="cellIs" dxfId="42" priority="26" operator="between">
      <formula>76</formula>
      <formula>100</formula>
    </cfRule>
    <cfRule type="cellIs" dxfId="41" priority="27" operator="between">
      <formula>51</formula>
      <formula>75</formula>
    </cfRule>
    <cfRule type="cellIs" dxfId="40" priority="28" operator="between">
      <formula>26</formula>
      <formula>50</formula>
    </cfRule>
    <cfRule type="cellIs" dxfId="39" priority="29" operator="between">
      <formula>1</formula>
      <formula>25</formula>
    </cfRule>
    <cfRule type="cellIs" dxfId="38" priority="30" operator="equal">
      <formula>0</formula>
    </cfRule>
  </conditionalFormatting>
  <conditionalFormatting sqref="H2">
    <cfRule type="cellIs" dxfId="37" priority="21" operator="between">
      <formula>86.67</formula>
      <formula>100</formula>
    </cfRule>
    <cfRule type="cellIs" dxfId="36" priority="22" operator="between">
      <formula>60</formula>
      <formula>80</formula>
    </cfRule>
    <cfRule type="cellIs" dxfId="35" priority="23" operator="between">
      <formula>33.33</formula>
      <formula>53.33</formula>
    </cfRule>
    <cfRule type="cellIs" dxfId="34" priority="24" operator="between">
      <formula>6.67</formula>
      <formula>26.67</formula>
    </cfRule>
    <cfRule type="cellIs" dxfId="33" priority="25" operator="equal">
      <formula>0</formula>
    </cfRule>
  </conditionalFormatting>
  <conditionalFormatting sqref="H2">
    <cfRule type="cellIs" dxfId="32" priority="16" operator="between">
      <formula>76</formula>
      <formula>100</formula>
    </cfRule>
    <cfRule type="cellIs" dxfId="31" priority="17" operator="between">
      <formula>51</formula>
      <formula>75</formula>
    </cfRule>
    <cfRule type="cellIs" dxfId="30" priority="18" operator="between">
      <formula>26</formula>
      <formula>50</formula>
    </cfRule>
    <cfRule type="cellIs" dxfId="29" priority="19" operator="between">
      <formula>1</formula>
      <formula>25</formula>
    </cfRule>
    <cfRule type="cellIs" dxfId="28" priority="20" operator="equal">
      <formula>0</formula>
    </cfRule>
  </conditionalFormatting>
  <conditionalFormatting sqref="H2">
    <cfRule type="cellIs" dxfId="27" priority="11" operator="between">
      <formula>76</formula>
      <formula>100</formula>
    </cfRule>
    <cfRule type="cellIs" dxfId="26" priority="12" operator="between">
      <formula>51</formula>
      <formula>75</formula>
    </cfRule>
    <cfRule type="cellIs" dxfId="25" priority="13" operator="between">
      <formula>26</formula>
      <formula>50</formula>
    </cfRule>
    <cfRule type="cellIs" dxfId="24" priority="14" operator="between">
      <formula>1</formula>
      <formula>25</formula>
    </cfRule>
    <cfRule type="cellIs" dxfId="23" priority="15" operator="equal">
      <formula>0</formula>
    </cfRule>
  </conditionalFormatting>
  <conditionalFormatting sqref="H2">
    <cfRule type="cellIs" dxfId="22" priority="6" operator="between">
      <formula>76</formula>
      <formula>100</formula>
    </cfRule>
    <cfRule type="cellIs" dxfId="21" priority="7" operator="between">
      <formula>51</formula>
      <formula>75</formula>
    </cfRule>
    <cfRule type="cellIs" dxfId="20" priority="8" operator="between">
      <formula>26</formula>
      <formula>50</formula>
    </cfRule>
    <cfRule type="cellIs" dxfId="19" priority="9" operator="between">
      <formula>1</formula>
      <formula>25</formula>
    </cfRule>
    <cfRule type="cellIs" dxfId="18" priority="10" operator="equal">
      <formula>0</formula>
    </cfRule>
  </conditionalFormatting>
  <conditionalFormatting sqref="H2">
    <cfRule type="cellIs" dxfId="17" priority="1" operator="between">
      <formula>86.67</formula>
      <formula>100</formula>
    </cfRule>
    <cfRule type="cellIs" dxfId="16" priority="2" operator="between">
      <formula>60</formula>
      <formula>80</formula>
    </cfRule>
    <cfRule type="cellIs" dxfId="15" priority="3" operator="between">
      <formula>33.33</formula>
      <formula>53.33</formula>
    </cfRule>
    <cfRule type="cellIs" dxfId="14" priority="4" operator="between">
      <formula>6.67</formula>
      <formula>26.67</formula>
    </cfRule>
    <cfRule type="cellIs" dxfId="13" priority="5" operator="equal">
      <formula>0</formula>
    </cfRule>
  </conditionalFormatting>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T100"/>
  <sheetViews>
    <sheetView workbookViewId="0">
      <pane ySplit="6" topLeftCell="A7" activePane="bottomLeft" state="frozen"/>
      <selection pane="bottomLeft" activeCell="N13" sqref="N13"/>
    </sheetView>
  </sheetViews>
  <sheetFormatPr defaultRowHeight="18" customHeight="1" x14ac:dyDescent="0.25"/>
  <cols>
    <col min="1" max="1" width="35.28515625" style="224" customWidth="1"/>
    <col min="2" max="6" width="10.140625" style="224" bestFit="1" customWidth="1"/>
    <col min="7" max="13" width="1.7109375" style="224" customWidth="1"/>
    <col min="14" max="14" width="30" style="224" bestFit="1" customWidth="1"/>
    <col min="15" max="19" width="10.140625" style="224" bestFit="1" customWidth="1"/>
    <col min="20" max="20" width="11.5703125" style="224" bestFit="1" customWidth="1"/>
    <col min="21" max="16384" width="9.140625" style="224"/>
  </cols>
  <sheetData>
    <row r="1" spans="1:20" ht="18" customHeight="1" x14ac:dyDescent="0.25">
      <c r="A1" s="225" t="s">
        <v>66</v>
      </c>
      <c r="B1" s="290"/>
      <c r="C1" s="290"/>
      <c r="D1" s="290"/>
      <c r="E1" s="290"/>
      <c r="F1" s="290"/>
      <c r="G1" s="290"/>
      <c r="H1" s="290"/>
      <c r="I1" s="290"/>
      <c r="J1" s="290"/>
      <c r="K1" s="291"/>
      <c r="L1" s="240"/>
    </row>
    <row r="2" spans="1:20" ht="18" customHeight="1" thickBot="1" x14ac:dyDescent="0.3">
      <c r="A2" s="244" t="s">
        <v>107</v>
      </c>
      <c r="B2" s="273" t="s">
        <v>108</v>
      </c>
      <c r="C2" s="274"/>
      <c r="D2" s="274"/>
      <c r="E2" s="274"/>
      <c r="F2" s="275"/>
      <c r="G2" s="277"/>
      <c r="H2" s="277"/>
      <c r="I2" s="277"/>
      <c r="J2" s="277"/>
      <c r="K2" s="277"/>
      <c r="L2" s="241"/>
      <c r="N2" s="229" t="str">
        <f>A2</f>
        <v>Apex Frozen Foods</v>
      </c>
      <c r="O2" s="237" t="str">
        <f>B4</f>
        <v>Mar 19</v>
      </c>
      <c r="P2" s="237">
        <f>C4</f>
        <v>43160</v>
      </c>
      <c r="Q2" s="237">
        <f>D4</f>
        <v>42795</v>
      </c>
      <c r="R2" s="237">
        <f>E4</f>
        <v>42430</v>
      </c>
      <c r="S2" s="237">
        <f>F4</f>
        <v>42064</v>
      </c>
    </row>
    <row r="3" spans="1:20" ht="18" customHeight="1" thickBot="1" x14ac:dyDescent="0.3">
      <c r="A3" s="278" t="s">
        <v>109</v>
      </c>
      <c r="B3" s="281" t="s">
        <v>110</v>
      </c>
      <c r="C3" s="282"/>
      <c r="D3" s="282"/>
      <c r="E3" s="282"/>
      <c r="F3" s="276"/>
      <c r="G3" s="277"/>
      <c r="H3" s="277"/>
      <c r="I3" s="277"/>
      <c r="J3" s="277"/>
      <c r="K3" s="277"/>
      <c r="L3" s="241"/>
      <c r="N3" s="227" t="s">
        <v>91</v>
      </c>
      <c r="O3" s="224">
        <f>VLOOKUP("Equity Share Capital",A3:K100,2,FALSE)</f>
        <v>31.25</v>
      </c>
      <c r="P3" s="224">
        <f>VLOOKUP("Equity Share Capital",A3:K100,3,FALSE)</f>
        <v>31.25</v>
      </c>
      <c r="Q3" s="224">
        <f>VLOOKUP("Equity Share Capital",A3:K100,4,FALSE)</f>
        <v>24</v>
      </c>
      <c r="R3" s="224">
        <f>VLOOKUP("Equity Share Capital",A3:K100,5,FALSE)</f>
        <v>24</v>
      </c>
      <c r="S3" s="224">
        <f>VLOOKUP("Equity Share Capital",A3:K100,6,FALSE)</f>
        <v>24</v>
      </c>
    </row>
    <row r="4" spans="1:20" ht="18" customHeight="1" x14ac:dyDescent="0.25">
      <c r="A4" s="278"/>
      <c r="B4" s="238" t="s">
        <v>111</v>
      </c>
      <c r="C4" s="239">
        <v>43160</v>
      </c>
      <c r="D4" s="239">
        <v>42795</v>
      </c>
      <c r="E4" s="239">
        <v>42430</v>
      </c>
      <c r="F4" s="239">
        <v>42064</v>
      </c>
      <c r="G4" s="277"/>
      <c r="H4" s="277"/>
      <c r="I4" s="277"/>
      <c r="J4" s="277"/>
      <c r="K4" s="277"/>
      <c r="L4" s="241"/>
      <c r="N4" s="227" t="s">
        <v>104</v>
      </c>
      <c r="O4" s="224">
        <f>VLOOKUP("Total Reserves and Surplus",A3:K100,2,FALSE)</f>
        <v>323.83</v>
      </c>
      <c r="P4" s="224">
        <f>VLOOKUP("Total Reserves and Surplus",A3:K100,3,FALSE)</f>
        <v>271.05</v>
      </c>
      <c r="Q4" s="224">
        <f>VLOOKUP("Total Reserves and Surplus",A3:K100,4,FALSE)</f>
        <v>85.42</v>
      </c>
      <c r="R4" s="224">
        <f>VLOOKUP("Total Reserves and Surplus",A3:K100,5,FALSE)</f>
        <v>51.26</v>
      </c>
      <c r="S4" s="224">
        <f>VLOOKUP("Total Reserves and Surplus",A3:K100,6,FALSE)</f>
        <v>31.98</v>
      </c>
    </row>
    <row r="5" spans="1:20" ht="18" customHeight="1" x14ac:dyDescent="0.25">
      <c r="A5" s="278"/>
      <c r="B5" s="277"/>
      <c r="C5" s="277"/>
      <c r="D5" s="277"/>
      <c r="E5" s="277"/>
      <c r="F5" s="277"/>
      <c r="G5" s="277"/>
      <c r="H5" s="277"/>
      <c r="I5" s="277"/>
      <c r="J5" s="277"/>
      <c r="K5" s="277"/>
      <c r="L5" s="241"/>
      <c r="N5" s="227" t="s">
        <v>105</v>
      </c>
      <c r="O5" s="224">
        <f>VLOOKUP("Total Current Liabilities",A3:K100,2,FALSE)</f>
        <v>145.27000000000001</v>
      </c>
      <c r="P5" s="224">
        <f>VLOOKUP("Total Current Liabilities",A3:K100,3,FALSE)</f>
        <v>118.68</v>
      </c>
      <c r="Q5" s="224">
        <f>VLOOKUP("Total Current Liabilities",A3:K100,4,FALSE)</f>
        <v>139.97999999999999</v>
      </c>
      <c r="R5" s="224">
        <f>VLOOKUP("Total Current Liabilities",A3:K100,5,FALSE)</f>
        <v>90.44</v>
      </c>
      <c r="S5" s="224">
        <f>VLOOKUP("Total Current Liabilities",A3:K100,6,FALSE)</f>
        <v>98.85</v>
      </c>
      <c r="T5" s="246" t="s">
        <v>7</v>
      </c>
    </row>
    <row r="6" spans="1:20" ht="18" customHeight="1" x14ac:dyDescent="0.25">
      <c r="A6" s="277"/>
      <c r="B6" s="277" t="s">
        <v>112</v>
      </c>
      <c r="C6" s="277" t="s">
        <v>112</v>
      </c>
      <c r="D6" s="277" t="s">
        <v>112</v>
      </c>
      <c r="E6" s="277" t="s">
        <v>112</v>
      </c>
      <c r="F6" s="277" t="s">
        <v>112</v>
      </c>
      <c r="G6" s="277"/>
      <c r="H6" s="277"/>
      <c r="I6" s="277"/>
      <c r="J6" s="277"/>
      <c r="K6" s="277"/>
      <c r="L6" s="241"/>
    </row>
    <row r="7" spans="1:20" ht="18" customHeight="1" x14ac:dyDescent="0.25">
      <c r="A7" s="277"/>
      <c r="B7" s="277"/>
      <c r="C7" s="277"/>
      <c r="D7" s="277"/>
      <c r="E7" s="277"/>
      <c r="F7" s="277"/>
      <c r="G7" s="277"/>
      <c r="H7" s="277"/>
      <c r="I7" s="277"/>
      <c r="J7" s="277"/>
      <c r="K7" s="277"/>
      <c r="L7" s="241"/>
    </row>
    <row r="8" spans="1:20" ht="18" customHeight="1" x14ac:dyDescent="0.25">
      <c r="A8" s="277" t="s">
        <v>113</v>
      </c>
      <c r="B8" s="277"/>
      <c r="C8" s="277"/>
      <c r="D8" s="277"/>
      <c r="E8" s="277"/>
      <c r="F8" s="277"/>
      <c r="G8" s="277"/>
      <c r="H8" s="277"/>
      <c r="I8" s="277"/>
      <c r="J8" s="277"/>
      <c r="K8" s="277"/>
      <c r="L8" s="241"/>
    </row>
    <row r="9" spans="1:20" ht="18" customHeight="1" x14ac:dyDescent="0.25">
      <c r="A9" s="277" t="s">
        <v>114</v>
      </c>
      <c r="B9" s="277"/>
      <c r="C9" s="277"/>
      <c r="D9" s="277"/>
      <c r="E9" s="277"/>
      <c r="F9" s="277"/>
      <c r="G9" s="277"/>
      <c r="H9" s="277"/>
      <c r="I9" s="277"/>
      <c r="J9" s="277"/>
      <c r="K9" s="277"/>
      <c r="L9" s="241"/>
    </row>
    <row r="10" spans="1:20" ht="18" customHeight="1" x14ac:dyDescent="0.25">
      <c r="A10" s="277" t="s">
        <v>91</v>
      </c>
      <c r="B10" s="256">
        <v>31.25</v>
      </c>
      <c r="C10" s="256">
        <v>31.25</v>
      </c>
      <c r="D10" s="256">
        <v>24</v>
      </c>
      <c r="E10" s="256">
        <v>24</v>
      </c>
      <c r="F10" s="256">
        <v>24</v>
      </c>
      <c r="G10" s="277"/>
      <c r="H10" s="277"/>
      <c r="I10" s="277"/>
      <c r="J10" s="277"/>
      <c r="K10" s="277"/>
      <c r="L10" s="241"/>
    </row>
    <row r="11" spans="1:20" ht="18" customHeight="1" x14ac:dyDescent="0.25">
      <c r="A11" s="277" t="s">
        <v>115</v>
      </c>
      <c r="B11" s="256">
        <v>31.25</v>
      </c>
      <c r="C11" s="256">
        <v>31.25</v>
      </c>
      <c r="D11" s="256">
        <v>24</v>
      </c>
      <c r="E11" s="256">
        <v>24</v>
      </c>
      <c r="F11" s="256">
        <v>24</v>
      </c>
      <c r="G11" s="277"/>
      <c r="H11" s="277"/>
      <c r="I11" s="277"/>
      <c r="J11" s="277"/>
      <c r="K11" s="277"/>
      <c r="L11" s="241"/>
    </row>
    <row r="12" spans="1:20" ht="18" customHeight="1" x14ac:dyDescent="0.25">
      <c r="A12" s="277" t="s">
        <v>116</v>
      </c>
      <c r="B12" s="256">
        <v>323.83</v>
      </c>
      <c r="C12" s="256">
        <v>271.05</v>
      </c>
      <c r="D12" s="256">
        <v>85.42</v>
      </c>
      <c r="E12" s="256">
        <v>51.26</v>
      </c>
      <c r="F12" s="256">
        <v>31.98</v>
      </c>
      <c r="G12" s="277"/>
      <c r="H12" s="277"/>
      <c r="I12" s="277"/>
      <c r="J12" s="277"/>
      <c r="K12" s="277"/>
      <c r="L12" s="241"/>
    </row>
    <row r="13" spans="1:20" ht="18" customHeight="1" x14ac:dyDescent="0.25">
      <c r="A13" s="277" t="s">
        <v>104</v>
      </c>
      <c r="B13" s="256">
        <v>323.83</v>
      </c>
      <c r="C13" s="256">
        <v>271.05</v>
      </c>
      <c r="D13" s="256">
        <v>85.42</v>
      </c>
      <c r="E13" s="256">
        <v>51.26</v>
      </c>
      <c r="F13" s="256">
        <v>31.98</v>
      </c>
      <c r="G13" s="277"/>
      <c r="H13" s="277"/>
      <c r="I13" s="277"/>
      <c r="J13" s="277"/>
      <c r="K13" s="277"/>
      <c r="L13" s="241"/>
    </row>
    <row r="14" spans="1:20" ht="18" customHeight="1" x14ac:dyDescent="0.25">
      <c r="A14" s="277" t="s">
        <v>117</v>
      </c>
      <c r="B14" s="256">
        <v>355.08</v>
      </c>
      <c r="C14" s="256">
        <v>302.3</v>
      </c>
      <c r="D14" s="256">
        <v>109.42</v>
      </c>
      <c r="E14" s="256">
        <v>75.260000000000005</v>
      </c>
      <c r="F14" s="256">
        <v>55.98</v>
      </c>
      <c r="G14" s="277"/>
      <c r="H14" s="277"/>
      <c r="I14" s="277"/>
      <c r="J14" s="277"/>
      <c r="K14" s="277"/>
      <c r="L14" s="241"/>
    </row>
    <row r="15" spans="1:20" ht="18" customHeight="1" x14ac:dyDescent="0.25">
      <c r="A15" s="277" t="s">
        <v>118</v>
      </c>
      <c r="B15" s="277"/>
      <c r="C15" s="277"/>
      <c r="D15" s="277"/>
      <c r="E15" s="277"/>
      <c r="F15" s="277"/>
      <c r="G15" s="277"/>
      <c r="H15" s="277"/>
      <c r="I15" s="277"/>
      <c r="J15" s="277"/>
      <c r="K15" s="277"/>
      <c r="L15" s="241"/>
    </row>
    <row r="16" spans="1:20" ht="18" customHeight="1" x14ac:dyDescent="0.25">
      <c r="A16" s="277" t="s">
        <v>119</v>
      </c>
      <c r="B16" s="277">
        <v>7.1</v>
      </c>
      <c r="C16" s="277">
        <v>8.26</v>
      </c>
      <c r="D16" s="277">
        <v>20.95</v>
      </c>
      <c r="E16" s="277">
        <v>11.89</v>
      </c>
      <c r="F16" s="277">
        <v>9.3699999999999992</v>
      </c>
      <c r="G16" s="277"/>
      <c r="H16" s="277"/>
      <c r="I16" s="277"/>
      <c r="J16" s="277"/>
      <c r="K16" s="277"/>
      <c r="L16" s="241"/>
    </row>
    <row r="17" spans="1:12" ht="18" customHeight="1" x14ac:dyDescent="0.25">
      <c r="A17" s="277" t="s">
        <v>120</v>
      </c>
      <c r="B17" s="256">
        <v>0</v>
      </c>
      <c r="C17" s="256">
        <v>0</v>
      </c>
      <c r="D17" s="256">
        <v>6.35</v>
      </c>
      <c r="E17" s="256">
        <v>1.03</v>
      </c>
      <c r="F17" s="256">
        <v>0.81</v>
      </c>
      <c r="G17" s="277"/>
      <c r="H17" s="277"/>
      <c r="I17" s="277"/>
      <c r="J17" s="277"/>
      <c r="K17" s="277"/>
      <c r="L17" s="241"/>
    </row>
    <row r="18" spans="1:12" ht="18" customHeight="1" x14ac:dyDescent="0.25">
      <c r="A18" s="277" t="s">
        <v>121</v>
      </c>
      <c r="B18" s="256">
        <v>2.3199999999999998</v>
      </c>
      <c r="C18" s="256">
        <v>1.84</v>
      </c>
      <c r="D18" s="256">
        <v>0</v>
      </c>
      <c r="E18" s="256">
        <v>0</v>
      </c>
      <c r="F18" s="256">
        <v>0</v>
      </c>
      <c r="G18" s="277"/>
      <c r="H18" s="277"/>
      <c r="I18" s="277"/>
      <c r="J18" s="277"/>
      <c r="K18" s="277"/>
      <c r="L18" s="241"/>
    </row>
    <row r="19" spans="1:12" ht="18" customHeight="1" x14ac:dyDescent="0.25">
      <c r="A19" s="277" t="s">
        <v>122</v>
      </c>
      <c r="B19" s="256">
        <v>0</v>
      </c>
      <c r="C19" s="256">
        <v>0</v>
      </c>
      <c r="D19" s="277">
        <v>0</v>
      </c>
      <c r="E19" s="277">
        <v>0.17</v>
      </c>
      <c r="F19" s="277">
        <v>0.12</v>
      </c>
      <c r="G19" s="277"/>
      <c r="H19" s="277"/>
      <c r="I19" s="277"/>
      <c r="J19" s="277"/>
      <c r="K19" s="277"/>
      <c r="L19" s="241"/>
    </row>
    <row r="20" spans="1:12" ht="18" customHeight="1" x14ac:dyDescent="0.25">
      <c r="A20" s="277" t="s">
        <v>123</v>
      </c>
      <c r="B20" s="256">
        <v>9.42</v>
      </c>
      <c r="C20" s="256">
        <v>10.1</v>
      </c>
      <c r="D20" s="256">
        <v>27.3</v>
      </c>
      <c r="E20" s="256">
        <v>13.09</v>
      </c>
      <c r="F20" s="256">
        <v>10.3</v>
      </c>
      <c r="G20" s="277"/>
      <c r="H20" s="277"/>
      <c r="I20" s="277"/>
      <c r="J20" s="277"/>
      <c r="K20" s="277"/>
      <c r="L20" s="241"/>
    </row>
    <row r="21" spans="1:12" ht="18" customHeight="1" x14ac:dyDescent="0.25">
      <c r="A21" s="277" t="s">
        <v>124</v>
      </c>
      <c r="B21" s="277"/>
      <c r="C21" s="277"/>
      <c r="D21" s="277"/>
      <c r="E21" s="277"/>
      <c r="F21" s="277"/>
      <c r="G21" s="277"/>
      <c r="H21" s="277"/>
      <c r="I21" s="277"/>
      <c r="J21" s="277"/>
      <c r="K21" s="277"/>
      <c r="L21" s="241"/>
    </row>
    <row r="22" spans="1:12" ht="18" customHeight="1" x14ac:dyDescent="0.25">
      <c r="A22" s="277" t="s">
        <v>125</v>
      </c>
      <c r="B22" s="256">
        <v>95.77</v>
      </c>
      <c r="C22" s="256">
        <v>72.25</v>
      </c>
      <c r="D22" s="256">
        <v>84.74</v>
      </c>
      <c r="E22" s="277">
        <v>64.180000000000007</v>
      </c>
      <c r="F22" s="277">
        <v>77.709999999999994</v>
      </c>
      <c r="G22" s="277"/>
      <c r="H22" s="277"/>
      <c r="I22" s="277"/>
      <c r="J22" s="277"/>
      <c r="K22" s="277"/>
      <c r="L22" s="241"/>
    </row>
    <row r="23" spans="1:12" ht="18" customHeight="1" x14ac:dyDescent="0.25">
      <c r="A23" s="277" t="s">
        <v>126</v>
      </c>
      <c r="B23" s="256">
        <v>31.48</v>
      </c>
      <c r="C23" s="256">
        <v>26.56</v>
      </c>
      <c r="D23" s="277">
        <v>30.89</v>
      </c>
      <c r="E23" s="277">
        <v>16.14</v>
      </c>
      <c r="F23" s="277">
        <v>11.48</v>
      </c>
      <c r="G23" s="277"/>
      <c r="H23" s="277"/>
      <c r="I23" s="277"/>
      <c r="J23" s="277"/>
      <c r="K23" s="277"/>
      <c r="L23" s="241"/>
    </row>
    <row r="24" spans="1:12" ht="18" customHeight="1" x14ac:dyDescent="0.25">
      <c r="A24" s="277" t="s">
        <v>127</v>
      </c>
      <c r="B24" s="256">
        <v>5.0599999999999996</v>
      </c>
      <c r="C24" s="256">
        <v>10.75</v>
      </c>
      <c r="D24" s="256">
        <v>7.97</v>
      </c>
      <c r="E24" s="256">
        <v>3.14</v>
      </c>
      <c r="F24" s="256">
        <v>3.53</v>
      </c>
      <c r="G24" s="277"/>
      <c r="H24" s="277"/>
      <c r="I24" s="277"/>
      <c r="J24" s="277"/>
      <c r="K24" s="277"/>
      <c r="L24" s="241"/>
    </row>
    <row r="25" spans="1:12" ht="18" customHeight="1" x14ac:dyDescent="0.25">
      <c r="A25" s="277" t="s">
        <v>128</v>
      </c>
      <c r="B25" s="277">
        <v>12.95</v>
      </c>
      <c r="C25" s="277">
        <v>9.1300000000000008</v>
      </c>
      <c r="D25" s="277">
        <v>16.38</v>
      </c>
      <c r="E25" s="277">
        <v>6.98</v>
      </c>
      <c r="F25" s="277">
        <v>6.14</v>
      </c>
      <c r="G25" s="277"/>
      <c r="H25" s="277"/>
      <c r="I25" s="277"/>
      <c r="J25" s="277"/>
      <c r="K25" s="277"/>
      <c r="L25" s="241"/>
    </row>
    <row r="26" spans="1:12" ht="18" customHeight="1" x14ac:dyDescent="0.25">
      <c r="A26" s="277" t="s">
        <v>105</v>
      </c>
      <c r="B26" s="256">
        <v>145.27000000000001</v>
      </c>
      <c r="C26" s="256">
        <v>118.68</v>
      </c>
      <c r="D26" s="256">
        <v>139.97999999999999</v>
      </c>
      <c r="E26" s="256">
        <v>90.44</v>
      </c>
      <c r="F26" s="256">
        <v>98.85</v>
      </c>
      <c r="G26" s="277"/>
      <c r="H26" s="277"/>
      <c r="I26" s="277"/>
      <c r="J26" s="277"/>
      <c r="K26" s="277"/>
      <c r="L26" s="241"/>
    </row>
    <row r="27" spans="1:12" ht="18" customHeight="1" x14ac:dyDescent="0.25">
      <c r="A27" s="277" t="s">
        <v>129</v>
      </c>
      <c r="B27" s="256">
        <v>509.77</v>
      </c>
      <c r="C27" s="256">
        <v>431.08</v>
      </c>
      <c r="D27" s="256">
        <v>276.7</v>
      </c>
      <c r="E27" s="256">
        <v>178.79</v>
      </c>
      <c r="F27" s="256">
        <v>165.14</v>
      </c>
      <c r="G27" s="277"/>
      <c r="H27" s="277"/>
      <c r="I27" s="277"/>
      <c r="J27" s="277"/>
      <c r="K27" s="277"/>
      <c r="L27" s="241"/>
    </row>
    <row r="28" spans="1:12" ht="18" customHeight="1" x14ac:dyDescent="0.25">
      <c r="A28" s="277" t="s">
        <v>130</v>
      </c>
      <c r="B28" s="277"/>
      <c r="C28" s="277"/>
      <c r="D28" s="277"/>
      <c r="E28" s="277"/>
      <c r="F28" s="277"/>
      <c r="G28" s="277"/>
      <c r="H28" s="277"/>
      <c r="I28" s="277"/>
      <c r="J28" s="277"/>
      <c r="K28" s="277"/>
      <c r="L28" s="241"/>
    </row>
    <row r="29" spans="1:12" ht="18" customHeight="1" x14ac:dyDescent="0.25">
      <c r="A29" s="277" t="s">
        <v>131</v>
      </c>
      <c r="B29" s="277"/>
      <c r="C29" s="277"/>
      <c r="D29" s="277"/>
      <c r="E29" s="277"/>
      <c r="F29" s="277"/>
      <c r="G29" s="277"/>
      <c r="H29" s="277"/>
      <c r="I29" s="277"/>
      <c r="J29" s="277"/>
      <c r="K29" s="277"/>
      <c r="L29" s="241"/>
    </row>
    <row r="30" spans="1:12" ht="18" customHeight="1" x14ac:dyDescent="0.25">
      <c r="A30" s="277" t="s">
        <v>132</v>
      </c>
      <c r="B30" s="256">
        <v>114.68</v>
      </c>
      <c r="C30" s="256">
        <v>111.11</v>
      </c>
      <c r="D30" s="256">
        <v>82.87</v>
      </c>
      <c r="E30" s="256">
        <v>55.18</v>
      </c>
      <c r="F30" s="256">
        <v>52.26</v>
      </c>
      <c r="G30" s="277"/>
      <c r="H30" s="277"/>
      <c r="I30" s="277"/>
      <c r="J30" s="277"/>
      <c r="K30" s="277"/>
      <c r="L30" s="241"/>
    </row>
    <row r="31" spans="1:12" ht="18" customHeight="1" x14ac:dyDescent="0.25">
      <c r="A31" s="277" t="s">
        <v>133</v>
      </c>
      <c r="B31" s="277">
        <v>116.32</v>
      </c>
      <c r="C31" s="277">
        <v>20.86</v>
      </c>
      <c r="D31" s="277">
        <v>0.78</v>
      </c>
      <c r="E31" s="277">
        <v>8</v>
      </c>
      <c r="F31" s="277">
        <v>0</v>
      </c>
      <c r="G31" s="277"/>
      <c r="H31" s="277"/>
      <c r="I31" s="277"/>
      <c r="J31" s="277"/>
      <c r="K31" s="277"/>
      <c r="L31" s="241"/>
    </row>
    <row r="32" spans="1:12" ht="18" customHeight="1" x14ac:dyDescent="0.25">
      <c r="A32" s="277" t="s">
        <v>134</v>
      </c>
      <c r="B32" s="256">
        <v>230.99</v>
      </c>
      <c r="C32" s="256">
        <v>131.97</v>
      </c>
      <c r="D32" s="256">
        <v>83.65</v>
      </c>
      <c r="E32" s="256">
        <v>63.18</v>
      </c>
      <c r="F32" s="256">
        <v>52.26</v>
      </c>
      <c r="G32" s="277"/>
      <c r="H32" s="277"/>
      <c r="I32" s="277"/>
      <c r="J32" s="277"/>
      <c r="K32" s="277"/>
      <c r="L32" s="241"/>
    </row>
    <row r="33" spans="1:12" ht="18" customHeight="1" x14ac:dyDescent="0.25">
      <c r="A33" s="277" t="s">
        <v>135</v>
      </c>
      <c r="B33" s="277">
        <v>3.25</v>
      </c>
      <c r="C33" s="277">
        <v>3.52</v>
      </c>
      <c r="D33" s="277">
        <v>0</v>
      </c>
      <c r="E33" s="277">
        <v>0</v>
      </c>
      <c r="F33" s="277">
        <v>0</v>
      </c>
      <c r="G33" s="277"/>
      <c r="H33" s="277"/>
      <c r="I33" s="277"/>
      <c r="J33" s="277"/>
      <c r="K33" s="277"/>
      <c r="L33" s="241"/>
    </row>
    <row r="34" spans="1:12" ht="18" customHeight="1" x14ac:dyDescent="0.25">
      <c r="A34" s="277" t="s">
        <v>136</v>
      </c>
      <c r="B34" s="256">
        <v>11.4</v>
      </c>
      <c r="C34" s="256">
        <v>5.35</v>
      </c>
      <c r="D34" s="256">
        <v>2.08</v>
      </c>
      <c r="E34" s="256">
        <v>0.05</v>
      </c>
      <c r="F34" s="256">
        <v>0.05</v>
      </c>
      <c r="G34" s="277"/>
      <c r="H34" s="277"/>
      <c r="I34" s="277"/>
      <c r="J34" s="277"/>
      <c r="K34" s="277"/>
      <c r="L34" s="241"/>
    </row>
    <row r="35" spans="1:12" ht="18" customHeight="1" x14ac:dyDescent="0.25">
      <c r="A35" s="277" t="s">
        <v>137</v>
      </c>
      <c r="B35" s="256">
        <v>245.64</v>
      </c>
      <c r="C35" s="256">
        <v>140.84</v>
      </c>
      <c r="D35" s="256">
        <v>85.72</v>
      </c>
      <c r="E35" s="256">
        <v>63.23</v>
      </c>
      <c r="F35" s="256">
        <v>52.31</v>
      </c>
      <c r="G35" s="277"/>
      <c r="H35" s="277"/>
      <c r="I35" s="277"/>
      <c r="J35" s="277"/>
      <c r="K35" s="277"/>
      <c r="L35" s="241"/>
    </row>
    <row r="36" spans="1:12" ht="18" customHeight="1" x14ac:dyDescent="0.25">
      <c r="A36" s="277" t="s">
        <v>138</v>
      </c>
      <c r="B36" s="277"/>
      <c r="C36" s="277"/>
      <c r="D36" s="277"/>
      <c r="E36" s="277"/>
      <c r="F36" s="277"/>
      <c r="G36" s="277"/>
      <c r="H36" s="277"/>
      <c r="I36" s="277"/>
      <c r="J36" s="277"/>
      <c r="K36" s="277"/>
      <c r="L36" s="241"/>
    </row>
    <row r="37" spans="1:12" ht="18" customHeight="1" x14ac:dyDescent="0.25">
      <c r="A37" s="277" t="s">
        <v>139</v>
      </c>
      <c r="B37" s="256">
        <v>106.28</v>
      </c>
      <c r="C37" s="256">
        <v>101.6</v>
      </c>
      <c r="D37" s="256">
        <v>63.82</v>
      </c>
      <c r="E37" s="277">
        <v>59.59</v>
      </c>
      <c r="F37" s="277">
        <v>50.3</v>
      </c>
      <c r="G37" s="277"/>
      <c r="H37" s="277"/>
      <c r="I37" s="277"/>
      <c r="J37" s="277"/>
      <c r="K37" s="277"/>
      <c r="L37" s="241"/>
    </row>
    <row r="38" spans="1:12" ht="18" customHeight="1" x14ac:dyDescent="0.25">
      <c r="A38" s="277" t="s">
        <v>140</v>
      </c>
      <c r="B38" s="256">
        <v>93.54</v>
      </c>
      <c r="C38" s="256">
        <v>67.39</v>
      </c>
      <c r="D38" s="256">
        <v>82.81</v>
      </c>
      <c r="E38" s="256">
        <v>41.46</v>
      </c>
      <c r="F38" s="256">
        <v>50.21</v>
      </c>
      <c r="G38" s="277"/>
      <c r="H38" s="277"/>
      <c r="I38" s="277"/>
      <c r="J38" s="277"/>
      <c r="K38" s="277"/>
      <c r="L38" s="241"/>
    </row>
    <row r="39" spans="1:12" ht="18" customHeight="1" x14ac:dyDescent="0.25">
      <c r="A39" s="277" t="s">
        <v>141</v>
      </c>
      <c r="B39" s="277">
        <v>6.67</v>
      </c>
      <c r="C39" s="277">
        <v>64.44</v>
      </c>
      <c r="D39" s="277">
        <v>4.5599999999999996</v>
      </c>
      <c r="E39" s="277">
        <v>1.83</v>
      </c>
      <c r="F39" s="277">
        <v>1.59</v>
      </c>
      <c r="G39" s="277"/>
      <c r="H39" s="277"/>
      <c r="I39" s="277"/>
      <c r="J39" s="277"/>
      <c r="K39" s="277"/>
      <c r="L39" s="241"/>
    </row>
    <row r="40" spans="1:12" ht="18" customHeight="1" x14ac:dyDescent="0.25">
      <c r="A40" s="277" t="s">
        <v>142</v>
      </c>
      <c r="B40" s="277">
        <v>0</v>
      </c>
      <c r="C40" s="277">
        <v>0</v>
      </c>
      <c r="D40" s="277">
        <v>0</v>
      </c>
      <c r="E40" s="277">
        <v>12.68</v>
      </c>
      <c r="F40" s="277">
        <v>10.72</v>
      </c>
      <c r="G40" s="277"/>
      <c r="H40" s="277"/>
      <c r="I40" s="277"/>
      <c r="J40" s="277"/>
      <c r="K40" s="277"/>
      <c r="L40" s="241"/>
    </row>
    <row r="41" spans="1:12" ht="18" customHeight="1" x14ac:dyDescent="0.25">
      <c r="A41" s="277" t="s">
        <v>143</v>
      </c>
      <c r="B41" s="256">
        <v>57.63</v>
      </c>
      <c r="C41" s="256">
        <v>56.81</v>
      </c>
      <c r="D41" s="256">
        <v>39.770000000000003</v>
      </c>
      <c r="E41" s="256">
        <v>0</v>
      </c>
      <c r="F41" s="277">
        <v>0</v>
      </c>
      <c r="G41" s="277"/>
      <c r="H41" s="277"/>
      <c r="I41" s="277"/>
      <c r="J41" s="277"/>
      <c r="K41" s="277"/>
      <c r="L41" s="241"/>
    </row>
    <row r="42" spans="1:12" ht="18" customHeight="1" x14ac:dyDescent="0.25">
      <c r="A42" s="277" t="s">
        <v>144</v>
      </c>
      <c r="B42" s="256">
        <v>264.13</v>
      </c>
      <c r="C42" s="256">
        <v>290.23</v>
      </c>
      <c r="D42" s="256">
        <v>190.97</v>
      </c>
      <c r="E42" s="256">
        <v>115.56</v>
      </c>
      <c r="F42" s="256">
        <v>112.83</v>
      </c>
      <c r="G42" s="277"/>
      <c r="H42" s="277"/>
      <c r="I42" s="277"/>
      <c r="J42" s="277"/>
      <c r="K42" s="277"/>
      <c r="L42" s="241"/>
    </row>
    <row r="43" spans="1:12" ht="18" customHeight="1" x14ac:dyDescent="0.25">
      <c r="A43" s="277" t="s">
        <v>145</v>
      </c>
      <c r="B43" s="277">
        <v>509.77</v>
      </c>
      <c r="C43" s="277">
        <v>431.08</v>
      </c>
      <c r="D43" s="277">
        <v>276.7</v>
      </c>
      <c r="E43" s="256">
        <v>178.79</v>
      </c>
      <c r="F43" s="256">
        <v>165.14</v>
      </c>
      <c r="G43" s="277"/>
      <c r="H43" s="277"/>
      <c r="I43" s="277"/>
      <c r="J43" s="277"/>
      <c r="K43" s="277"/>
      <c r="L43" s="241"/>
    </row>
    <row r="44" spans="1:12" ht="18" customHeight="1" x14ac:dyDescent="0.25">
      <c r="A44" s="277" t="s">
        <v>146</v>
      </c>
      <c r="B44" s="277"/>
      <c r="C44" s="256"/>
      <c r="D44" s="277"/>
      <c r="E44" s="256"/>
      <c r="F44" s="256"/>
      <c r="G44" s="277"/>
      <c r="H44" s="277"/>
      <c r="I44" s="277"/>
      <c r="J44" s="277"/>
      <c r="K44" s="277"/>
      <c r="L44" s="241"/>
    </row>
    <row r="45" spans="1:12" ht="18" customHeight="1" x14ac:dyDescent="0.25">
      <c r="A45" s="277" t="s">
        <v>147</v>
      </c>
      <c r="B45" s="256"/>
      <c r="C45" s="256"/>
      <c r="D45" s="256"/>
      <c r="E45" s="277"/>
      <c r="F45" s="277"/>
      <c r="G45" s="277"/>
      <c r="H45" s="277"/>
      <c r="I45" s="277"/>
      <c r="J45" s="277"/>
      <c r="K45" s="277"/>
      <c r="L45" s="241"/>
    </row>
    <row r="46" spans="1:12" ht="18" customHeight="1" x14ac:dyDescent="0.25">
      <c r="A46" s="277" t="s">
        <v>148</v>
      </c>
      <c r="B46" s="256">
        <v>0</v>
      </c>
      <c r="C46" s="256">
        <v>10.86</v>
      </c>
      <c r="D46" s="256">
        <v>0</v>
      </c>
      <c r="E46" s="256">
        <v>13.85</v>
      </c>
      <c r="F46" s="256">
        <v>0.59</v>
      </c>
      <c r="G46" s="277"/>
      <c r="H46" s="277"/>
      <c r="I46" s="277"/>
      <c r="J46" s="277"/>
      <c r="K46" s="277"/>
      <c r="L46" s="241"/>
    </row>
    <row r="47" spans="1:12" ht="18" customHeight="1" x14ac:dyDescent="0.25">
      <c r="A47" s="277" t="s">
        <v>149</v>
      </c>
      <c r="B47" s="256"/>
      <c r="C47" s="256"/>
      <c r="D47" s="256"/>
      <c r="E47" s="256"/>
      <c r="F47" s="256"/>
      <c r="G47" s="277"/>
      <c r="H47" s="277"/>
      <c r="I47" s="277"/>
      <c r="J47" s="277"/>
      <c r="K47" s="277"/>
      <c r="L47" s="241"/>
    </row>
    <row r="48" spans="1:12" ht="18" customHeight="1" x14ac:dyDescent="0.25">
      <c r="A48" s="277" t="s">
        <v>150</v>
      </c>
      <c r="B48" s="277">
        <v>0</v>
      </c>
      <c r="C48" s="277">
        <v>0.05</v>
      </c>
      <c r="D48" s="277">
        <v>0.04</v>
      </c>
      <c r="E48" s="277">
        <v>0</v>
      </c>
      <c r="F48" s="277">
        <v>0</v>
      </c>
      <c r="G48" s="277"/>
      <c r="H48" s="277"/>
      <c r="I48" s="277"/>
      <c r="J48" s="277"/>
      <c r="K48" s="277"/>
      <c r="L48" s="241"/>
    </row>
    <row r="49" spans="1:12" ht="18" customHeight="1" x14ac:dyDescent="0.25">
      <c r="A49" s="277" t="s">
        <v>151</v>
      </c>
      <c r="B49" s="277">
        <v>14.97</v>
      </c>
      <c r="C49" s="277">
        <v>4.6500000000000004</v>
      </c>
      <c r="D49" s="277">
        <v>2.59</v>
      </c>
      <c r="E49" s="277">
        <v>0</v>
      </c>
      <c r="F49" s="277">
        <v>0</v>
      </c>
      <c r="G49" s="277"/>
      <c r="H49" s="277"/>
      <c r="I49" s="277"/>
      <c r="J49" s="277"/>
      <c r="K49" s="277"/>
      <c r="L49" s="241"/>
    </row>
    <row r="50" spans="1:12" ht="18" customHeight="1" x14ac:dyDescent="0.25">
      <c r="A50" s="277" t="s">
        <v>152</v>
      </c>
      <c r="B50" s="256"/>
      <c r="C50" s="256"/>
      <c r="D50" s="256"/>
      <c r="E50" s="256"/>
      <c r="F50" s="256"/>
      <c r="G50" s="277"/>
      <c r="H50" s="277"/>
      <c r="I50" s="277"/>
      <c r="J50" s="277"/>
      <c r="K50" s="277"/>
      <c r="L50" s="241"/>
    </row>
    <row r="51" spans="1:12" ht="18" customHeight="1" x14ac:dyDescent="0.25">
      <c r="A51" s="277" t="s">
        <v>153</v>
      </c>
      <c r="B51" s="277">
        <v>0.68</v>
      </c>
      <c r="C51" s="277">
        <v>0.54</v>
      </c>
      <c r="D51" s="277">
        <v>0.34</v>
      </c>
      <c r="E51" s="277">
        <v>0</v>
      </c>
      <c r="F51" s="277">
        <v>0</v>
      </c>
      <c r="G51" s="277"/>
      <c r="H51" s="277"/>
      <c r="I51" s="277"/>
      <c r="J51" s="277"/>
      <c r="K51" s="277"/>
      <c r="L51" s="241"/>
    </row>
    <row r="52" spans="1:12" ht="18" customHeight="1" x14ac:dyDescent="0.25">
      <c r="A52" s="277" t="s">
        <v>154</v>
      </c>
      <c r="B52" s="277"/>
      <c r="C52" s="277"/>
      <c r="D52" s="277"/>
      <c r="E52" s="277"/>
      <c r="F52" s="277"/>
      <c r="G52" s="277"/>
      <c r="H52" s="277"/>
      <c r="I52" s="277"/>
      <c r="J52" s="277"/>
      <c r="K52" s="277"/>
      <c r="L52" s="241"/>
    </row>
    <row r="53" spans="1:12" ht="18" customHeight="1" x14ac:dyDescent="0.25">
      <c r="A53" s="277" t="s">
        <v>155</v>
      </c>
      <c r="B53" s="277" t="s">
        <v>156</v>
      </c>
      <c r="C53" s="277" t="s">
        <v>156</v>
      </c>
      <c r="D53" s="277" t="s">
        <v>156</v>
      </c>
      <c r="E53" s="277" t="s">
        <v>156</v>
      </c>
      <c r="F53" s="277" t="s">
        <v>156</v>
      </c>
      <c r="G53" s="277"/>
      <c r="H53" s="277"/>
      <c r="I53" s="277"/>
      <c r="J53" s="277"/>
      <c r="K53" s="277"/>
      <c r="L53" s="241"/>
    </row>
    <row r="54" spans="1:12" ht="18" customHeight="1" x14ac:dyDescent="0.25">
      <c r="A54" s="277" t="s">
        <v>157</v>
      </c>
      <c r="B54" s="277"/>
      <c r="C54" s="277"/>
      <c r="D54" s="277"/>
      <c r="E54" s="277"/>
      <c r="F54" s="277"/>
      <c r="G54" s="277"/>
      <c r="H54" s="277"/>
      <c r="I54" s="277"/>
      <c r="J54" s="277"/>
      <c r="K54" s="277"/>
      <c r="L54" s="241"/>
    </row>
    <row r="55" spans="1:12" ht="18" customHeight="1" x14ac:dyDescent="0.25">
      <c r="A55" s="277" t="s">
        <v>158</v>
      </c>
      <c r="B55" s="277">
        <v>746.56</v>
      </c>
      <c r="C55" s="277">
        <v>891.2</v>
      </c>
      <c r="D55" s="277">
        <v>891.2</v>
      </c>
      <c r="E55" s="277" t="s">
        <v>156</v>
      </c>
      <c r="F55" s="277" t="s">
        <v>156</v>
      </c>
      <c r="G55" s="277"/>
      <c r="H55" s="277"/>
      <c r="I55" s="277"/>
      <c r="J55" s="277"/>
      <c r="K55" s="277"/>
      <c r="L55" s="241"/>
    </row>
    <row r="56" spans="1:12" ht="18" customHeight="1" x14ac:dyDescent="0.25">
      <c r="A56" s="277" t="s">
        <v>159</v>
      </c>
      <c r="B56" s="277" t="s">
        <v>156</v>
      </c>
      <c r="C56" s="277" t="s">
        <v>156</v>
      </c>
      <c r="D56" s="277" t="s">
        <v>156</v>
      </c>
      <c r="E56" s="277" t="s">
        <v>156</v>
      </c>
      <c r="F56" s="277" t="s">
        <v>156</v>
      </c>
      <c r="G56" s="277"/>
      <c r="H56" s="277"/>
      <c r="I56" s="277"/>
      <c r="J56" s="277"/>
      <c r="K56" s="277"/>
      <c r="L56" s="241"/>
    </row>
    <row r="57" spans="1:12" ht="18" customHeight="1" x14ac:dyDescent="0.25">
      <c r="A57" s="277" t="s">
        <v>160</v>
      </c>
      <c r="B57" s="277"/>
      <c r="C57" s="277"/>
      <c r="D57" s="277"/>
      <c r="E57" s="277"/>
      <c r="F57" s="277"/>
      <c r="G57" s="277"/>
      <c r="H57" s="277"/>
      <c r="I57" s="277"/>
      <c r="J57" s="277"/>
      <c r="K57" s="277"/>
      <c r="L57" s="241"/>
    </row>
    <row r="58" spans="1:12" ht="18" customHeight="1" x14ac:dyDescent="0.25">
      <c r="A58" s="277" t="s">
        <v>161</v>
      </c>
      <c r="B58" s="277">
        <v>9</v>
      </c>
      <c r="C58" s="277">
        <v>9</v>
      </c>
      <c r="D58" s="277">
        <v>9</v>
      </c>
      <c r="E58" s="277">
        <v>9</v>
      </c>
      <c r="F58" s="277">
        <v>9</v>
      </c>
      <c r="G58" s="277"/>
      <c r="H58" s="277"/>
      <c r="I58" s="277"/>
      <c r="J58" s="277"/>
      <c r="K58" s="277"/>
      <c r="L58" s="241"/>
    </row>
    <row r="59" spans="1:12" ht="18" customHeight="1" x14ac:dyDescent="0.25">
      <c r="A59" s="277" t="s">
        <v>162</v>
      </c>
      <c r="B59" s="277"/>
      <c r="C59" s="277"/>
      <c r="D59" s="277"/>
      <c r="E59" s="277"/>
      <c r="F59" s="277"/>
      <c r="G59" s="277"/>
      <c r="H59" s="277"/>
      <c r="I59" s="277"/>
      <c r="J59" s="277"/>
      <c r="K59" s="277"/>
      <c r="L59" s="241"/>
    </row>
    <row r="60" spans="1:12" ht="18" customHeight="1" x14ac:dyDescent="0.25">
      <c r="A60" s="277" t="s">
        <v>163</v>
      </c>
      <c r="B60" s="277" t="s">
        <v>156</v>
      </c>
      <c r="C60" s="277" t="s">
        <v>156</v>
      </c>
      <c r="D60" s="277" t="s">
        <v>156</v>
      </c>
      <c r="E60" s="277" t="s">
        <v>156</v>
      </c>
      <c r="F60" s="277" t="s">
        <v>156</v>
      </c>
      <c r="G60" s="277"/>
      <c r="H60" s="277"/>
      <c r="I60" s="277"/>
      <c r="J60" s="277"/>
      <c r="K60" s="277"/>
      <c r="L60" s="241"/>
    </row>
    <row r="61" spans="1:12" ht="18" customHeight="1" x14ac:dyDescent="0.25">
      <c r="A61" s="277" t="s">
        <v>164</v>
      </c>
      <c r="B61" s="277" t="s">
        <v>156</v>
      </c>
      <c r="C61" s="277" t="s">
        <v>156</v>
      </c>
      <c r="D61" s="277" t="s">
        <v>156</v>
      </c>
      <c r="E61" s="277" t="s">
        <v>156</v>
      </c>
      <c r="F61" s="277" t="s">
        <v>156</v>
      </c>
      <c r="G61" s="277"/>
      <c r="H61" s="277"/>
      <c r="I61" s="277"/>
      <c r="J61" s="277"/>
      <c r="K61" s="277"/>
      <c r="L61" s="241"/>
    </row>
    <row r="62" spans="1:12" ht="18" customHeight="1" x14ac:dyDescent="0.25">
      <c r="A62" s="277" t="s">
        <v>165</v>
      </c>
      <c r="B62" s="277"/>
      <c r="C62" s="277"/>
      <c r="D62" s="277"/>
      <c r="E62" s="277"/>
      <c r="F62" s="277"/>
      <c r="G62" s="277"/>
      <c r="H62" s="277"/>
      <c r="I62" s="277"/>
      <c r="J62" s="277"/>
      <c r="K62" s="277"/>
      <c r="L62" s="241"/>
    </row>
    <row r="63" spans="1:12" ht="18" customHeight="1" x14ac:dyDescent="0.25">
      <c r="A63" s="277" t="s">
        <v>166</v>
      </c>
      <c r="B63" s="277" t="s">
        <v>156</v>
      </c>
      <c r="C63" s="277" t="s">
        <v>156</v>
      </c>
      <c r="D63" s="277" t="s">
        <v>156</v>
      </c>
      <c r="E63" s="277" t="s">
        <v>156</v>
      </c>
      <c r="F63" s="277" t="s">
        <v>156</v>
      </c>
      <c r="G63" s="277"/>
      <c r="H63" s="277"/>
      <c r="I63" s="277"/>
      <c r="J63" s="277"/>
      <c r="K63" s="277"/>
      <c r="L63" s="241"/>
    </row>
    <row r="64" spans="1:12" ht="18" customHeight="1" x14ac:dyDescent="0.25">
      <c r="A64" s="277" t="s">
        <v>167</v>
      </c>
      <c r="B64" s="277" t="s">
        <v>156</v>
      </c>
      <c r="C64" s="277" t="s">
        <v>156</v>
      </c>
      <c r="D64" s="277" t="s">
        <v>156</v>
      </c>
      <c r="E64" s="277" t="s">
        <v>156</v>
      </c>
      <c r="F64" s="277" t="s">
        <v>156</v>
      </c>
      <c r="G64" s="277"/>
      <c r="H64" s="277"/>
      <c r="I64" s="277"/>
      <c r="J64" s="277"/>
      <c r="K64" s="277"/>
      <c r="L64" s="241"/>
    </row>
    <row r="65" spans="1:12" ht="18" customHeight="1" x14ac:dyDescent="0.25">
      <c r="A65" s="277"/>
      <c r="B65" s="277"/>
      <c r="C65" s="277"/>
      <c r="D65" s="256"/>
      <c r="E65" s="256"/>
      <c r="F65" s="256"/>
      <c r="G65" s="277"/>
      <c r="H65" s="277"/>
      <c r="I65" s="277"/>
      <c r="J65" s="277"/>
      <c r="K65" s="277"/>
      <c r="L65" s="241"/>
    </row>
    <row r="66" spans="1:12" ht="18" customHeight="1" x14ac:dyDescent="0.25">
      <c r="A66" s="277"/>
      <c r="B66" s="277"/>
      <c r="C66" s="277"/>
      <c r="D66" s="277"/>
      <c r="E66" s="277"/>
      <c r="F66" s="277"/>
      <c r="G66" s="277"/>
      <c r="H66" s="277"/>
      <c r="I66" s="277"/>
      <c r="J66" s="277"/>
      <c r="K66" s="277"/>
      <c r="L66" s="241"/>
    </row>
    <row r="67" spans="1:12" ht="18" customHeight="1" x14ac:dyDescent="0.25">
      <c r="A67" s="277"/>
      <c r="B67" s="277"/>
      <c r="C67" s="277"/>
      <c r="D67" s="277"/>
      <c r="E67" s="277"/>
      <c r="F67" s="277"/>
      <c r="G67" s="277"/>
      <c r="H67" s="277"/>
      <c r="I67" s="277"/>
      <c r="J67" s="277"/>
      <c r="K67" s="277"/>
      <c r="L67" s="241"/>
    </row>
    <row r="68" spans="1:12" ht="18" customHeight="1" x14ac:dyDescent="0.25">
      <c r="A68" s="277"/>
      <c r="B68" s="277"/>
      <c r="C68" s="277"/>
      <c r="D68" s="277"/>
      <c r="E68" s="277"/>
      <c r="F68" s="277"/>
      <c r="G68" s="277"/>
      <c r="H68" s="277"/>
      <c r="I68" s="277"/>
      <c r="J68" s="277"/>
      <c r="K68" s="277"/>
      <c r="L68" s="241"/>
    </row>
    <row r="69" spans="1:12" ht="18" customHeight="1" x14ac:dyDescent="0.25">
      <c r="A69" s="277"/>
      <c r="B69" s="277"/>
      <c r="C69" s="277"/>
      <c r="D69" s="277"/>
      <c r="E69" s="277"/>
      <c r="F69" s="277"/>
      <c r="G69" s="277"/>
      <c r="H69" s="277"/>
      <c r="I69" s="277"/>
      <c r="J69" s="277"/>
      <c r="K69" s="277"/>
      <c r="L69" s="241"/>
    </row>
    <row r="70" spans="1:12" ht="18" customHeight="1" x14ac:dyDescent="0.25">
      <c r="A70" s="277"/>
      <c r="B70" s="277"/>
      <c r="C70" s="277"/>
      <c r="D70" s="277"/>
      <c r="E70" s="277"/>
      <c r="F70" s="277"/>
      <c r="G70" s="277"/>
      <c r="H70" s="277"/>
      <c r="I70" s="277"/>
      <c r="J70" s="277"/>
      <c r="K70" s="277"/>
      <c r="L70" s="241"/>
    </row>
    <row r="71" spans="1:12" ht="18" customHeight="1" x14ac:dyDescent="0.25">
      <c r="L71" s="241"/>
    </row>
    <row r="72" spans="1:12" ht="18" customHeight="1" x14ac:dyDescent="0.25">
      <c r="L72" s="241"/>
    </row>
    <row r="73" spans="1:12" ht="18" customHeight="1" x14ac:dyDescent="0.25">
      <c r="L73" s="241"/>
    </row>
    <row r="74" spans="1:12" ht="18" customHeight="1" x14ac:dyDescent="0.25">
      <c r="L74" s="241"/>
    </row>
    <row r="75" spans="1:12" ht="18" customHeight="1" x14ac:dyDescent="0.25">
      <c r="L75" s="241"/>
    </row>
    <row r="76" spans="1:12" ht="18" customHeight="1" x14ac:dyDescent="0.25">
      <c r="L76" s="241"/>
    </row>
    <row r="77" spans="1:12" ht="18" customHeight="1" x14ac:dyDescent="0.25">
      <c r="L77" s="241"/>
    </row>
    <row r="78" spans="1:12" ht="18" customHeight="1" x14ac:dyDescent="0.25">
      <c r="L78" s="241"/>
    </row>
    <row r="79" spans="1:12" ht="18" customHeight="1" x14ac:dyDescent="0.25">
      <c r="L79" s="241"/>
    </row>
    <row r="80" spans="1:12" ht="18" customHeight="1" x14ac:dyDescent="0.25">
      <c r="L80" s="241"/>
    </row>
    <row r="81" spans="12:12" ht="18" customHeight="1" x14ac:dyDescent="0.25">
      <c r="L81" s="241"/>
    </row>
    <row r="82" spans="12:12" ht="18" customHeight="1" x14ac:dyDescent="0.25">
      <c r="L82" s="241"/>
    </row>
    <row r="83" spans="12:12" ht="18" customHeight="1" x14ac:dyDescent="0.25">
      <c r="L83" s="241"/>
    </row>
    <row r="84" spans="12:12" ht="18" customHeight="1" x14ac:dyDescent="0.25">
      <c r="L84" s="241"/>
    </row>
    <row r="85" spans="12:12" ht="18" customHeight="1" x14ac:dyDescent="0.25">
      <c r="L85" s="241"/>
    </row>
    <row r="86" spans="12:12" ht="18" customHeight="1" x14ac:dyDescent="0.25">
      <c r="L86" s="241"/>
    </row>
    <row r="87" spans="12:12" ht="18" customHeight="1" x14ac:dyDescent="0.25">
      <c r="L87" s="241"/>
    </row>
    <row r="88" spans="12:12" ht="18" customHeight="1" x14ac:dyDescent="0.25">
      <c r="L88" s="241"/>
    </row>
    <row r="89" spans="12:12" ht="18" customHeight="1" x14ac:dyDescent="0.25">
      <c r="L89" s="241"/>
    </row>
    <row r="90" spans="12:12" ht="18" customHeight="1" x14ac:dyDescent="0.25">
      <c r="L90" s="241"/>
    </row>
    <row r="91" spans="12:12" ht="18" customHeight="1" x14ac:dyDescent="0.25">
      <c r="L91" s="241"/>
    </row>
    <row r="92" spans="12:12" ht="18" customHeight="1" x14ac:dyDescent="0.25">
      <c r="L92" s="241"/>
    </row>
    <row r="93" spans="12:12" ht="18" customHeight="1" x14ac:dyDescent="0.25">
      <c r="L93" s="241"/>
    </row>
    <row r="94" spans="12:12" ht="18" customHeight="1" x14ac:dyDescent="0.25">
      <c r="L94" s="241"/>
    </row>
    <row r="95" spans="12:12" ht="18" customHeight="1" x14ac:dyDescent="0.25">
      <c r="L95" s="241"/>
    </row>
    <row r="96" spans="12:12" ht="18" customHeight="1" x14ac:dyDescent="0.25">
      <c r="L96" s="241"/>
    </row>
    <row r="97" spans="12:12" ht="18" customHeight="1" x14ac:dyDescent="0.25">
      <c r="L97" s="241"/>
    </row>
    <row r="98" spans="12:12" ht="18" customHeight="1" x14ac:dyDescent="0.25">
      <c r="L98" s="241"/>
    </row>
    <row r="99" spans="12:12" ht="18" customHeight="1" x14ac:dyDescent="0.25">
      <c r="L99" s="241"/>
    </row>
    <row r="100" spans="12:12" ht="18" customHeight="1" thickBot="1" x14ac:dyDescent="0.3">
      <c r="L100" s="242"/>
    </row>
  </sheetData>
  <mergeCells count="2">
    <mergeCell ref="B1:F1"/>
    <mergeCell ref="G1:K1"/>
  </mergeCells>
  <conditionalFormatting sqref="A1:K1 A4:K132 A2:B3 G2:K3">
    <cfRule type="containsText" dxfId="12" priority="3" operator="containsText" text="Equity Share Capital">
      <formula>NOT(ISERROR(SEARCH("Equity Share Capital",A1)))</formula>
    </cfRule>
  </conditionalFormatting>
  <conditionalFormatting sqref="A1:K1 A4:K1048576 A2:B3 G2:K3">
    <cfRule type="containsText" dxfId="11" priority="1" operator="containsText" text="Total Current Liabilities">
      <formula>NOT(ISERROR(SEARCH("Total Current Liabilities",A1)))</formula>
    </cfRule>
    <cfRule type="containsText" dxfId="10" priority="2" operator="containsText" text="Total Reserves and Surplus">
      <formula>NOT(ISERROR(SEARCH("Total Reserves and Surplus",A1)))</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01"/>
  <sheetViews>
    <sheetView workbookViewId="0">
      <pane ySplit="6" topLeftCell="A7" activePane="bottomLeft" state="frozen"/>
      <selection pane="bottomLeft" activeCell="N12" sqref="N12"/>
    </sheetView>
  </sheetViews>
  <sheetFormatPr defaultRowHeight="18" customHeight="1" x14ac:dyDescent="0.25"/>
  <cols>
    <col min="1" max="1" width="36.42578125" style="236" customWidth="1"/>
    <col min="2" max="6" width="10.140625" style="236" bestFit="1" customWidth="1"/>
    <col min="7" max="9" width="1.7109375" style="224" customWidth="1"/>
    <col min="10" max="13" width="1.7109375" style="236" customWidth="1"/>
    <col min="14" max="14" width="36" style="236" bestFit="1" customWidth="1"/>
    <col min="15" max="16384" width="9.140625" style="236"/>
  </cols>
  <sheetData>
    <row r="1" spans="1:19" ht="18" customHeight="1" thickBot="1" x14ac:dyDescent="0.3">
      <c r="A1" s="259" t="s">
        <v>103</v>
      </c>
      <c r="B1" s="294"/>
      <c r="C1" s="295"/>
      <c r="D1" s="295"/>
      <c r="E1" s="295"/>
      <c r="F1" s="296"/>
      <c r="G1" s="292"/>
      <c r="H1" s="293"/>
      <c r="I1" s="293"/>
      <c r="J1" s="293"/>
      <c r="K1" s="293"/>
      <c r="L1" s="258"/>
      <c r="M1" s="268"/>
      <c r="N1" s="223"/>
    </row>
    <row r="2" spans="1:19" ht="18" customHeight="1" thickBot="1" x14ac:dyDescent="0.3">
      <c r="A2" s="260" t="s">
        <v>107</v>
      </c>
      <c r="B2" s="278"/>
      <c r="C2" s="277"/>
      <c r="D2" s="277"/>
      <c r="E2" s="277"/>
      <c r="F2" s="277"/>
      <c r="G2" s="277"/>
      <c r="H2" s="277"/>
      <c r="I2" s="234"/>
      <c r="J2" s="277"/>
      <c r="K2" s="277"/>
      <c r="L2" s="241"/>
      <c r="N2" s="267" t="str">
        <f>A2</f>
        <v>Apex Frozen Foods</v>
      </c>
      <c r="O2" s="243" t="str">
        <f>B6</f>
        <v>Mar '19</v>
      </c>
      <c r="P2" s="243" t="str">
        <f t="shared" ref="P2:S2" si="0">C6</f>
        <v>Mar '18</v>
      </c>
      <c r="Q2" s="243" t="str">
        <f t="shared" si="0"/>
        <v>Mar '17</v>
      </c>
      <c r="R2" s="243">
        <f t="shared" si="0"/>
        <v>0</v>
      </c>
      <c r="S2" s="243">
        <f t="shared" si="0"/>
        <v>0</v>
      </c>
    </row>
    <row r="3" spans="1:19" ht="18" customHeight="1" x14ac:dyDescent="0.25">
      <c r="A3" s="277" t="s">
        <v>168</v>
      </c>
      <c r="B3" s="277" t="s">
        <v>110</v>
      </c>
      <c r="C3" s="277"/>
      <c r="D3" s="277"/>
      <c r="E3" s="277"/>
      <c r="F3" s="277"/>
      <c r="G3" s="277"/>
      <c r="H3" s="277"/>
      <c r="I3" s="277"/>
      <c r="J3" s="277"/>
      <c r="K3" s="277"/>
      <c r="L3" s="241"/>
      <c r="N3" s="238" t="s">
        <v>99</v>
      </c>
      <c r="O3" s="236">
        <f>VLOOKUP("Net Sales/Income from operations",A4:K100,2,FALSE)</f>
        <v>874.71</v>
      </c>
      <c r="P3" s="236">
        <f>VLOOKUP("Net Sales/Income from operations",A4:K100,3,FALSE)</f>
        <v>998.63</v>
      </c>
      <c r="Q3" s="236">
        <f>VLOOKUP("Net Sales/Income from operations",A4:K100,4,FALSE)</f>
        <v>699.12</v>
      </c>
      <c r="R3" s="236">
        <f>VLOOKUP("Net Sales/Income from operations",A4:K100,5,FALSE)</f>
        <v>0</v>
      </c>
      <c r="S3" s="236">
        <f>VLOOKUP("Net Sales/Income from operations",A4:K100,6,FALSE)</f>
        <v>0</v>
      </c>
    </row>
    <row r="4" spans="1:19" ht="18" customHeight="1" x14ac:dyDescent="0.25">
      <c r="A4" s="277"/>
      <c r="B4" s="277"/>
      <c r="C4" s="277"/>
      <c r="D4" s="277"/>
      <c r="E4" s="277"/>
      <c r="F4" s="277"/>
      <c r="G4" s="277"/>
      <c r="H4" s="277"/>
      <c r="I4" s="277"/>
      <c r="J4" s="277"/>
      <c r="K4" s="277"/>
      <c r="L4" s="241"/>
      <c r="N4" s="227" t="s">
        <v>100</v>
      </c>
      <c r="O4" s="236">
        <f>VLOOKUP("Interest",A4:K100,2,FALSE)</f>
        <v>6.55</v>
      </c>
      <c r="P4" s="236">
        <f>VLOOKUP("Interest",A4:K100,3,FALSE)</f>
        <v>8.6999999999999993</v>
      </c>
      <c r="Q4" s="236">
        <f>VLOOKUP("Interest",A4:K100,4,FALSE)</f>
        <v>11.22</v>
      </c>
      <c r="R4" s="236">
        <f>VLOOKUP("Interest",A4:K100,5,FALSE)</f>
        <v>0</v>
      </c>
      <c r="S4" s="236">
        <f>VLOOKUP("Interest",A4:K100,6,FALSE)</f>
        <v>0</v>
      </c>
    </row>
    <row r="5" spans="1:19" ht="18" customHeight="1" x14ac:dyDescent="0.25">
      <c r="A5" s="277"/>
      <c r="B5" s="277"/>
      <c r="C5" s="277"/>
      <c r="D5" s="277"/>
      <c r="E5" s="277"/>
      <c r="F5" s="277"/>
      <c r="G5" s="277"/>
      <c r="H5" s="277"/>
      <c r="I5" s="277"/>
      <c r="J5" s="277"/>
      <c r="K5" s="277"/>
      <c r="L5" s="241"/>
      <c r="N5" s="227" t="s">
        <v>101</v>
      </c>
      <c r="O5" s="236">
        <f>VLOOKUP("Net Profit/(Loss) For the Period",A4:K100,2,FALSE)</f>
        <v>60.8</v>
      </c>
      <c r="P5" s="236">
        <f>VLOOKUP("Net Profit/(Loss) For the Period",A4:K100,3,FALSE)</f>
        <v>79.099999999999994</v>
      </c>
      <c r="Q5" s="236">
        <f>VLOOKUP("Net Profit/(Loss) For the Period",A4:K100,4,FALSE)</f>
        <v>24.41</v>
      </c>
      <c r="R5" s="236">
        <f>VLOOKUP("Net Profit/(Loss) For the Period",A4:K100,5,FALSE)</f>
        <v>0</v>
      </c>
      <c r="S5" s="236">
        <f>VLOOKUP("Net Profit/(Loss) For the Period",A4:K100,6,FALSE)</f>
        <v>0</v>
      </c>
    </row>
    <row r="6" spans="1:19" ht="18" customHeight="1" x14ac:dyDescent="0.25">
      <c r="A6" s="277"/>
      <c r="B6" s="243" t="s">
        <v>169</v>
      </c>
      <c r="C6" s="243" t="s">
        <v>170</v>
      </c>
      <c r="D6" s="243" t="s">
        <v>171</v>
      </c>
      <c r="E6" s="243"/>
      <c r="F6" s="243"/>
      <c r="G6" s="277"/>
      <c r="H6" s="277"/>
      <c r="I6" s="277"/>
      <c r="J6" s="277"/>
      <c r="K6" s="277"/>
      <c r="L6" s="241"/>
      <c r="N6" s="228" t="s">
        <v>102</v>
      </c>
      <c r="O6" s="236">
        <f>VLOOKUP("Basic EPS",A4:K100,2,FALSE)</f>
        <v>19.45</v>
      </c>
      <c r="P6" s="236">
        <f>VLOOKUP("Basic EPS",A4:K100,3,FALSE)</f>
        <v>26.63</v>
      </c>
      <c r="Q6" s="236">
        <f>VLOOKUP("Basic EPS",A4:K100,4,FALSE)</f>
        <v>10.17</v>
      </c>
      <c r="R6" s="236">
        <f>VLOOKUP("Basic EPS",A4:K100,5,FALSE)</f>
        <v>0</v>
      </c>
      <c r="S6" s="236">
        <f>VLOOKUP("Basic EPS",A4:K100,6,FALSE)</f>
        <v>0</v>
      </c>
    </row>
    <row r="7" spans="1:19" ht="18" customHeight="1" x14ac:dyDescent="0.25">
      <c r="A7" s="277"/>
      <c r="B7" s="277"/>
      <c r="C7" s="277"/>
      <c r="D7" s="277"/>
      <c r="E7" s="277"/>
      <c r="F7" s="277"/>
      <c r="G7" s="277"/>
      <c r="H7" s="277"/>
      <c r="I7" s="277"/>
      <c r="J7" s="277"/>
      <c r="K7" s="277"/>
      <c r="L7" s="241"/>
    </row>
    <row r="8" spans="1:19" ht="18" customHeight="1" x14ac:dyDescent="0.25">
      <c r="A8" s="234" t="s">
        <v>99</v>
      </c>
      <c r="B8" s="257">
        <v>874.71</v>
      </c>
      <c r="C8" s="257">
        <v>998.63</v>
      </c>
      <c r="D8" s="257">
        <v>699.12</v>
      </c>
      <c r="E8" s="257"/>
      <c r="F8" s="257"/>
      <c r="G8" s="277"/>
      <c r="H8" s="277"/>
      <c r="I8" s="234"/>
      <c r="J8" s="277"/>
      <c r="K8" s="277"/>
      <c r="L8" s="241"/>
    </row>
    <row r="9" spans="1:19" ht="18" customHeight="1" x14ac:dyDescent="0.25">
      <c r="A9" s="277" t="s">
        <v>172</v>
      </c>
      <c r="B9" s="277" t="s">
        <v>173</v>
      </c>
      <c r="C9" s="277" t="s">
        <v>173</v>
      </c>
      <c r="D9" s="277" t="s">
        <v>173</v>
      </c>
      <c r="E9" s="277"/>
      <c r="F9" s="277"/>
      <c r="G9" s="277"/>
      <c r="H9" s="277"/>
      <c r="I9" s="277"/>
      <c r="J9" s="277"/>
      <c r="K9" s="277"/>
      <c r="L9" s="241"/>
    </row>
    <row r="10" spans="1:19" ht="18" customHeight="1" x14ac:dyDescent="0.25">
      <c r="A10" s="277" t="s">
        <v>174</v>
      </c>
      <c r="B10" s="256">
        <v>874.71</v>
      </c>
      <c r="C10" s="256">
        <v>998.63</v>
      </c>
      <c r="D10" s="256">
        <v>699.12</v>
      </c>
      <c r="E10" s="256"/>
      <c r="F10" s="256"/>
      <c r="G10" s="277"/>
      <c r="H10" s="277"/>
      <c r="I10" s="277"/>
      <c r="J10" s="277"/>
      <c r="K10" s="277"/>
      <c r="L10" s="241"/>
    </row>
    <row r="11" spans="1:19" ht="18" customHeight="1" x14ac:dyDescent="0.25">
      <c r="A11" s="277" t="s">
        <v>175</v>
      </c>
      <c r="B11" s="277"/>
      <c r="C11" s="277"/>
      <c r="D11" s="277"/>
      <c r="E11" s="277"/>
      <c r="F11" s="277"/>
      <c r="G11" s="277"/>
      <c r="H11" s="277"/>
      <c r="I11" s="277"/>
      <c r="J11" s="277"/>
      <c r="K11" s="277"/>
      <c r="L11" s="241"/>
    </row>
    <row r="12" spans="1:19" ht="18" customHeight="1" x14ac:dyDescent="0.25">
      <c r="A12" s="277" t="s">
        <v>176</v>
      </c>
      <c r="B12" s="277">
        <v>585.64</v>
      </c>
      <c r="C12" s="277">
        <v>740.85</v>
      </c>
      <c r="D12" s="277">
        <v>535.94000000000005</v>
      </c>
      <c r="E12" s="277"/>
      <c r="F12" s="277"/>
      <c r="G12" s="277"/>
      <c r="H12" s="277"/>
      <c r="I12" s="277"/>
      <c r="J12" s="277"/>
      <c r="K12" s="277"/>
      <c r="L12" s="241"/>
    </row>
    <row r="13" spans="1:19" ht="18" customHeight="1" x14ac:dyDescent="0.25">
      <c r="A13" s="277" t="s">
        <v>177</v>
      </c>
      <c r="B13" s="277" t="s">
        <v>173</v>
      </c>
      <c r="C13" s="277" t="s">
        <v>173</v>
      </c>
      <c r="D13" s="277" t="s">
        <v>173</v>
      </c>
      <c r="E13" s="277"/>
      <c r="F13" s="277"/>
      <c r="G13" s="277"/>
      <c r="H13" s="277"/>
      <c r="I13" s="277"/>
      <c r="J13" s="277"/>
      <c r="K13" s="277"/>
      <c r="L13" s="241"/>
    </row>
    <row r="14" spans="1:19" ht="18" customHeight="1" x14ac:dyDescent="0.25">
      <c r="A14" s="277" t="s">
        <v>178</v>
      </c>
      <c r="B14" s="277">
        <v>-4.6900000000000004</v>
      </c>
      <c r="C14" s="277">
        <v>-37.770000000000003</v>
      </c>
      <c r="D14" s="277">
        <v>-4.24</v>
      </c>
      <c r="E14" s="277"/>
      <c r="F14" s="277"/>
      <c r="G14" s="277"/>
      <c r="H14" s="277"/>
      <c r="I14" s="234"/>
      <c r="J14" s="277"/>
      <c r="K14" s="277"/>
      <c r="L14" s="241"/>
    </row>
    <row r="15" spans="1:19" ht="18" customHeight="1" x14ac:dyDescent="0.25">
      <c r="A15" s="277" t="s">
        <v>179</v>
      </c>
      <c r="B15" s="277" t="s">
        <v>173</v>
      </c>
      <c r="C15" s="277" t="s">
        <v>173</v>
      </c>
      <c r="D15" s="277" t="s">
        <v>173</v>
      </c>
      <c r="E15" s="277"/>
      <c r="F15" s="277"/>
      <c r="G15" s="277"/>
      <c r="H15" s="277"/>
      <c r="I15" s="277"/>
      <c r="J15" s="277"/>
      <c r="K15" s="277"/>
      <c r="L15" s="241"/>
    </row>
    <row r="16" spans="1:19" ht="18" customHeight="1" x14ac:dyDescent="0.25">
      <c r="A16" s="277" t="s">
        <v>180</v>
      </c>
      <c r="B16" s="256">
        <v>48.21</v>
      </c>
      <c r="C16" s="256">
        <v>38.92</v>
      </c>
      <c r="D16" s="256">
        <v>24.92</v>
      </c>
      <c r="E16" s="256"/>
      <c r="F16" s="256"/>
      <c r="G16" s="277"/>
      <c r="H16" s="277"/>
      <c r="I16" s="277"/>
      <c r="J16" s="277"/>
      <c r="K16" s="277"/>
      <c r="L16" s="241"/>
    </row>
    <row r="17" spans="1:12" ht="18" customHeight="1" x14ac:dyDescent="0.25">
      <c r="A17" s="277" t="s">
        <v>181</v>
      </c>
      <c r="B17" s="277">
        <v>10.86</v>
      </c>
      <c r="C17" s="277">
        <v>8.65</v>
      </c>
      <c r="D17" s="277">
        <v>6.27</v>
      </c>
      <c r="E17" s="277"/>
      <c r="F17" s="277"/>
      <c r="G17" s="277"/>
      <c r="H17" s="277"/>
      <c r="I17" s="277"/>
      <c r="J17" s="277"/>
      <c r="K17" s="277"/>
      <c r="L17" s="241"/>
    </row>
    <row r="18" spans="1:12" ht="18" customHeight="1" x14ac:dyDescent="0.25">
      <c r="A18" s="277" t="s">
        <v>182</v>
      </c>
      <c r="B18" s="277" t="s">
        <v>173</v>
      </c>
      <c r="C18" s="277" t="s">
        <v>173</v>
      </c>
      <c r="D18" s="277" t="s">
        <v>173</v>
      </c>
      <c r="E18" s="277"/>
      <c r="F18" s="277"/>
      <c r="G18" s="277"/>
      <c r="H18" s="277"/>
      <c r="I18" s="277"/>
      <c r="J18" s="277"/>
      <c r="K18" s="277"/>
      <c r="L18" s="241"/>
    </row>
    <row r="19" spans="1:12" ht="18" customHeight="1" x14ac:dyDescent="0.25">
      <c r="A19" s="277" t="s">
        <v>183</v>
      </c>
      <c r="B19" s="277" t="s">
        <v>173</v>
      </c>
      <c r="C19" s="277" t="s">
        <v>173</v>
      </c>
      <c r="D19" s="277" t="s">
        <v>173</v>
      </c>
      <c r="E19" s="277"/>
      <c r="F19" s="277"/>
      <c r="G19" s="277"/>
      <c r="H19" s="277"/>
      <c r="I19" s="277"/>
      <c r="J19" s="277"/>
      <c r="K19" s="277"/>
      <c r="L19" s="241"/>
    </row>
    <row r="20" spans="1:12" ht="18" customHeight="1" x14ac:dyDescent="0.25">
      <c r="A20" s="277" t="s">
        <v>184</v>
      </c>
      <c r="B20" s="277" t="s">
        <v>173</v>
      </c>
      <c r="C20" s="277" t="s">
        <v>173</v>
      </c>
      <c r="D20" s="277" t="s">
        <v>173</v>
      </c>
      <c r="E20" s="277"/>
      <c r="F20" s="277"/>
      <c r="G20" s="277"/>
      <c r="H20" s="277"/>
      <c r="I20" s="277"/>
      <c r="J20" s="277"/>
      <c r="K20" s="277"/>
      <c r="L20" s="241"/>
    </row>
    <row r="21" spans="1:12" ht="18" customHeight="1" x14ac:dyDescent="0.25">
      <c r="A21" s="277" t="s">
        <v>185</v>
      </c>
      <c r="B21" s="277" t="s">
        <v>173</v>
      </c>
      <c r="C21" s="277" t="s">
        <v>173</v>
      </c>
      <c r="D21" s="277" t="s">
        <v>173</v>
      </c>
      <c r="E21" s="277"/>
      <c r="F21" s="277"/>
      <c r="G21" s="277"/>
      <c r="H21" s="277"/>
      <c r="I21" s="277"/>
      <c r="J21" s="277"/>
      <c r="K21" s="277"/>
      <c r="L21" s="241"/>
    </row>
    <row r="22" spans="1:12" ht="18" customHeight="1" x14ac:dyDescent="0.25">
      <c r="A22" s="277" t="s">
        <v>186</v>
      </c>
      <c r="B22" s="277" t="s">
        <v>173</v>
      </c>
      <c r="C22" s="277" t="s">
        <v>173</v>
      </c>
      <c r="D22" s="277" t="s">
        <v>173</v>
      </c>
      <c r="E22" s="277"/>
      <c r="F22" s="277"/>
      <c r="G22" s="277"/>
      <c r="H22" s="277"/>
      <c r="I22" s="277"/>
      <c r="J22" s="277"/>
      <c r="K22" s="277"/>
      <c r="L22" s="241"/>
    </row>
    <row r="23" spans="1:12" ht="18" customHeight="1" x14ac:dyDescent="0.25">
      <c r="A23" s="277" t="s">
        <v>187</v>
      </c>
      <c r="B23" s="256">
        <v>155.91999999999999</v>
      </c>
      <c r="C23" s="256">
        <v>146.61000000000001</v>
      </c>
      <c r="D23" s="256">
        <v>97.71</v>
      </c>
      <c r="E23" s="256"/>
      <c r="F23" s="256"/>
      <c r="G23" s="277"/>
      <c r="H23" s="277"/>
      <c r="I23" s="277"/>
      <c r="J23" s="277"/>
      <c r="K23" s="277"/>
      <c r="L23" s="241"/>
    </row>
    <row r="24" spans="1:12" ht="18" customHeight="1" x14ac:dyDescent="0.25">
      <c r="A24" s="277" t="s">
        <v>188</v>
      </c>
      <c r="B24" s="277">
        <v>78.760000000000005</v>
      </c>
      <c r="C24" s="256">
        <v>101.38</v>
      </c>
      <c r="D24" s="256">
        <v>38.51</v>
      </c>
      <c r="E24" s="256"/>
      <c r="F24" s="256"/>
      <c r="G24" s="277"/>
      <c r="H24" s="277"/>
      <c r="I24" s="277"/>
      <c r="J24" s="277"/>
      <c r="K24" s="277"/>
      <c r="L24" s="241"/>
    </row>
    <row r="25" spans="1:12" ht="18" customHeight="1" x14ac:dyDescent="0.25">
      <c r="A25" s="277" t="s">
        <v>189</v>
      </c>
      <c r="B25" s="277">
        <v>21.46</v>
      </c>
      <c r="C25" s="277">
        <v>19.87</v>
      </c>
      <c r="D25" s="277">
        <v>10.57</v>
      </c>
      <c r="E25" s="277"/>
      <c r="F25" s="277"/>
      <c r="G25" s="277"/>
      <c r="H25" s="277"/>
      <c r="I25" s="277"/>
      <c r="J25" s="277"/>
      <c r="K25" s="277"/>
      <c r="L25" s="241"/>
    </row>
    <row r="26" spans="1:12" ht="18" customHeight="1" x14ac:dyDescent="0.25">
      <c r="A26" s="277" t="s">
        <v>190</v>
      </c>
      <c r="B26" s="256">
        <v>100.22</v>
      </c>
      <c r="C26" s="256">
        <v>121.25</v>
      </c>
      <c r="D26" s="256">
        <v>49.08</v>
      </c>
      <c r="E26" s="256"/>
      <c r="F26" s="256"/>
      <c r="G26" s="277"/>
      <c r="H26" s="277"/>
      <c r="I26" s="277"/>
      <c r="J26" s="277"/>
      <c r="K26" s="277"/>
      <c r="L26" s="241"/>
    </row>
    <row r="27" spans="1:12" ht="18" customHeight="1" x14ac:dyDescent="0.25">
      <c r="A27" s="234" t="s">
        <v>100</v>
      </c>
      <c r="B27" s="234">
        <v>6.55</v>
      </c>
      <c r="C27" s="234">
        <v>8.6999999999999993</v>
      </c>
      <c r="D27" s="234">
        <v>11.22</v>
      </c>
      <c r="E27" s="234"/>
      <c r="F27" s="234"/>
      <c r="G27" s="277"/>
      <c r="H27" s="277"/>
      <c r="I27" s="277"/>
      <c r="J27" s="277"/>
      <c r="K27" s="277"/>
      <c r="L27" s="241"/>
    </row>
    <row r="28" spans="1:12" ht="18" customHeight="1" x14ac:dyDescent="0.25">
      <c r="A28" s="277" t="s">
        <v>191</v>
      </c>
      <c r="B28" s="256">
        <v>93.67</v>
      </c>
      <c r="C28" s="256">
        <v>112.55</v>
      </c>
      <c r="D28" s="256">
        <v>37.86</v>
      </c>
      <c r="E28" s="256"/>
      <c r="F28" s="256"/>
      <c r="G28" s="277"/>
      <c r="H28" s="277"/>
      <c r="I28" s="277"/>
      <c r="J28" s="277"/>
      <c r="K28" s="277"/>
      <c r="L28" s="241"/>
    </row>
    <row r="29" spans="1:12" ht="18" customHeight="1" x14ac:dyDescent="0.25">
      <c r="A29" s="277" t="s">
        <v>192</v>
      </c>
      <c r="B29" s="277" t="s">
        <v>173</v>
      </c>
      <c r="C29" s="277" t="s">
        <v>173</v>
      </c>
      <c r="D29" s="277" t="s">
        <v>173</v>
      </c>
      <c r="E29" s="277"/>
      <c r="F29" s="277"/>
      <c r="G29" s="277"/>
      <c r="H29" s="277"/>
      <c r="I29" s="277"/>
      <c r="J29" s="277"/>
      <c r="K29" s="277"/>
      <c r="L29" s="241"/>
    </row>
    <row r="30" spans="1:12" ht="18" customHeight="1" x14ac:dyDescent="0.25">
      <c r="A30" s="277" t="s">
        <v>193</v>
      </c>
      <c r="B30" s="256">
        <v>93.67</v>
      </c>
      <c r="C30" s="256">
        <v>112.55</v>
      </c>
      <c r="D30" s="256">
        <v>37.86</v>
      </c>
      <c r="E30" s="256"/>
      <c r="F30" s="256"/>
      <c r="G30" s="277"/>
      <c r="H30" s="277"/>
      <c r="I30" s="277"/>
      <c r="J30" s="277"/>
      <c r="K30" s="277"/>
      <c r="L30" s="241"/>
    </row>
    <row r="31" spans="1:12" ht="18" customHeight="1" x14ac:dyDescent="0.25">
      <c r="A31" s="277" t="s">
        <v>194</v>
      </c>
      <c r="B31" s="277">
        <v>32.880000000000003</v>
      </c>
      <c r="C31" s="277">
        <v>33.450000000000003</v>
      </c>
      <c r="D31" s="277">
        <v>13.45</v>
      </c>
      <c r="E31" s="277"/>
      <c r="F31" s="277"/>
      <c r="G31" s="277"/>
      <c r="H31" s="277"/>
      <c r="I31" s="277"/>
      <c r="J31" s="277"/>
      <c r="K31" s="277"/>
      <c r="L31" s="241"/>
    </row>
    <row r="32" spans="1:12" ht="18" customHeight="1" x14ac:dyDescent="0.25">
      <c r="A32" s="277" t="s">
        <v>195</v>
      </c>
      <c r="B32" s="256">
        <v>60.8</v>
      </c>
      <c r="C32" s="256">
        <v>79.099999999999994</v>
      </c>
      <c r="D32" s="256">
        <v>24.41</v>
      </c>
      <c r="E32" s="256"/>
      <c r="F32" s="256"/>
      <c r="G32" s="277"/>
      <c r="H32" s="277"/>
      <c r="I32" s="277"/>
      <c r="J32" s="277"/>
      <c r="K32" s="277"/>
      <c r="L32" s="241"/>
    </row>
    <row r="33" spans="1:12" ht="18" customHeight="1" x14ac:dyDescent="0.25">
      <c r="A33" s="277" t="s">
        <v>196</v>
      </c>
      <c r="B33" s="277" t="s">
        <v>173</v>
      </c>
      <c r="C33" s="277" t="s">
        <v>173</v>
      </c>
      <c r="D33" s="277" t="s">
        <v>173</v>
      </c>
      <c r="E33" s="277"/>
      <c r="F33" s="277"/>
      <c r="G33" s="277"/>
      <c r="H33" s="277"/>
      <c r="I33" s="277"/>
      <c r="J33" s="277"/>
      <c r="K33" s="277"/>
      <c r="L33" s="241"/>
    </row>
    <row r="34" spans="1:12" ht="18" customHeight="1" x14ac:dyDescent="0.25">
      <c r="A34" s="277" t="s">
        <v>197</v>
      </c>
      <c r="B34" s="277" t="s">
        <v>173</v>
      </c>
      <c r="C34" s="277" t="s">
        <v>173</v>
      </c>
      <c r="D34" s="277" t="s">
        <v>173</v>
      </c>
      <c r="E34" s="277"/>
      <c r="F34" s="277"/>
      <c r="G34" s="277"/>
      <c r="H34" s="277"/>
      <c r="I34" s="277"/>
      <c r="J34" s="277"/>
      <c r="K34" s="277"/>
      <c r="L34" s="241"/>
    </row>
    <row r="35" spans="1:12" ht="18" customHeight="1" x14ac:dyDescent="0.25">
      <c r="A35" s="234" t="s">
        <v>101</v>
      </c>
      <c r="B35" s="257">
        <v>60.8</v>
      </c>
      <c r="C35" s="257">
        <v>79.099999999999994</v>
      </c>
      <c r="D35" s="257">
        <v>24.41</v>
      </c>
      <c r="E35" s="257"/>
      <c r="F35" s="257"/>
      <c r="G35" s="277"/>
      <c r="H35" s="277"/>
      <c r="I35" s="234"/>
      <c r="J35" s="277"/>
      <c r="K35" s="277"/>
      <c r="L35" s="241"/>
    </row>
    <row r="36" spans="1:12" ht="18" customHeight="1" x14ac:dyDescent="0.25">
      <c r="A36" s="277" t="s">
        <v>91</v>
      </c>
      <c r="B36" s="256">
        <v>31.25</v>
      </c>
      <c r="C36" s="256">
        <v>31.25</v>
      </c>
      <c r="D36" s="256">
        <v>24</v>
      </c>
      <c r="E36" s="256"/>
      <c r="F36" s="256"/>
      <c r="G36" s="277"/>
      <c r="H36" s="277"/>
      <c r="I36" s="277"/>
      <c r="J36" s="277"/>
      <c r="K36" s="277"/>
      <c r="L36" s="241"/>
    </row>
    <row r="37" spans="1:12" ht="18" customHeight="1" x14ac:dyDescent="0.25">
      <c r="A37" s="277" t="s">
        <v>198</v>
      </c>
      <c r="B37" s="256">
        <v>323.83</v>
      </c>
      <c r="C37" s="256">
        <v>271.05</v>
      </c>
      <c r="D37" s="256">
        <v>85.42</v>
      </c>
      <c r="E37" s="256"/>
      <c r="F37" s="256"/>
      <c r="G37" s="277"/>
      <c r="H37" s="277"/>
      <c r="I37" s="277"/>
      <c r="J37" s="277"/>
      <c r="K37" s="277"/>
      <c r="L37" s="241"/>
    </row>
    <row r="38" spans="1:12" ht="18" customHeight="1" x14ac:dyDescent="0.25">
      <c r="A38" s="277" t="s">
        <v>199</v>
      </c>
      <c r="B38" s="277">
        <v>20</v>
      </c>
      <c r="C38" s="277">
        <v>20</v>
      </c>
      <c r="D38" s="277">
        <v>10</v>
      </c>
      <c r="E38" s="277"/>
      <c r="F38" s="277"/>
      <c r="G38" s="277"/>
      <c r="H38" s="277"/>
      <c r="I38" s="277"/>
      <c r="J38" s="277"/>
      <c r="K38" s="277"/>
      <c r="L38" s="241"/>
    </row>
    <row r="39" spans="1:12" ht="18" customHeight="1" x14ac:dyDescent="0.25">
      <c r="A39" s="277" t="s">
        <v>200</v>
      </c>
      <c r="B39" s="277"/>
      <c r="C39" s="277"/>
      <c r="D39" s="277"/>
      <c r="E39" s="277"/>
      <c r="F39" s="277"/>
      <c r="G39" s="277"/>
      <c r="H39" s="277"/>
      <c r="I39" s="277"/>
      <c r="J39" s="277"/>
      <c r="K39" s="277"/>
      <c r="L39" s="241"/>
    </row>
    <row r="40" spans="1:12" ht="18" customHeight="1" x14ac:dyDescent="0.25">
      <c r="A40" s="234" t="s">
        <v>102</v>
      </c>
      <c r="B40" s="234">
        <v>19.45</v>
      </c>
      <c r="C40" s="234">
        <v>26.63</v>
      </c>
      <c r="D40" s="234">
        <v>10.17</v>
      </c>
      <c r="E40" s="234"/>
      <c r="F40" s="234"/>
      <c r="G40" s="277"/>
      <c r="H40" s="277"/>
      <c r="I40" s="234"/>
      <c r="J40" s="277"/>
      <c r="K40" s="277"/>
      <c r="L40" s="241"/>
    </row>
    <row r="41" spans="1:12" ht="18" customHeight="1" x14ac:dyDescent="0.25">
      <c r="A41" s="277" t="s">
        <v>201</v>
      </c>
      <c r="B41" s="277">
        <v>19.45</v>
      </c>
      <c r="C41" s="277">
        <v>26.63</v>
      </c>
      <c r="D41" s="277">
        <v>10.17</v>
      </c>
      <c r="E41" s="277"/>
      <c r="F41" s="277"/>
      <c r="G41" s="277"/>
      <c r="H41" s="277"/>
      <c r="I41" s="277"/>
      <c r="J41" s="277"/>
      <c r="K41" s="277"/>
      <c r="L41" s="241"/>
    </row>
    <row r="42" spans="1:12" ht="18" customHeight="1" x14ac:dyDescent="0.25">
      <c r="A42" s="277" t="s">
        <v>202</v>
      </c>
      <c r="B42" s="277"/>
      <c r="C42" s="277"/>
      <c r="D42" s="277"/>
      <c r="E42" s="277"/>
      <c r="F42" s="277"/>
      <c r="G42" s="277"/>
      <c r="H42" s="277"/>
      <c r="I42" s="277"/>
      <c r="J42" s="277"/>
      <c r="K42" s="277"/>
      <c r="L42" s="241"/>
    </row>
    <row r="43" spans="1:12" ht="18" customHeight="1" x14ac:dyDescent="0.25">
      <c r="A43" s="277" t="s">
        <v>102</v>
      </c>
      <c r="B43" s="277">
        <v>19.45</v>
      </c>
      <c r="C43" s="277">
        <v>26.63</v>
      </c>
      <c r="D43" s="277">
        <v>10.17</v>
      </c>
      <c r="E43" s="277"/>
      <c r="F43" s="277"/>
      <c r="G43" s="277"/>
      <c r="H43" s="277"/>
      <c r="I43" s="277"/>
      <c r="J43" s="277"/>
      <c r="K43" s="277"/>
      <c r="L43" s="241"/>
    </row>
    <row r="44" spans="1:12" ht="18" customHeight="1" x14ac:dyDescent="0.25">
      <c r="A44" s="277" t="s">
        <v>201</v>
      </c>
      <c r="B44" s="277">
        <v>19.45</v>
      </c>
      <c r="C44" s="277">
        <v>26.63</v>
      </c>
      <c r="D44" s="277">
        <v>10.17</v>
      </c>
      <c r="E44" s="277"/>
      <c r="F44" s="277"/>
      <c r="G44" s="277"/>
      <c r="H44" s="277"/>
      <c r="I44" s="277"/>
      <c r="J44" s="277"/>
      <c r="K44" s="277"/>
      <c r="L44" s="241"/>
    </row>
    <row r="45" spans="1:12" ht="18" customHeight="1" x14ac:dyDescent="0.25">
      <c r="A45" s="277" t="s">
        <v>203</v>
      </c>
      <c r="B45" s="277"/>
      <c r="C45" s="277"/>
      <c r="D45" s="277"/>
      <c r="E45" s="277"/>
      <c r="F45" s="277"/>
      <c r="G45" s="277"/>
      <c r="H45" s="277"/>
      <c r="I45" s="277"/>
      <c r="J45" s="277"/>
      <c r="K45" s="277"/>
      <c r="L45" s="241"/>
    </row>
    <row r="46" spans="1:12" ht="18" customHeight="1" x14ac:dyDescent="0.25">
      <c r="A46" s="277" t="s">
        <v>204</v>
      </c>
      <c r="B46" s="277" t="s">
        <v>173</v>
      </c>
      <c r="C46" s="277" t="s">
        <v>173</v>
      </c>
      <c r="D46" s="277" t="s">
        <v>173</v>
      </c>
      <c r="E46" s="277"/>
      <c r="F46" s="277"/>
      <c r="G46" s="277"/>
      <c r="H46" s="277"/>
      <c r="I46" s="277"/>
      <c r="J46" s="277"/>
      <c r="K46" s="277"/>
      <c r="L46" s="241"/>
    </row>
    <row r="47" spans="1:12" ht="18" customHeight="1" x14ac:dyDescent="0.25">
      <c r="A47" s="277" t="s">
        <v>205</v>
      </c>
      <c r="B47" s="277" t="s">
        <v>173</v>
      </c>
      <c r="C47" s="277" t="s">
        <v>173</v>
      </c>
      <c r="D47" s="277" t="s">
        <v>173</v>
      </c>
      <c r="E47" s="277"/>
      <c r="F47" s="277"/>
      <c r="G47" s="277"/>
      <c r="H47" s="277"/>
      <c r="I47" s="277"/>
      <c r="J47" s="277"/>
      <c r="K47" s="277"/>
      <c r="L47" s="241"/>
    </row>
    <row r="48" spans="1:12" ht="18" customHeight="1" x14ac:dyDescent="0.25">
      <c r="A48" s="277" t="s">
        <v>206</v>
      </c>
      <c r="B48" s="277"/>
      <c r="C48" s="277"/>
      <c r="D48" s="277"/>
      <c r="E48" s="277"/>
      <c r="F48" s="277"/>
      <c r="G48" s="277"/>
      <c r="H48" s="277"/>
      <c r="I48" s="277"/>
      <c r="J48" s="277"/>
      <c r="K48" s="277"/>
      <c r="L48" s="241"/>
    </row>
    <row r="49" spans="1:12" ht="18" customHeight="1" x14ac:dyDescent="0.25">
      <c r="A49" s="277" t="s">
        <v>207</v>
      </c>
      <c r="B49" s="277"/>
      <c r="C49" s="277"/>
      <c r="D49" s="277"/>
      <c r="E49" s="277"/>
      <c r="F49" s="277"/>
      <c r="G49" s="277"/>
      <c r="H49" s="277"/>
      <c r="I49" s="277"/>
      <c r="J49" s="277"/>
      <c r="K49" s="277"/>
      <c r="L49" s="241"/>
    </row>
    <row r="50" spans="1:12" ht="18" customHeight="1" x14ac:dyDescent="0.25">
      <c r="A50" s="277" t="s">
        <v>208</v>
      </c>
      <c r="B50" s="277" t="s">
        <v>173</v>
      </c>
      <c r="C50" s="277" t="s">
        <v>173</v>
      </c>
      <c r="D50" s="277" t="s">
        <v>173</v>
      </c>
      <c r="E50" s="277"/>
      <c r="F50" s="277"/>
      <c r="G50" s="277"/>
      <c r="H50" s="277"/>
      <c r="I50" s="277"/>
      <c r="J50" s="277"/>
      <c r="K50" s="277"/>
      <c r="L50" s="241"/>
    </row>
    <row r="51" spans="1:12" ht="18" customHeight="1" x14ac:dyDescent="0.25">
      <c r="A51" s="277" t="s">
        <v>209</v>
      </c>
      <c r="B51" s="277" t="s">
        <v>173</v>
      </c>
      <c r="C51" s="277" t="s">
        <v>173</v>
      </c>
      <c r="D51" s="277" t="s">
        <v>173</v>
      </c>
      <c r="E51" s="277"/>
      <c r="F51" s="277"/>
      <c r="G51" s="277"/>
      <c r="H51" s="277"/>
      <c r="I51" s="277"/>
      <c r="J51" s="277"/>
      <c r="K51" s="277"/>
      <c r="L51" s="241"/>
    </row>
    <row r="52" spans="1:12" ht="18" customHeight="1" x14ac:dyDescent="0.25">
      <c r="A52" s="277" t="s">
        <v>210</v>
      </c>
      <c r="B52" s="277" t="s">
        <v>173</v>
      </c>
      <c r="C52" s="277" t="s">
        <v>173</v>
      </c>
      <c r="D52" s="277" t="s">
        <v>173</v>
      </c>
      <c r="E52" s="277"/>
      <c r="F52" s="277"/>
      <c r="G52" s="277"/>
      <c r="H52" s="277"/>
      <c r="I52" s="277"/>
      <c r="J52" s="277"/>
      <c r="K52" s="277"/>
      <c r="L52" s="241"/>
    </row>
    <row r="53" spans="1:12" ht="18" customHeight="1" x14ac:dyDescent="0.25">
      <c r="A53" s="277" t="s">
        <v>211</v>
      </c>
      <c r="B53" s="277"/>
      <c r="C53" s="277"/>
      <c r="D53" s="277"/>
      <c r="E53" s="277"/>
      <c r="F53" s="277"/>
      <c r="G53" s="277"/>
      <c r="H53" s="277"/>
      <c r="I53" s="277"/>
      <c r="J53" s="277"/>
      <c r="K53" s="277"/>
      <c r="L53" s="241"/>
    </row>
    <row r="54" spans="1:12" ht="18" customHeight="1" x14ac:dyDescent="0.25">
      <c r="A54" s="277" t="s">
        <v>208</v>
      </c>
      <c r="B54" s="277" t="s">
        <v>173</v>
      </c>
      <c r="C54" s="277" t="s">
        <v>173</v>
      </c>
      <c r="D54" s="277" t="s">
        <v>173</v>
      </c>
      <c r="E54" s="277"/>
      <c r="F54" s="277"/>
      <c r="G54" s="277"/>
      <c r="H54" s="277"/>
      <c r="I54" s="277"/>
      <c r="J54" s="277"/>
      <c r="K54" s="277"/>
      <c r="L54" s="241"/>
    </row>
    <row r="55" spans="1:12" ht="18" customHeight="1" x14ac:dyDescent="0.25">
      <c r="A55" s="277" t="s">
        <v>209</v>
      </c>
      <c r="B55" s="277" t="s">
        <v>173</v>
      </c>
      <c r="C55" s="277" t="s">
        <v>173</v>
      </c>
      <c r="D55" s="277" t="s">
        <v>173</v>
      </c>
      <c r="E55" s="277"/>
      <c r="F55" s="277"/>
      <c r="G55" s="277"/>
      <c r="H55" s="277"/>
      <c r="I55" s="277"/>
      <c r="J55" s="277"/>
      <c r="K55" s="277"/>
      <c r="L55" s="241"/>
    </row>
    <row r="56" spans="1:12" ht="18" customHeight="1" x14ac:dyDescent="0.25">
      <c r="A56" s="277" t="s">
        <v>210</v>
      </c>
      <c r="B56" s="277" t="s">
        <v>173</v>
      </c>
      <c r="C56" s="277" t="s">
        <v>173</v>
      </c>
      <c r="D56" s="277" t="s">
        <v>173</v>
      </c>
      <c r="E56" s="277"/>
      <c r="F56" s="277"/>
      <c r="G56" s="277"/>
      <c r="H56" s="277"/>
      <c r="I56" s="277"/>
      <c r="J56" s="277"/>
      <c r="K56" s="277"/>
      <c r="L56" s="241"/>
    </row>
    <row r="57" spans="1:12" ht="18" customHeight="1" x14ac:dyDescent="0.25">
      <c r="A57" s="224"/>
      <c r="B57" s="224"/>
      <c r="C57" s="224"/>
      <c r="D57" s="224"/>
      <c r="E57" s="224"/>
      <c r="F57" s="224"/>
      <c r="J57" s="224"/>
      <c r="K57" s="224"/>
      <c r="L57" s="241"/>
    </row>
    <row r="58" spans="1:12" ht="18" customHeight="1" x14ac:dyDescent="0.25">
      <c r="A58" s="224"/>
      <c r="B58" s="224"/>
      <c r="C58" s="224"/>
      <c r="D58" s="224"/>
      <c r="E58" s="224"/>
      <c r="F58" s="224"/>
      <c r="J58" s="224"/>
      <c r="K58" s="224"/>
      <c r="L58" s="241"/>
    </row>
    <row r="59" spans="1:12" ht="18" customHeight="1" x14ac:dyDescent="0.25">
      <c r="A59" s="224"/>
      <c r="B59" s="224"/>
      <c r="C59" s="224"/>
      <c r="D59" s="224"/>
      <c r="E59" s="224"/>
      <c r="F59" s="224"/>
      <c r="J59" s="224"/>
      <c r="K59" s="224"/>
      <c r="L59" s="241"/>
    </row>
    <row r="60" spans="1:12" ht="18" customHeight="1" x14ac:dyDescent="0.25">
      <c r="A60" s="224"/>
      <c r="B60" s="224"/>
      <c r="C60" s="224"/>
      <c r="D60" s="224"/>
      <c r="E60" s="224"/>
      <c r="F60" s="224"/>
      <c r="J60" s="224"/>
      <c r="K60" s="224"/>
      <c r="L60" s="241"/>
    </row>
    <row r="61" spans="1:12" ht="18" customHeight="1" x14ac:dyDescent="0.25">
      <c r="A61" s="224"/>
      <c r="B61" s="224"/>
      <c r="C61" s="224"/>
      <c r="D61" s="224"/>
      <c r="E61" s="224"/>
      <c r="F61" s="224"/>
      <c r="J61" s="224"/>
      <c r="K61" s="224"/>
      <c r="L61" s="241"/>
    </row>
    <row r="62" spans="1:12" ht="18" customHeight="1" x14ac:dyDescent="0.25">
      <c r="A62" s="224"/>
      <c r="B62" s="224"/>
      <c r="C62" s="224"/>
      <c r="D62" s="224"/>
      <c r="E62" s="224"/>
      <c r="F62" s="224"/>
      <c r="J62" s="224"/>
      <c r="K62" s="224"/>
      <c r="L62" s="241"/>
    </row>
    <row r="63" spans="1:12" ht="18" customHeight="1" x14ac:dyDescent="0.25">
      <c r="A63" s="224"/>
      <c r="B63" s="224"/>
      <c r="C63" s="224"/>
      <c r="D63" s="224"/>
      <c r="E63" s="224"/>
      <c r="F63" s="224"/>
      <c r="J63" s="224"/>
      <c r="K63" s="224"/>
      <c r="L63" s="241"/>
    </row>
    <row r="64" spans="1:12" ht="18" customHeight="1" x14ac:dyDescent="0.25">
      <c r="A64" s="224"/>
      <c r="B64" s="224"/>
      <c r="C64" s="224"/>
      <c r="D64" s="224"/>
      <c r="E64" s="224"/>
      <c r="F64" s="224"/>
      <c r="J64" s="224"/>
      <c r="K64" s="224"/>
      <c r="L64" s="241"/>
    </row>
    <row r="65" spans="1:12" ht="18" customHeight="1" x14ac:dyDescent="0.25">
      <c r="A65" s="224"/>
      <c r="B65" s="224"/>
      <c r="C65" s="224"/>
      <c r="D65" s="224"/>
      <c r="E65" s="224"/>
      <c r="F65" s="224"/>
      <c r="J65" s="224"/>
      <c r="K65" s="224"/>
      <c r="L65" s="241"/>
    </row>
    <row r="66" spans="1:12" ht="18" customHeight="1" x14ac:dyDescent="0.25">
      <c r="A66" s="224"/>
      <c r="B66" s="224"/>
      <c r="C66" s="224"/>
      <c r="D66" s="224"/>
      <c r="E66" s="224"/>
      <c r="F66" s="224"/>
      <c r="J66" s="224"/>
      <c r="K66" s="224"/>
      <c r="L66" s="241"/>
    </row>
    <row r="67" spans="1:12" ht="18" customHeight="1" x14ac:dyDescent="0.25">
      <c r="A67" s="224"/>
      <c r="B67" s="224"/>
      <c r="C67" s="224"/>
      <c r="D67" s="224"/>
      <c r="E67" s="224"/>
      <c r="F67" s="224"/>
      <c r="J67" s="224"/>
      <c r="K67" s="224"/>
      <c r="L67" s="241"/>
    </row>
    <row r="68" spans="1:12" ht="18" customHeight="1" x14ac:dyDescent="0.25">
      <c r="A68" s="224"/>
      <c r="B68" s="224"/>
      <c r="C68" s="224"/>
      <c r="D68" s="224"/>
      <c r="E68" s="224"/>
      <c r="F68" s="224"/>
      <c r="J68" s="224"/>
      <c r="K68" s="224"/>
      <c r="L68" s="241"/>
    </row>
    <row r="69" spans="1:12" ht="18" customHeight="1" x14ac:dyDescent="0.25">
      <c r="A69" s="224"/>
      <c r="B69" s="224"/>
      <c r="C69" s="224"/>
      <c r="D69" s="224"/>
      <c r="E69" s="224"/>
      <c r="F69" s="224"/>
      <c r="J69" s="224"/>
      <c r="K69" s="224"/>
      <c r="L69" s="241"/>
    </row>
    <row r="70" spans="1:12" ht="18" customHeight="1" x14ac:dyDescent="0.25">
      <c r="A70" s="224"/>
      <c r="B70" s="224"/>
      <c r="C70" s="224"/>
      <c r="D70" s="224"/>
      <c r="E70" s="224"/>
      <c r="F70" s="224"/>
      <c r="J70" s="224"/>
      <c r="K70" s="224"/>
      <c r="L70" s="241"/>
    </row>
    <row r="71" spans="1:12" ht="18" customHeight="1" x14ac:dyDescent="0.25">
      <c r="A71" s="224"/>
      <c r="B71" s="224"/>
      <c r="C71" s="224"/>
      <c r="D71" s="224"/>
      <c r="E71" s="224"/>
      <c r="F71" s="224"/>
      <c r="J71" s="224"/>
      <c r="K71" s="224"/>
      <c r="L71" s="241"/>
    </row>
    <row r="72" spans="1:12" ht="18" customHeight="1" x14ac:dyDescent="0.25">
      <c r="A72" s="224"/>
      <c r="B72" s="224"/>
      <c r="C72" s="224"/>
      <c r="D72" s="224"/>
      <c r="E72" s="224"/>
      <c r="F72" s="224"/>
      <c r="J72" s="224"/>
      <c r="K72" s="224"/>
      <c r="L72" s="241"/>
    </row>
    <row r="73" spans="1:12" ht="18" customHeight="1" x14ac:dyDescent="0.25">
      <c r="A73" s="224"/>
      <c r="B73" s="224"/>
      <c r="C73" s="224"/>
      <c r="D73" s="224"/>
      <c r="E73" s="224"/>
      <c r="F73" s="224"/>
      <c r="J73" s="224"/>
      <c r="K73" s="224"/>
      <c r="L73" s="241"/>
    </row>
    <row r="74" spans="1:12" ht="18" customHeight="1" x14ac:dyDescent="0.25">
      <c r="A74" s="224"/>
      <c r="B74" s="224"/>
      <c r="C74" s="224"/>
      <c r="D74" s="224"/>
      <c r="E74" s="224"/>
      <c r="F74" s="224"/>
      <c r="J74" s="224"/>
      <c r="K74" s="224"/>
      <c r="L74" s="241"/>
    </row>
    <row r="75" spans="1:12" ht="18" customHeight="1" x14ac:dyDescent="0.25">
      <c r="A75" s="224"/>
      <c r="B75" s="224"/>
      <c r="C75" s="224"/>
      <c r="D75" s="224"/>
      <c r="E75" s="224"/>
      <c r="F75" s="224"/>
      <c r="J75" s="224"/>
      <c r="K75" s="224"/>
      <c r="L75" s="241"/>
    </row>
    <row r="76" spans="1:12" ht="18" customHeight="1" x14ac:dyDescent="0.25">
      <c r="A76" s="224"/>
      <c r="B76" s="224"/>
      <c r="C76" s="224"/>
      <c r="D76" s="224"/>
      <c r="E76" s="224"/>
      <c r="F76" s="224"/>
      <c r="J76" s="224"/>
      <c r="K76" s="224"/>
      <c r="L76" s="241"/>
    </row>
    <row r="77" spans="1:12" ht="18" customHeight="1" x14ac:dyDescent="0.25">
      <c r="A77" s="224"/>
      <c r="B77" s="224"/>
      <c r="C77" s="224"/>
      <c r="D77" s="224"/>
      <c r="E77" s="224"/>
      <c r="F77" s="224"/>
      <c r="J77" s="224"/>
      <c r="K77" s="224"/>
      <c r="L77" s="241"/>
    </row>
    <row r="78" spans="1:12" ht="18" customHeight="1" x14ac:dyDescent="0.25">
      <c r="A78" s="224"/>
      <c r="B78" s="224"/>
      <c r="C78" s="224"/>
      <c r="D78" s="224"/>
      <c r="E78" s="224"/>
      <c r="F78" s="224"/>
      <c r="J78" s="224"/>
      <c r="K78" s="224"/>
      <c r="L78" s="241"/>
    </row>
    <row r="79" spans="1:12" ht="18" customHeight="1" x14ac:dyDescent="0.25">
      <c r="A79" s="224"/>
      <c r="B79" s="224"/>
      <c r="C79" s="224"/>
      <c r="D79" s="224"/>
      <c r="E79" s="224"/>
      <c r="F79" s="224"/>
      <c r="J79" s="224"/>
      <c r="K79" s="224"/>
      <c r="L79" s="241"/>
    </row>
    <row r="80" spans="1:12" ht="18" customHeight="1" x14ac:dyDescent="0.25">
      <c r="A80" s="224"/>
      <c r="B80" s="224"/>
      <c r="C80" s="224"/>
      <c r="D80" s="224"/>
      <c r="E80" s="224"/>
      <c r="F80" s="224"/>
      <c r="J80" s="224"/>
      <c r="K80" s="224"/>
      <c r="L80" s="241"/>
    </row>
    <row r="81" spans="1:12" ht="18" customHeight="1" x14ac:dyDescent="0.25">
      <c r="A81" s="224"/>
      <c r="B81" s="224"/>
      <c r="C81" s="224"/>
      <c r="D81" s="224"/>
      <c r="E81" s="224"/>
      <c r="F81" s="224"/>
      <c r="J81" s="224"/>
      <c r="K81" s="224"/>
      <c r="L81" s="241"/>
    </row>
    <row r="82" spans="1:12" ht="18" customHeight="1" x14ac:dyDescent="0.25">
      <c r="A82" s="224"/>
      <c r="B82" s="224"/>
      <c r="C82" s="224"/>
      <c r="D82" s="224"/>
      <c r="E82" s="224"/>
      <c r="F82" s="224"/>
      <c r="J82" s="224"/>
      <c r="K82" s="224"/>
      <c r="L82" s="241"/>
    </row>
    <row r="83" spans="1:12" ht="18" customHeight="1" x14ac:dyDescent="0.25">
      <c r="A83" s="224"/>
      <c r="B83" s="224"/>
      <c r="C83" s="224"/>
      <c r="D83" s="224"/>
      <c r="E83" s="224"/>
      <c r="F83" s="224"/>
      <c r="J83" s="224"/>
      <c r="K83" s="224"/>
      <c r="L83" s="241"/>
    </row>
    <row r="84" spans="1:12" ht="18" customHeight="1" x14ac:dyDescent="0.25">
      <c r="A84" s="224"/>
      <c r="B84" s="224"/>
      <c r="C84" s="224"/>
      <c r="D84" s="224"/>
      <c r="E84" s="224"/>
      <c r="F84" s="224"/>
      <c r="J84" s="224"/>
      <c r="K84" s="224"/>
      <c r="L84" s="241"/>
    </row>
    <row r="85" spans="1:12" ht="18" customHeight="1" x14ac:dyDescent="0.25">
      <c r="A85" s="224"/>
      <c r="B85" s="224"/>
      <c r="C85" s="224"/>
      <c r="D85" s="224"/>
      <c r="E85" s="224"/>
      <c r="F85" s="224"/>
      <c r="J85" s="224"/>
      <c r="K85" s="224"/>
      <c r="L85" s="241"/>
    </row>
    <row r="86" spans="1:12" ht="18" customHeight="1" x14ac:dyDescent="0.25">
      <c r="A86" s="224"/>
      <c r="B86" s="224"/>
      <c r="C86" s="224"/>
      <c r="D86" s="224"/>
      <c r="E86" s="224"/>
      <c r="F86" s="224"/>
      <c r="J86" s="224"/>
      <c r="K86" s="224"/>
      <c r="L86" s="241"/>
    </row>
    <row r="87" spans="1:12" ht="18" customHeight="1" x14ac:dyDescent="0.25">
      <c r="A87" s="224"/>
      <c r="B87" s="224"/>
      <c r="C87" s="224"/>
      <c r="D87" s="224"/>
      <c r="E87" s="224"/>
      <c r="F87" s="224"/>
      <c r="J87" s="224"/>
      <c r="K87" s="224"/>
      <c r="L87" s="241"/>
    </row>
    <row r="88" spans="1:12" ht="18" customHeight="1" x14ac:dyDescent="0.25">
      <c r="A88" s="224"/>
      <c r="B88" s="224"/>
      <c r="C88" s="224"/>
      <c r="D88" s="224"/>
      <c r="E88" s="224"/>
      <c r="F88" s="224"/>
      <c r="J88" s="224"/>
      <c r="K88" s="224"/>
      <c r="L88" s="241"/>
    </row>
    <row r="89" spans="1:12" ht="18" customHeight="1" x14ac:dyDescent="0.25">
      <c r="A89" s="224"/>
      <c r="B89" s="224"/>
      <c r="C89" s="224"/>
      <c r="D89" s="224"/>
      <c r="E89" s="224"/>
      <c r="F89" s="224"/>
      <c r="J89" s="224"/>
      <c r="K89" s="224"/>
      <c r="L89" s="241"/>
    </row>
    <row r="90" spans="1:12" ht="18" customHeight="1" x14ac:dyDescent="0.25">
      <c r="A90" s="224"/>
      <c r="B90" s="224"/>
      <c r="C90" s="224"/>
      <c r="D90" s="224"/>
      <c r="E90" s="224"/>
      <c r="F90" s="224"/>
      <c r="J90" s="224"/>
      <c r="K90" s="224"/>
      <c r="L90" s="241"/>
    </row>
    <row r="91" spans="1:12" ht="18" customHeight="1" x14ac:dyDescent="0.25">
      <c r="A91" s="224"/>
      <c r="B91" s="224"/>
      <c r="C91" s="224"/>
      <c r="D91" s="224"/>
      <c r="E91" s="224"/>
      <c r="F91" s="224"/>
      <c r="J91" s="224"/>
      <c r="K91" s="224"/>
      <c r="L91" s="241"/>
    </row>
    <row r="92" spans="1:12" ht="18" customHeight="1" x14ac:dyDescent="0.25">
      <c r="A92" s="224"/>
      <c r="B92" s="224"/>
      <c r="C92" s="224"/>
      <c r="D92" s="224"/>
      <c r="E92" s="224"/>
      <c r="F92" s="224"/>
      <c r="J92" s="224"/>
      <c r="K92" s="224"/>
      <c r="L92" s="241"/>
    </row>
    <row r="93" spans="1:12" ht="18" customHeight="1" x14ac:dyDescent="0.25">
      <c r="A93" s="224"/>
      <c r="B93" s="224"/>
      <c r="C93" s="224"/>
      <c r="D93" s="224"/>
      <c r="E93" s="224"/>
      <c r="F93" s="224"/>
      <c r="J93" s="224"/>
      <c r="K93" s="224"/>
      <c r="L93" s="241"/>
    </row>
    <row r="94" spans="1:12" ht="18" customHeight="1" x14ac:dyDescent="0.25">
      <c r="A94" s="224"/>
      <c r="B94" s="224"/>
      <c r="C94" s="224"/>
      <c r="D94" s="224"/>
      <c r="E94" s="224"/>
      <c r="F94" s="224"/>
      <c r="J94" s="224"/>
      <c r="K94" s="224"/>
      <c r="L94" s="241"/>
    </row>
    <row r="95" spans="1:12" ht="18" customHeight="1" x14ac:dyDescent="0.25">
      <c r="A95" s="224"/>
      <c r="B95" s="224"/>
      <c r="C95" s="224"/>
      <c r="D95" s="224"/>
      <c r="E95" s="224"/>
      <c r="F95" s="224"/>
      <c r="J95" s="224"/>
      <c r="K95" s="224"/>
      <c r="L95" s="241"/>
    </row>
    <row r="96" spans="1:12" ht="18" customHeight="1" x14ac:dyDescent="0.25">
      <c r="A96" s="224"/>
      <c r="B96" s="224"/>
      <c r="C96" s="224"/>
      <c r="D96" s="224"/>
      <c r="E96" s="224"/>
      <c r="F96" s="224"/>
      <c r="J96" s="224"/>
      <c r="K96" s="224"/>
      <c r="L96" s="241"/>
    </row>
    <row r="97" spans="1:12" ht="18" customHeight="1" x14ac:dyDescent="0.25">
      <c r="A97" s="224"/>
      <c r="B97" s="224"/>
      <c r="C97" s="224"/>
      <c r="D97" s="224"/>
      <c r="E97" s="224"/>
      <c r="F97" s="224"/>
      <c r="J97" s="224"/>
      <c r="K97" s="224"/>
      <c r="L97" s="241"/>
    </row>
    <row r="98" spans="1:12" ht="18" customHeight="1" x14ac:dyDescent="0.25">
      <c r="A98" s="224"/>
      <c r="B98" s="224"/>
      <c r="C98" s="224"/>
      <c r="D98" s="224"/>
      <c r="E98" s="224"/>
      <c r="F98" s="224"/>
      <c r="J98" s="224"/>
      <c r="K98" s="224"/>
      <c r="L98" s="241"/>
    </row>
    <row r="99" spans="1:12" ht="18" customHeight="1" x14ac:dyDescent="0.25">
      <c r="A99" s="224"/>
      <c r="B99" s="224"/>
      <c r="C99" s="224"/>
      <c r="D99" s="224"/>
      <c r="E99" s="224"/>
      <c r="F99" s="224"/>
      <c r="J99" s="224"/>
      <c r="K99" s="224"/>
      <c r="L99" s="241"/>
    </row>
    <row r="100" spans="1:12" ht="18" customHeight="1" thickBot="1" x14ac:dyDescent="0.3">
      <c r="A100" s="224"/>
      <c r="B100" s="224"/>
      <c r="C100" s="224"/>
      <c r="D100" s="224"/>
      <c r="E100" s="224"/>
      <c r="F100" s="224"/>
      <c r="J100" s="224"/>
      <c r="K100" s="224"/>
      <c r="L100" s="242"/>
    </row>
    <row r="101" spans="1:12" ht="18" customHeight="1" x14ac:dyDescent="0.25">
      <c r="A101" s="224"/>
      <c r="B101" s="224"/>
      <c r="C101" s="224"/>
      <c r="D101" s="224"/>
      <c r="E101" s="224"/>
      <c r="F101" s="224"/>
      <c r="J101" s="224"/>
      <c r="K101" s="224"/>
    </row>
  </sheetData>
  <mergeCells count="2">
    <mergeCell ref="G1:K1"/>
    <mergeCell ref="B1:F1"/>
  </mergeCells>
  <conditionalFormatting sqref="A1:K1048576">
    <cfRule type="containsText" dxfId="9" priority="7" operator="containsText" text="Basic EPS">
      <formula>NOT(ISERROR(SEARCH("Basic EPS",A1)))</formula>
    </cfRule>
    <cfRule type="containsText" dxfId="8" priority="8" operator="containsText" text="Net Profit/(Loss) For the Period">
      <formula>NOT(ISERROR(SEARCH("Net Profit/(Loss) For the Period",A1)))</formula>
    </cfRule>
    <cfRule type="containsText" dxfId="7" priority="9" operator="containsText" text="Interest">
      <formula>NOT(ISERROR(SEARCH("Interest",A1)))</formula>
    </cfRule>
    <cfRule type="containsText" dxfId="6" priority="10" operator="containsText" text="Net Sales/Income from operations">
      <formula>NOT(ISERROR(SEARCH("Net Sales/Income from operations",A1)))</formula>
    </cfRule>
    <cfRule type="containsText" dxfId="5" priority="6" operator="containsText" text="Equity Share Capital">
      <formula>NOT(ISERROR(SEARCH("Equity Share Capital",A1)))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35"/>
  <sheetViews>
    <sheetView workbookViewId="0">
      <pane ySplit="6" topLeftCell="A7" activePane="bottomLeft" state="frozen"/>
      <selection pane="bottomLeft" activeCell="E4" sqref="E4"/>
    </sheetView>
  </sheetViews>
  <sheetFormatPr defaultRowHeight="18" customHeight="1" x14ac:dyDescent="0.2"/>
  <cols>
    <col min="1" max="1" width="38.42578125" style="222" customWidth="1"/>
    <col min="2" max="6" width="9" style="222" bestFit="1" customWidth="1"/>
    <col min="7" max="13" width="1.7109375" style="222" customWidth="1"/>
    <col min="14" max="14" width="36" style="236" bestFit="1" customWidth="1"/>
    <col min="15" max="16384" width="9.140625" style="222"/>
  </cols>
  <sheetData>
    <row r="1" spans="1:19" ht="18" customHeight="1" thickBot="1" x14ac:dyDescent="0.25">
      <c r="A1" s="235" t="s">
        <v>106</v>
      </c>
      <c r="B1" s="297"/>
      <c r="C1" s="297"/>
      <c r="D1" s="297"/>
      <c r="E1" s="297"/>
      <c r="F1" s="297"/>
      <c r="G1" s="298"/>
      <c r="H1" s="299"/>
      <c r="I1" s="299"/>
      <c r="J1" s="299"/>
      <c r="K1" s="299"/>
      <c r="L1" s="251"/>
      <c r="N1" s="227" t="s">
        <v>91</v>
      </c>
      <c r="O1" s="222">
        <f>VLOOKUP("Equity Share Capital",A4:K100,2,FALSE)</f>
        <v>31.25</v>
      </c>
      <c r="P1" s="222">
        <f>VLOOKUP("Equity Share Capital",A4:K100,3,FALSE)</f>
        <v>31.25</v>
      </c>
      <c r="Q1" s="222">
        <f>VLOOKUP("Equity Share Capital",A4:K100,4,FALSE)</f>
        <v>31.25</v>
      </c>
      <c r="R1" s="222">
        <f>VLOOKUP("Equity Share Capital",A4:K100,5,FALSE)</f>
        <v>31.25</v>
      </c>
      <c r="S1" s="222">
        <f>VLOOKUP("Equity Share Capital",A4:K100,6,FALSE)</f>
        <v>31.25</v>
      </c>
    </row>
    <row r="2" spans="1:19" ht="18" customHeight="1" thickBot="1" x14ac:dyDescent="0.3">
      <c r="A2" s="263" t="s">
        <v>107</v>
      </c>
      <c r="B2" s="279" t="s">
        <v>108</v>
      </c>
      <c r="C2" s="280"/>
      <c r="D2" s="280"/>
      <c r="E2" s="280"/>
      <c r="F2" s="280"/>
      <c r="L2" s="252"/>
      <c r="N2" s="265" t="str">
        <f>A2</f>
        <v>Apex Frozen Foods</v>
      </c>
      <c r="O2" s="266" t="str">
        <f>B6</f>
        <v>Dec '19</v>
      </c>
      <c r="P2" s="266" t="str">
        <f t="shared" ref="P2:S2" si="0">C6</f>
        <v>Sep '19</v>
      </c>
      <c r="Q2" s="266" t="str">
        <f t="shared" si="0"/>
        <v>Jun '19</v>
      </c>
      <c r="R2" s="266" t="str">
        <f t="shared" si="0"/>
        <v>Mar '19</v>
      </c>
      <c r="S2" s="266" t="str">
        <f t="shared" si="0"/>
        <v>Dec '18</v>
      </c>
    </row>
    <row r="3" spans="1:19" ht="18" customHeight="1" x14ac:dyDescent="0.2">
      <c r="A3" s="261" t="s">
        <v>212</v>
      </c>
      <c r="B3" s="277" t="s">
        <v>110</v>
      </c>
      <c r="C3" s="277"/>
      <c r="D3" s="277"/>
      <c r="E3" s="277"/>
      <c r="F3" s="277"/>
      <c r="G3" s="261"/>
      <c r="H3" s="261"/>
      <c r="I3" s="261"/>
      <c r="L3" s="252"/>
      <c r="N3" s="238" t="s">
        <v>99</v>
      </c>
      <c r="O3" s="222">
        <f>VLOOKUP("Net Sales/Income from operations",A4:K100,2,FALSE)</f>
        <v>195.21</v>
      </c>
      <c r="P3" s="222">
        <f>VLOOKUP("Net Sales/Income from operations",A4:K100,3,FALSE)</f>
        <v>269.36</v>
      </c>
      <c r="Q3" s="222">
        <f>VLOOKUP("Net Sales/Income from operations",A4:K100,4,FALSE)</f>
        <v>221.88</v>
      </c>
      <c r="R3" s="222">
        <f>VLOOKUP("Net Sales/Income from operations",A4:K100,5,FALSE)</f>
        <v>163.92</v>
      </c>
      <c r="S3" s="222">
        <f>VLOOKUP("Net Sales/Income from operations",A4:K100,6,FALSE)</f>
        <v>215.98</v>
      </c>
    </row>
    <row r="4" spans="1:19" ht="18" customHeight="1" x14ac:dyDescent="0.2">
      <c r="A4" s="261"/>
      <c r="B4" s="261"/>
      <c r="C4" s="261"/>
      <c r="D4" s="261"/>
      <c r="E4" s="261"/>
      <c r="F4" s="261"/>
      <c r="G4" s="261"/>
      <c r="H4" s="261"/>
      <c r="I4" s="261"/>
      <c r="L4" s="252"/>
      <c r="N4" s="227" t="s">
        <v>100</v>
      </c>
      <c r="O4" s="222">
        <f>VLOOKUP("Interest",A4:K100,2,FALSE)</f>
        <v>3.07</v>
      </c>
      <c r="P4" s="222">
        <f>VLOOKUP("Interest",A4:K100,3,FALSE)</f>
        <v>3.9</v>
      </c>
      <c r="Q4" s="222">
        <f>VLOOKUP("Interest",A4:K100,4,FALSE)</f>
        <v>1.83</v>
      </c>
      <c r="R4" s="222">
        <f>VLOOKUP("Interest",A4:K100,5,FALSE)</f>
        <v>1.55</v>
      </c>
      <c r="S4" s="222">
        <f>VLOOKUP("Interest",A4:K100,6,FALSE)</f>
        <v>1.48</v>
      </c>
    </row>
    <row r="5" spans="1:19" ht="18" customHeight="1" x14ac:dyDescent="0.2">
      <c r="A5" s="261"/>
      <c r="B5" s="261"/>
      <c r="C5" s="261"/>
      <c r="D5" s="261"/>
      <c r="E5" s="261"/>
      <c r="F5" s="261"/>
      <c r="G5" s="261"/>
      <c r="H5" s="261"/>
      <c r="I5" s="261"/>
      <c r="L5" s="252"/>
      <c r="N5" s="227" t="s">
        <v>101</v>
      </c>
      <c r="O5" s="222">
        <f>VLOOKUP("Net Profit/(Loss) For the Period",A4:K100,2,FALSE)</f>
        <v>21.25</v>
      </c>
      <c r="P5" s="222">
        <f>VLOOKUP("Net Profit/(Loss) For the Period",A4:K100,3,FALSE)</f>
        <v>21.93</v>
      </c>
      <c r="Q5" s="222">
        <f>VLOOKUP("Net Profit/(Loss) For the Period",A4:K100,4,FALSE)</f>
        <v>8.31</v>
      </c>
      <c r="R5" s="222">
        <f>VLOOKUP("Net Profit/(Loss) For the Period",A4:K100,5,FALSE)</f>
        <v>8.4</v>
      </c>
      <c r="S5" s="222">
        <f>VLOOKUP("Net Profit/(Loss) For the Period",A4:K100,6,FALSE)</f>
        <v>11.35</v>
      </c>
    </row>
    <row r="6" spans="1:19" ht="18" customHeight="1" x14ac:dyDescent="0.25">
      <c r="A6" s="261"/>
      <c r="B6" s="272" t="s">
        <v>213</v>
      </c>
      <c r="C6" s="272" t="s">
        <v>214</v>
      </c>
      <c r="D6" s="272" t="s">
        <v>215</v>
      </c>
      <c r="E6" s="272" t="s">
        <v>169</v>
      </c>
      <c r="F6" s="272" t="s">
        <v>216</v>
      </c>
      <c r="G6" s="261"/>
      <c r="H6" s="261"/>
      <c r="I6" s="261"/>
      <c r="L6" s="252"/>
      <c r="N6" s="228" t="s">
        <v>102</v>
      </c>
      <c r="O6" s="222">
        <f>VLOOKUP("Basic EPS",A4:K100,2,FALSE)</f>
        <v>6.8</v>
      </c>
      <c r="P6" s="222">
        <f>VLOOKUP("Basic EPS",A4:K100,3,FALSE)</f>
        <v>7.02</v>
      </c>
      <c r="Q6" s="222">
        <f>VLOOKUP("Basic EPS",A4:K100,4,FALSE)</f>
        <v>2.66</v>
      </c>
      <c r="R6" s="222">
        <f>VLOOKUP("Basic EPS",A4:K100,5,FALSE)</f>
        <v>2.69</v>
      </c>
      <c r="S6" s="222">
        <f>VLOOKUP("Basic EPS",A4:K100,6,FALSE)</f>
        <v>3.63</v>
      </c>
    </row>
    <row r="7" spans="1:19" ht="18" customHeight="1" x14ac:dyDescent="0.2">
      <c r="A7" s="261"/>
      <c r="B7" s="261"/>
      <c r="C7" s="261"/>
      <c r="D7" s="261"/>
      <c r="E7" s="261"/>
      <c r="F7" s="261"/>
      <c r="G7" s="261"/>
      <c r="H7" s="261"/>
      <c r="I7" s="261"/>
      <c r="L7" s="252"/>
    </row>
    <row r="8" spans="1:19" ht="18" customHeight="1" x14ac:dyDescent="0.2">
      <c r="A8" s="234" t="s">
        <v>99</v>
      </c>
      <c r="B8" s="257">
        <v>195.21</v>
      </c>
      <c r="C8" s="257">
        <v>269.36</v>
      </c>
      <c r="D8" s="257">
        <v>221.88</v>
      </c>
      <c r="E8" s="257">
        <v>163.92</v>
      </c>
      <c r="F8" s="257">
        <v>215.98</v>
      </c>
      <c r="G8" s="261"/>
      <c r="H8" s="261"/>
      <c r="I8" s="261"/>
      <c r="L8" s="252"/>
    </row>
    <row r="9" spans="1:19" ht="18" customHeight="1" x14ac:dyDescent="0.2">
      <c r="A9" s="261" t="s">
        <v>172</v>
      </c>
      <c r="B9" s="261" t="s">
        <v>173</v>
      </c>
      <c r="C9" s="261" t="s">
        <v>173</v>
      </c>
      <c r="D9" s="261" t="s">
        <v>173</v>
      </c>
      <c r="E9" s="261" t="s">
        <v>173</v>
      </c>
      <c r="F9" s="261" t="s">
        <v>173</v>
      </c>
      <c r="G9" s="261"/>
      <c r="H9" s="261"/>
      <c r="I9" s="261"/>
      <c r="L9" s="252"/>
    </row>
    <row r="10" spans="1:19" ht="18" customHeight="1" x14ac:dyDescent="0.2">
      <c r="A10" s="261" t="s">
        <v>174</v>
      </c>
      <c r="B10" s="264">
        <v>195.21</v>
      </c>
      <c r="C10" s="264">
        <v>269.36</v>
      </c>
      <c r="D10" s="264">
        <v>221.88</v>
      </c>
      <c r="E10" s="264">
        <v>163.92</v>
      </c>
      <c r="F10" s="264">
        <v>215.98</v>
      </c>
      <c r="G10" s="261"/>
      <c r="H10" s="261"/>
      <c r="I10" s="261"/>
      <c r="L10" s="252"/>
    </row>
    <row r="11" spans="1:19" ht="18" customHeight="1" x14ac:dyDescent="0.2">
      <c r="A11" s="261" t="s">
        <v>175</v>
      </c>
      <c r="B11" s="261"/>
      <c r="C11" s="261"/>
      <c r="D11" s="261"/>
      <c r="E11" s="261"/>
      <c r="F11" s="261"/>
      <c r="G11" s="261"/>
      <c r="H11" s="261"/>
      <c r="I11" s="261"/>
      <c r="L11" s="252"/>
    </row>
    <row r="12" spans="1:19" ht="18" customHeight="1" x14ac:dyDescent="0.2">
      <c r="A12" s="261" t="s">
        <v>176</v>
      </c>
      <c r="B12" s="261">
        <v>137.87</v>
      </c>
      <c r="C12" s="261">
        <v>221.73</v>
      </c>
      <c r="D12" s="261">
        <v>163.97</v>
      </c>
      <c r="E12" s="261">
        <v>117.49</v>
      </c>
      <c r="F12" s="261">
        <v>151.15</v>
      </c>
      <c r="G12" s="261"/>
      <c r="H12" s="261"/>
      <c r="I12" s="261"/>
      <c r="L12" s="252"/>
    </row>
    <row r="13" spans="1:19" ht="18" customHeight="1" x14ac:dyDescent="0.2">
      <c r="A13" s="261" t="s">
        <v>177</v>
      </c>
      <c r="B13" s="261" t="s">
        <v>173</v>
      </c>
      <c r="C13" s="261" t="s">
        <v>173</v>
      </c>
      <c r="D13" s="261" t="s">
        <v>173</v>
      </c>
      <c r="E13" s="261" t="s">
        <v>173</v>
      </c>
      <c r="F13" s="261" t="s">
        <v>173</v>
      </c>
      <c r="G13" s="261"/>
      <c r="H13" s="261"/>
      <c r="I13" s="261"/>
      <c r="L13" s="252"/>
    </row>
    <row r="14" spans="1:19" ht="18" customHeight="1" x14ac:dyDescent="0.2">
      <c r="A14" s="261" t="s">
        <v>178</v>
      </c>
      <c r="B14" s="261">
        <v>-2.02</v>
      </c>
      <c r="C14" s="261">
        <v>-39.729999999999997</v>
      </c>
      <c r="D14" s="261">
        <v>0.57999999999999996</v>
      </c>
      <c r="E14" s="261">
        <v>-14.81</v>
      </c>
      <c r="F14" s="261">
        <v>0.84</v>
      </c>
      <c r="G14" s="261"/>
      <c r="H14" s="261"/>
      <c r="I14" s="261"/>
      <c r="L14" s="252"/>
    </row>
    <row r="15" spans="1:19" ht="18" customHeight="1" x14ac:dyDescent="0.2">
      <c r="A15" s="261" t="s">
        <v>179</v>
      </c>
      <c r="B15" s="261" t="s">
        <v>173</v>
      </c>
      <c r="C15" s="261" t="s">
        <v>173</v>
      </c>
      <c r="D15" s="261" t="s">
        <v>173</v>
      </c>
      <c r="E15" s="261" t="s">
        <v>173</v>
      </c>
      <c r="F15" s="261" t="s">
        <v>173</v>
      </c>
      <c r="G15" s="261"/>
      <c r="H15" s="261"/>
      <c r="I15" s="261"/>
      <c r="L15" s="252"/>
    </row>
    <row r="16" spans="1:19" ht="18" customHeight="1" x14ac:dyDescent="0.2">
      <c r="A16" s="261" t="s">
        <v>180</v>
      </c>
      <c r="B16" s="261">
        <v>10.92</v>
      </c>
      <c r="C16" s="261">
        <v>12.93</v>
      </c>
      <c r="D16" s="261">
        <v>10.119999999999999</v>
      </c>
      <c r="E16" s="264">
        <v>12.3</v>
      </c>
      <c r="F16" s="261">
        <v>12.09</v>
      </c>
      <c r="G16" s="261"/>
      <c r="H16" s="261"/>
      <c r="I16" s="261"/>
      <c r="L16" s="252"/>
    </row>
    <row r="17" spans="1:12" ht="18" customHeight="1" x14ac:dyDescent="0.2">
      <c r="A17" s="261" t="s">
        <v>181</v>
      </c>
      <c r="B17" s="261">
        <v>3.68</v>
      </c>
      <c r="C17" s="261">
        <v>3.14</v>
      </c>
      <c r="D17" s="261">
        <v>2.97</v>
      </c>
      <c r="E17" s="261">
        <v>2.75</v>
      </c>
      <c r="F17" s="261">
        <v>2.77</v>
      </c>
      <c r="G17" s="261"/>
      <c r="H17" s="261"/>
      <c r="I17" s="261"/>
      <c r="L17" s="252"/>
    </row>
    <row r="18" spans="1:12" ht="18" customHeight="1" x14ac:dyDescent="0.2">
      <c r="A18" s="261" t="s">
        <v>182</v>
      </c>
      <c r="B18" s="261" t="s">
        <v>173</v>
      </c>
      <c r="C18" s="261" t="s">
        <v>173</v>
      </c>
      <c r="D18" s="261" t="s">
        <v>173</v>
      </c>
      <c r="E18" s="261" t="s">
        <v>173</v>
      </c>
      <c r="F18" s="261" t="s">
        <v>173</v>
      </c>
      <c r="G18" s="261"/>
      <c r="H18" s="261"/>
      <c r="I18" s="261"/>
      <c r="L18" s="252"/>
    </row>
    <row r="19" spans="1:12" ht="18" customHeight="1" x14ac:dyDescent="0.2">
      <c r="A19" s="261" t="s">
        <v>183</v>
      </c>
      <c r="B19" s="261" t="s">
        <v>173</v>
      </c>
      <c r="C19" s="261" t="s">
        <v>173</v>
      </c>
      <c r="D19" s="261" t="s">
        <v>173</v>
      </c>
      <c r="E19" s="261" t="s">
        <v>173</v>
      </c>
      <c r="F19" s="261" t="s">
        <v>173</v>
      </c>
      <c r="G19" s="261"/>
      <c r="H19" s="261"/>
      <c r="I19" s="261"/>
      <c r="L19" s="252"/>
    </row>
    <row r="20" spans="1:12" ht="18" customHeight="1" x14ac:dyDescent="0.2">
      <c r="A20" s="261" t="s">
        <v>184</v>
      </c>
      <c r="B20" s="261" t="s">
        <v>173</v>
      </c>
      <c r="C20" s="261" t="s">
        <v>173</v>
      </c>
      <c r="D20" s="261" t="s">
        <v>173</v>
      </c>
      <c r="E20" s="261" t="s">
        <v>173</v>
      </c>
      <c r="F20" s="261" t="s">
        <v>173</v>
      </c>
      <c r="G20" s="261"/>
      <c r="H20" s="261"/>
      <c r="I20" s="261"/>
      <c r="L20" s="252"/>
    </row>
    <row r="21" spans="1:12" ht="18" customHeight="1" x14ac:dyDescent="0.2">
      <c r="A21" s="261" t="s">
        <v>185</v>
      </c>
      <c r="B21" s="261" t="s">
        <v>173</v>
      </c>
      <c r="C21" s="261" t="s">
        <v>173</v>
      </c>
      <c r="D21" s="261" t="s">
        <v>173</v>
      </c>
      <c r="E21" s="261" t="s">
        <v>173</v>
      </c>
      <c r="F21" s="261" t="s">
        <v>173</v>
      </c>
      <c r="G21" s="261"/>
      <c r="H21" s="261"/>
      <c r="I21" s="261"/>
      <c r="L21" s="252"/>
    </row>
    <row r="22" spans="1:12" ht="18" customHeight="1" x14ac:dyDescent="0.2">
      <c r="A22" s="261" t="s">
        <v>186</v>
      </c>
      <c r="B22" s="261" t="s">
        <v>173</v>
      </c>
      <c r="C22" s="261" t="s">
        <v>173</v>
      </c>
      <c r="D22" s="261" t="s">
        <v>173</v>
      </c>
      <c r="E22" s="261" t="s">
        <v>173</v>
      </c>
      <c r="F22" s="261" t="s">
        <v>173</v>
      </c>
      <c r="G22" s="261"/>
      <c r="H22" s="261"/>
      <c r="I22" s="261"/>
      <c r="L22" s="252"/>
    </row>
    <row r="23" spans="1:12" ht="18" customHeight="1" x14ac:dyDescent="0.2">
      <c r="A23" s="261" t="s">
        <v>187</v>
      </c>
      <c r="B23" s="261">
        <v>24.11</v>
      </c>
      <c r="C23" s="261">
        <v>37.36</v>
      </c>
      <c r="D23" s="261">
        <v>34.950000000000003</v>
      </c>
      <c r="E23" s="261">
        <v>34.409999999999997</v>
      </c>
      <c r="F23" s="261">
        <v>34.01</v>
      </c>
      <c r="G23" s="261"/>
      <c r="H23" s="261"/>
      <c r="I23" s="261"/>
      <c r="L23" s="252"/>
    </row>
    <row r="24" spans="1:12" ht="18" customHeight="1" x14ac:dyDescent="0.2">
      <c r="A24" s="261" t="s">
        <v>188</v>
      </c>
      <c r="B24" s="261">
        <v>20.64</v>
      </c>
      <c r="C24" s="261">
        <v>33.93</v>
      </c>
      <c r="D24" s="261">
        <v>9.2899999999999991</v>
      </c>
      <c r="E24" s="261">
        <v>11.79</v>
      </c>
      <c r="F24" s="261">
        <v>15.13</v>
      </c>
      <c r="G24" s="261"/>
      <c r="H24" s="261"/>
      <c r="I24" s="261"/>
      <c r="L24" s="252"/>
    </row>
    <row r="25" spans="1:12" ht="18" customHeight="1" x14ac:dyDescent="0.2">
      <c r="A25" s="261" t="s">
        <v>189</v>
      </c>
      <c r="B25" s="261">
        <v>4.32</v>
      </c>
      <c r="C25" s="261">
        <v>5.2</v>
      </c>
      <c r="D25" s="261">
        <v>4.17</v>
      </c>
      <c r="E25" s="261">
        <v>3.09</v>
      </c>
      <c r="F25" s="261">
        <v>4.97</v>
      </c>
      <c r="G25" s="261"/>
      <c r="H25" s="261"/>
      <c r="I25" s="261"/>
      <c r="L25" s="252"/>
    </row>
    <row r="26" spans="1:12" ht="18" customHeight="1" x14ac:dyDescent="0.2">
      <c r="A26" s="261" t="s">
        <v>190</v>
      </c>
      <c r="B26" s="261">
        <v>24.97</v>
      </c>
      <c r="C26" s="261">
        <v>39.119999999999997</v>
      </c>
      <c r="D26" s="261">
        <v>13.46</v>
      </c>
      <c r="E26" s="261">
        <v>14.89</v>
      </c>
      <c r="F26" s="261">
        <v>20.09</v>
      </c>
      <c r="G26" s="261"/>
      <c r="H26" s="261"/>
      <c r="I26" s="261"/>
      <c r="L26" s="252"/>
    </row>
    <row r="27" spans="1:12" ht="18" customHeight="1" x14ac:dyDescent="0.2">
      <c r="A27" s="234" t="s">
        <v>100</v>
      </c>
      <c r="B27" s="234">
        <v>3.07</v>
      </c>
      <c r="C27" s="234">
        <v>3.9</v>
      </c>
      <c r="D27" s="234">
        <v>1.83</v>
      </c>
      <c r="E27" s="234">
        <v>1.55</v>
      </c>
      <c r="F27" s="234">
        <v>1.48</v>
      </c>
      <c r="G27" s="261"/>
      <c r="H27" s="261"/>
      <c r="I27" s="261"/>
      <c r="L27" s="252"/>
    </row>
    <row r="28" spans="1:12" ht="18" customHeight="1" x14ac:dyDescent="0.2">
      <c r="A28" s="261" t="s">
        <v>191</v>
      </c>
      <c r="B28" s="261">
        <v>21.9</v>
      </c>
      <c r="C28" s="261">
        <v>35.22</v>
      </c>
      <c r="D28" s="261">
        <v>11.63</v>
      </c>
      <c r="E28" s="261">
        <v>13.34</v>
      </c>
      <c r="F28" s="261">
        <v>18.61</v>
      </c>
      <c r="G28" s="261"/>
      <c r="H28" s="261"/>
      <c r="I28" s="261"/>
      <c r="L28" s="252"/>
    </row>
    <row r="29" spans="1:12" ht="18" customHeight="1" x14ac:dyDescent="0.2">
      <c r="A29" s="261" t="s">
        <v>192</v>
      </c>
      <c r="B29" s="261" t="s">
        <v>173</v>
      </c>
      <c r="C29" s="261" t="s">
        <v>173</v>
      </c>
      <c r="D29" s="261" t="s">
        <v>173</v>
      </c>
      <c r="E29" s="261" t="s">
        <v>173</v>
      </c>
      <c r="F29" s="261" t="s">
        <v>173</v>
      </c>
      <c r="G29" s="261"/>
      <c r="H29" s="261"/>
      <c r="I29" s="261"/>
      <c r="L29" s="252"/>
    </row>
    <row r="30" spans="1:12" ht="18" customHeight="1" x14ac:dyDescent="0.2">
      <c r="A30" s="261" t="s">
        <v>193</v>
      </c>
      <c r="B30" s="261">
        <v>21.9</v>
      </c>
      <c r="C30" s="261">
        <v>35.22</v>
      </c>
      <c r="D30" s="261">
        <v>11.63</v>
      </c>
      <c r="E30" s="261">
        <v>13.34</v>
      </c>
      <c r="F30" s="261">
        <v>18.61</v>
      </c>
      <c r="G30" s="261"/>
      <c r="H30" s="261"/>
      <c r="I30" s="261"/>
      <c r="L30" s="252"/>
    </row>
    <row r="31" spans="1:12" ht="18" customHeight="1" x14ac:dyDescent="0.2">
      <c r="A31" s="261" t="s">
        <v>194</v>
      </c>
      <c r="B31" s="261">
        <v>0.65</v>
      </c>
      <c r="C31" s="261">
        <v>13.3</v>
      </c>
      <c r="D31" s="261">
        <v>3.32</v>
      </c>
      <c r="E31" s="261">
        <v>4.9400000000000004</v>
      </c>
      <c r="F31" s="261">
        <v>7.25</v>
      </c>
      <c r="G31" s="261"/>
      <c r="H31" s="261"/>
      <c r="I31" s="261"/>
      <c r="L31" s="252"/>
    </row>
    <row r="32" spans="1:12" ht="18" customHeight="1" x14ac:dyDescent="0.2">
      <c r="A32" s="261" t="s">
        <v>195</v>
      </c>
      <c r="B32" s="261">
        <v>21.25</v>
      </c>
      <c r="C32" s="261">
        <v>21.93</v>
      </c>
      <c r="D32" s="261">
        <v>8.31</v>
      </c>
      <c r="E32" s="261">
        <v>8.4</v>
      </c>
      <c r="F32" s="261">
        <v>11.35</v>
      </c>
      <c r="G32" s="261"/>
      <c r="H32" s="261"/>
      <c r="I32" s="261"/>
      <c r="L32" s="252"/>
    </row>
    <row r="33" spans="1:12" ht="18" customHeight="1" x14ac:dyDescent="0.2">
      <c r="A33" s="261" t="s">
        <v>196</v>
      </c>
      <c r="B33" s="261" t="s">
        <v>173</v>
      </c>
      <c r="C33" s="261" t="s">
        <v>173</v>
      </c>
      <c r="D33" s="261" t="s">
        <v>173</v>
      </c>
      <c r="E33" s="261" t="s">
        <v>173</v>
      </c>
      <c r="F33" s="261" t="s">
        <v>173</v>
      </c>
      <c r="G33" s="261"/>
      <c r="H33" s="261"/>
      <c r="I33" s="261"/>
      <c r="L33" s="252"/>
    </row>
    <row r="34" spans="1:12" ht="18" customHeight="1" x14ac:dyDescent="0.2">
      <c r="A34" s="261" t="s">
        <v>197</v>
      </c>
      <c r="B34" s="261" t="s">
        <v>173</v>
      </c>
      <c r="C34" s="261" t="s">
        <v>173</v>
      </c>
      <c r="D34" s="261" t="s">
        <v>173</v>
      </c>
      <c r="E34" s="261" t="s">
        <v>173</v>
      </c>
      <c r="F34" s="261" t="s">
        <v>173</v>
      </c>
      <c r="G34" s="261"/>
      <c r="H34" s="261"/>
      <c r="I34" s="261"/>
      <c r="L34" s="252"/>
    </row>
    <row r="35" spans="1:12" ht="18" customHeight="1" x14ac:dyDescent="0.2">
      <c r="A35" s="234" t="s">
        <v>101</v>
      </c>
      <c r="B35" s="234">
        <v>21.25</v>
      </c>
      <c r="C35" s="234">
        <v>21.93</v>
      </c>
      <c r="D35" s="234">
        <v>8.31</v>
      </c>
      <c r="E35" s="234">
        <v>8.4</v>
      </c>
      <c r="F35" s="234">
        <v>11.35</v>
      </c>
      <c r="G35" s="261"/>
      <c r="H35" s="261"/>
      <c r="I35" s="261"/>
      <c r="L35" s="252"/>
    </row>
    <row r="36" spans="1:12" ht="18" customHeight="1" x14ac:dyDescent="0.2">
      <c r="A36" s="234" t="s">
        <v>91</v>
      </c>
      <c r="B36" s="257">
        <v>31.25</v>
      </c>
      <c r="C36" s="257">
        <v>31.25</v>
      </c>
      <c r="D36" s="257">
        <v>31.25</v>
      </c>
      <c r="E36" s="257">
        <v>31.25</v>
      </c>
      <c r="F36" s="257">
        <v>31.25</v>
      </c>
      <c r="G36" s="261"/>
      <c r="H36" s="261"/>
      <c r="I36" s="261"/>
      <c r="L36" s="252"/>
    </row>
    <row r="37" spans="1:12" ht="18" customHeight="1" x14ac:dyDescent="0.2">
      <c r="A37" s="261" t="s">
        <v>198</v>
      </c>
      <c r="B37" s="261" t="s">
        <v>173</v>
      </c>
      <c r="C37" s="261" t="s">
        <v>173</v>
      </c>
      <c r="D37" s="261" t="s">
        <v>173</v>
      </c>
      <c r="E37" s="261" t="s">
        <v>173</v>
      </c>
      <c r="F37" s="261" t="s">
        <v>173</v>
      </c>
      <c r="G37" s="261"/>
      <c r="H37" s="261"/>
      <c r="I37" s="261"/>
      <c r="L37" s="252"/>
    </row>
    <row r="38" spans="1:12" ht="18" customHeight="1" x14ac:dyDescent="0.2">
      <c r="A38" s="261" t="s">
        <v>199</v>
      </c>
      <c r="B38" s="261" t="s">
        <v>173</v>
      </c>
      <c r="C38" s="261" t="s">
        <v>173</v>
      </c>
      <c r="D38" s="261" t="s">
        <v>173</v>
      </c>
      <c r="E38" s="261" t="s">
        <v>173</v>
      </c>
      <c r="F38" s="261" t="s">
        <v>173</v>
      </c>
      <c r="G38" s="261"/>
      <c r="H38" s="261"/>
      <c r="I38" s="261"/>
      <c r="L38" s="252"/>
    </row>
    <row r="39" spans="1:12" ht="18" customHeight="1" x14ac:dyDescent="0.2">
      <c r="A39" s="261" t="s">
        <v>200</v>
      </c>
      <c r="B39" s="261"/>
      <c r="C39" s="261"/>
      <c r="D39" s="261"/>
      <c r="E39" s="261"/>
      <c r="F39" s="261"/>
      <c r="G39" s="261"/>
      <c r="H39" s="261"/>
      <c r="I39" s="261"/>
      <c r="L39" s="252"/>
    </row>
    <row r="40" spans="1:12" ht="18" customHeight="1" x14ac:dyDescent="0.2">
      <c r="A40" s="234" t="s">
        <v>102</v>
      </c>
      <c r="B40" s="234">
        <v>6.8</v>
      </c>
      <c r="C40" s="234">
        <v>7.02</v>
      </c>
      <c r="D40" s="234">
        <v>2.66</v>
      </c>
      <c r="E40" s="234">
        <v>2.69</v>
      </c>
      <c r="F40" s="234">
        <v>3.63</v>
      </c>
      <c r="G40" s="261"/>
      <c r="H40" s="261"/>
      <c r="I40" s="261"/>
      <c r="L40" s="252"/>
    </row>
    <row r="41" spans="1:12" ht="18" customHeight="1" x14ac:dyDescent="0.2">
      <c r="A41" s="261" t="s">
        <v>201</v>
      </c>
      <c r="B41" s="261">
        <v>6.8</v>
      </c>
      <c r="C41" s="261">
        <v>7.02</v>
      </c>
      <c r="D41" s="261">
        <v>2.66</v>
      </c>
      <c r="E41" s="261">
        <v>2.69</v>
      </c>
      <c r="F41" s="261">
        <v>3.63</v>
      </c>
      <c r="G41" s="261"/>
      <c r="H41" s="261"/>
      <c r="I41" s="261"/>
      <c r="L41" s="252"/>
    </row>
    <row r="42" spans="1:12" ht="18" customHeight="1" x14ac:dyDescent="0.2">
      <c r="A42" s="261" t="s">
        <v>202</v>
      </c>
      <c r="B42" s="261"/>
      <c r="C42" s="261"/>
      <c r="D42" s="261"/>
      <c r="E42" s="261"/>
      <c r="F42" s="261"/>
      <c r="G42" s="261"/>
      <c r="H42" s="261"/>
      <c r="I42" s="261"/>
      <c r="L42" s="252"/>
    </row>
    <row r="43" spans="1:12" ht="18" customHeight="1" x14ac:dyDescent="0.2">
      <c r="A43" s="261" t="s">
        <v>102</v>
      </c>
      <c r="B43" s="261">
        <v>6.8</v>
      </c>
      <c r="C43" s="261">
        <v>7.02</v>
      </c>
      <c r="D43" s="261">
        <v>2.66</v>
      </c>
      <c r="E43" s="261">
        <v>2.69</v>
      </c>
      <c r="F43" s="261">
        <v>3.63</v>
      </c>
      <c r="G43" s="261"/>
      <c r="H43" s="261"/>
      <c r="I43" s="261"/>
      <c r="L43" s="252"/>
    </row>
    <row r="44" spans="1:12" ht="18" customHeight="1" x14ac:dyDescent="0.2">
      <c r="A44" s="261" t="s">
        <v>201</v>
      </c>
      <c r="B44" s="261">
        <v>6.8</v>
      </c>
      <c r="C44" s="261">
        <v>7.02</v>
      </c>
      <c r="D44" s="261">
        <v>2.66</v>
      </c>
      <c r="E44" s="261">
        <v>2.69</v>
      </c>
      <c r="F44" s="261">
        <v>3.63</v>
      </c>
      <c r="G44" s="261"/>
      <c r="H44" s="261"/>
      <c r="I44" s="261"/>
      <c r="L44" s="252"/>
    </row>
    <row r="45" spans="1:12" ht="18" customHeight="1" x14ac:dyDescent="0.2">
      <c r="A45" s="261" t="s">
        <v>203</v>
      </c>
      <c r="B45" s="261"/>
      <c r="C45" s="261"/>
      <c r="D45" s="261"/>
      <c r="E45" s="261"/>
      <c r="F45" s="261"/>
      <c r="G45" s="261"/>
      <c r="H45" s="261"/>
      <c r="I45" s="261"/>
      <c r="L45" s="252"/>
    </row>
    <row r="46" spans="1:12" ht="18" customHeight="1" x14ac:dyDescent="0.2">
      <c r="A46" s="261" t="s">
        <v>204</v>
      </c>
      <c r="B46" s="261" t="s">
        <v>173</v>
      </c>
      <c r="C46" s="261" t="s">
        <v>173</v>
      </c>
      <c r="D46" s="261" t="s">
        <v>173</v>
      </c>
      <c r="E46" s="261" t="s">
        <v>173</v>
      </c>
      <c r="F46" s="261" t="s">
        <v>173</v>
      </c>
      <c r="G46" s="261"/>
      <c r="H46" s="261"/>
      <c r="I46" s="261"/>
      <c r="L46" s="252"/>
    </row>
    <row r="47" spans="1:12" ht="18" customHeight="1" x14ac:dyDescent="0.2">
      <c r="A47" s="261" t="s">
        <v>205</v>
      </c>
      <c r="B47" s="261" t="s">
        <v>173</v>
      </c>
      <c r="C47" s="261" t="s">
        <v>173</v>
      </c>
      <c r="D47" s="261" t="s">
        <v>173</v>
      </c>
      <c r="E47" s="261" t="s">
        <v>173</v>
      </c>
      <c r="F47" s="261" t="s">
        <v>173</v>
      </c>
      <c r="G47" s="261"/>
      <c r="H47" s="261"/>
      <c r="I47" s="261"/>
      <c r="L47" s="252"/>
    </row>
    <row r="48" spans="1:12" ht="18" customHeight="1" x14ac:dyDescent="0.2">
      <c r="A48" s="261" t="s">
        <v>206</v>
      </c>
      <c r="B48" s="261"/>
      <c r="C48" s="261"/>
      <c r="D48" s="261"/>
      <c r="E48" s="261"/>
      <c r="F48" s="261"/>
      <c r="G48" s="261"/>
      <c r="H48" s="261"/>
      <c r="I48" s="261"/>
      <c r="L48" s="252"/>
    </row>
    <row r="49" spans="1:12" ht="18" customHeight="1" x14ac:dyDescent="0.2">
      <c r="A49" s="261" t="s">
        <v>207</v>
      </c>
      <c r="B49" s="261"/>
      <c r="C49" s="261"/>
      <c r="D49" s="261"/>
      <c r="E49" s="261"/>
      <c r="F49" s="261"/>
      <c r="G49" s="261"/>
      <c r="H49" s="261"/>
      <c r="I49" s="261"/>
      <c r="L49" s="252"/>
    </row>
    <row r="50" spans="1:12" ht="18" customHeight="1" x14ac:dyDescent="0.2">
      <c r="A50" s="261" t="s">
        <v>208</v>
      </c>
      <c r="B50" s="261" t="s">
        <v>173</v>
      </c>
      <c r="C50" s="261" t="s">
        <v>173</v>
      </c>
      <c r="D50" s="261" t="s">
        <v>173</v>
      </c>
      <c r="E50" s="261" t="s">
        <v>173</v>
      </c>
      <c r="F50" s="261" t="s">
        <v>173</v>
      </c>
      <c r="G50" s="261"/>
      <c r="H50" s="261"/>
      <c r="I50" s="261"/>
      <c r="L50" s="252"/>
    </row>
    <row r="51" spans="1:12" ht="18" customHeight="1" x14ac:dyDescent="0.2">
      <c r="A51" s="261" t="s">
        <v>209</v>
      </c>
      <c r="B51" s="261" t="s">
        <v>173</v>
      </c>
      <c r="C51" s="261" t="s">
        <v>173</v>
      </c>
      <c r="D51" s="261" t="s">
        <v>173</v>
      </c>
      <c r="E51" s="261" t="s">
        <v>173</v>
      </c>
      <c r="F51" s="261" t="s">
        <v>173</v>
      </c>
      <c r="G51" s="261"/>
      <c r="H51" s="261"/>
      <c r="I51" s="261"/>
      <c r="L51" s="252"/>
    </row>
    <row r="52" spans="1:12" ht="18" customHeight="1" x14ac:dyDescent="0.2">
      <c r="A52" s="261" t="s">
        <v>210</v>
      </c>
      <c r="B52" s="261" t="s">
        <v>173</v>
      </c>
      <c r="C52" s="261" t="s">
        <v>173</v>
      </c>
      <c r="D52" s="261" t="s">
        <v>173</v>
      </c>
      <c r="E52" s="261" t="s">
        <v>173</v>
      </c>
      <c r="F52" s="261" t="s">
        <v>173</v>
      </c>
      <c r="G52" s="261"/>
      <c r="H52" s="261"/>
      <c r="I52" s="261"/>
      <c r="L52" s="252"/>
    </row>
    <row r="53" spans="1:12" ht="18" customHeight="1" x14ac:dyDescent="0.2">
      <c r="A53" s="261" t="s">
        <v>211</v>
      </c>
      <c r="B53" s="261"/>
      <c r="C53" s="261"/>
      <c r="D53" s="261"/>
      <c r="E53" s="261"/>
      <c r="F53" s="261"/>
      <c r="G53" s="261"/>
      <c r="H53" s="261"/>
      <c r="I53" s="261"/>
      <c r="L53" s="252"/>
    </row>
    <row r="54" spans="1:12" ht="18" customHeight="1" x14ac:dyDescent="0.2">
      <c r="A54" s="261" t="s">
        <v>208</v>
      </c>
      <c r="B54" s="261" t="s">
        <v>173</v>
      </c>
      <c r="C54" s="261" t="s">
        <v>173</v>
      </c>
      <c r="D54" s="261" t="s">
        <v>173</v>
      </c>
      <c r="E54" s="261" t="s">
        <v>173</v>
      </c>
      <c r="F54" s="261" t="s">
        <v>173</v>
      </c>
      <c r="G54" s="261"/>
      <c r="H54" s="261"/>
      <c r="I54" s="261"/>
      <c r="L54" s="252"/>
    </row>
    <row r="55" spans="1:12" ht="18" customHeight="1" x14ac:dyDescent="0.2">
      <c r="A55" s="261" t="s">
        <v>209</v>
      </c>
      <c r="B55" s="261" t="s">
        <v>173</v>
      </c>
      <c r="C55" s="261" t="s">
        <v>173</v>
      </c>
      <c r="D55" s="261" t="s">
        <v>173</v>
      </c>
      <c r="E55" s="261" t="s">
        <v>173</v>
      </c>
      <c r="F55" s="261" t="s">
        <v>173</v>
      </c>
      <c r="G55" s="261"/>
      <c r="H55" s="261"/>
      <c r="I55" s="261"/>
      <c r="L55" s="252"/>
    </row>
    <row r="56" spans="1:12" ht="18" customHeight="1" x14ac:dyDescent="0.2">
      <c r="A56" s="261" t="s">
        <v>210</v>
      </c>
      <c r="B56" s="261" t="s">
        <v>173</v>
      </c>
      <c r="C56" s="261" t="s">
        <v>173</v>
      </c>
      <c r="D56" s="261" t="s">
        <v>173</v>
      </c>
      <c r="E56" s="261" t="s">
        <v>173</v>
      </c>
      <c r="F56" s="261" t="s">
        <v>173</v>
      </c>
      <c r="G56" s="261"/>
      <c r="H56" s="261"/>
      <c r="I56" s="261"/>
      <c r="L56" s="252"/>
    </row>
    <row r="57" spans="1:12" ht="18" customHeight="1" x14ac:dyDescent="0.2">
      <c r="A57" s="261"/>
      <c r="B57" s="261"/>
      <c r="C57" s="261"/>
      <c r="D57" s="261"/>
      <c r="E57" s="261"/>
      <c r="F57" s="261"/>
      <c r="G57" s="261"/>
      <c r="H57" s="261"/>
      <c r="I57" s="261"/>
      <c r="L57" s="252"/>
    </row>
    <row r="58" spans="1:12" ht="18" customHeight="1" x14ac:dyDescent="0.2">
      <c r="A58" s="261"/>
      <c r="B58" s="261"/>
      <c r="C58" s="261"/>
      <c r="D58" s="261"/>
      <c r="E58" s="261"/>
      <c r="F58" s="261"/>
      <c r="G58" s="261"/>
      <c r="H58" s="261"/>
      <c r="I58" s="261"/>
      <c r="J58" s="261"/>
      <c r="K58" s="261"/>
      <c r="L58" s="252"/>
    </row>
    <row r="59" spans="1:12" ht="18" customHeight="1" thickBot="1" x14ac:dyDescent="0.25">
      <c r="A59" s="261"/>
      <c r="B59" s="261"/>
      <c r="C59" s="261"/>
      <c r="D59" s="261"/>
      <c r="E59" s="261"/>
      <c r="F59" s="261"/>
      <c r="G59" s="261"/>
      <c r="H59" s="261"/>
      <c r="I59" s="261"/>
      <c r="J59" s="261"/>
      <c r="K59" s="261"/>
      <c r="L59" s="252"/>
    </row>
    <row r="60" spans="1:12" ht="18" customHeight="1" thickBot="1" x14ac:dyDescent="0.25">
      <c r="A60" s="261"/>
      <c r="B60" s="261"/>
      <c r="C60" s="261"/>
      <c r="D60" s="261"/>
      <c r="E60" s="261"/>
      <c r="F60" s="261"/>
      <c r="G60" s="261"/>
      <c r="H60" s="261"/>
      <c r="I60" s="261"/>
      <c r="J60" s="261"/>
      <c r="K60" s="261"/>
      <c r="L60" s="253"/>
    </row>
    <row r="61" spans="1:12" ht="18" customHeight="1" x14ac:dyDescent="0.2">
      <c r="A61" s="261"/>
      <c r="B61" s="261"/>
      <c r="C61" s="261"/>
      <c r="D61" s="261"/>
      <c r="E61" s="261"/>
      <c r="F61" s="261"/>
      <c r="G61" s="261"/>
      <c r="H61" s="261"/>
      <c r="I61" s="261"/>
      <c r="J61" s="261"/>
      <c r="K61" s="261"/>
      <c r="L61" s="252"/>
    </row>
    <row r="62" spans="1:12" ht="18" customHeight="1" x14ac:dyDescent="0.2">
      <c r="A62" s="261"/>
      <c r="B62" s="261"/>
      <c r="C62" s="261"/>
      <c r="D62" s="261"/>
      <c r="E62" s="261"/>
      <c r="F62" s="261"/>
      <c r="G62" s="261"/>
      <c r="H62" s="261"/>
      <c r="I62" s="261"/>
      <c r="L62" s="252"/>
    </row>
    <row r="63" spans="1:12" ht="18" customHeight="1" x14ac:dyDescent="0.2">
      <c r="A63" s="261"/>
      <c r="B63" s="261"/>
      <c r="C63" s="261"/>
      <c r="D63" s="261"/>
      <c r="E63" s="261"/>
      <c r="F63" s="261"/>
      <c r="G63" s="261"/>
      <c r="H63" s="261"/>
      <c r="I63" s="261"/>
      <c r="L63" s="252"/>
    </row>
    <row r="64" spans="1:12" ht="18" customHeight="1" x14ac:dyDescent="0.2">
      <c r="A64" s="261"/>
      <c r="B64" s="261"/>
      <c r="C64" s="261"/>
      <c r="D64" s="261"/>
      <c r="E64" s="261"/>
      <c r="F64" s="261"/>
      <c r="G64" s="261"/>
      <c r="H64" s="261"/>
      <c r="I64" s="261"/>
      <c r="L64" s="252"/>
    </row>
    <row r="65" spans="1:12" ht="18" customHeight="1" x14ac:dyDescent="0.2">
      <c r="A65" s="261"/>
      <c r="B65" s="261"/>
      <c r="C65" s="261"/>
      <c r="D65" s="261"/>
      <c r="E65" s="261"/>
      <c r="F65" s="261"/>
      <c r="G65" s="261"/>
      <c r="H65" s="261"/>
      <c r="I65" s="261"/>
      <c r="L65" s="252"/>
    </row>
    <row r="66" spans="1:12" ht="18" customHeight="1" x14ac:dyDescent="0.2">
      <c r="A66" s="261"/>
      <c r="B66" s="261"/>
      <c r="C66" s="261"/>
      <c r="D66" s="261"/>
      <c r="E66" s="261"/>
      <c r="F66" s="261"/>
      <c r="G66" s="261"/>
      <c r="H66" s="261"/>
      <c r="I66" s="261"/>
      <c r="L66" s="252"/>
    </row>
    <row r="67" spans="1:12" ht="18" customHeight="1" x14ac:dyDescent="0.2">
      <c r="A67" s="261"/>
      <c r="B67" s="261"/>
      <c r="C67" s="261"/>
      <c r="D67" s="261"/>
      <c r="E67" s="261"/>
      <c r="F67" s="261"/>
      <c r="G67" s="261"/>
      <c r="H67" s="261"/>
      <c r="I67" s="261"/>
      <c r="L67" s="252"/>
    </row>
    <row r="68" spans="1:12" ht="18" customHeight="1" x14ac:dyDescent="0.2">
      <c r="A68" s="261"/>
      <c r="B68" s="261"/>
      <c r="C68" s="261"/>
      <c r="D68" s="261"/>
      <c r="E68" s="261"/>
      <c r="F68" s="261"/>
      <c r="G68" s="261"/>
      <c r="H68" s="261"/>
      <c r="I68" s="261"/>
      <c r="L68" s="252"/>
    </row>
    <row r="69" spans="1:12" ht="18" customHeight="1" x14ac:dyDescent="0.2">
      <c r="A69" s="261"/>
      <c r="B69" s="261"/>
      <c r="C69" s="261"/>
      <c r="D69" s="261"/>
      <c r="E69" s="261"/>
      <c r="F69" s="261"/>
      <c r="G69" s="261"/>
      <c r="H69" s="261"/>
      <c r="I69" s="261"/>
      <c r="L69" s="252"/>
    </row>
    <row r="70" spans="1:12" ht="18" customHeight="1" x14ac:dyDescent="0.2">
      <c r="A70" s="261"/>
      <c r="B70" s="261"/>
      <c r="C70" s="261"/>
      <c r="D70" s="261"/>
      <c r="E70" s="261"/>
      <c r="F70" s="261"/>
      <c r="G70" s="261"/>
      <c r="H70" s="261"/>
      <c r="I70" s="261"/>
      <c r="L70" s="252"/>
    </row>
    <row r="71" spans="1:12" ht="18" customHeight="1" x14ac:dyDescent="0.2">
      <c r="A71" s="261"/>
      <c r="B71" s="261"/>
      <c r="C71" s="261"/>
      <c r="D71" s="261"/>
      <c r="E71" s="261"/>
      <c r="F71" s="261"/>
      <c r="G71" s="261"/>
      <c r="H71" s="261"/>
      <c r="I71" s="261"/>
      <c r="L71" s="252"/>
    </row>
    <row r="72" spans="1:12" ht="18" customHeight="1" x14ac:dyDescent="0.2">
      <c r="A72" s="261"/>
      <c r="B72" s="261"/>
      <c r="C72" s="261"/>
      <c r="D72" s="261"/>
      <c r="E72" s="261"/>
      <c r="F72" s="261"/>
      <c r="G72" s="261"/>
      <c r="H72" s="261"/>
      <c r="I72" s="261"/>
      <c r="L72" s="252"/>
    </row>
    <row r="73" spans="1:12" ht="18" customHeight="1" x14ac:dyDescent="0.2">
      <c r="A73" s="261"/>
      <c r="B73" s="261"/>
      <c r="C73" s="261"/>
      <c r="D73" s="261"/>
      <c r="E73" s="261"/>
      <c r="F73" s="261"/>
      <c r="G73" s="261"/>
      <c r="H73" s="261"/>
      <c r="I73" s="261"/>
      <c r="L73" s="252"/>
    </row>
    <row r="74" spans="1:12" ht="18" customHeight="1" x14ac:dyDescent="0.2">
      <c r="A74" s="261"/>
      <c r="B74" s="261"/>
      <c r="C74" s="261"/>
      <c r="D74" s="261"/>
      <c r="E74" s="261"/>
      <c r="F74" s="261"/>
      <c r="G74" s="261"/>
      <c r="H74" s="261"/>
      <c r="I74" s="261"/>
      <c r="L74" s="252"/>
    </row>
    <row r="75" spans="1:12" ht="18" customHeight="1" x14ac:dyDescent="0.2">
      <c r="A75" s="261"/>
      <c r="B75" s="261"/>
      <c r="C75" s="261"/>
      <c r="D75" s="261"/>
      <c r="E75" s="261"/>
      <c r="F75" s="261"/>
      <c r="G75" s="261"/>
      <c r="H75" s="261"/>
      <c r="I75" s="261"/>
      <c r="L75" s="252"/>
    </row>
    <row r="76" spans="1:12" ht="18" customHeight="1" x14ac:dyDescent="0.2">
      <c r="A76" s="261"/>
      <c r="B76" s="261"/>
      <c r="C76" s="261"/>
      <c r="D76" s="261"/>
      <c r="E76" s="261"/>
      <c r="F76" s="261"/>
      <c r="G76" s="261"/>
      <c r="H76" s="261"/>
      <c r="I76" s="261"/>
      <c r="L76" s="252"/>
    </row>
    <row r="77" spans="1:12" ht="18" customHeight="1" x14ac:dyDescent="0.2">
      <c r="A77" s="261"/>
      <c r="B77" s="261"/>
      <c r="C77" s="261"/>
      <c r="D77" s="261"/>
      <c r="E77" s="261"/>
      <c r="F77" s="261"/>
      <c r="G77" s="261"/>
      <c r="H77" s="261"/>
      <c r="I77" s="261"/>
      <c r="L77" s="252"/>
    </row>
    <row r="78" spans="1:12" ht="18" customHeight="1" x14ac:dyDescent="0.2">
      <c r="A78" s="261"/>
      <c r="B78" s="261"/>
      <c r="C78" s="261"/>
      <c r="D78" s="261"/>
      <c r="E78" s="261"/>
      <c r="F78" s="261"/>
      <c r="G78" s="261"/>
      <c r="H78" s="261"/>
      <c r="I78" s="261"/>
      <c r="L78" s="252"/>
    </row>
    <row r="79" spans="1:12" ht="18" customHeight="1" x14ac:dyDescent="0.2">
      <c r="A79" s="261"/>
      <c r="B79" s="261"/>
      <c r="C79" s="261"/>
      <c r="D79" s="261"/>
      <c r="E79" s="261"/>
      <c r="F79" s="261"/>
      <c r="G79" s="261"/>
      <c r="H79" s="261"/>
      <c r="I79" s="261"/>
      <c r="L79" s="252"/>
    </row>
    <row r="80" spans="1:12" ht="18" customHeight="1" x14ac:dyDescent="0.2">
      <c r="A80" s="261"/>
      <c r="B80" s="261"/>
      <c r="C80" s="261"/>
      <c r="D80" s="261"/>
      <c r="E80" s="261"/>
      <c r="F80" s="261"/>
      <c r="G80" s="261"/>
      <c r="H80" s="261"/>
      <c r="I80" s="261"/>
      <c r="L80" s="252"/>
    </row>
    <row r="81" spans="1:12" ht="18" customHeight="1" x14ac:dyDescent="0.2">
      <c r="A81" s="261"/>
      <c r="B81" s="261"/>
      <c r="C81" s="261"/>
      <c r="D81" s="261"/>
      <c r="E81" s="261"/>
      <c r="F81" s="261"/>
      <c r="G81" s="261"/>
      <c r="H81" s="261"/>
      <c r="I81" s="261"/>
      <c r="L81" s="252"/>
    </row>
    <row r="82" spans="1:12" ht="18" customHeight="1" x14ac:dyDescent="0.2">
      <c r="A82" s="261"/>
      <c r="B82" s="261"/>
      <c r="C82" s="261"/>
      <c r="D82" s="261"/>
      <c r="E82" s="261"/>
      <c r="F82" s="261"/>
      <c r="G82" s="261"/>
      <c r="H82" s="261"/>
      <c r="I82" s="261"/>
      <c r="L82" s="252"/>
    </row>
    <row r="83" spans="1:12" ht="18" customHeight="1" x14ac:dyDescent="0.2">
      <c r="A83" s="261"/>
      <c r="B83" s="261"/>
      <c r="C83" s="261"/>
      <c r="D83" s="261"/>
      <c r="E83" s="261"/>
      <c r="F83" s="261"/>
      <c r="G83" s="261"/>
      <c r="H83" s="261"/>
      <c r="I83" s="261"/>
      <c r="L83" s="252"/>
    </row>
    <row r="84" spans="1:12" ht="18" customHeight="1" x14ac:dyDescent="0.2">
      <c r="A84" s="261"/>
      <c r="B84" s="261"/>
      <c r="C84" s="261"/>
      <c r="D84" s="261"/>
      <c r="E84" s="261"/>
      <c r="F84" s="261"/>
      <c r="G84" s="261"/>
      <c r="H84" s="261"/>
      <c r="I84" s="261"/>
      <c r="L84" s="252"/>
    </row>
    <row r="85" spans="1:12" ht="18" customHeight="1" x14ac:dyDescent="0.2">
      <c r="A85" s="261"/>
      <c r="B85" s="261"/>
      <c r="C85" s="261"/>
      <c r="D85" s="261"/>
      <c r="E85" s="261"/>
      <c r="F85" s="261"/>
      <c r="G85" s="261"/>
      <c r="H85" s="261"/>
      <c r="I85" s="261"/>
      <c r="L85" s="252"/>
    </row>
    <row r="86" spans="1:12" ht="18" customHeight="1" x14ac:dyDescent="0.2">
      <c r="A86" s="261"/>
      <c r="B86" s="261"/>
      <c r="C86" s="261"/>
      <c r="D86" s="261"/>
      <c r="E86" s="261"/>
      <c r="F86" s="261"/>
      <c r="G86" s="261"/>
      <c r="H86" s="261"/>
      <c r="I86" s="261"/>
      <c r="L86" s="252"/>
    </row>
    <row r="87" spans="1:12" ht="18" customHeight="1" x14ac:dyDescent="0.2">
      <c r="A87" s="261"/>
      <c r="B87" s="261"/>
      <c r="C87" s="261"/>
      <c r="D87" s="261"/>
      <c r="E87" s="261"/>
      <c r="F87" s="261"/>
      <c r="G87" s="261"/>
      <c r="H87" s="261"/>
      <c r="I87" s="261"/>
      <c r="L87" s="252"/>
    </row>
    <row r="88" spans="1:12" ht="18" customHeight="1" x14ac:dyDescent="0.2">
      <c r="A88" s="261"/>
      <c r="B88" s="261"/>
      <c r="C88" s="261"/>
      <c r="D88" s="261"/>
      <c r="E88" s="261"/>
      <c r="F88" s="261"/>
      <c r="G88" s="261"/>
      <c r="H88" s="261"/>
      <c r="I88" s="261"/>
      <c r="L88" s="252"/>
    </row>
    <row r="89" spans="1:12" ht="18" customHeight="1" x14ac:dyDescent="0.2">
      <c r="A89" s="261"/>
      <c r="B89" s="261"/>
      <c r="C89" s="261"/>
      <c r="D89" s="261"/>
      <c r="E89" s="261"/>
      <c r="F89" s="261"/>
      <c r="G89" s="261"/>
      <c r="H89" s="261"/>
      <c r="I89" s="261"/>
      <c r="L89" s="252"/>
    </row>
    <row r="90" spans="1:12" ht="18" customHeight="1" x14ac:dyDescent="0.2">
      <c r="A90" s="261"/>
      <c r="B90" s="261"/>
      <c r="C90" s="261"/>
      <c r="D90" s="261"/>
      <c r="E90" s="261"/>
      <c r="F90" s="261"/>
      <c r="G90" s="261"/>
      <c r="H90" s="261"/>
      <c r="I90" s="261"/>
      <c r="L90" s="252"/>
    </row>
    <row r="91" spans="1:12" ht="18" customHeight="1" x14ac:dyDescent="0.2">
      <c r="A91" s="261"/>
      <c r="B91" s="261"/>
      <c r="C91" s="261"/>
      <c r="D91" s="261"/>
      <c r="E91" s="261"/>
      <c r="F91" s="261"/>
      <c r="G91" s="261"/>
      <c r="H91" s="261"/>
      <c r="I91" s="261"/>
      <c r="L91" s="252"/>
    </row>
    <row r="92" spans="1:12" ht="18" customHeight="1" x14ac:dyDescent="0.2">
      <c r="A92" s="261"/>
      <c r="B92" s="261"/>
      <c r="C92" s="261"/>
      <c r="D92" s="261"/>
      <c r="E92" s="261"/>
      <c r="F92" s="261"/>
      <c r="G92" s="261"/>
      <c r="H92" s="261"/>
      <c r="I92" s="261"/>
      <c r="L92" s="252"/>
    </row>
    <row r="93" spans="1:12" ht="18" customHeight="1" x14ac:dyDescent="0.2">
      <c r="A93" s="261"/>
      <c r="B93" s="261"/>
      <c r="C93" s="261"/>
      <c r="D93" s="261"/>
      <c r="E93" s="261"/>
      <c r="F93" s="261"/>
      <c r="G93" s="261"/>
      <c r="H93" s="261"/>
      <c r="I93" s="261"/>
      <c r="L93" s="252"/>
    </row>
    <row r="94" spans="1:12" ht="18" customHeight="1" x14ac:dyDescent="0.2">
      <c r="A94" s="261"/>
      <c r="B94" s="261"/>
      <c r="C94" s="261"/>
      <c r="D94" s="261"/>
      <c r="E94" s="261"/>
      <c r="F94" s="261"/>
      <c r="G94" s="261"/>
      <c r="H94" s="261"/>
      <c r="I94" s="261"/>
      <c r="L94" s="252"/>
    </row>
    <row r="95" spans="1:12" ht="18" customHeight="1" x14ac:dyDescent="0.2">
      <c r="A95" s="261"/>
      <c r="B95" s="261"/>
      <c r="C95" s="261"/>
      <c r="D95" s="261"/>
      <c r="E95" s="261"/>
      <c r="F95" s="261"/>
      <c r="G95" s="261"/>
      <c r="H95" s="261"/>
      <c r="I95" s="261"/>
      <c r="L95" s="252"/>
    </row>
    <row r="96" spans="1:12" ht="18" customHeight="1" x14ac:dyDescent="0.2">
      <c r="A96" s="261"/>
      <c r="B96" s="261"/>
      <c r="C96" s="261"/>
      <c r="D96" s="261"/>
      <c r="E96" s="261"/>
      <c r="F96" s="261"/>
      <c r="G96" s="261"/>
      <c r="H96" s="261"/>
      <c r="I96" s="261"/>
      <c r="L96" s="252"/>
    </row>
    <row r="97" spans="1:12" ht="18" customHeight="1" x14ac:dyDescent="0.2">
      <c r="A97" s="261"/>
      <c r="B97" s="261"/>
      <c r="C97" s="261"/>
      <c r="D97" s="261"/>
      <c r="E97" s="261"/>
      <c r="F97" s="261"/>
      <c r="G97" s="261"/>
      <c r="H97" s="261"/>
      <c r="I97" s="261"/>
      <c r="L97" s="252"/>
    </row>
    <row r="98" spans="1:12" ht="18" customHeight="1" x14ac:dyDescent="0.2">
      <c r="A98" s="261"/>
      <c r="B98" s="261"/>
      <c r="C98" s="261"/>
      <c r="D98" s="261"/>
      <c r="E98" s="261"/>
      <c r="F98" s="261"/>
      <c r="G98" s="261"/>
      <c r="H98" s="261"/>
      <c r="I98" s="261"/>
      <c r="L98" s="252"/>
    </row>
    <row r="99" spans="1:12" ht="18" customHeight="1" x14ac:dyDescent="0.2">
      <c r="A99" s="261"/>
      <c r="B99" s="261"/>
      <c r="C99" s="261"/>
      <c r="D99" s="261"/>
      <c r="E99" s="261"/>
      <c r="F99" s="261"/>
      <c r="G99" s="261"/>
      <c r="H99" s="261"/>
      <c r="I99" s="261"/>
      <c r="L99" s="252"/>
    </row>
    <row r="100" spans="1:12" ht="18" customHeight="1" thickBot="1" x14ac:dyDescent="0.25">
      <c r="A100" s="261"/>
      <c r="B100" s="261"/>
      <c r="C100" s="261"/>
      <c r="D100" s="261"/>
      <c r="E100" s="261"/>
      <c r="F100" s="261"/>
      <c r="G100" s="261"/>
      <c r="H100" s="261"/>
      <c r="I100" s="261"/>
      <c r="L100" s="262"/>
    </row>
    <row r="101" spans="1:12" ht="18" customHeight="1" x14ac:dyDescent="0.2">
      <c r="A101" s="261"/>
      <c r="B101" s="261"/>
      <c r="C101" s="261"/>
      <c r="D101" s="261"/>
      <c r="E101" s="261"/>
      <c r="F101" s="261"/>
      <c r="G101" s="261"/>
      <c r="H101" s="261"/>
      <c r="I101" s="261"/>
    </row>
    <row r="102" spans="1:12" ht="18" customHeight="1" x14ac:dyDescent="0.2">
      <c r="A102" s="261"/>
      <c r="B102" s="261"/>
      <c r="C102" s="261"/>
      <c r="D102" s="261"/>
      <c r="E102" s="261"/>
      <c r="F102" s="261"/>
      <c r="G102" s="261"/>
      <c r="H102" s="261"/>
      <c r="I102" s="261"/>
    </row>
    <row r="103" spans="1:12" ht="18" customHeight="1" x14ac:dyDescent="0.2">
      <c r="A103" s="261"/>
      <c r="B103" s="261"/>
      <c r="C103" s="261"/>
      <c r="D103" s="261"/>
      <c r="E103" s="261"/>
      <c r="F103" s="261"/>
      <c r="G103" s="261"/>
      <c r="H103" s="261"/>
      <c r="I103" s="261"/>
    </row>
    <row r="104" spans="1:12" ht="18" customHeight="1" x14ac:dyDescent="0.2">
      <c r="A104" s="261"/>
      <c r="B104" s="261"/>
      <c r="C104" s="261"/>
      <c r="D104" s="261"/>
      <c r="E104" s="261"/>
      <c r="F104" s="261"/>
      <c r="G104" s="261"/>
      <c r="H104" s="261"/>
      <c r="I104" s="261"/>
    </row>
    <row r="105" spans="1:12" ht="18" customHeight="1" x14ac:dyDescent="0.2">
      <c r="A105" s="261"/>
      <c r="B105" s="261"/>
      <c r="C105" s="261"/>
      <c r="D105" s="261"/>
      <c r="E105" s="261"/>
      <c r="F105" s="261"/>
      <c r="G105" s="261"/>
      <c r="H105" s="261"/>
      <c r="I105" s="261"/>
    </row>
    <row r="106" spans="1:12" ht="18" customHeight="1" x14ac:dyDescent="0.2">
      <c r="A106" s="261"/>
      <c r="B106" s="261"/>
      <c r="C106" s="261"/>
      <c r="D106" s="261"/>
      <c r="E106" s="261"/>
      <c r="F106" s="261"/>
      <c r="G106" s="261"/>
      <c r="H106" s="261"/>
      <c r="I106" s="261"/>
    </row>
    <row r="107" spans="1:12" ht="18" customHeight="1" x14ac:dyDescent="0.2">
      <c r="A107" s="261"/>
      <c r="B107" s="261"/>
      <c r="C107" s="261"/>
      <c r="D107" s="261"/>
      <c r="E107" s="261"/>
      <c r="F107" s="261"/>
      <c r="G107" s="261"/>
      <c r="H107" s="261"/>
      <c r="I107" s="261"/>
    </row>
    <row r="108" spans="1:12" ht="18" customHeight="1" x14ac:dyDescent="0.2">
      <c r="A108" s="261"/>
      <c r="B108" s="261"/>
      <c r="C108" s="261"/>
      <c r="D108" s="261"/>
      <c r="E108" s="261"/>
      <c r="F108" s="261"/>
      <c r="G108" s="261"/>
      <c r="H108" s="261"/>
      <c r="I108" s="261"/>
    </row>
    <row r="109" spans="1:12" ht="18" customHeight="1" x14ac:dyDescent="0.2">
      <c r="A109" s="261"/>
      <c r="B109" s="261"/>
      <c r="C109" s="261"/>
      <c r="D109" s="261"/>
      <c r="E109" s="261"/>
      <c r="F109" s="261"/>
      <c r="G109" s="261"/>
      <c r="H109" s="261"/>
      <c r="I109" s="261"/>
    </row>
    <row r="110" spans="1:12" ht="18" customHeight="1" x14ac:dyDescent="0.2">
      <c r="A110" s="261"/>
      <c r="B110" s="261"/>
      <c r="C110" s="261"/>
      <c r="D110" s="261"/>
      <c r="E110" s="261"/>
      <c r="F110" s="261"/>
      <c r="G110" s="261"/>
      <c r="H110" s="261"/>
      <c r="I110" s="261"/>
    </row>
    <row r="111" spans="1:12" ht="18" customHeight="1" x14ac:dyDescent="0.2">
      <c r="A111" s="261"/>
      <c r="B111" s="261"/>
      <c r="C111" s="261"/>
      <c r="D111" s="261"/>
      <c r="E111" s="261"/>
      <c r="F111" s="261"/>
      <c r="G111" s="261"/>
      <c r="H111" s="261"/>
      <c r="I111" s="261"/>
    </row>
    <row r="112" spans="1:12" ht="18" customHeight="1" x14ac:dyDescent="0.2">
      <c r="A112" s="261"/>
      <c r="B112" s="261"/>
      <c r="C112" s="261"/>
      <c r="D112" s="261"/>
      <c r="E112" s="261"/>
      <c r="F112" s="261"/>
      <c r="G112" s="261"/>
      <c r="H112" s="261"/>
      <c r="I112" s="261"/>
    </row>
    <row r="113" spans="1:9" ht="18" customHeight="1" x14ac:dyDescent="0.2">
      <c r="A113" s="261"/>
      <c r="B113" s="261"/>
      <c r="C113" s="261"/>
      <c r="D113" s="261"/>
      <c r="E113" s="261"/>
      <c r="F113" s="261"/>
      <c r="G113" s="261"/>
      <c r="H113" s="261"/>
      <c r="I113" s="261"/>
    </row>
    <row r="114" spans="1:9" ht="18" customHeight="1" x14ac:dyDescent="0.2">
      <c r="A114" s="261"/>
      <c r="B114" s="261"/>
      <c r="C114" s="261"/>
      <c r="D114" s="261"/>
      <c r="E114" s="261"/>
      <c r="F114" s="261"/>
      <c r="G114" s="261"/>
      <c r="H114" s="261"/>
      <c r="I114" s="261"/>
    </row>
    <row r="115" spans="1:9" ht="18" customHeight="1" x14ac:dyDescent="0.2">
      <c r="A115" s="261"/>
      <c r="B115" s="261"/>
      <c r="C115" s="261"/>
      <c r="D115" s="261"/>
      <c r="E115" s="261"/>
      <c r="F115" s="261"/>
      <c r="G115" s="261"/>
      <c r="H115" s="261"/>
      <c r="I115" s="261"/>
    </row>
    <row r="116" spans="1:9" ht="18" customHeight="1" x14ac:dyDescent="0.2">
      <c r="A116" s="261"/>
      <c r="B116" s="261"/>
      <c r="C116" s="261"/>
      <c r="D116" s="261"/>
      <c r="E116" s="261"/>
      <c r="F116" s="261"/>
      <c r="G116" s="261"/>
      <c r="H116" s="261"/>
      <c r="I116" s="261"/>
    </row>
    <row r="117" spans="1:9" ht="18" customHeight="1" x14ac:dyDescent="0.2">
      <c r="A117" s="261"/>
      <c r="B117" s="261"/>
      <c r="C117" s="261"/>
      <c r="D117" s="261"/>
      <c r="E117" s="261"/>
      <c r="F117" s="261"/>
      <c r="G117" s="261"/>
      <c r="H117" s="261"/>
      <c r="I117" s="261"/>
    </row>
    <row r="118" spans="1:9" ht="18" customHeight="1" x14ac:dyDescent="0.2">
      <c r="A118" s="261"/>
      <c r="B118" s="261"/>
      <c r="C118" s="261"/>
      <c r="D118" s="261"/>
      <c r="E118" s="261"/>
      <c r="F118" s="261"/>
      <c r="G118" s="261"/>
      <c r="H118" s="261"/>
      <c r="I118" s="261"/>
    </row>
    <row r="119" spans="1:9" ht="18" customHeight="1" x14ac:dyDescent="0.2">
      <c r="A119" s="261"/>
      <c r="B119" s="261"/>
      <c r="C119" s="261"/>
      <c r="D119" s="261"/>
      <c r="E119" s="261"/>
      <c r="F119" s="261"/>
      <c r="G119" s="261"/>
      <c r="H119" s="261"/>
      <c r="I119" s="261"/>
    </row>
    <row r="120" spans="1:9" ht="18" customHeight="1" x14ac:dyDescent="0.2">
      <c r="A120" s="261"/>
      <c r="B120" s="261"/>
      <c r="C120" s="261"/>
      <c r="D120" s="261"/>
      <c r="E120" s="261"/>
      <c r="F120" s="261"/>
      <c r="G120" s="261"/>
      <c r="H120" s="261"/>
      <c r="I120" s="261"/>
    </row>
    <row r="121" spans="1:9" ht="18" customHeight="1" x14ac:dyDescent="0.2">
      <c r="A121" s="261"/>
      <c r="B121" s="261"/>
      <c r="C121" s="261"/>
      <c r="D121" s="261"/>
      <c r="E121" s="261"/>
      <c r="F121" s="261"/>
      <c r="G121" s="261"/>
      <c r="H121" s="261"/>
      <c r="I121" s="261"/>
    </row>
    <row r="122" spans="1:9" ht="18" customHeight="1" x14ac:dyDescent="0.2">
      <c r="A122" s="261"/>
      <c r="B122" s="261"/>
      <c r="C122" s="261"/>
      <c r="D122" s="261"/>
      <c r="E122" s="261"/>
      <c r="F122" s="261"/>
      <c r="G122" s="261"/>
      <c r="H122" s="261"/>
      <c r="I122" s="261"/>
    </row>
    <row r="123" spans="1:9" ht="18" customHeight="1" x14ac:dyDescent="0.2">
      <c r="A123" s="261"/>
      <c r="B123" s="261"/>
      <c r="C123" s="261"/>
      <c r="D123" s="261"/>
      <c r="E123" s="261"/>
      <c r="F123" s="261"/>
      <c r="G123" s="261"/>
      <c r="H123" s="261"/>
      <c r="I123" s="261"/>
    </row>
    <row r="124" spans="1:9" ht="18" customHeight="1" x14ac:dyDescent="0.2">
      <c r="A124" s="261"/>
      <c r="B124" s="261"/>
      <c r="C124" s="261"/>
      <c r="D124" s="261"/>
      <c r="E124" s="261"/>
      <c r="F124" s="261"/>
      <c r="G124" s="261"/>
      <c r="H124" s="261"/>
      <c r="I124" s="261"/>
    </row>
    <row r="125" spans="1:9" ht="18" customHeight="1" x14ac:dyDescent="0.2">
      <c r="A125" s="261"/>
      <c r="B125" s="261"/>
      <c r="C125" s="261"/>
      <c r="D125" s="261"/>
      <c r="E125" s="261"/>
      <c r="F125" s="261"/>
      <c r="G125" s="261"/>
      <c r="H125" s="261"/>
      <c r="I125" s="261"/>
    </row>
    <row r="126" spans="1:9" ht="18" customHeight="1" x14ac:dyDescent="0.2">
      <c r="A126" s="261"/>
      <c r="B126" s="261"/>
      <c r="C126" s="261"/>
      <c r="D126" s="261"/>
      <c r="E126" s="261"/>
      <c r="F126" s="261"/>
      <c r="G126" s="261"/>
      <c r="H126" s="261"/>
      <c r="I126" s="261"/>
    </row>
    <row r="127" spans="1:9" ht="18" customHeight="1" x14ac:dyDescent="0.2">
      <c r="A127" s="261"/>
      <c r="B127" s="261"/>
      <c r="C127" s="261"/>
      <c r="D127" s="261"/>
      <c r="E127" s="261"/>
      <c r="F127" s="261"/>
      <c r="G127" s="261"/>
      <c r="H127" s="261"/>
      <c r="I127" s="261"/>
    </row>
    <row r="128" spans="1:9" ht="18" customHeight="1" x14ac:dyDescent="0.2">
      <c r="A128" s="261"/>
      <c r="B128" s="261"/>
      <c r="C128" s="261"/>
      <c r="D128" s="261"/>
      <c r="E128" s="261"/>
      <c r="F128" s="261"/>
      <c r="G128" s="261"/>
      <c r="H128" s="261"/>
      <c r="I128" s="261"/>
    </row>
    <row r="129" spans="1:9" ht="18" customHeight="1" x14ac:dyDescent="0.2">
      <c r="A129" s="261"/>
      <c r="B129" s="261"/>
      <c r="C129" s="261"/>
      <c r="D129" s="261"/>
      <c r="E129" s="261"/>
      <c r="F129" s="261"/>
      <c r="G129" s="261"/>
      <c r="H129" s="261"/>
      <c r="I129" s="261"/>
    </row>
    <row r="130" spans="1:9" ht="18" customHeight="1" x14ac:dyDescent="0.2">
      <c r="A130" s="261"/>
      <c r="B130" s="261"/>
      <c r="C130" s="261"/>
      <c r="D130" s="261"/>
      <c r="E130" s="261"/>
      <c r="F130" s="261"/>
      <c r="G130" s="261"/>
      <c r="H130" s="261"/>
      <c r="I130" s="261"/>
    </row>
    <row r="131" spans="1:9" ht="18" customHeight="1" x14ac:dyDescent="0.2">
      <c r="A131" s="261"/>
      <c r="B131" s="261"/>
      <c r="C131" s="261"/>
      <c r="D131" s="261"/>
      <c r="E131" s="261"/>
      <c r="F131" s="261"/>
      <c r="G131" s="261"/>
      <c r="H131" s="261"/>
      <c r="I131" s="261"/>
    </row>
    <row r="132" spans="1:9" ht="18" customHeight="1" x14ac:dyDescent="0.2">
      <c r="A132" s="261"/>
      <c r="B132" s="261"/>
      <c r="C132" s="261"/>
      <c r="D132" s="261"/>
      <c r="E132" s="261"/>
      <c r="F132" s="261"/>
      <c r="G132" s="261"/>
      <c r="H132" s="261"/>
      <c r="I132" s="261"/>
    </row>
    <row r="133" spans="1:9" ht="18" customHeight="1" x14ac:dyDescent="0.2">
      <c r="A133" s="261"/>
      <c r="B133" s="261"/>
      <c r="C133" s="261"/>
      <c r="D133" s="261"/>
      <c r="E133" s="261"/>
      <c r="F133" s="261"/>
      <c r="G133" s="261"/>
      <c r="H133" s="261"/>
      <c r="I133" s="261"/>
    </row>
    <row r="134" spans="1:9" ht="18" customHeight="1" x14ac:dyDescent="0.2">
      <c r="A134" s="261"/>
      <c r="B134" s="261"/>
      <c r="C134" s="261"/>
      <c r="D134" s="261"/>
      <c r="E134" s="261"/>
      <c r="F134" s="261"/>
      <c r="G134" s="261"/>
      <c r="H134" s="261"/>
      <c r="I134" s="261"/>
    </row>
    <row r="135" spans="1:9" ht="18" customHeight="1" x14ac:dyDescent="0.2">
      <c r="A135" s="261"/>
      <c r="B135" s="261"/>
      <c r="C135" s="261"/>
      <c r="D135" s="261"/>
      <c r="E135" s="261"/>
      <c r="F135" s="261"/>
      <c r="G135" s="261"/>
      <c r="H135" s="261"/>
      <c r="I135" s="261"/>
    </row>
    <row r="136" spans="1:9" ht="18" customHeight="1" x14ac:dyDescent="0.2">
      <c r="A136" s="261"/>
      <c r="B136" s="261"/>
      <c r="C136" s="261"/>
      <c r="D136" s="261"/>
      <c r="E136" s="261"/>
      <c r="F136" s="261"/>
      <c r="G136" s="261"/>
      <c r="H136" s="261"/>
      <c r="I136" s="261"/>
    </row>
    <row r="137" spans="1:9" ht="18" customHeight="1" x14ac:dyDescent="0.2">
      <c r="A137" s="261"/>
      <c r="B137" s="261"/>
      <c r="C137" s="261"/>
      <c r="D137" s="261"/>
      <c r="E137" s="261"/>
      <c r="F137" s="261"/>
      <c r="G137" s="261"/>
      <c r="H137" s="261"/>
      <c r="I137" s="261"/>
    </row>
    <row r="138" spans="1:9" ht="18" customHeight="1" x14ac:dyDescent="0.2">
      <c r="A138" s="261"/>
      <c r="B138" s="261"/>
      <c r="C138" s="261"/>
      <c r="D138" s="261"/>
      <c r="E138" s="261"/>
      <c r="F138" s="261"/>
      <c r="G138" s="261"/>
      <c r="H138" s="261"/>
      <c r="I138" s="261"/>
    </row>
    <row r="139" spans="1:9" ht="18" customHeight="1" x14ac:dyDescent="0.2">
      <c r="A139" s="261"/>
      <c r="B139" s="261"/>
      <c r="C139" s="261"/>
      <c r="D139" s="261"/>
      <c r="E139" s="261"/>
      <c r="F139" s="261"/>
      <c r="G139" s="261"/>
      <c r="H139" s="261"/>
      <c r="I139" s="261"/>
    </row>
    <row r="140" spans="1:9" ht="18" customHeight="1" x14ac:dyDescent="0.2">
      <c r="A140" s="261"/>
      <c r="B140" s="261"/>
      <c r="C140" s="261"/>
      <c r="D140" s="261"/>
      <c r="E140" s="261"/>
      <c r="F140" s="261"/>
      <c r="G140" s="261"/>
      <c r="H140" s="261"/>
      <c r="I140" s="261"/>
    </row>
    <row r="141" spans="1:9" ht="18" customHeight="1" x14ac:dyDescent="0.2">
      <c r="A141" s="261"/>
      <c r="B141" s="261"/>
      <c r="C141" s="261"/>
      <c r="D141" s="261"/>
      <c r="E141" s="261"/>
      <c r="F141" s="261"/>
      <c r="G141" s="261"/>
      <c r="H141" s="261"/>
      <c r="I141" s="261"/>
    </row>
    <row r="142" spans="1:9" ht="18" customHeight="1" x14ac:dyDescent="0.2">
      <c r="A142" s="261"/>
      <c r="B142" s="261"/>
      <c r="C142" s="261"/>
      <c r="D142" s="261"/>
      <c r="E142" s="261"/>
      <c r="F142" s="261"/>
      <c r="G142" s="261"/>
      <c r="H142" s="261"/>
      <c r="I142" s="261"/>
    </row>
    <row r="143" spans="1:9" ht="18" customHeight="1" x14ac:dyDescent="0.2">
      <c r="A143" s="261"/>
      <c r="B143" s="261"/>
      <c r="C143" s="261"/>
      <c r="D143" s="261"/>
      <c r="E143" s="261"/>
      <c r="F143" s="261"/>
      <c r="G143" s="261"/>
      <c r="H143" s="261"/>
      <c r="I143" s="261"/>
    </row>
    <row r="144" spans="1:9" ht="18" customHeight="1" x14ac:dyDescent="0.2">
      <c r="A144" s="261"/>
      <c r="B144" s="261"/>
      <c r="C144" s="261"/>
      <c r="D144" s="261"/>
      <c r="E144" s="261"/>
      <c r="F144" s="261"/>
      <c r="G144" s="261"/>
      <c r="H144" s="261"/>
      <c r="I144" s="261"/>
    </row>
    <row r="145" spans="1:9" ht="18" customHeight="1" x14ac:dyDescent="0.2">
      <c r="A145" s="261"/>
      <c r="B145" s="261"/>
      <c r="C145" s="261"/>
      <c r="D145" s="261"/>
      <c r="E145" s="261"/>
      <c r="F145" s="261"/>
      <c r="G145" s="261"/>
      <c r="H145" s="261"/>
      <c r="I145" s="261"/>
    </row>
    <row r="146" spans="1:9" ht="18" customHeight="1" x14ac:dyDescent="0.2">
      <c r="A146" s="261"/>
      <c r="B146" s="261"/>
      <c r="C146" s="261"/>
      <c r="D146" s="261"/>
      <c r="E146" s="261"/>
      <c r="F146" s="261"/>
      <c r="G146" s="261"/>
      <c r="H146" s="261"/>
      <c r="I146" s="261"/>
    </row>
    <row r="147" spans="1:9" ht="18" customHeight="1" x14ac:dyDescent="0.2">
      <c r="A147" s="261"/>
      <c r="B147" s="261"/>
      <c r="C147" s="261"/>
      <c r="D147" s="261"/>
      <c r="E147" s="261"/>
      <c r="F147" s="261"/>
      <c r="G147" s="261"/>
      <c r="H147" s="261"/>
      <c r="I147" s="261"/>
    </row>
    <row r="148" spans="1:9" ht="18" customHeight="1" x14ac:dyDescent="0.2">
      <c r="A148" s="261"/>
      <c r="B148" s="261"/>
      <c r="C148" s="261"/>
      <c r="D148" s="261"/>
      <c r="E148" s="261"/>
      <c r="F148" s="261"/>
      <c r="G148" s="261"/>
      <c r="H148" s="261"/>
      <c r="I148" s="261"/>
    </row>
    <row r="149" spans="1:9" ht="18" customHeight="1" x14ac:dyDescent="0.2">
      <c r="A149" s="261"/>
      <c r="B149" s="261"/>
      <c r="C149" s="261"/>
      <c r="D149" s="261"/>
      <c r="E149" s="261"/>
      <c r="F149" s="261"/>
      <c r="G149" s="261"/>
      <c r="H149" s="261"/>
      <c r="I149" s="261"/>
    </row>
    <row r="150" spans="1:9" ht="18" customHeight="1" x14ac:dyDescent="0.2">
      <c r="A150" s="261"/>
      <c r="B150" s="261"/>
      <c r="C150" s="261"/>
      <c r="D150" s="261"/>
      <c r="E150" s="261"/>
      <c r="F150" s="261"/>
      <c r="G150" s="261"/>
      <c r="H150" s="261"/>
      <c r="I150" s="261"/>
    </row>
    <row r="151" spans="1:9" ht="18" customHeight="1" x14ac:dyDescent="0.2">
      <c r="A151" s="261"/>
      <c r="B151" s="261"/>
      <c r="C151" s="261"/>
      <c r="D151" s="261"/>
      <c r="E151" s="261"/>
      <c r="F151" s="261"/>
      <c r="G151" s="261"/>
      <c r="H151" s="261"/>
      <c r="I151" s="261"/>
    </row>
    <row r="152" spans="1:9" ht="18" customHeight="1" x14ac:dyDescent="0.2">
      <c r="A152" s="261"/>
      <c r="B152" s="261"/>
      <c r="C152" s="261"/>
      <c r="D152" s="261"/>
      <c r="E152" s="261"/>
      <c r="F152" s="261"/>
      <c r="G152" s="261"/>
      <c r="H152" s="261"/>
      <c r="I152" s="261"/>
    </row>
    <row r="153" spans="1:9" ht="18" customHeight="1" x14ac:dyDescent="0.2">
      <c r="A153" s="261"/>
      <c r="B153" s="261"/>
      <c r="C153" s="261"/>
      <c r="D153" s="261"/>
      <c r="E153" s="261"/>
      <c r="F153" s="261"/>
      <c r="G153" s="261"/>
      <c r="H153" s="261"/>
      <c r="I153" s="261"/>
    </row>
    <row r="154" spans="1:9" ht="18" customHeight="1" x14ac:dyDescent="0.2">
      <c r="A154" s="261"/>
      <c r="B154" s="261"/>
      <c r="C154" s="261"/>
      <c r="D154" s="261"/>
      <c r="E154" s="261"/>
      <c r="F154" s="261"/>
      <c r="G154" s="261"/>
      <c r="H154" s="261"/>
      <c r="I154" s="261"/>
    </row>
    <row r="155" spans="1:9" ht="18" customHeight="1" x14ac:dyDescent="0.2">
      <c r="A155" s="261"/>
      <c r="B155" s="261"/>
      <c r="C155" s="261"/>
      <c r="D155" s="261"/>
      <c r="E155" s="261"/>
      <c r="F155" s="261"/>
      <c r="G155" s="261"/>
      <c r="H155" s="261"/>
      <c r="I155" s="261"/>
    </row>
    <row r="156" spans="1:9" ht="18" customHeight="1" x14ac:dyDescent="0.2">
      <c r="A156" s="261"/>
      <c r="B156" s="261"/>
      <c r="C156" s="261"/>
      <c r="D156" s="261"/>
      <c r="E156" s="261"/>
      <c r="F156" s="261"/>
      <c r="G156" s="261"/>
      <c r="H156" s="261"/>
      <c r="I156" s="261"/>
    </row>
    <row r="157" spans="1:9" ht="18" customHeight="1" x14ac:dyDescent="0.2">
      <c r="A157" s="261"/>
      <c r="B157" s="261"/>
      <c r="C157" s="261"/>
      <c r="D157" s="261"/>
      <c r="E157" s="261"/>
      <c r="F157" s="261"/>
      <c r="G157" s="261"/>
      <c r="H157" s="261"/>
      <c r="I157" s="261"/>
    </row>
    <row r="158" spans="1:9" ht="18" customHeight="1" x14ac:dyDescent="0.2">
      <c r="A158" s="261"/>
      <c r="B158" s="261"/>
      <c r="C158" s="261"/>
      <c r="D158" s="261"/>
      <c r="E158" s="261"/>
      <c r="F158" s="261"/>
      <c r="G158" s="261"/>
      <c r="H158" s="261"/>
      <c r="I158" s="261"/>
    </row>
    <row r="159" spans="1:9" ht="18" customHeight="1" x14ac:dyDescent="0.2">
      <c r="A159" s="261"/>
      <c r="B159" s="261"/>
      <c r="C159" s="261"/>
      <c r="D159" s="261"/>
      <c r="E159" s="261"/>
      <c r="F159" s="261"/>
      <c r="G159" s="261"/>
      <c r="H159" s="261"/>
      <c r="I159" s="261"/>
    </row>
    <row r="160" spans="1:9" ht="18" customHeight="1" x14ac:dyDescent="0.2">
      <c r="A160" s="261"/>
      <c r="B160" s="261"/>
      <c r="C160" s="261"/>
      <c r="D160" s="261"/>
      <c r="E160" s="261"/>
      <c r="F160" s="261"/>
      <c r="G160" s="261"/>
      <c r="H160" s="261"/>
      <c r="I160" s="261"/>
    </row>
    <row r="161" spans="1:9" ht="18" customHeight="1" x14ac:dyDescent="0.2">
      <c r="A161" s="261"/>
      <c r="B161" s="261"/>
      <c r="C161" s="261"/>
      <c r="D161" s="261"/>
      <c r="E161" s="261"/>
      <c r="F161" s="261"/>
      <c r="G161" s="261"/>
      <c r="H161" s="261"/>
      <c r="I161" s="261"/>
    </row>
    <row r="162" spans="1:9" ht="18" customHeight="1" x14ac:dyDescent="0.2">
      <c r="A162" s="261"/>
      <c r="B162" s="261"/>
      <c r="C162" s="261"/>
      <c r="D162" s="261"/>
      <c r="E162" s="261"/>
      <c r="F162" s="261"/>
      <c r="G162" s="261"/>
      <c r="H162" s="261"/>
      <c r="I162" s="261"/>
    </row>
    <row r="163" spans="1:9" ht="18" customHeight="1" x14ac:dyDescent="0.2">
      <c r="A163" s="261"/>
      <c r="B163" s="261"/>
      <c r="C163" s="261"/>
      <c r="D163" s="261"/>
      <c r="E163" s="261"/>
      <c r="F163" s="261"/>
      <c r="G163" s="261"/>
      <c r="H163" s="261"/>
      <c r="I163" s="261"/>
    </row>
    <row r="164" spans="1:9" ht="18" customHeight="1" x14ac:dyDescent="0.2">
      <c r="A164" s="261"/>
      <c r="B164" s="261"/>
      <c r="C164" s="261"/>
      <c r="D164" s="261"/>
      <c r="E164" s="261"/>
      <c r="F164" s="261"/>
      <c r="G164" s="261"/>
      <c r="H164" s="261"/>
      <c r="I164" s="261"/>
    </row>
    <row r="165" spans="1:9" ht="18" customHeight="1" x14ac:dyDescent="0.2">
      <c r="A165" s="261"/>
      <c r="B165" s="261"/>
      <c r="C165" s="261"/>
      <c r="D165" s="261"/>
      <c r="E165" s="261"/>
      <c r="F165" s="261"/>
      <c r="G165" s="261"/>
      <c r="H165" s="261"/>
      <c r="I165" s="261"/>
    </row>
    <row r="166" spans="1:9" ht="18" customHeight="1" x14ac:dyDescent="0.2">
      <c r="A166" s="261"/>
      <c r="B166" s="261"/>
      <c r="C166" s="261"/>
      <c r="D166" s="261"/>
      <c r="E166" s="261"/>
      <c r="F166" s="261"/>
      <c r="G166" s="261"/>
      <c r="H166" s="261"/>
      <c r="I166" s="261"/>
    </row>
    <row r="167" spans="1:9" ht="18" customHeight="1" x14ac:dyDescent="0.2">
      <c r="A167" s="261"/>
      <c r="B167" s="261"/>
      <c r="C167" s="261"/>
      <c r="D167" s="261"/>
      <c r="E167" s="261"/>
      <c r="F167" s="261"/>
      <c r="G167" s="261"/>
      <c r="H167" s="261"/>
      <c r="I167" s="261"/>
    </row>
    <row r="168" spans="1:9" ht="18" customHeight="1" x14ac:dyDescent="0.2">
      <c r="A168" s="261"/>
      <c r="B168" s="261"/>
      <c r="C168" s="261"/>
      <c r="D168" s="261"/>
      <c r="E168" s="261"/>
      <c r="F168" s="261"/>
      <c r="G168" s="261"/>
      <c r="H168" s="261"/>
      <c r="I168" s="261"/>
    </row>
    <row r="169" spans="1:9" ht="18" customHeight="1" x14ac:dyDescent="0.2">
      <c r="A169" s="261"/>
      <c r="B169" s="261"/>
      <c r="C169" s="261"/>
      <c r="D169" s="261"/>
      <c r="E169" s="261"/>
      <c r="F169" s="261"/>
      <c r="G169" s="261"/>
      <c r="H169" s="261"/>
      <c r="I169" s="261"/>
    </row>
    <row r="170" spans="1:9" ht="18" customHeight="1" x14ac:dyDescent="0.2">
      <c r="A170" s="261"/>
      <c r="B170" s="261"/>
      <c r="C170" s="261"/>
      <c r="D170" s="261"/>
      <c r="E170" s="261"/>
      <c r="F170" s="261"/>
      <c r="G170" s="261"/>
      <c r="H170" s="261"/>
      <c r="I170" s="261"/>
    </row>
    <row r="171" spans="1:9" ht="18" customHeight="1" x14ac:dyDescent="0.2">
      <c r="A171" s="261"/>
      <c r="B171" s="261"/>
      <c r="C171" s="261"/>
      <c r="D171" s="261"/>
      <c r="E171" s="261"/>
      <c r="F171" s="261"/>
      <c r="G171" s="261"/>
      <c r="H171" s="261"/>
      <c r="I171" s="261"/>
    </row>
    <row r="172" spans="1:9" ht="18" customHeight="1" x14ac:dyDescent="0.2">
      <c r="A172" s="261"/>
      <c r="B172" s="261"/>
      <c r="C172" s="261"/>
      <c r="D172" s="261"/>
      <c r="E172" s="261"/>
      <c r="F172" s="261"/>
      <c r="G172" s="261"/>
      <c r="H172" s="261"/>
      <c r="I172" s="261"/>
    </row>
    <row r="173" spans="1:9" ht="18" customHeight="1" x14ac:dyDescent="0.2">
      <c r="A173" s="261"/>
      <c r="B173" s="261"/>
      <c r="C173" s="261"/>
      <c r="D173" s="261"/>
      <c r="E173" s="261"/>
      <c r="F173" s="261"/>
      <c r="G173" s="261"/>
      <c r="H173" s="261"/>
      <c r="I173" s="261"/>
    </row>
    <row r="174" spans="1:9" ht="18" customHeight="1" x14ac:dyDescent="0.2">
      <c r="A174" s="261"/>
      <c r="B174" s="261"/>
      <c r="C174" s="261"/>
      <c r="D174" s="261"/>
      <c r="E174" s="261"/>
      <c r="F174" s="261"/>
      <c r="G174" s="261"/>
      <c r="H174" s="261"/>
      <c r="I174" s="261"/>
    </row>
    <row r="175" spans="1:9" ht="18" customHeight="1" x14ac:dyDescent="0.2">
      <c r="A175" s="261"/>
      <c r="B175" s="261"/>
      <c r="C175" s="261"/>
      <c r="D175" s="261"/>
      <c r="E175" s="261"/>
      <c r="F175" s="261"/>
      <c r="G175" s="261"/>
      <c r="H175" s="261"/>
      <c r="I175" s="261"/>
    </row>
    <row r="176" spans="1:9" ht="18" customHeight="1" x14ac:dyDescent="0.2">
      <c r="A176" s="261"/>
      <c r="B176" s="261"/>
      <c r="C176" s="261"/>
      <c r="D176" s="261"/>
      <c r="E176" s="261"/>
      <c r="F176" s="261"/>
      <c r="G176" s="261"/>
      <c r="H176" s="261"/>
      <c r="I176" s="261"/>
    </row>
    <row r="177" spans="1:9" ht="18" customHeight="1" x14ac:dyDescent="0.2">
      <c r="A177" s="261"/>
      <c r="B177" s="261"/>
      <c r="C177" s="261"/>
      <c r="D177" s="261"/>
      <c r="E177" s="261"/>
      <c r="F177" s="261"/>
      <c r="G177" s="261"/>
      <c r="H177" s="261"/>
      <c r="I177" s="261"/>
    </row>
    <row r="178" spans="1:9" ht="18" customHeight="1" x14ac:dyDescent="0.2">
      <c r="A178" s="261"/>
      <c r="B178" s="261"/>
      <c r="C178" s="261"/>
      <c r="D178" s="261"/>
      <c r="E178" s="261"/>
      <c r="F178" s="261"/>
      <c r="G178" s="261"/>
      <c r="H178" s="261"/>
      <c r="I178" s="261"/>
    </row>
    <row r="179" spans="1:9" ht="18" customHeight="1" x14ac:dyDescent="0.2">
      <c r="A179" s="261"/>
      <c r="B179" s="261"/>
      <c r="C179" s="261"/>
      <c r="D179" s="261"/>
      <c r="E179" s="261"/>
      <c r="F179" s="261"/>
      <c r="G179" s="261"/>
      <c r="H179" s="261"/>
      <c r="I179" s="261"/>
    </row>
    <row r="180" spans="1:9" ht="18" customHeight="1" x14ac:dyDescent="0.2">
      <c r="A180" s="261"/>
      <c r="B180" s="261"/>
      <c r="C180" s="261"/>
      <c r="D180" s="261"/>
      <c r="E180" s="261"/>
      <c r="F180" s="261"/>
      <c r="G180" s="261"/>
      <c r="H180" s="261"/>
      <c r="I180" s="261"/>
    </row>
    <row r="181" spans="1:9" ht="18" customHeight="1" x14ac:dyDescent="0.2">
      <c r="A181" s="261"/>
      <c r="B181" s="261"/>
      <c r="C181" s="261"/>
      <c r="D181" s="261"/>
      <c r="E181" s="261"/>
      <c r="F181" s="261"/>
      <c r="G181" s="261"/>
      <c r="H181" s="261"/>
      <c r="I181" s="261"/>
    </row>
    <row r="182" spans="1:9" ht="18" customHeight="1" x14ac:dyDescent="0.2">
      <c r="A182" s="261"/>
      <c r="B182" s="261"/>
      <c r="C182" s="261"/>
      <c r="D182" s="261"/>
      <c r="E182" s="261"/>
      <c r="F182" s="261"/>
      <c r="G182" s="261"/>
      <c r="H182" s="261"/>
      <c r="I182" s="261"/>
    </row>
    <row r="183" spans="1:9" ht="18" customHeight="1" x14ac:dyDescent="0.2">
      <c r="A183" s="261"/>
      <c r="B183" s="261"/>
      <c r="C183" s="261"/>
      <c r="D183" s="261"/>
      <c r="E183" s="261"/>
      <c r="F183" s="261"/>
      <c r="G183" s="261"/>
      <c r="H183" s="261"/>
      <c r="I183" s="261"/>
    </row>
    <row r="184" spans="1:9" ht="18" customHeight="1" x14ac:dyDescent="0.2">
      <c r="A184" s="261"/>
      <c r="B184" s="261"/>
      <c r="C184" s="261"/>
      <c r="D184" s="261"/>
      <c r="E184" s="261"/>
      <c r="F184" s="261"/>
      <c r="G184" s="261"/>
      <c r="H184" s="261"/>
      <c r="I184" s="261"/>
    </row>
    <row r="185" spans="1:9" ht="18" customHeight="1" x14ac:dyDescent="0.2">
      <c r="A185" s="261"/>
      <c r="B185" s="261"/>
      <c r="C185" s="261"/>
      <c r="D185" s="261"/>
      <c r="E185" s="261"/>
      <c r="F185" s="261"/>
      <c r="G185" s="261"/>
      <c r="H185" s="261"/>
      <c r="I185" s="261"/>
    </row>
    <row r="186" spans="1:9" ht="18" customHeight="1" x14ac:dyDescent="0.2">
      <c r="A186" s="261"/>
      <c r="B186" s="261"/>
      <c r="C186" s="261"/>
      <c r="D186" s="261"/>
      <c r="E186" s="261"/>
      <c r="F186" s="261"/>
      <c r="G186" s="261"/>
      <c r="H186" s="261"/>
      <c r="I186" s="261"/>
    </row>
    <row r="187" spans="1:9" ht="18" customHeight="1" x14ac:dyDescent="0.2">
      <c r="A187" s="261"/>
      <c r="B187" s="261"/>
      <c r="C187" s="261"/>
      <c r="D187" s="261"/>
      <c r="E187" s="261"/>
      <c r="F187" s="261"/>
      <c r="G187" s="261"/>
      <c r="H187" s="261"/>
      <c r="I187" s="261"/>
    </row>
    <row r="188" spans="1:9" ht="18" customHeight="1" x14ac:dyDescent="0.2">
      <c r="A188" s="261"/>
      <c r="B188" s="261"/>
      <c r="C188" s="261"/>
      <c r="D188" s="261"/>
      <c r="E188" s="261"/>
      <c r="F188" s="261"/>
      <c r="G188" s="261"/>
      <c r="H188" s="261"/>
      <c r="I188" s="261"/>
    </row>
    <row r="189" spans="1:9" ht="18" customHeight="1" x14ac:dyDescent="0.2">
      <c r="A189" s="261"/>
      <c r="B189" s="261"/>
      <c r="C189" s="261"/>
      <c r="D189" s="261"/>
      <c r="E189" s="261"/>
      <c r="F189" s="261"/>
      <c r="G189" s="261"/>
      <c r="H189" s="261"/>
      <c r="I189" s="261"/>
    </row>
    <row r="190" spans="1:9" ht="18" customHeight="1" x14ac:dyDescent="0.2">
      <c r="A190" s="261"/>
      <c r="B190" s="261"/>
      <c r="C190" s="261"/>
      <c r="D190" s="261"/>
      <c r="E190" s="261"/>
      <c r="F190" s="261"/>
      <c r="G190" s="261"/>
      <c r="H190" s="261"/>
      <c r="I190" s="261"/>
    </row>
    <row r="191" spans="1:9" ht="18" customHeight="1" x14ac:dyDescent="0.2">
      <c r="A191" s="261"/>
      <c r="B191" s="261"/>
      <c r="C191" s="261"/>
      <c r="D191" s="261"/>
      <c r="E191" s="261"/>
      <c r="F191" s="261"/>
      <c r="G191" s="261"/>
      <c r="H191" s="261"/>
      <c r="I191" s="261"/>
    </row>
    <row r="192" spans="1:9" ht="18" customHeight="1" x14ac:dyDescent="0.2">
      <c r="A192" s="261"/>
      <c r="B192" s="261"/>
      <c r="C192" s="261"/>
      <c r="D192" s="261"/>
      <c r="E192" s="261"/>
      <c r="F192" s="261"/>
      <c r="G192" s="261"/>
      <c r="H192" s="261"/>
      <c r="I192" s="261"/>
    </row>
    <row r="193" spans="1:9" ht="18" customHeight="1" x14ac:dyDescent="0.2">
      <c r="A193" s="261"/>
      <c r="B193" s="261"/>
      <c r="C193" s="261"/>
      <c r="D193" s="261"/>
      <c r="E193" s="261"/>
      <c r="F193" s="261"/>
      <c r="G193" s="261"/>
      <c r="H193" s="261"/>
      <c r="I193" s="261"/>
    </row>
    <row r="194" spans="1:9" ht="18" customHeight="1" x14ac:dyDescent="0.2">
      <c r="A194" s="261"/>
      <c r="B194" s="261"/>
      <c r="C194" s="261"/>
      <c r="D194" s="261"/>
      <c r="E194" s="261"/>
      <c r="F194" s="261"/>
      <c r="G194" s="261"/>
      <c r="H194" s="261"/>
      <c r="I194" s="261"/>
    </row>
    <row r="195" spans="1:9" ht="18" customHeight="1" x14ac:dyDescent="0.2">
      <c r="A195" s="261"/>
      <c r="B195" s="261"/>
      <c r="C195" s="261"/>
      <c r="D195" s="261"/>
      <c r="E195" s="261"/>
      <c r="F195" s="261"/>
      <c r="G195" s="261"/>
      <c r="H195" s="261"/>
      <c r="I195" s="261"/>
    </row>
    <row r="196" spans="1:9" ht="18" customHeight="1" x14ac:dyDescent="0.2">
      <c r="A196" s="261"/>
      <c r="B196" s="261"/>
      <c r="C196" s="261"/>
      <c r="D196" s="261"/>
      <c r="E196" s="261"/>
      <c r="F196" s="261"/>
      <c r="G196" s="261"/>
      <c r="H196" s="261"/>
      <c r="I196" s="261"/>
    </row>
    <row r="197" spans="1:9" ht="18" customHeight="1" x14ac:dyDescent="0.2">
      <c r="A197" s="261"/>
      <c r="B197" s="261"/>
      <c r="C197" s="261"/>
      <c r="D197" s="261"/>
      <c r="E197" s="261"/>
      <c r="F197" s="261"/>
      <c r="G197" s="261"/>
      <c r="H197" s="261"/>
      <c r="I197" s="261"/>
    </row>
    <row r="198" spans="1:9" ht="18" customHeight="1" x14ac:dyDescent="0.2">
      <c r="A198" s="261"/>
      <c r="B198" s="261"/>
      <c r="C198" s="261"/>
      <c r="D198" s="261"/>
      <c r="E198" s="261"/>
      <c r="F198" s="261"/>
      <c r="G198" s="261"/>
      <c r="H198" s="261"/>
      <c r="I198" s="261"/>
    </row>
    <row r="199" spans="1:9" ht="18" customHeight="1" x14ac:dyDescent="0.2">
      <c r="A199" s="261"/>
      <c r="B199" s="261"/>
      <c r="C199" s="261"/>
      <c r="D199" s="261"/>
      <c r="E199" s="261"/>
      <c r="F199" s="261"/>
      <c r="G199" s="261"/>
      <c r="H199" s="261"/>
      <c r="I199" s="261"/>
    </row>
    <row r="200" spans="1:9" ht="18" customHeight="1" x14ac:dyDescent="0.2">
      <c r="A200" s="261"/>
      <c r="B200" s="261"/>
      <c r="C200" s="261"/>
      <c r="D200" s="261"/>
      <c r="E200" s="261"/>
      <c r="F200" s="261"/>
      <c r="G200" s="261"/>
      <c r="H200" s="261"/>
      <c r="I200" s="261"/>
    </row>
    <row r="201" spans="1:9" ht="18" customHeight="1" x14ac:dyDescent="0.2">
      <c r="A201" s="261"/>
      <c r="B201" s="261"/>
      <c r="C201" s="261"/>
      <c r="D201" s="261"/>
      <c r="E201" s="261"/>
      <c r="F201" s="261"/>
      <c r="G201" s="261"/>
      <c r="H201" s="261"/>
      <c r="I201" s="261"/>
    </row>
    <row r="202" spans="1:9" ht="18" customHeight="1" x14ac:dyDescent="0.2">
      <c r="A202" s="261"/>
      <c r="B202" s="261"/>
      <c r="C202" s="261"/>
      <c r="D202" s="261"/>
      <c r="E202" s="261"/>
      <c r="F202" s="261"/>
      <c r="G202" s="261"/>
      <c r="H202" s="261"/>
      <c r="I202" s="261"/>
    </row>
    <row r="203" spans="1:9" ht="18" customHeight="1" x14ac:dyDescent="0.2">
      <c r="A203" s="261"/>
      <c r="B203" s="261"/>
      <c r="C203" s="261"/>
      <c r="D203" s="261"/>
      <c r="E203" s="261"/>
      <c r="F203" s="261"/>
      <c r="G203" s="261"/>
      <c r="H203" s="261"/>
      <c r="I203" s="261"/>
    </row>
    <row r="204" spans="1:9" ht="18" customHeight="1" x14ac:dyDescent="0.2">
      <c r="A204" s="261"/>
      <c r="B204" s="261"/>
      <c r="C204" s="261"/>
      <c r="D204" s="261"/>
      <c r="E204" s="261"/>
      <c r="F204" s="261"/>
      <c r="G204" s="261"/>
      <c r="H204" s="261"/>
      <c r="I204" s="261"/>
    </row>
    <row r="205" spans="1:9" ht="18" customHeight="1" x14ac:dyDescent="0.2">
      <c r="A205" s="261"/>
      <c r="B205" s="261"/>
      <c r="C205" s="261"/>
      <c r="D205" s="261"/>
      <c r="E205" s="261"/>
      <c r="F205" s="261"/>
      <c r="G205" s="261"/>
      <c r="H205" s="261"/>
      <c r="I205" s="261"/>
    </row>
    <row r="206" spans="1:9" ht="18" customHeight="1" x14ac:dyDescent="0.2">
      <c r="A206" s="261"/>
      <c r="B206" s="261"/>
      <c r="C206" s="261"/>
      <c r="D206" s="261"/>
      <c r="E206" s="261"/>
      <c r="F206" s="261"/>
      <c r="G206" s="261"/>
      <c r="H206" s="261"/>
      <c r="I206" s="261"/>
    </row>
    <row r="207" spans="1:9" ht="18" customHeight="1" x14ac:dyDescent="0.2">
      <c r="A207" s="261"/>
      <c r="B207" s="261"/>
      <c r="C207" s="261"/>
      <c r="D207" s="261"/>
      <c r="E207" s="261"/>
      <c r="F207" s="261"/>
      <c r="G207" s="261"/>
      <c r="H207" s="261"/>
      <c r="I207" s="261"/>
    </row>
    <row r="208" spans="1:9" ht="18" customHeight="1" x14ac:dyDescent="0.2">
      <c r="A208" s="261"/>
      <c r="B208" s="261"/>
      <c r="C208" s="261"/>
      <c r="D208" s="261"/>
      <c r="E208" s="261"/>
      <c r="F208" s="261"/>
      <c r="G208" s="261"/>
      <c r="H208" s="261"/>
      <c r="I208" s="261"/>
    </row>
    <row r="209" spans="1:9" ht="18" customHeight="1" x14ac:dyDescent="0.2">
      <c r="A209" s="261"/>
      <c r="B209" s="261"/>
      <c r="C209" s="261"/>
      <c r="D209" s="261"/>
      <c r="E209" s="261"/>
      <c r="F209" s="261"/>
      <c r="G209" s="261"/>
      <c r="H209" s="261"/>
      <c r="I209" s="261"/>
    </row>
    <row r="210" spans="1:9" ht="18" customHeight="1" x14ac:dyDescent="0.2">
      <c r="A210" s="261"/>
      <c r="B210" s="261"/>
      <c r="C210" s="261"/>
      <c r="D210" s="261"/>
      <c r="E210" s="261"/>
      <c r="F210" s="261"/>
      <c r="G210" s="261"/>
      <c r="H210" s="261"/>
      <c r="I210" s="261"/>
    </row>
    <row r="211" spans="1:9" ht="18" customHeight="1" x14ac:dyDescent="0.2">
      <c r="A211" s="261"/>
      <c r="B211" s="261"/>
      <c r="C211" s="261"/>
      <c r="D211" s="261"/>
      <c r="E211" s="261"/>
      <c r="F211" s="261"/>
      <c r="G211" s="261"/>
      <c r="H211" s="261"/>
      <c r="I211" s="261"/>
    </row>
    <row r="212" spans="1:9" ht="18" customHeight="1" x14ac:dyDescent="0.2">
      <c r="A212" s="261"/>
      <c r="B212" s="261"/>
      <c r="C212" s="261"/>
      <c r="D212" s="261"/>
      <c r="E212" s="261"/>
      <c r="F212" s="261"/>
      <c r="G212" s="261"/>
      <c r="H212" s="261"/>
      <c r="I212" s="261"/>
    </row>
    <row r="213" spans="1:9" ht="18" customHeight="1" x14ac:dyDescent="0.2">
      <c r="A213" s="261"/>
      <c r="B213" s="261"/>
      <c r="C213" s="261"/>
      <c r="D213" s="261"/>
      <c r="E213" s="261"/>
      <c r="F213" s="261"/>
      <c r="G213" s="261"/>
      <c r="H213" s="261"/>
      <c r="I213" s="261"/>
    </row>
    <row r="214" spans="1:9" ht="18" customHeight="1" x14ac:dyDescent="0.2">
      <c r="A214" s="261"/>
      <c r="B214" s="261"/>
      <c r="C214" s="261"/>
      <c r="D214" s="261"/>
      <c r="E214" s="261"/>
      <c r="F214" s="261"/>
      <c r="G214" s="261"/>
      <c r="H214" s="261"/>
      <c r="I214" s="261"/>
    </row>
    <row r="215" spans="1:9" ht="18" customHeight="1" x14ac:dyDescent="0.2">
      <c r="A215" s="261"/>
      <c r="B215" s="261"/>
      <c r="C215" s="261"/>
      <c r="D215" s="261"/>
      <c r="E215" s="261"/>
      <c r="F215" s="261"/>
      <c r="G215" s="261"/>
      <c r="H215" s="261"/>
      <c r="I215" s="261"/>
    </row>
    <row r="216" spans="1:9" ht="18" customHeight="1" x14ac:dyDescent="0.2">
      <c r="A216" s="261"/>
      <c r="B216" s="261"/>
      <c r="C216" s="261"/>
      <c r="D216" s="261"/>
      <c r="E216" s="261"/>
      <c r="F216" s="261"/>
      <c r="G216" s="261"/>
      <c r="H216" s="261"/>
      <c r="I216" s="261"/>
    </row>
    <row r="217" spans="1:9" ht="18" customHeight="1" x14ac:dyDescent="0.2">
      <c r="A217" s="261"/>
      <c r="B217" s="261"/>
      <c r="C217" s="261"/>
      <c r="D217" s="261"/>
      <c r="E217" s="261"/>
      <c r="F217" s="261"/>
      <c r="G217" s="261"/>
      <c r="H217" s="261"/>
      <c r="I217" s="261"/>
    </row>
    <row r="218" spans="1:9" ht="18" customHeight="1" x14ac:dyDescent="0.2">
      <c r="A218" s="261"/>
      <c r="B218" s="261"/>
      <c r="C218" s="261"/>
      <c r="D218" s="261"/>
      <c r="E218" s="261"/>
      <c r="F218" s="261"/>
      <c r="G218" s="261"/>
      <c r="H218" s="261"/>
      <c r="I218" s="261"/>
    </row>
    <row r="219" spans="1:9" ht="18" customHeight="1" x14ac:dyDescent="0.2">
      <c r="A219" s="261"/>
      <c r="B219" s="261"/>
      <c r="C219" s="261"/>
      <c r="D219" s="261"/>
      <c r="E219" s="261"/>
      <c r="F219" s="261"/>
      <c r="G219" s="261"/>
      <c r="H219" s="261"/>
      <c r="I219" s="261"/>
    </row>
    <row r="220" spans="1:9" ht="18" customHeight="1" x14ac:dyDescent="0.2">
      <c r="A220" s="261"/>
      <c r="B220" s="261"/>
      <c r="C220" s="261"/>
      <c r="D220" s="261"/>
      <c r="E220" s="261"/>
      <c r="F220" s="261"/>
      <c r="G220" s="261"/>
      <c r="H220" s="261"/>
      <c r="I220" s="261"/>
    </row>
    <row r="221" spans="1:9" ht="18" customHeight="1" x14ac:dyDescent="0.2">
      <c r="A221" s="261"/>
      <c r="B221" s="261"/>
      <c r="C221" s="261"/>
      <c r="D221" s="261"/>
      <c r="E221" s="261"/>
      <c r="F221" s="261"/>
      <c r="G221" s="261"/>
      <c r="H221" s="261"/>
      <c r="I221" s="261"/>
    </row>
    <row r="222" spans="1:9" ht="18" customHeight="1" x14ac:dyDescent="0.2">
      <c r="A222" s="261"/>
      <c r="B222" s="261"/>
      <c r="C222" s="261"/>
      <c r="D222" s="261"/>
      <c r="E222" s="261"/>
      <c r="F222" s="261"/>
      <c r="G222" s="261"/>
      <c r="H222" s="261"/>
      <c r="I222" s="261"/>
    </row>
    <row r="223" spans="1:9" ht="18" customHeight="1" x14ac:dyDescent="0.2">
      <c r="A223" s="261"/>
      <c r="B223" s="261"/>
      <c r="C223" s="261"/>
      <c r="D223" s="261"/>
      <c r="E223" s="261"/>
      <c r="F223" s="261"/>
      <c r="G223" s="261"/>
      <c r="H223" s="261"/>
      <c r="I223" s="261"/>
    </row>
    <row r="224" spans="1:9" ht="18" customHeight="1" x14ac:dyDescent="0.2">
      <c r="A224" s="261"/>
      <c r="B224" s="261"/>
      <c r="C224" s="261"/>
      <c r="D224" s="261"/>
      <c r="E224" s="261"/>
      <c r="F224" s="261"/>
      <c r="G224" s="261"/>
      <c r="H224" s="261"/>
      <c r="I224" s="261"/>
    </row>
    <row r="225" spans="1:9" ht="18" customHeight="1" x14ac:dyDescent="0.2">
      <c r="A225" s="261"/>
      <c r="B225" s="261"/>
      <c r="C225" s="261"/>
      <c r="D225" s="261"/>
      <c r="E225" s="261"/>
      <c r="F225" s="261"/>
      <c r="G225" s="261"/>
      <c r="H225" s="261"/>
      <c r="I225" s="261"/>
    </row>
    <row r="226" spans="1:9" ht="18" customHeight="1" x14ac:dyDescent="0.2">
      <c r="A226" s="261"/>
      <c r="B226" s="261"/>
      <c r="C226" s="261"/>
      <c r="D226" s="261"/>
      <c r="E226" s="261"/>
      <c r="F226" s="261"/>
      <c r="G226" s="261"/>
      <c r="H226" s="261"/>
      <c r="I226" s="261"/>
    </row>
    <row r="227" spans="1:9" ht="18" customHeight="1" x14ac:dyDescent="0.2">
      <c r="A227" s="261"/>
      <c r="B227" s="261"/>
      <c r="C227" s="261"/>
      <c r="D227" s="261"/>
      <c r="E227" s="261"/>
      <c r="F227" s="261"/>
      <c r="G227" s="261"/>
      <c r="H227" s="261"/>
      <c r="I227" s="261"/>
    </row>
    <row r="228" spans="1:9" ht="18" customHeight="1" x14ac:dyDescent="0.2">
      <c r="A228" s="261"/>
      <c r="B228" s="261"/>
      <c r="C228" s="261"/>
      <c r="D228" s="261"/>
      <c r="E228" s="261"/>
      <c r="F228" s="261"/>
      <c r="G228" s="261"/>
      <c r="H228" s="261"/>
      <c r="I228" s="261"/>
    </row>
    <row r="229" spans="1:9" ht="18" customHeight="1" x14ac:dyDescent="0.2">
      <c r="A229" s="261"/>
      <c r="B229" s="261"/>
      <c r="C229" s="261"/>
      <c r="D229" s="261"/>
      <c r="E229" s="261"/>
      <c r="F229" s="261"/>
      <c r="G229" s="261"/>
      <c r="H229" s="261"/>
      <c r="I229" s="261"/>
    </row>
    <row r="230" spans="1:9" ht="18" customHeight="1" x14ac:dyDescent="0.2">
      <c r="A230" s="261"/>
      <c r="B230" s="261"/>
      <c r="C230" s="261"/>
      <c r="D230" s="261"/>
      <c r="E230" s="261"/>
      <c r="F230" s="261"/>
      <c r="G230" s="261"/>
      <c r="H230" s="261"/>
      <c r="I230" s="261"/>
    </row>
    <row r="231" spans="1:9" ht="18" customHeight="1" x14ac:dyDescent="0.2">
      <c r="A231" s="261"/>
      <c r="B231" s="261"/>
      <c r="C231" s="261"/>
      <c r="D231" s="261"/>
      <c r="E231" s="261"/>
      <c r="F231" s="261"/>
      <c r="G231" s="261"/>
      <c r="H231" s="261"/>
      <c r="I231" s="261"/>
    </row>
    <row r="232" spans="1:9" ht="18" customHeight="1" x14ac:dyDescent="0.2">
      <c r="A232" s="261"/>
      <c r="B232" s="261"/>
      <c r="C232" s="261"/>
      <c r="D232" s="261"/>
      <c r="E232" s="261"/>
      <c r="F232" s="261"/>
      <c r="G232" s="261"/>
      <c r="H232" s="261"/>
      <c r="I232" s="261"/>
    </row>
    <row r="233" spans="1:9" ht="18" customHeight="1" x14ac:dyDescent="0.2">
      <c r="A233" s="261"/>
      <c r="B233" s="261"/>
      <c r="C233" s="261"/>
      <c r="D233" s="261"/>
      <c r="E233" s="261"/>
      <c r="F233" s="261"/>
      <c r="G233" s="261"/>
      <c r="H233" s="261"/>
      <c r="I233" s="261"/>
    </row>
    <row r="234" spans="1:9" ht="18" customHeight="1" x14ac:dyDescent="0.2">
      <c r="A234" s="261"/>
      <c r="B234" s="261"/>
      <c r="C234" s="261"/>
      <c r="D234" s="261"/>
      <c r="E234" s="261"/>
      <c r="F234" s="261"/>
      <c r="G234" s="261"/>
      <c r="H234" s="261"/>
      <c r="I234" s="261"/>
    </row>
    <row r="235" spans="1:9" ht="18" customHeight="1" x14ac:dyDescent="0.2">
      <c r="A235" s="261"/>
      <c r="B235" s="261"/>
      <c r="C235" s="261"/>
      <c r="D235" s="261"/>
      <c r="E235" s="261"/>
      <c r="F235" s="261"/>
      <c r="G235" s="261"/>
      <c r="H235" s="261"/>
      <c r="I235" s="261"/>
    </row>
  </sheetData>
  <mergeCells count="2">
    <mergeCell ref="B1:F1"/>
    <mergeCell ref="G1:K1"/>
  </mergeCells>
  <conditionalFormatting sqref="A1:K1048576">
    <cfRule type="containsText" dxfId="4" priority="5" operator="containsText" text="Equity Share Capital">
      <formula>NOT(ISERROR(SEARCH("Equity Share Capital",A1)))</formula>
    </cfRule>
    <cfRule type="containsText" dxfId="3" priority="4" operator="containsText" text="Net Sales/Income from operations">
      <formula>NOT(ISERROR(SEARCH("Net Sales/Income from operations",A1)))</formula>
    </cfRule>
    <cfRule type="containsText" dxfId="2" priority="3" operator="containsText" text="Interest">
      <formula>NOT(ISERROR(SEARCH("Interest",A1)))</formula>
    </cfRule>
    <cfRule type="containsText" dxfId="1" priority="2" operator="containsText" text="Net Profit/(Loss) For the Period">
      <formula>NOT(ISERROR(SEARCH("Net Profit/(Loss) For the Period",A1)))</formula>
    </cfRule>
    <cfRule type="containsText" dxfId="0" priority="1" operator="containsText" text="Basic EPS">
      <formula>NOT(ISERROR(SEARCH("Basic EPS",A1)))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Final</vt:lpstr>
      <vt:lpstr>Formula</vt:lpstr>
      <vt:lpstr>Bal. Sheet</vt:lpstr>
      <vt:lpstr>Yearly Results</vt:lpstr>
      <vt:lpstr>Quart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dc:creator>
  <cp:lastModifiedBy>Pratik Panchal</cp:lastModifiedBy>
  <dcterms:created xsi:type="dcterms:W3CDTF">2017-09-05T17:35:39Z</dcterms:created>
  <dcterms:modified xsi:type="dcterms:W3CDTF">2020-07-11T17:05:46Z</dcterms:modified>
</cp:coreProperties>
</file>